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3E657107-5ED6-4484-9A70-D48BE6D060B3}"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B104" i="14"/>
  <c r="R13"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K74"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FK89" i="14" l="1"/>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FV109" i="15"/>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FU109" i="7"/>
  <c r="EA8" i="7"/>
  <c r="AC8" i="7"/>
  <c r="AC7" i="7"/>
  <c r="EA7" i="7"/>
  <c r="EB4" i="7"/>
  <c r="AD4" i="7"/>
  <c r="BZ104" i="7"/>
  <c r="FV104" i="7"/>
  <c r="FV107" i="7" s="1"/>
  <c r="FV106"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L108" i="15" l="1"/>
  <c r="FE108" i="7"/>
  <c r="FV108" i="7"/>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FV109" i="7"/>
  <c r="C70" i="16"/>
  <c r="B69" i="16"/>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F109" i="14" l="1"/>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FC109"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GE108" i="15"/>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GE109" i="15"/>
  <c r="BJ5" i="7"/>
  <c r="FF5" i="7"/>
  <c r="FH7" i="7"/>
  <c r="BL7" i="7"/>
  <c r="DV7" i="7"/>
  <c r="X7" i="7"/>
  <c r="FF8" i="7"/>
  <c r="BJ8" i="7"/>
  <c r="X8" i="7"/>
  <c r="DV8" i="7"/>
  <c r="FA106" i="7"/>
  <c r="FA109" i="7" s="1"/>
  <c r="FZ109" i="7"/>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7" i="7"/>
  <c r="EZ104" i="7"/>
  <c r="EZ106" i="7" s="1"/>
  <c r="FA104" i="14"/>
  <c r="FA106" i="14" s="1"/>
  <c r="C41" i="18"/>
  <c r="B40" i="18"/>
  <c r="B76" i="18"/>
  <c r="C75" i="18"/>
  <c r="FE10" i="14"/>
  <c r="BI10" i="14"/>
  <c r="FA108" i="14" l="1"/>
  <c r="GF108" i="15"/>
  <c r="GF109" i="15" s="1"/>
  <c r="GA108" i="7"/>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GA109"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7" i="7"/>
  <c r="EY104" i="7"/>
  <c r="EY106" i="7" s="1"/>
  <c r="C106" i="16"/>
  <c r="B107" i="16"/>
  <c r="FF10" i="7"/>
  <c r="BJ10" i="7"/>
  <c r="DZ7" i="15"/>
  <c r="AB7" i="15"/>
  <c r="H32" i="9"/>
  <c r="M32" i="9"/>
  <c r="A33" i="9"/>
  <c r="C32" i="9"/>
  <c r="D32" i="9"/>
  <c r="G32" i="9"/>
  <c r="L32" i="9"/>
  <c r="B32" i="9"/>
  <c r="I32" i="9"/>
  <c r="N32" i="9"/>
  <c r="X4" i="14"/>
  <c r="DV4" i="14"/>
  <c r="BM7" i="15"/>
  <c r="FI7" i="15"/>
  <c r="EZ108" i="14" l="1"/>
  <c r="GB108" i="14"/>
  <c r="GG108" i="15"/>
  <c r="GG109" i="15" s="1"/>
  <c r="EY108" i="7"/>
  <c r="EY109" i="7" s="1"/>
  <c r="GB108" i="7"/>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GB109"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7" i="7"/>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GC108" i="14" l="1"/>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EX109" i="7"/>
  <c r="DV11" i="19"/>
  <c r="FF9" i="19"/>
  <c r="FF11" i="19" s="1"/>
  <c r="FE108" i="15"/>
  <c r="FE109" i="15" s="1"/>
  <c r="EY107" i="14"/>
  <c r="AB9" i="15"/>
  <c r="DZ9" i="15"/>
  <c r="BQ10" i="15"/>
  <c r="FM10"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Y109" i="14" l="1"/>
  <c r="EX108" i="14"/>
  <c r="FD108" i="15"/>
  <c r="EW108" i="7"/>
  <c r="EW109" i="7" s="1"/>
  <c r="GD108" i="7"/>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GD109"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7" i="7"/>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FC108" i="15" l="1"/>
  <c r="EW108" i="14"/>
  <c r="FC107" i="15"/>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FC109" i="15"/>
  <c r="CO104" i="15"/>
  <c r="GK106" i="15"/>
  <c r="GK104" i="15"/>
  <c r="GK107" i="15" s="1"/>
  <c r="BO5" i="7"/>
  <c r="FK5" i="7"/>
  <c r="BQ7" i="7"/>
  <c r="FM7" i="7"/>
  <c r="BO8" i="7"/>
  <c r="FK8" i="7"/>
  <c r="EV109"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GF109"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ES109" i="7" s="1"/>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7" i="14" l="1"/>
  <c r="EZ109" i="15"/>
  <c r="ER107" i="7"/>
  <c r="GI108" i="7"/>
  <c r="GI109" i="7" s="1"/>
  <c r="ER108" i="7"/>
  <c r="FM13" i="14"/>
  <c r="BQ13" i="14"/>
  <c r="BS12" i="14"/>
  <c r="FO12" i="14"/>
  <c r="BS11" i="14"/>
  <c r="FO11" i="14"/>
  <c r="FN9" i="14"/>
  <c r="BR9" i="14"/>
  <c r="GC11" i="24"/>
  <c r="GD10" i="24"/>
  <c r="GD8" i="24"/>
  <c r="CH4" i="24"/>
  <c r="GD4" i="24"/>
  <c r="GD9" i="24" s="1"/>
  <c r="ES109" i="14"/>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EQ109" i="7" s="1"/>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GK108" i="14" l="1"/>
  <c r="EP107" i="7"/>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V108" i="15" l="1"/>
  <c r="EV109" i="15" s="1"/>
  <c r="EV107" i="15"/>
  <c r="EO107" i="7"/>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U108" i="15" l="1"/>
  <c r="EN107" i="7"/>
  <c r="EN108" i="7"/>
  <c r="EN109" i="7" s="1"/>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T108" i="15" l="1"/>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EL109" i="7"/>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EK109" i="7" s="1"/>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7" i="14" l="1"/>
  <c r="EK109" i="14" s="1"/>
  <c r="ER109" i="15"/>
  <c r="EQ108" i="15"/>
  <c r="EQ107" i="15"/>
  <c r="EQ109" i="15" s="1"/>
  <c r="EJ107" i="7"/>
  <c r="EJ109" i="7" s="1"/>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P107" i="15" l="1"/>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FW13" i="14"/>
  <c r="CA13" i="14"/>
  <c r="EI107" i="14"/>
  <c r="CC12" i="14"/>
  <c r="FY12" i="14"/>
  <c r="CC11" i="14"/>
  <c r="FY11" i="14"/>
  <c r="GS107" i="7"/>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ED109" i="15" s="1"/>
  <c r="CR10" i="15"/>
  <c r="GN10" i="15"/>
  <c r="GH4" i="19"/>
  <c r="GH10" i="19" s="1"/>
  <c r="GH9" i="19"/>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DW107" i="14" l="1"/>
  <c r="DW109" i="14" s="1"/>
  <c r="EC107" i="15"/>
  <c r="DV107" i="7"/>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s="1"/>
  <c r="D5" i="9" s="1"/>
  <c r="I4" i="9" l="1"/>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<sst xmlns="http://schemas.openxmlformats.org/spreadsheetml/2006/main" count="1242" uniqueCount="867">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</sst>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83"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1"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8.2175185436266132E-2</c:v>
                </c:pt>
                <c:pt idx="1">
                  <c:v>2.5808443768840294E-4</c:v>
                </c:pt>
                <c:pt idx="2">
                  <c:v>0.9175667301260455</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entry)'!$DT$106:$HP$106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entry)'!$DT$107:$HP$107</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entry)'!$DT$109:$HP$109</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8.2175185436266132E-2</c:v>
                </c:pt>
                <c:pt idx="1">
                  <c:v>2.5808443768840294E-4</c:v>
                </c:pt>
                <c:pt idx="2">
                  <c:v>0.9175667301260455</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entry)'!$DT$106:$HP$106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entry)'!$DT$107:$HP$107</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entry)'!$DT$109:$HP$109</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1.8111293053509461E-2</c:v>
                </c:pt>
                <c:pt idx="1">
                  <c:v>1.423136788043007E-4</c:v>
                </c:pt>
                <c:pt idx="2">
                  <c:v>0.9817463932676862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entry)'!$DX$106:$HT$106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entry)'!$DX$107:$HT$107</c:f>
              <c:numCache>
                <c:formatCode>General</c:formatCode>
                <c:ptCount val="101"/>
                <c:pt idx="0">
                  <c:v>4.0649109378083288E-5</c:v>
                </c:pt>
                <c:pt idx="1">
                  <c:v>4.8322686460079144E-5</c:v>
                </c:pt>
                <c:pt idx="2">
                  <c:v>5.7242481522280767E-5</c:v>
                </c:pt>
                <c:pt idx="3">
                  <c:v>6.7569885177317027E-5</c:v>
                </c:pt>
                <c:pt idx="4">
                  <c:v>7.9479523625829778E-5</c:v>
                </c:pt>
                <c:pt idx="5">
                  <c:v>9.315896956458551E-5</c:v>
                </c:pt>
                <c:pt idx="6">
                  <c:v>1.0880815419512736E-4</c:v>
                </c:pt>
                <c:pt idx="7">
                  <c:v>1.2663844121496887E-4</c:v>
                </c:pt>
                <c:pt idx="8">
                  <c:v>1.4687132589145051E-4</c:v>
                </c:pt>
                <c:pt idx="9">
                  <c:v>1.6973672604051005E-4</c:v>
                </c:pt>
                <c:pt idx="10">
                  <c:v>1.9547083708653182E-4</c:v>
                </c:pt>
                <c:pt idx="11">
                  <c:v>2.2431353045235025E-4</c:v>
                </c:pt>
                <c:pt idx="12">
                  <c:v>2.565052833568256E-4</c:v>
                </c:pt>
                <c:pt idx="13">
                  <c:v>2.9228363865700684E-4</c:v>
                </c:pt>
                <c:pt idx="14">
                  <c:v>3.3187920556954222E-4</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3.7551122577269321E-4</c:v>
                </c:pt>
                <c:pt idx="16">
                  <c:v>4.2338274427695043E-4</c:v>
                </c:pt>
                <c:pt idx="17">
                  <c:v>4.7567544022835464E-4</c:v>
                </c:pt>
                <c:pt idx="18">
                  <c:v>5.3254418906440392E-4</c:v>
                </c:pt>
                <c:pt idx="19">
                  <c:v>5.9411144369483557E-4</c:v>
                </c:pt>
                <c:pt idx="20">
                  <c:v>6.6046153808235351E-4</c:v>
                </c:pt>
                <c:pt idx="21">
                  <c:v>7.3163503115639442E-4</c:v>
                </c:pt>
                <c:pt idx="22">
                  <c:v>8.0762322178035302E-4</c:v>
                </c:pt>
                <c:pt idx="23">
                  <c:v>8.8836297587461253E-4</c:v>
                </c:pt>
                <c:pt idx="24">
                  <c:v>9.7373201415549692E-4</c:v>
                </c:pt>
                <c:pt idx="25">
                  <c:v>1.0635448127080645E-3</c:v>
                </c:pt>
                <c:pt idx="26">
                  <c:v>1.1575492682638444E-3</c:v>
                </c:pt>
                <c:pt idx="27">
                  <c:v>1.2554242751974863E-3</c:v>
                </c:pt>
                <c:pt idx="28">
                  <c:v>1.3567783516087173E-3</c:v>
                </c:pt>
                <c:pt idx="29">
                  <c:v>1.4611494372869461E-3</c:v>
                </c:pt>
                <c:pt idx="30">
                  <c:v>1.5680059669026846E-3</c:v>
                </c:pt>
                <c:pt idx="31">
                  <c:v>1.6767492976520432E-3</c:v>
                </c:pt>
                <c:pt idx="32">
                  <c:v>1.7867175422062072E-3</c:v>
                </c:pt>
                <c:pt idx="33">
                  <c:v>1.8971908257834048E-3</c:v>
                </c:pt>
                <c:pt idx="34">
                  <c:v>2.0073979512417509E-3</c:v>
                </c:pt>
                <c:pt idx="35">
                  <c:v>2.1165244192242303E-3</c:v>
                </c:pt>
                <c:pt idx="36">
                  <c:v>2.223721712644091E-3</c:v>
                </c:pt>
                <c:pt idx="37">
                  <c:v>2.3281177173539573E-3</c:v>
                </c:pt>
                <c:pt idx="38">
                  <c:v>2.4288281149306467E-3</c:v>
                </c:pt>
                <c:pt idx="39">
                  <c:v>2.524968550381668E-3</c:v>
                </c:pt>
                <c:pt idx="40">
                  <c:v>2.6156673484580297E-3</c:v>
                </c:pt>
                <c:pt idx="41">
                  <c:v>2.7000785282781515E-3</c:v>
                </c:pt>
                <c:pt idx="42">
                  <c:v>2.7773948481349064E-3</c:v>
                </c:pt>
                <c:pt idx="43">
                  <c:v>2.8468606015008835E-3</c:v>
                </c:pt>
                <c:pt idx="44">
                  <c:v>2.9077838819777662E-3</c:v>
                </c:pt>
                <c:pt idx="45">
                  <c:v>2.9595480396172979E-3</c:v>
                </c:pt>
                <c:pt idx="46">
                  <c:v>3.0016220637650547E-3</c:v>
                </c:pt>
                <c:pt idx="47">
                  <c:v>3.0335696481519573E-3</c:v>
                </c:pt>
                <c:pt idx="48">
                  <c:v>3.05505672190662E-3</c:v>
                </c:pt>
                <c:pt idx="49">
                  <c:v>3.065857264736945E-3</c:v>
                </c:pt>
                <c:pt idx="50">
                  <c:v>3.0658572647369463E-3</c:v>
                </c:pt>
                <c:pt idx="51">
                  <c:v>3.0550567219066248E-3</c:v>
                </c:pt>
                <c:pt idx="52">
                  <c:v>3.0335696481519647E-3</c:v>
                </c:pt>
                <c:pt idx="53">
                  <c:v>3.0016220637650646E-3</c:v>
                </c:pt>
                <c:pt idx="54">
                  <c:v>2.9595480396173105E-3</c:v>
                </c:pt>
                <c:pt idx="55">
                  <c:v>2.9077838819777809E-3</c:v>
                </c:pt>
                <c:pt idx="56">
                  <c:v>2.8468606015009008E-3</c:v>
                </c:pt>
                <c:pt idx="57">
                  <c:v>2.7773948481349259E-3</c:v>
                </c:pt>
                <c:pt idx="58">
                  <c:v>2.7000785282781728E-3</c:v>
                </c:pt>
                <c:pt idx="59">
                  <c:v>2.6156673484580531E-3</c:v>
                </c:pt>
                <c:pt idx="60">
                  <c:v>2.5249685503816927E-3</c:v>
                </c:pt>
                <c:pt idx="61">
                  <c:v>2.4288281149306727E-3</c:v>
                </c:pt>
                <c:pt idx="62">
                  <c:v>2.3281177173539846E-3</c:v>
                </c:pt>
                <c:pt idx="63">
                  <c:v>2.2237217126441192E-3</c:v>
                </c:pt>
                <c:pt idx="64">
                  <c:v>2.1165244192242593E-3</c:v>
                </c:pt>
                <c:pt idx="65">
                  <c:v>2.00739795124178E-3</c:v>
                </c:pt>
                <c:pt idx="66">
                  <c:v>1.897190825783434E-3</c:v>
                </c:pt>
                <c:pt idx="67">
                  <c:v>1.786717542206236E-3</c:v>
                </c:pt>
                <c:pt idx="68">
                  <c:v>1.6767492976520722E-3</c:v>
                </c:pt>
                <c:pt idx="69">
                  <c:v>1.5680059669027134E-3</c:v>
                </c:pt>
                <c:pt idx="70">
                  <c:v>1.4611494372869741E-3</c:v>
                </c:pt>
                <c:pt idx="71">
                  <c:v>1.3567783516087446E-3</c:v>
                </c:pt>
                <c:pt idx="72">
                  <c:v>1.2554242751975128E-3</c:v>
                </c:pt>
                <c:pt idx="73">
                  <c:v>1.1575492682638694E-3</c:v>
                </c:pt>
                <c:pt idx="74">
                  <c:v>1.063544812708089E-3</c:v>
                </c:pt>
                <c:pt idx="75">
                  <c:v>9.7373201415552012E-4</c:v>
                </c:pt>
                <c:pt idx="76">
                  <c:v>8.883629758746341E-4</c:v>
                </c:pt>
                <c:pt idx="77">
                  <c:v>8.0762322178037373E-4</c:v>
                </c:pt>
                <c:pt idx="78">
                  <c:v>7.3163503115641383E-4</c:v>
                </c:pt>
                <c:pt idx="79">
                  <c:v>6.6046153808237173E-4</c:v>
                </c:pt>
                <c:pt idx="80">
                  <c:v>5.9411144369485259E-4</c:v>
                </c:pt>
                <c:pt idx="81">
                  <c:v>5.3254418906441964E-4</c:v>
                </c:pt>
                <c:pt idx="82">
                  <c:v>4.7567544022836917E-4</c:v>
                </c:pt>
                <c:pt idx="83">
                  <c:v>4.2338274427696442E-4</c:v>
                </c:pt>
                <c:pt idx="84">
                  <c:v>3.755112257727065E-4</c:v>
                </c:pt>
                <c:pt idx="85">
                  <c:v>3.3187920556955491E-4</c:v>
                </c:pt>
                <c:pt idx="86">
                  <c:v>2.9228363865701893E-4</c:v>
                </c:pt>
                <c:pt idx="87">
                  <c:v>2.5650528335683726E-4</c:v>
                </c:pt>
                <c:pt idx="88">
                  <c:v>2.2431353045236101E-4</c:v>
                </c:pt>
                <c:pt idx="89">
                  <c:v>1.9547083708654182E-4</c:v>
                </c:pt>
                <c:pt idx="90">
                  <c:v>1.6973672604051932E-4</c:v>
                </c:pt>
                <c:pt idx="91">
                  <c:v>1.4687132589145905E-4</c:v>
                </c:pt>
                <c:pt idx="92">
                  <c:v>1.2663844121497668E-4</c:v>
                </c:pt>
                <c:pt idx="93">
                  <c:v>1.0880815419513445E-4</c:v>
                </c:pt>
                <c:pt idx="94">
                  <c:v>9.3158969564591961E-5</c:v>
                </c:pt>
                <c:pt idx="95">
                  <c:v>7.9479523625835619E-5</c:v>
                </c:pt>
                <c:pt idx="96">
                  <c:v>6.7569885177322259E-5</c:v>
                </c:pt>
                <c:pt idx="97">
                  <c:v>5.7242481522285443E-5</c:v>
                </c:pt>
                <c:pt idx="98">
                  <c:v>4.8322686460083264E-5</c:v>
                </c:pt>
                <c:pt idx="99">
                  <c:v>4.0649109378086927E-5</c:v>
                </c:pt>
                <c:pt idx="100">
                  <c:v>3.4073625434037545E-5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entry)'!$DX$109:$HT$109</c:f>
              <c:numCache>
                <c:formatCode>General</c:formatCode>
                <c:ptCount val="101"/>
                <c:pt idx="0">
                  <c:v>4.0649109378083288E-5</c:v>
                </c:pt>
                <c:pt idx="1">
                  <c:v>4.8322686460079144E-5</c:v>
                </c:pt>
                <c:pt idx="2">
                  <c:v>5.7242481522280767E-5</c:v>
                </c:pt>
                <c:pt idx="3">
                  <c:v>6.7569885177317027E-5</c:v>
                </c:pt>
                <c:pt idx="4">
                  <c:v>7.9479523625829778E-5</c:v>
                </c:pt>
                <c:pt idx="5">
                  <c:v>9.315896956458551E-5</c:v>
                </c:pt>
                <c:pt idx="6">
                  <c:v>1.0880815419512736E-4</c:v>
                </c:pt>
                <c:pt idx="7">
                  <c:v>1.2663844121496887E-4</c:v>
                </c:pt>
                <c:pt idx="8">
                  <c:v>1.4687132589145051E-4</c:v>
                </c:pt>
                <c:pt idx="9">
                  <c:v>1.6973672604051005E-4</c:v>
                </c:pt>
                <c:pt idx="10">
                  <c:v>1.9547083708653182E-4</c:v>
                </c:pt>
                <c:pt idx="11">
                  <c:v>2.2431353045235025E-4</c:v>
                </c:pt>
                <c:pt idx="12">
                  <c:v>2.565052833568256E-4</c:v>
                </c:pt>
                <c:pt idx="13">
                  <c:v>2.9228363865700684E-4</c:v>
                </c:pt>
                <c:pt idx="14">
                  <c:v>3.3187920556954222E-4</c:v>
                </c:pt>
                <c:pt idx="15">
                  <c:v>3.7551122577269321E-4</c:v>
                </c:pt>
                <c:pt idx="16">
                  <c:v>4.2338274427695043E-4</c:v>
                </c:pt>
                <c:pt idx="17">
                  <c:v>4.7567544022835464E-4</c:v>
                </c:pt>
                <c:pt idx="18">
                  <c:v>5.3254418906440392E-4</c:v>
                </c:pt>
                <c:pt idx="19">
                  <c:v>5.9411144369483557E-4</c:v>
                </c:pt>
                <c:pt idx="20">
                  <c:v>6.6046153808235351E-4</c:v>
                </c:pt>
                <c:pt idx="21">
                  <c:v>7.3163503115639442E-4</c:v>
                </c:pt>
                <c:pt idx="22">
                  <c:v>8.0762322178035302E-4</c:v>
                </c:pt>
                <c:pt idx="23">
                  <c:v>8.8836297587461253E-4</c:v>
                </c:pt>
                <c:pt idx="24">
                  <c:v>9.7373201415549692E-4</c:v>
                </c:pt>
                <c:pt idx="25">
                  <c:v>1.0635448127080645E-3</c:v>
                </c:pt>
                <c:pt idx="26">
                  <c:v>1.1575492682638444E-3</c:v>
                </c:pt>
                <c:pt idx="27">
                  <c:v>1.2554242751974863E-3</c:v>
                </c:pt>
                <c:pt idx="28">
                  <c:v>1.3567783516087173E-3</c:v>
                </c:pt>
                <c:pt idx="29">
                  <c:v>1.4611494372869461E-3</c:v>
                </c:pt>
                <c:pt idx="30">
                  <c:v>1.5680059669026846E-3</c:v>
                </c:pt>
                <c:pt idx="31">
                  <c:v>1.6767492976520432E-3</c:v>
                </c:pt>
                <c:pt idx="32">
                  <c:v>1.7867175422062072E-3</c:v>
                </c:pt>
                <c:pt idx="33">
                  <c:v>1.8971908257834048E-3</c:v>
                </c:pt>
                <c:pt idx="34">
                  <c:v>2.0073979512417509E-3</c:v>
                </c:pt>
                <c:pt idx="35">
                  <c:v>2.1165244192242303E-3</c:v>
                </c:pt>
                <c:pt idx="36">
                  <c:v>2.223721712644091E-3</c:v>
                </c:pt>
                <c:pt idx="37">
                  <c:v>2.3281177173539573E-3</c:v>
                </c:pt>
                <c:pt idx="38">
                  <c:v>2.4288281149306467E-3</c:v>
                </c:pt>
                <c:pt idx="39">
                  <c:v>2.524968550381668E-3</c:v>
                </c:pt>
                <c:pt idx="40">
                  <c:v>2.6156673484580297E-3</c:v>
                </c:pt>
                <c:pt idx="41">
                  <c:v>2.7000785282781515E-3</c:v>
                </c:pt>
                <c:pt idx="42">
                  <c:v>2.7773948481349064E-3</c:v>
                </c:pt>
                <c:pt idx="43">
                  <c:v>2.8468606015008835E-3</c:v>
                </c:pt>
                <c:pt idx="44">
                  <c:v>2.9077838819777662E-3</c:v>
                </c:pt>
                <c:pt idx="45">
                  <c:v>2.9595480396172979E-3</c:v>
                </c:pt>
                <c:pt idx="46">
                  <c:v>3.0016220637650547E-3</c:v>
                </c:pt>
                <c:pt idx="47">
                  <c:v>3.0335696481519573E-3</c:v>
                </c:pt>
                <c:pt idx="48">
                  <c:v>3.05505672190662E-3</c:v>
                </c:pt>
                <c:pt idx="49">
                  <c:v>3.065857264736945E-3</c:v>
                </c:pt>
                <c:pt idx="50">
                  <c:v>3.0658572647369463E-3</c:v>
                </c:pt>
                <c:pt idx="51">
                  <c:v>3.0550567219066248E-3</c:v>
                </c:pt>
                <c:pt idx="52">
                  <c:v>3.0335696481519647E-3</c:v>
                </c:pt>
                <c:pt idx="53">
                  <c:v>3.0016220637650646E-3</c:v>
                </c:pt>
                <c:pt idx="54">
                  <c:v>2.9595480396173105E-3</c:v>
                </c:pt>
                <c:pt idx="55">
                  <c:v>2.9077838819777809E-3</c:v>
                </c:pt>
                <c:pt idx="56">
                  <c:v>2.8468606015009008E-3</c:v>
                </c:pt>
                <c:pt idx="57">
                  <c:v>2.7773948481349259E-3</c:v>
                </c:pt>
                <c:pt idx="58">
                  <c:v>2.7000785282781728E-3</c:v>
                </c:pt>
                <c:pt idx="59">
                  <c:v>2.6156673484580531E-3</c:v>
                </c:pt>
                <c:pt idx="60">
                  <c:v>2.5249685503816927E-3</c:v>
                </c:pt>
                <c:pt idx="61">
                  <c:v>2.4288281149306727E-3</c:v>
                </c:pt>
                <c:pt idx="62">
                  <c:v>2.3281177173539846E-3</c:v>
                </c:pt>
                <c:pt idx="63">
                  <c:v>2.2237217126441192E-3</c:v>
                </c:pt>
                <c:pt idx="64">
                  <c:v>2.1165244192242593E-3</c:v>
                </c:pt>
                <c:pt idx="65">
                  <c:v>2.00739795124178E-3</c:v>
                </c:pt>
                <c:pt idx="66">
                  <c:v>1.897190825783434E-3</c:v>
                </c:pt>
                <c:pt idx="67">
                  <c:v>1.786717542206236E-3</c:v>
                </c:pt>
                <c:pt idx="68">
                  <c:v>1.6767492976520722E-3</c:v>
                </c:pt>
                <c:pt idx="69">
                  <c:v>1.5680059669027134E-3</c:v>
                </c:pt>
                <c:pt idx="70">
                  <c:v>1.4611494372869741E-3</c:v>
                </c:pt>
                <c:pt idx="71">
                  <c:v>1.3567783516087446E-3</c:v>
                </c:pt>
                <c:pt idx="72">
                  <c:v>1.2554242751975128E-3</c:v>
                </c:pt>
                <c:pt idx="73">
                  <c:v>1.1575492682638694E-3</c:v>
                </c:pt>
                <c:pt idx="74">
                  <c:v>1.063544812708089E-3</c:v>
                </c:pt>
                <c:pt idx="75">
                  <c:v>9.7373201415552012E-4</c:v>
                </c:pt>
                <c:pt idx="76">
                  <c:v>8.883629758746341E-4</c:v>
                </c:pt>
                <c:pt idx="77">
                  <c:v>8.0762322178037373E-4</c:v>
                </c:pt>
                <c:pt idx="78">
                  <c:v>7.3163503115641383E-4</c:v>
                </c:pt>
                <c:pt idx="79">
                  <c:v>6.6046153808237173E-4</c:v>
                </c:pt>
                <c:pt idx="80">
                  <c:v>5.9411144369485259E-4</c:v>
                </c:pt>
                <c:pt idx="81">
                  <c:v>5.3254418906441964E-4</c:v>
                </c:pt>
                <c:pt idx="82">
                  <c:v>4.7567544022836917E-4</c:v>
                </c:pt>
                <c:pt idx="83">
                  <c:v>4.2338274427696442E-4</c:v>
                </c:pt>
                <c:pt idx="84">
                  <c:v>3.755112257727065E-4</c:v>
                </c:pt>
                <c:pt idx="85">
                  <c:v>3.3187920556955491E-4</c:v>
                </c:pt>
                <c:pt idx="86">
                  <c:v>2.9228363865701893E-4</c:v>
                </c:pt>
                <c:pt idx="87">
                  <c:v>2.5650528335683726E-4</c:v>
                </c:pt>
                <c:pt idx="88">
                  <c:v>2.2431353045236101E-4</c:v>
                </c:pt>
                <c:pt idx="89">
                  <c:v>1.9547083708654182E-4</c:v>
                </c:pt>
                <c:pt idx="90">
                  <c:v>1.6973672604051932E-4</c:v>
                </c:pt>
                <c:pt idx="91">
                  <c:v>1.4687132589145905E-4</c:v>
                </c:pt>
                <c:pt idx="92">
                  <c:v>1.2663844121497668E-4</c:v>
                </c:pt>
                <c:pt idx="93">
                  <c:v>1.0880815419513445E-4</c:v>
                </c:pt>
                <c:pt idx="94">
                  <c:v>9.3158969564591961E-5</c:v>
                </c:pt>
                <c:pt idx="95">
                  <c:v>7.9479523625835619E-5</c:v>
                </c:pt>
                <c:pt idx="96">
                  <c:v>6.7569885177322259E-5</c:v>
                </c:pt>
                <c:pt idx="97">
                  <c:v>5.7242481522285443E-5</c:v>
                </c:pt>
                <c:pt idx="98">
                  <c:v>4.8322686460083264E-5</c:v>
                </c:pt>
                <c:pt idx="99">
                  <c:v>4.0649109378086927E-5</c:v>
                </c:pt>
                <c:pt idx="100">
                  <c:v>3.4073625434037545E-5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0.77669811971727176</c:v>
                </c:pt>
                <c:pt idx="1">
                  <c:v>0.11165094014136409</c:v>
                </c:pt>
                <c:pt idx="2">
                  <c:v>0.11165094014136412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9"/>
    </row>
    <row r="2" spans="1:7" ht="28.5" x14ac:dyDescent="0.45">
      <c r="A2" s="5"/>
      <c r="B2" s="47" t="s">
        <v>151</v>
      </c>
      <c r="C2" s="220"/>
    </row>
    <row r="3" spans="1:7" x14ac:dyDescent="0.25">
      <c r="A3" s="5"/>
      <c r="B3" s="5"/>
    </row>
    <row r="4" spans="1:7" ht="17.25" x14ac:dyDescent="0.3">
      <c r="A4" s="5"/>
      <c r="B4" s="5" t="s">
        <v>148</v>
      </c>
      <c r="D4" s="254" t="s">
        <v>248</v>
      </c>
      <c r="G4" s="221"/>
    </row>
    <row r="5" spans="1:7" x14ac:dyDescent="0.25">
      <c r="A5" s="5"/>
      <c r="B5" s="5" t="s">
        <v>95</v>
      </c>
      <c r="D5" s="255" t="s">
        <v>247</v>
      </c>
      <c r="G5" s="221"/>
    </row>
    <row r="6" spans="1:7" x14ac:dyDescent="0.25">
      <c r="A6" s="5"/>
      <c r="B6" s="5" t="s">
        <v>44</v>
      </c>
      <c r="G6" s="221"/>
    </row>
    <row r="7" spans="1:7" x14ac:dyDescent="0.25">
      <c r="A7" s="5"/>
      <c r="B7" s="5"/>
      <c r="G7" s="221"/>
    </row>
    <row r="8" spans="1:7" ht="17.25" x14ac:dyDescent="0.3">
      <c r="A8" s="5"/>
      <c r="B8" s="5" t="s">
        <v>143</v>
      </c>
      <c r="D8" s="256" t="s">
        <v>249</v>
      </c>
      <c r="G8" s="221"/>
    </row>
    <row r="9" spans="1:7" x14ac:dyDescent="0.25">
      <c r="A9" s="5"/>
      <c r="B9" s="5" t="s">
        <v>98</v>
      </c>
      <c r="D9" s="255" t="s">
        <v>246</v>
      </c>
      <c r="G9" s="221"/>
    </row>
    <row r="10" spans="1:7" x14ac:dyDescent="0.25">
      <c r="A10" s="5"/>
      <c r="B10" s="5" t="s">
        <v>144</v>
      </c>
      <c r="G10" s="221"/>
    </row>
    <row r="11" spans="1:7" x14ac:dyDescent="0.25">
      <c r="A11" s="5"/>
      <c r="B11" s="5" t="s">
        <v>230</v>
      </c>
      <c r="G11" s="221"/>
    </row>
    <row r="12" spans="1:7" x14ac:dyDescent="0.25">
      <c r="A12" s="5"/>
      <c r="B12" s="5"/>
      <c r="G12" s="221"/>
    </row>
    <row r="13" spans="1:7" x14ac:dyDescent="0.25">
      <c r="A13" s="5"/>
      <c r="B13" s="5" t="s">
        <v>47</v>
      </c>
      <c r="G13" s="221"/>
    </row>
    <row r="14" spans="1:7" x14ac:dyDescent="0.25">
      <c r="A14" s="5"/>
      <c r="B14" s="48" t="s">
        <v>149</v>
      </c>
      <c r="G14" s="221"/>
    </row>
    <row r="15" spans="1:7" x14ac:dyDescent="0.25">
      <c r="A15" s="5"/>
      <c r="B15" s="5" t="s">
        <v>145</v>
      </c>
      <c r="G15" s="221"/>
    </row>
    <row r="16" spans="1:7" x14ac:dyDescent="0.25">
      <c r="A16" s="5"/>
      <c r="B16" s="5" t="s">
        <v>99</v>
      </c>
      <c r="G16" s="222"/>
    </row>
    <row r="17" spans="1:9" x14ac:dyDescent="0.25">
      <c r="A17" s="5"/>
      <c r="B17" s="5"/>
      <c r="G17" s="221"/>
    </row>
    <row r="18" spans="1:9" x14ac:dyDescent="0.25">
      <c r="A18" s="5"/>
      <c r="B18" s="5" t="s">
        <v>70</v>
      </c>
      <c r="G18" s="335"/>
      <c r="H18" s="335"/>
      <c r="I18" s="335"/>
    </row>
    <row r="19" spans="1:9" x14ac:dyDescent="0.25">
      <c r="A19" s="5"/>
      <c r="B19" s="5" t="s">
        <v>74</v>
      </c>
      <c r="G19" s="221"/>
    </row>
    <row r="20" spans="1:9" x14ac:dyDescent="0.25">
      <c r="A20" s="5"/>
      <c r="B20" s="5" t="s">
        <v>48</v>
      </c>
    </row>
    <row r="21" spans="1:9" x14ac:dyDescent="0.25">
      <c r="A21" s="5"/>
      <c r="B21" s="5"/>
    </row>
    <row r="22" spans="1:9" x14ac:dyDescent="0.25">
      <c r="A22" s="5"/>
      <c r="B22" s="5" t="s">
        <v>45</v>
      </c>
      <c r="D22" s="278" t="s">
        <v>289</v>
      </c>
    </row>
    <row r="23" spans="1:9" x14ac:dyDescent="0.25">
      <c r="A23" s="5"/>
      <c r="B23" s="48" t="s">
        <v>46</v>
      </c>
    </row>
    <row r="24" spans="1:9" x14ac:dyDescent="0.25">
      <c r="A24" s="5"/>
      <c r="B24" s="5"/>
      <c r="D24" s="278" t="s">
        <v>285</v>
      </c>
    </row>
    <row r="25" spans="1:9" x14ac:dyDescent="0.25">
      <c r="A25" s="5"/>
      <c r="B25" s="19" t="str">
        <f>CONCATENATE("Version ",'Change Log'!$B$3," – © 2015-",YEAR('Change Log'!$A$3),", William W. Davis, MSPM, PMP")</f>
        <v>Version 4i – © 2015-2019, William W. Davis, MSPM, PMP</v>
      </c>
      <c r="C25" s="12"/>
      <c r="D25" s="278" t="s">
        <v>286</v>
      </c>
      <c r="H25" s="12"/>
    </row>
    <row r="26" spans="1:9" x14ac:dyDescent="0.25">
      <c r="A26" s="5"/>
      <c r="B26" s="107" t="s">
        <v>146</v>
      </c>
      <c r="C26" s="106"/>
      <c r="D26" s="278" t="s">
        <v>287</v>
      </c>
      <c r="E26" s="106"/>
      <c r="F26" s="106"/>
      <c r="G26" s="106"/>
      <c r="H26" s="106"/>
    </row>
    <row r="27" spans="1:9" x14ac:dyDescent="0.25">
      <c r="A27" s="5"/>
      <c r="B27" s="107" t="s">
        <v>147</v>
      </c>
      <c r="C27" s="106"/>
      <c r="D27" s="278" t="s">
        <v>288</v>
      </c>
      <c r="H27" s="12"/>
    </row>
    <row r="28" spans="1:9" x14ac:dyDescent="0.25">
      <c r="A28" s="5"/>
      <c r="B28" s="107" t="s">
        <v>96</v>
      </c>
      <c r="C28" s="106"/>
      <c r="D28" s="278" t="s">
        <v>290</v>
      </c>
      <c r="H28" s="12"/>
    </row>
    <row r="29" spans="1:9" x14ac:dyDescent="0.25">
      <c r="A29" s="5"/>
      <c r="B29" s="107" t="s">
        <v>229</v>
      </c>
      <c r="C29" s="106"/>
      <c r="D29" s="278"/>
      <c r="H29" s="12"/>
    </row>
    <row r="30" spans="1:9" x14ac:dyDescent="0.25">
      <c r="A30" s="5"/>
      <c r="B30" s="107" t="s">
        <v>97</v>
      </c>
      <c r="C30" s="106"/>
      <c r="D30" s="278"/>
      <c r="H30" s="12"/>
    </row>
    <row r="31" spans="1:9" x14ac:dyDescent="0.25">
      <c r="A31" s="5"/>
      <c r="B31" s="158" t="s">
        <v>224</v>
      </c>
      <c r="C31" s="12"/>
      <c r="D31" s="278"/>
      <c r="H31" s="12"/>
    </row>
    <row r="32" spans="1:9" x14ac:dyDescent="0.25">
      <c r="A32" s="5"/>
      <c r="B32" s="158" t="s">
        <v>94</v>
      </c>
      <c r="C32" s="12"/>
      <c r="D32" s="278"/>
      <c r="H32" s="12"/>
    </row>
    <row r="33" spans="1:8" x14ac:dyDescent="0.25">
      <c r="A33" s="5"/>
      <c r="B33" s="158" t="s">
        <v>223</v>
      </c>
      <c r="C33" s="12"/>
      <c r="H33" s="12"/>
    </row>
    <row r="34" spans="1:8" x14ac:dyDescent="0.25">
      <c r="A34" s="5"/>
      <c r="B34" s="158" t="s">
        <v>225</v>
      </c>
      <c r="C34" s="12"/>
      <c r="H34" s="12"/>
    </row>
    <row r="35" spans="1:8" x14ac:dyDescent="0.25">
      <c r="A35" s="5"/>
      <c r="B35" s="158" t="s">
        <v>808</v>
      </c>
      <c r="C35" s="12"/>
      <c r="H35" s="12"/>
    </row>
    <row r="36" spans="1:8" x14ac:dyDescent="0.25">
      <c r="A36" s="5"/>
      <c r="B36" s="158" t="s">
        <v>809</v>
      </c>
      <c r="C36" s="12"/>
      <c r="H36" s="12"/>
    </row>
    <row r="37" spans="1:8" x14ac:dyDescent="0.25">
      <c r="A37" s="5"/>
      <c r="B37" s="158"/>
      <c r="C37" s="12"/>
      <c r="H37" s="12"/>
    </row>
    <row r="38" spans="1:8" x14ac:dyDescent="0.25">
      <c r="A38" s="5"/>
      <c r="B38" s="158" t="s">
        <v>810</v>
      </c>
      <c r="C38" s="12"/>
      <c r="H38" s="12"/>
    </row>
    <row r="39" spans="1:8" x14ac:dyDescent="0.25">
      <c r="A39" s="19"/>
      <c r="B39" s="158" t="s">
        <v>93</v>
      </c>
      <c r="C39" s="12"/>
      <c r="H39" s="12"/>
    </row>
    <row r="40" spans="1:8" x14ac:dyDescent="0.25">
      <c r="A40" s="5"/>
      <c r="B40" s="279" t="s">
        <v>815</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4" t="s">
        <v>264</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71" t="s">
        <v>250</v>
      </c>
      <c r="D3" s="272"/>
      <c r="E3" s="272"/>
      <c r="F3" s="273"/>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4" t="s">
        <v>257</v>
      </c>
      <c r="D5" s="275"/>
      <c r="E5" s="275"/>
      <c r="F5" s="276"/>
      <c r="G5" s="2"/>
      <c r="H5" s="5"/>
      <c r="I5" s="5"/>
      <c r="J5" s="5"/>
      <c r="K5" s="5"/>
      <c r="L5" s="35"/>
      <c r="M5" s="35"/>
      <c r="N5" s="35"/>
      <c r="O5" s="35"/>
      <c r="P5" s="35"/>
      <c r="Q5" s="35"/>
      <c r="R5" s="5"/>
    </row>
    <row r="6" spans="1:18" ht="15" customHeight="1" x14ac:dyDescent="0.25">
      <c r="A6" s="55"/>
      <c r="B6" s="55"/>
      <c r="C6" s="174" t="s">
        <v>262</v>
      </c>
      <c r="D6" s="5"/>
      <c r="E6" s="5"/>
      <c r="F6" s="2"/>
      <c r="G6" s="2"/>
      <c r="H6" s="5"/>
      <c r="I6" s="5"/>
      <c r="J6" s="5"/>
      <c r="K6" s="5"/>
      <c r="L6" s="35"/>
      <c r="M6" s="35"/>
      <c r="N6" s="35"/>
      <c r="O6" s="35"/>
      <c r="P6" s="35"/>
      <c r="Q6" s="35"/>
      <c r="R6" s="5"/>
    </row>
    <row r="7" spans="1:18" ht="15" customHeight="1" x14ac:dyDescent="0.25">
      <c r="A7" s="55"/>
      <c r="B7" s="55"/>
      <c r="C7" s="174" t="s">
        <v>261</v>
      </c>
      <c r="D7" s="5"/>
      <c r="E7" s="5"/>
      <c r="F7" s="2"/>
      <c r="G7" s="2"/>
      <c r="H7" s="5"/>
      <c r="I7" s="5"/>
      <c r="J7" s="5"/>
      <c r="K7" s="5"/>
      <c r="L7" s="35"/>
      <c r="M7" s="35"/>
      <c r="N7" s="35"/>
      <c r="O7" s="35"/>
      <c r="P7" s="35"/>
      <c r="Q7" s="35"/>
      <c r="R7" s="5"/>
    </row>
    <row r="8" spans="1:18" ht="15" customHeight="1" x14ac:dyDescent="0.25">
      <c r="A8" s="55"/>
      <c r="B8" s="55"/>
      <c r="C8" s="174" t="s">
        <v>263</v>
      </c>
      <c r="D8" s="5"/>
      <c r="E8" s="5"/>
      <c r="F8" s="2"/>
      <c r="G8" s="2"/>
      <c r="H8" s="5"/>
      <c r="I8" s="5"/>
      <c r="J8" s="5"/>
      <c r="K8" s="5"/>
      <c r="L8" s="35"/>
      <c r="M8" s="35"/>
      <c r="N8" s="35"/>
      <c r="O8" s="35"/>
      <c r="P8" s="35"/>
      <c r="Q8" s="35"/>
      <c r="R8" s="5"/>
    </row>
    <row r="9" spans="1:18" ht="15" customHeight="1" x14ac:dyDescent="0.25">
      <c r="A9" s="55"/>
      <c r="B9" s="55"/>
      <c r="C9" s="174" t="s">
        <v>260</v>
      </c>
      <c r="D9" s="5"/>
      <c r="E9" s="5"/>
      <c r="F9" s="2"/>
      <c r="G9" s="2"/>
      <c r="H9" s="5"/>
      <c r="I9" s="5"/>
      <c r="J9" s="5"/>
      <c r="K9" s="5"/>
      <c r="L9" s="35"/>
      <c r="M9" s="35"/>
      <c r="N9" s="35"/>
      <c r="O9" s="35"/>
      <c r="P9" s="35"/>
      <c r="Q9" s="35"/>
      <c r="R9" s="5"/>
    </row>
    <row r="10" spans="1:18" ht="15" customHeight="1" x14ac:dyDescent="0.25">
      <c r="A10" s="55"/>
      <c r="B10" s="55"/>
      <c r="C10" s="174" t="s">
        <v>277</v>
      </c>
      <c r="D10" s="5"/>
      <c r="E10" s="5"/>
      <c r="F10" s="2"/>
      <c r="G10" s="2"/>
      <c r="H10" s="5"/>
      <c r="I10" s="5"/>
      <c r="J10" s="5"/>
      <c r="K10" s="5"/>
      <c r="L10" s="35"/>
      <c r="M10" s="35"/>
      <c r="N10" s="35"/>
      <c r="O10" s="35"/>
      <c r="P10" s="35"/>
      <c r="Q10" s="35"/>
      <c r="R10" s="5"/>
    </row>
    <row r="11" spans="1:18" ht="15" customHeight="1" x14ac:dyDescent="0.25">
      <c r="A11" s="55"/>
      <c r="B11" s="55"/>
      <c r="C11" s="174" t="s">
        <v>267</v>
      </c>
      <c r="D11" s="5"/>
      <c r="E11" s="5"/>
      <c r="F11" s="2"/>
      <c r="G11" s="2"/>
      <c r="H11" s="5"/>
      <c r="I11" s="5"/>
      <c r="J11" s="5"/>
      <c r="K11" s="5"/>
      <c r="L11" s="35"/>
      <c r="M11" s="35"/>
      <c r="N11" s="35"/>
      <c r="O11" s="35"/>
      <c r="P11" s="35"/>
      <c r="Q11" s="35"/>
      <c r="R11" s="5"/>
    </row>
    <row r="12" spans="1:18" ht="15" customHeight="1" x14ac:dyDescent="0.25">
      <c r="A12" s="55"/>
      <c r="B12" s="55"/>
      <c r="C12" s="174"/>
      <c r="D12" s="5"/>
      <c r="E12" s="5"/>
      <c r="F12" s="2"/>
      <c r="G12" s="2"/>
      <c r="H12" s="5"/>
      <c r="I12" s="5"/>
      <c r="J12" s="5"/>
      <c r="K12" s="5"/>
      <c r="L12" s="35"/>
      <c r="M12" s="35"/>
      <c r="N12" s="35"/>
      <c r="O12" s="35"/>
      <c r="P12" s="35"/>
      <c r="Q12" s="35"/>
      <c r="R12" s="5"/>
    </row>
    <row r="13" spans="1:18" ht="15" customHeight="1" x14ac:dyDescent="0.25">
      <c r="A13" s="55"/>
      <c r="B13" s="55"/>
      <c r="C13" s="174" t="s">
        <v>251</v>
      </c>
      <c r="D13" s="5"/>
      <c r="E13" s="5"/>
      <c r="F13" s="2"/>
      <c r="G13" s="2"/>
      <c r="H13" s="5"/>
      <c r="I13" s="5"/>
      <c r="J13" s="5"/>
      <c r="K13" s="5"/>
      <c r="L13" s="35"/>
      <c r="M13" s="35"/>
      <c r="N13" s="35"/>
      <c r="O13" s="35"/>
      <c r="P13" s="35"/>
      <c r="Q13" s="35"/>
      <c r="R13" s="5"/>
    </row>
    <row r="14" spans="1:18" ht="15" customHeight="1" x14ac:dyDescent="0.25">
      <c r="A14" s="55"/>
      <c r="B14" s="55"/>
      <c r="C14" s="174" t="s">
        <v>265</v>
      </c>
      <c r="D14" s="5"/>
      <c r="E14" s="5"/>
      <c r="F14" s="2"/>
      <c r="G14" s="2"/>
      <c r="H14" s="5"/>
      <c r="I14" s="5"/>
      <c r="J14" s="5"/>
      <c r="K14" s="5"/>
      <c r="L14" s="35"/>
      <c r="M14" s="35"/>
      <c r="N14" s="35"/>
      <c r="O14" s="35"/>
      <c r="P14" s="35"/>
      <c r="Q14" s="35"/>
      <c r="R14" s="5"/>
    </row>
    <row r="15" spans="1:18" ht="15" customHeight="1" x14ac:dyDescent="0.25">
      <c r="A15" s="55"/>
      <c r="B15" s="55"/>
      <c r="C15" s="174" t="s">
        <v>266</v>
      </c>
      <c r="D15" s="5"/>
      <c r="E15" s="5"/>
      <c r="F15" s="2"/>
      <c r="G15" s="2"/>
      <c r="H15" s="5"/>
      <c r="I15" s="5"/>
      <c r="J15" s="5"/>
      <c r="K15" s="5"/>
      <c r="L15" s="35"/>
      <c r="M15" s="35"/>
      <c r="N15" s="35"/>
      <c r="O15" s="35"/>
      <c r="P15" s="35"/>
      <c r="Q15" s="35"/>
      <c r="R15" s="5"/>
    </row>
    <row r="16" spans="1:18" ht="15" customHeight="1" x14ac:dyDescent="0.25">
      <c r="A16" s="55"/>
      <c r="B16" s="55"/>
      <c r="C16" s="174" t="s">
        <v>268</v>
      </c>
      <c r="D16" s="5"/>
      <c r="E16" s="5"/>
      <c r="F16" s="2"/>
      <c r="G16" s="2"/>
      <c r="H16" s="5"/>
      <c r="I16" s="5"/>
      <c r="J16" s="5"/>
      <c r="K16" s="5"/>
      <c r="L16" s="35"/>
      <c r="M16" s="35"/>
      <c r="N16" s="35"/>
      <c r="O16" s="35"/>
      <c r="P16" s="35"/>
      <c r="Q16" s="35"/>
      <c r="R16" s="5"/>
    </row>
    <row r="17" spans="1:18" ht="15" customHeight="1" x14ac:dyDescent="0.25">
      <c r="A17" s="55"/>
      <c r="B17" s="55"/>
      <c r="C17" s="174" t="s">
        <v>254</v>
      </c>
      <c r="D17" s="5"/>
      <c r="E17" s="5"/>
      <c r="F17" s="2"/>
      <c r="G17" s="2"/>
      <c r="H17" s="5"/>
      <c r="I17" s="5"/>
      <c r="J17" s="5"/>
      <c r="K17" s="5"/>
      <c r="L17" s="35"/>
      <c r="M17" s="35"/>
      <c r="N17" s="35"/>
      <c r="O17" s="35"/>
      <c r="P17" s="35"/>
      <c r="Q17" s="35"/>
      <c r="R17" s="5"/>
    </row>
    <row r="18" spans="1:18" ht="15" customHeight="1" x14ac:dyDescent="0.25">
      <c r="A18" s="55"/>
      <c r="B18" s="55"/>
      <c r="C18" s="174" t="s">
        <v>253</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4" t="s">
        <v>258</v>
      </c>
      <c r="D20" s="5"/>
      <c r="E20" s="5"/>
      <c r="F20" s="2"/>
      <c r="G20" s="2"/>
      <c r="H20" s="5"/>
      <c r="I20" s="5"/>
      <c r="J20" s="5"/>
      <c r="K20" s="5"/>
      <c r="L20" s="35"/>
      <c r="M20" s="35"/>
      <c r="N20" s="35"/>
      <c r="O20" s="35"/>
      <c r="P20" s="35"/>
      <c r="Q20" s="35"/>
      <c r="R20" s="5"/>
    </row>
    <row r="21" spans="1:18" ht="15" customHeight="1" x14ac:dyDescent="0.25">
      <c r="A21" s="55"/>
      <c r="B21" s="55"/>
      <c r="C21" s="174" t="s">
        <v>255</v>
      </c>
      <c r="D21" s="5"/>
      <c r="E21" s="5"/>
      <c r="F21" s="2"/>
      <c r="G21" s="2"/>
      <c r="H21" s="5"/>
      <c r="I21" s="5"/>
      <c r="J21" s="5"/>
      <c r="K21" s="5"/>
      <c r="L21" s="35"/>
      <c r="M21" s="35"/>
      <c r="N21" s="35"/>
      <c r="O21" s="35"/>
      <c r="P21" s="35"/>
      <c r="Q21" s="35"/>
      <c r="R21" s="5"/>
    </row>
    <row r="22" spans="1:18" ht="15" customHeight="1" x14ac:dyDescent="0.25">
      <c r="A22" s="55"/>
      <c r="B22" s="55"/>
      <c r="C22" s="174" t="s">
        <v>256</v>
      </c>
      <c r="D22" s="5"/>
      <c r="E22" s="5"/>
      <c r="F22" s="2"/>
      <c r="G22" s="2"/>
      <c r="H22" s="5"/>
      <c r="I22" s="5"/>
      <c r="J22" s="5"/>
      <c r="K22" s="5"/>
      <c r="L22" s="35"/>
      <c r="M22" s="35"/>
      <c r="N22" s="35"/>
      <c r="O22" s="35"/>
      <c r="P22" s="35"/>
      <c r="Q22" s="35"/>
      <c r="R22" s="5"/>
    </row>
    <row r="23" spans="1:18" ht="15" customHeight="1" x14ac:dyDescent="0.25">
      <c r="A23" s="55"/>
      <c r="B23" s="55"/>
      <c r="C23" s="174" t="s">
        <v>259</v>
      </c>
      <c r="D23" s="5"/>
      <c r="E23" s="5"/>
      <c r="F23" s="2"/>
      <c r="G23" s="2"/>
      <c r="H23" s="5"/>
      <c r="I23" s="5"/>
      <c r="J23" s="5"/>
      <c r="K23" s="5"/>
      <c r="L23" s="35"/>
      <c r="M23" s="35"/>
      <c r="N23" s="35"/>
      <c r="O23" s="35"/>
      <c r="P23" s="35"/>
      <c r="Q23" s="35"/>
      <c r="R23" s="5"/>
    </row>
    <row r="24" spans="1:18" ht="15" customHeight="1" x14ac:dyDescent="0.25">
      <c r="A24" s="55"/>
      <c r="B24" s="55"/>
      <c r="C24" s="174"/>
      <c r="D24" s="5"/>
      <c r="E24" s="5"/>
      <c r="F24" s="2"/>
      <c r="G24" s="2"/>
      <c r="H24" s="5"/>
      <c r="I24" s="5"/>
      <c r="J24" s="5"/>
      <c r="K24" s="5"/>
      <c r="L24" s="35"/>
      <c r="M24" s="35"/>
      <c r="N24" s="35"/>
      <c r="O24" s="35"/>
      <c r="P24" s="35"/>
      <c r="Q24" s="35"/>
      <c r="R24" s="5"/>
    </row>
    <row r="25" spans="1:18" s="259" customFormat="1" ht="15" customHeight="1" x14ac:dyDescent="0.25">
      <c r="A25" s="257"/>
      <c r="B25" s="257"/>
      <c r="C25" s="258" t="s">
        <v>278</v>
      </c>
      <c r="F25" s="260"/>
      <c r="G25" s="260"/>
      <c r="L25" s="261"/>
      <c r="M25" s="261"/>
      <c r="N25" s="261"/>
      <c r="O25" s="261"/>
      <c r="P25" s="261"/>
      <c r="Q25" s="261"/>
    </row>
    <row r="26" spans="1:18" s="259" customFormat="1" ht="15" hidden="1" customHeight="1" x14ac:dyDescent="0.25">
      <c r="A26" s="257"/>
      <c r="B26" s="257"/>
      <c r="C26" s="258" t="s">
        <v>269</v>
      </c>
      <c r="F26" s="260"/>
      <c r="G26" s="260"/>
      <c r="L26" s="261"/>
      <c r="M26" s="261"/>
      <c r="N26" s="261"/>
      <c r="O26" s="261"/>
      <c r="P26" s="261"/>
      <c r="Q26" s="261"/>
    </row>
    <row r="27" spans="1:18" s="259" customFormat="1" ht="15" hidden="1" customHeight="1" x14ac:dyDescent="0.25">
      <c r="A27" s="257"/>
      <c r="B27" s="257"/>
      <c r="C27" s="258" t="s">
        <v>271</v>
      </c>
      <c r="F27" s="260"/>
      <c r="G27" s="260"/>
      <c r="L27" s="261"/>
      <c r="M27" s="261"/>
      <c r="N27" s="261"/>
      <c r="O27" s="261"/>
      <c r="P27" s="261"/>
      <c r="Q27" s="261"/>
    </row>
    <row r="28" spans="1:18" s="259" customFormat="1" ht="15" hidden="1" customHeight="1" x14ac:dyDescent="0.25">
      <c r="A28" s="257"/>
      <c r="B28" s="257"/>
      <c r="C28" s="258" t="s">
        <v>272</v>
      </c>
      <c r="F28" s="260"/>
      <c r="G28" s="260"/>
      <c r="L28" s="261"/>
      <c r="M28" s="261"/>
      <c r="N28" s="261"/>
      <c r="O28" s="261"/>
      <c r="P28" s="261"/>
      <c r="Q28" s="261"/>
    </row>
    <row r="29" spans="1:18" s="259" customFormat="1" ht="15" hidden="1" customHeight="1" x14ac:dyDescent="0.25">
      <c r="A29" s="257"/>
      <c r="B29" s="257"/>
      <c r="C29" s="258" t="s">
        <v>252</v>
      </c>
      <c r="F29" s="260"/>
      <c r="G29" s="260"/>
      <c r="L29" s="261"/>
      <c r="M29" s="261"/>
      <c r="N29" s="261"/>
      <c r="O29" s="261"/>
      <c r="P29" s="261"/>
      <c r="Q29" s="261"/>
    </row>
    <row r="30" spans="1:18" s="259" customFormat="1" ht="15" hidden="1" customHeight="1" x14ac:dyDescent="0.25">
      <c r="A30" s="257"/>
      <c r="C30" s="258" t="s">
        <v>273</v>
      </c>
      <c r="F30" s="260"/>
      <c r="G30" s="260"/>
      <c r="L30" s="261"/>
      <c r="M30" s="261"/>
      <c r="N30" s="261"/>
      <c r="O30" s="261"/>
      <c r="P30" s="261"/>
      <c r="Q30" s="261"/>
    </row>
    <row r="31" spans="1:18" s="259" customFormat="1" ht="15" hidden="1" customHeight="1" x14ac:dyDescent="0.25">
      <c r="A31" s="257"/>
      <c r="C31" s="258" t="s">
        <v>270</v>
      </c>
      <c r="F31" s="260"/>
      <c r="G31" s="260"/>
      <c r="L31" s="261"/>
      <c r="M31" s="261"/>
      <c r="N31" s="261"/>
      <c r="O31" s="261"/>
      <c r="P31" s="261"/>
      <c r="Q31" s="261"/>
    </row>
    <row r="32" spans="1:18" s="259" customFormat="1" ht="15" hidden="1" customHeight="1" x14ac:dyDescent="0.25">
      <c r="A32" s="257"/>
      <c r="C32" s="258" t="s">
        <v>274</v>
      </c>
      <c r="F32" s="260"/>
      <c r="G32" s="260"/>
      <c r="L32" s="261"/>
      <c r="M32" s="261"/>
      <c r="N32" s="261"/>
      <c r="O32" s="261"/>
      <c r="P32" s="261"/>
      <c r="Q32" s="261"/>
    </row>
    <row r="33" spans="1:18" s="259" customFormat="1" ht="15" hidden="1" customHeight="1" x14ac:dyDescent="0.25">
      <c r="A33" s="257"/>
      <c r="C33" s="258"/>
      <c r="F33" s="260"/>
      <c r="G33" s="260"/>
      <c r="L33" s="261"/>
      <c r="M33" s="261"/>
      <c r="N33" s="261"/>
      <c r="O33" s="261"/>
      <c r="P33" s="261"/>
      <c r="Q33" s="261"/>
    </row>
    <row r="34" spans="1:18" s="259" customFormat="1" ht="15" hidden="1" customHeight="1" x14ac:dyDescent="0.25">
      <c r="A34" s="257"/>
      <c r="C34" s="258" t="s">
        <v>276</v>
      </c>
      <c r="F34" s="260"/>
      <c r="G34" s="260"/>
      <c r="L34" s="261"/>
      <c r="M34" s="261"/>
      <c r="N34" s="261"/>
      <c r="O34" s="261"/>
      <c r="P34" s="261"/>
      <c r="Q34" s="261"/>
    </row>
    <row r="35" spans="1:18" s="259" customFormat="1" ht="15" hidden="1" customHeight="1" x14ac:dyDescent="0.25">
      <c r="A35" s="257"/>
      <c r="C35" s="258" t="s">
        <v>275</v>
      </c>
      <c r="F35" s="260"/>
      <c r="G35" s="260"/>
      <c r="L35" s="261"/>
      <c r="M35" s="261"/>
      <c r="N35" s="261"/>
      <c r="O35" s="261"/>
      <c r="P35" s="261"/>
      <c r="Q35" s="261"/>
    </row>
    <row r="36" spans="1:18" s="259" customFormat="1" ht="15" customHeight="1" x14ac:dyDescent="0.25">
      <c r="A36" s="257"/>
      <c r="C36" s="258"/>
      <c r="F36" s="260"/>
      <c r="G36" s="260"/>
      <c r="L36" s="261"/>
      <c r="M36" s="261"/>
      <c r="N36" s="261"/>
      <c r="O36" s="261"/>
      <c r="P36" s="261"/>
      <c r="Q36" s="261"/>
    </row>
    <row r="37" spans="1:18" ht="15" customHeight="1" x14ac:dyDescent="0.25">
      <c r="A37" s="55"/>
      <c r="C37" s="174"/>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4i – © 2015-2019, William W. Davis, MSPM, PMP</v>
      </c>
      <c r="C39" s="193"/>
      <c r="D39" s="5"/>
      <c r="E39" s="2"/>
      <c r="F39" s="5"/>
      <c r="G39" s="5"/>
      <c r="H39" s="2"/>
      <c r="I39" s="5"/>
      <c r="J39" s="5"/>
      <c r="K39" s="5"/>
      <c r="L39" s="5"/>
      <c r="M39" s="5"/>
      <c r="N39" s="5"/>
      <c r="O39" s="5"/>
      <c r="P39" s="5"/>
      <c r="Q39" s="5"/>
      <c r="R39" s="5"/>
    </row>
    <row r="40" spans="1:18" x14ac:dyDescent="0.25">
      <c r="A40" s="2"/>
      <c r="B40" s="336" t="s">
        <v>146</v>
      </c>
      <c r="C40" s="336"/>
      <c r="D40" s="336"/>
      <c r="E40" s="336"/>
      <c r="F40" s="336"/>
      <c r="G40" s="107"/>
      <c r="H40" s="2"/>
      <c r="I40" s="5"/>
      <c r="J40" s="5"/>
      <c r="K40" s="5"/>
      <c r="L40" s="5"/>
      <c r="M40" s="5"/>
      <c r="N40" s="5"/>
      <c r="O40" s="5"/>
      <c r="P40" s="5"/>
      <c r="Q40" s="5"/>
      <c r="R40" s="5"/>
    </row>
    <row r="41" spans="1:18" x14ac:dyDescent="0.25">
      <c r="A41" s="2"/>
      <c r="B41" s="336" t="s">
        <v>147</v>
      </c>
      <c r="C41" s="336"/>
      <c r="D41" s="336"/>
      <c r="E41" s="336"/>
      <c r="F41" s="336"/>
      <c r="G41" s="107"/>
      <c r="H41" s="2"/>
      <c r="I41" s="5"/>
      <c r="J41" s="5"/>
      <c r="K41" s="5"/>
      <c r="L41" s="5"/>
      <c r="M41" s="5"/>
      <c r="N41" s="5"/>
      <c r="O41" s="5"/>
      <c r="P41" s="5"/>
      <c r="Q41" s="5"/>
      <c r="R41" s="5"/>
    </row>
    <row r="42" spans="1:18" x14ac:dyDescent="0.25">
      <c r="A42" s="2"/>
      <c r="B42" s="336" t="s">
        <v>96</v>
      </c>
      <c r="C42" s="336"/>
      <c r="D42" s="336"/>
      <c r="E42" s="336"/>
      <c r="F42" s="336"/>
      <c r="G42" s="107"/>
      <c r="H42" s="2"/>
      <c r="I42" s="5"/>
      <c r="J42" s="5"/>
      <c r="K42" s="5"/>
      <c r="L42" s="5"/>
      <c r="M42" s="5"/>
      <c r="N42" s="5"/>
      <c r="O42" s="5"/>
      <c r="P42" s="5"/>
      <c r="Q42" s="5"/>
      <c r="R42" s="5"/>
    </row>
    <row r="43" spans="1:18" x14ac:dyDescent="0.25">
      <c r="A43" s="2"/>
      <c r="B43" s="336" t="s">
        <v>229</v>
      </c>
      <c r="C43" s="336"/>
      <c r="D43" s="336"/>
      <c r="E43" s="336"/>
      <c r="F43" s="336"/>
      <c r="G43" s="107"/>
      <c r="H43" s="2"/>
      <c r="I43" s="5"/>
      <c r="J43" s="5"/>
      <c r="K43" s="5"/>
      <c r="L43" s="5"/>
      <c r="M43" s="5"/>
      <c r="N43" s="5"/>
      <c r="O43" s="5"/>
      <c r="P43" s="5"/>
      <c r="Q43" s="5"/>
      <c r="R43" s="5"/>
    </row>
    <row r="44" spans="1:18" x14ac:dyDescent="0.25">
      <c r="A44" s="2"/>
      <c r="B44" s="336" t="s">
        <v>97</v>
      </c>
      <c r="C44" s="336"/>
      <c r="D44" s="336"/>
      <c r="E44" s="336"/>
      <c r="F44" s="336"/>
      <c r="G44" s="107"/>
      <c r="H44" s="2"/>
      <c r="I44" s="5"/>
      <c r="J44" s="5"/>
      <c r="K44" s="5"/>
      <c r="L44" s="5"/>
      <c r="M44" s="5"/>
      <c r="N44" s="5"/>
      <c r="O44" s="5"/>
      <c r="P44" s="5"/>
      <c r="Q44" s="5"/>
      <c r="R44" s="5"/>
    </row>
    <row r="45" spans="1:18" x14ac:dyDescent="0.25">
      <c r="A45" s="2"/>
      <c r="B45" s="158" t="s">
        <v>224</v>
      </c>
      <c r="C45" s="5"/>
      <c r="D45" s="5"/>
      <c r="E45" s="2"/>
      <c r="F45" s="5"/>
      <c r="G45" s="5"/>
      <c r="H45" s="2"/>
      <c r="I45" s="5"/>
      <c r="J45" s="5"/>
      <c r="K45" s="5"/>
      <c r="L45" s="5"/>
      <c r="M45" s="5"/>
      <c r="N45" s="5"/>
      <c r="O45" s="5"/>
      <c r="P45" s="5"/>
      <c r="Q45" s="5"/>
      <c r="R45" s="5"/>
    </row>
    <row r="46" spans="1:18" x14ac:dyDescent="0.25">
      <c r="A46" s="2"/>
      <c r="B46" s="158" t="s">
        <v>94</v>
      </c>
      <c r="C46" s="5"/>
      <c r="D46" s="5"/>
      <c r="E46" s="2"/>
      <c r="F46" s="5"/>
      <c r="G46" s="5"/>
      <c r="H46" s="2"/>
      <c r="I46" s="5"/>
      <c r="J46" s="5"/>
      <c r="K46" s="5"/>
      <c r="L46" s="5"/>
      <c r="M46" s="5"/>
      <c r="N46" s="5"/>
      <c r="O46" s="5"/>
      <c r="P46" s="5"/>
      <c r="Q46" s="5"/>
      <c r="R46" s="5"/>
    </row>
    <row r="47" spans="1:18" x14ac:dyDescent="0.25">
      <c r="A47" s="19"/>
      <c r="B47" s="158" t="s">
        <v>223</v>
      </c>
      <c r="C47" s="5"/>
      <c r="D47" s="5"/>
      <c r="E47" s="5"/>
      <c r="F47" s="2"/>
      <c r="G47" s="2"/>
      <c r="H47" s="5"/>
      <c r="I47" s="5"/>
      <c r="J47" s="5"/>
      <c r="K47" s="5"/>
      <c r="L47" s="5"/>
      <c r="M47" s="5"/>
      <c r="N47" s="5"/>
      <c r="O47" s="5"/>
      <c r="P47" s="5"/>
      <c r="Q47" s="5"/>
      <c r="R47" s="5"/>
    </row>
    <row r="48" spans="1:18" x14ac:dyDescent="0.25">
      <c r="A48" s="19"/>
      <c r="B48" s="158" t="s">
        <v>225</v>
      </c>
      <c r="C48" s="5"/>
      <c r="D48" s="5"/>
      <c r="E48" s="5"/>
      <c r="F48" s="2"/>
      <c r="G48" s="2"/>
      <c r="H48" s="5"/>
      <c r="I48" s="5"/>
      <c r="J48" s="5"/>
      <c r="K48" s="5"/>
      <c r="L48" s="5"/>
      <c r="M48" s="5"/>
      <c r="N48" s="5"/>
      <c r="O48" s="5"/>
      <c r="P48" s="5"/>
      <c r="Q48" s="5"/>
      <c r="R48" s="5"/>
    </row>
    <row r="49" spans="1:18" x14ac:dyDescent="0.25">
      <c r="A49" s="19"/>
      <c r="B49" s="158" t="s">
        <v>808</v>
      </c>
      <c r="C49" s="5"/>
      <c r="D49" s="5"/>
      <c r="E49" s="5"/>
      <c r="F49" s="2"/>
      <c r="G49" s="2"/>
      <c r="H49" s="5"/>
      <c r="I49" s="5"/>
      <c r="J49" s="5"/>
      <c r="K49" s="5"/>
      <c r="L49" s="5"/>
      <c r="M49" s="5"/>
      <c r="N49" s="5"/>
      <c r="O49" s="5"/>
      <c r="P49" s="5"/>
      <c r="Q49" s="5"/>
      <c r="R49" s="5"/>
    </row>
    <row r="50" spans="1:18" x14ac:dyDescent="0.25">
      <c r="A50" s="19"/>
      <c r="B50" s="158" t="s">
        <v>809</v>
      </c>
      <c r="C50" s="5"/>
      <c r="D50" s="5"/>
      <c r="E50" s="5"/>
      <c r="F50" s="2"/>
      <c r="G50" s="2"/>
      <c r="H50" s="5"/>
      <c r="I50" s="5"/>
      <c r="J50" s="5"/>
      <c r="K50" s="5"/>
      <c r="L50" s="5"/>
      <c r="M50" s="5"/>
      <c r="N50" s="5"/>
      <c r="O50" s="5"/>
      <c r="P50" s="5"/>
      <c r="Q50" s="5"/>
      <c r="R50" s="5"/>
    </row>
    <row r="51" spans="1:18" x14ac:dyDescent="0.25">
      <c r="A51" s="19"/>
      <c r="B51" s="158"/>
      <c r="C51" s="5"/>
      <c r="D51" s="5"/>
      <c r="E51" s="5"/>
      <c r="F51" s="2"/>
      <c r="G51" s="2"/>
      <c r="H51" s="5"/>
      <c r="I51" s="5"/>
      <c r="J51" s="5"/>
      <c r="K51" s="5"/>
      <c r="L51" s="5"/>
      <c r="M51" s="5"/>
      <c r="N51" s="5"/>
      <c r="O51" s="5"/>
      <c r="P51" s="5"/>
      <c r="Q51" s="5"/>
      <c r="R51" s="5"/>
    </row>
    <row r="52" spans="1:18" x14ac:dyDescent="0.25">
      <c r="A52" s="2"/>
      <c r="B52" s="158" t="s">
        <v>810</v>
      </c>
      <c r="C52" s="5"/>
      <c r="D52" s="5"/>
      <c r="E52" s="5"/>
      <c r="F52" s="2"/>
      <c r="G52" s="2"/>
      <c r="H52" s="5"/>
      <c r="I52" s="5"/>
      <c r="J52" s="5"/>
      <c r="K52" s="5"/>
      <c r="L52" s="5"/>
      <c r="M52" s="5"/>
      <c r="N52" s="5"/>
      <c r="O52" s="5"/>
      <c r="P52" s="5"/>
      <c r="Q52" s="5"/>
      <c r="R52" s="5"/>
    </row>
    <row r="53" spans="1:18" x14ac:dyDescent="0.25">
      <c r="A53"/>
      <c r="B53" s="158" t="s">
        <v>93</v>
      </c>
      <c r="F53"/>
      <c r="G53"/>
    </row>
    <row r="54" spans="1:18" x14ac:dyDescent="0.25">
      <c r="A54"/>
      <c r="B54" s="279" t="s">
        <v>815</v>
      </c>
      <c r="F54"/>
      <c r="G54"/>
    </row>
    <row r="55" spans="1:18" x14ac:dyDescent="0.25">
      <c r="A55"/>
      <c r="C55" s="174"/>
      <c r="F55"/>
      <c r="G55"/>
    </row>
    <row r="56" spans="1:18" x14ac:dyDescent="0.25">
      <c r="A56"/>
      <c r="C56" s="174"/>
      <c r="F56"/>
      <c r="G56"/>
    </row>
    <row r="57" spans="1:18" x14ac:dyDescent="0.25">
      <c r="A57"/>
      <c r="C57" s="174"/>
      <c r="F57"/>
      <c r="G57"/>
    </row>
    <row r="58" spans="1:18" x14ac:dyDescent="0.25">
      <c r="A58"/>
      <c r="C58" s="174"/>
      <c r="F58"/>
      <c r="G58"/>
    </row>
    <row r="59" spans="1:18" x14ac:dyDescent="0.25">
      <c r="A59"/>
      <c r="C59" s="174"/>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9" sqref="C9"/>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4" t="s">
        <v>193</v>
      </c>
      <c r="C1" s="5"/>
      <c r="D1" s="5"/>
      <c r="E1" s="5"/>
      <c r="F1" s="2"/>
      <c r="G1" s="2"/>
      <c r="H1" s="5"/>
      <c r="I1" s="5"/>
      <c r="J1" s="5"/>
      <c r="K1" s="5"/>
      <c r="L1" s="35"/>
      <c r="M1" s="35"/>
      <c r="N1" s="35"/>
      <c r="O1" s="35"/>
      <c r="P1" s="35"/>
      <c r="Q1" s="35"/>
      <c r="R1" s="5"/>
    </row>
    <row r="2" spans="1:18" ht="30" customHeight="1" x14ac:dyDescent="0.25">
      <c r="A2" s="263"/>
      <c r="B2" s="264"/>
      <c r="C2" s="265" t="s">
        <v>222</v>
      </c>
      <c r="D2" s="266"/>
      <c r="E2" s="266"/>
      <c r="F2" s="267"/>
      <c r="G2" s="267"/>
      <c r="H2" s="266"/>
      <c r="I2" s="266"/>
      <c r="J2" s="266"/>
      <c r="K2" s="268"/>
      <c r="L2" s="35"/>
      <c r="M2" s="35"/>
      <c r="N2" s="35"/>
      <c r="O2" s="35"/>
      <c r="P2" s="35"/>
      <c r="Q2" s="35"/>
      <c r="R2" s="5"/>
    </row>
    <row r="3" spans="1:18" ht="20.100000000000001" customHeight="1" x14ac:dyDescent="0.25">
      <c r="A3" s="194"/>
      <c r="B3" s="195" t="s">
        <v>208</v>
      </c>
      <c r="C3" s="203">
        <v>50</v>
      </c>
      <c r="D3" s="211" t="s">
        <v>206</v>
      </c>
      <c r="E3" s="212"/>
      <c r="F3" s="213"/>
      <c r="G3" s="213"/>
      <c r="H3" s="212"/>
      <c r="I3" s="212"/>
      <c r="J3" s="212"/>
      <c r="K3" s="214"/>
      <c r="L3" s="35"/>
      <c r="M3" s="35"/>
      <c r="N3" s="35"/>
      <c r="O3" s="35"/>
      <c r="P3" s="35"/>
      <c r="Q3" s="35"/>
      <c r="R3" s="5"/>
    </row>
    <row r="4" spans="1:18" ht="20.100000000000001" customHeight="1" x14ac:dyDescent="0.25">
      <c r="A4" s="269"/>
      <c r="B4" s="270" t="s">
        <v>280</v>
      </c>
      <c r="C4" s="190">
        <v>100</v>
      </c>
      <c r="D4" s="211" t="s">
        <v>281</v>
      </c>
      <c r="E4" s="212"/>
      <c r="F4" s="213"/>
      <c r="G4" s="213"/>
      <c r="H4" s="212"/>
      <c r="I4" s="212"/>
      <c r="J4" s="212"/>
      <c r="K4" s="214"/>
      <c r="L4" s="35"/>
      <c r="M4" s="35"/>
      <c r="N4" s="35"/>
      <c r="O4" s="35"/>
      <c r="P4" s="35"/>
      <c r="Q4" s="35"/>
      <c r="R4" s="5"/>
    </row>
    <row r="5" spans="1:18" ht="20.100000000000001" customHeight="1" x14ac:dyDescent="0.25">
      <c r="A5" s="194"/>
      <c r="B5" s="195" t="s">
        <v>209</v>
      </c>
      <c r="C5" s="190">
        <v>150</v>
      </c>
      <c r="D5" s="211" t="s">
        <v>207</v>
      </c>
      <c r="E5" s="212"/>
      <c r="F5" s="213"/>
      <c r="G5" s="213"/>
      <c r="H5" s="212"/>
      <c r="I5" s="212"/>
      <c r="J5" s="212"/>
      <c r="K5" s="214"/>
      <c r="L5" s="35"/>
      <c r="M5" s="35"/>
      <c r="N5" s="35"/>
      <c r="O5" s="35"/>
      <c r="P5" s="35"/>
      <c r="Q5" s="35"/>
      <c r="R5" s="5"/>
    </row>
    <row r="6" spans="1:18" ht="20.100000000000001" customHeight="1" x14ac:dyDescent="0.25">
      <c r="A6" s="209"/>
      <c r="B6" s="210" t="s">
        <v>197</v>
      </c>
      <c r="C6" s="128">
        <f>IF(OR(ISBLANK(C4),ISBLANK(C5),ISBLANK(C3)),"",IF(AND(C3&gt;0,C4&gt;0,C5&gt;0),IF(C4&gt;C3,IF(C5&gt;C4,1,-1),-1)))</f>
        <v>1</v>
      </c>
      <c r="D6" s="211" t="s">
        <v>192</v>
      </c>
      <c r="E6" s="212"/>
      <c r="F6" s="213"/>
      <c r="G6" s="213"/>
      <c r="H6" s="212"/>
      <c r="I6" s="212"/>
      <c r="J6" s="212"/>
      <c r="K6" s="214"/>
      <c r="L6" s="35"/>
      <c r="M6" s="35"/>
      <c r="N6" s="35"/>
      <c r="O6" s="35"/>
      <c r="P6" s="35"/>
      <c r="Q6" s="35"/>
      <c r="R6" s="5"/>
    </row>
    <row r="7" spans="1:18" ht="20.100000000000001" customHeight="1" x14ac:dyDescent="0.25">
      <c r="A7" s="209"/>
      <c r="B7" s="210" t="s">
        <v>198</v>
      </c>
      <c r="C7" s="128">
        <f>IF(OR(ISBLANK(C3),ISBLANK(C4),ISBLANK(C5)),"",IFERROR(MIN(C4-C3,C5-C4)/MAX(C4-C3,C5-C4),""))</f>
        <v>1</v>
      </c>
      <c r="D7" s="211" t="s">
        <v>194</v>
      </c>
      <c r="E7" s="212"/>
      <c r="F7" s="213"/>
      <c r="G7" s="213"/>
      <c r="H7" s="212"/>
      <c r="I7" s="212"/>
      <c r="J7" s="212"/>
      <c r="K7" s="214"/>
      <c r="L7" s="35"/>
      <c r="M7" s="35"/>
      <c r="N7" s="35"/>
      <c r="O7" s="35"/>
      <c r="P7" s="35"/>
      <c r="Q7" s="35"/>
      <c r="R7" s="5"/>
    </row>
    <row r="8" spans="1:18" ht="20.100000000000001" hidden="1" customHeight="1" x14ac:dyDescent="0.25">
      <c r="A8" s="194"/>
      <c r="B8" s="196"/>
      <c r="C8" s="191">
        <f>IF(AND(C3&gt;0,C4&gt;0,C5&gt;0),(C3+(4*C4)+C5)/6,"")</f>
        <v>100</v>
      </c>
      <c r="D8" s="211"/>
      <c r="E8" s="212"/>
      <c r="F8" s="213"/>
      <c r="G8" s="213"/>
      <c r="H8" s="212"/>
      <c r="I8" s="212"/>
      <c r="J8" s="212"/>
      <c r="K8" s="214"/>
      <c r="L8" s="35"/>
      <c r="M8" s="35"/>
      <c r="N8" s="35"/>
      <c r="O8" s="35"/>
      <c r="P8" s="35"/>
      <c r="Q8" s="35"/>
      <c r="R8" s="5"/>
    </row>
    <row r="9" spans="1:18" ht="20.100000000000001" customHeight="1" x14ac:dyDescent="0.25">
      <c r="A9" s="194"/>
      <c r="B9" s="195" t="s">
        <v>203</v>
      </c>
      <c r="C9" s="130" t="s">
        <v>1</v>
      </c>
      <c r="D9" s="211" t="s">
        <v>195</v>
      </c>
      <c r="E9" s="212"/>
      <c r="F9" s="213"/>
      <c r="G9" s="213"/>
      <c r="H9" s="212"/>
      <c r="I9" s="212"/>
      <c r="J9" s="212"/>
      <c r="K9" s="214"/>
      <c r="L9" s="35"/>
      <c r="M9" s="35"/>
      <c r="N9" s="35"/>
      <c r="O9" s="35"/>
      <c r="P9" s="35"/>
      <c r="Q9" s="35"/>
      <c r="R9" s="5"/>
    </row>
    <row r="10" spans="1:18" ht="20.100000000000001" customHeight="1" x14ac:dyDescent="0.25">
      <c r="A10" s="209"/>
      <c r="B10" s="210" t="s">
        <v>204</v>
      </c>
      <c r="C10" s="58"/>
      <c r="D10" s="211" t="s">
        <v>196</v>
      </c>
      <c r="E10" s="212"/>
      <c r="F10" s="213"/>
      <c r="G10" s="213"/>
      <c r="H10" s="212"/>
      <c r="I10" s="212"/>
      <c r="J10" s="212"/>
      <c r="K10" s="214"/>
      <c r="L10" s="35"/>
      <c r="M10" s="35"/>
      <c r="N10" s="35"/>
      <c r="O10" s="35"/>
      <c r="P10" s="35"/>
      <c r="Q10" s="35"/>
      <c r="R10" s="5"/>
    </row>
    <row r="11" spans="1:18" ht="20.100000000000001" hidden="1" customHeight="1" x14ac:dyDescent="0.25">
      <c r="A11" s="194"/>
      <c r="B11" s="196"/>
      <c r="C11" s="192">
        <f>IF(AND(C3&gt;0,C4&gt;0,C5&gt;0,NOT(ISBLANK(C9))),(C5-C3)*VLOOKUP(C9,VLookups!$A$4:$B$13,2,FALSE),"")</f>
        <v>21.213203435596427</v>
      </c>
      <c r="D11" s="212"/>
      <c r="E11" s="212"/>
      <c r="F11" s="213"/>
      <c r="G11" s="213"/>
      <c r="H11" s="212"/>
      <c r="I11" s="212"/>
      <c r="J11" s="212"/>
      <c r="K11" s="214"/>
      <c r="L11" s="35"/>
      <c r="M11" s="35"/>
      <c r="N11" s="35"/>
      <c r="O11" s="35"/>
      <c r="P11" s="35"/>
      <c r="Q11" s="35"/>
      <c r="R11" s="5"/>
    </row>
    <row r="12" spans="1:18" ht="20.100000000000001" customHeight="1" x14ac:dyDescent="0.25">
      <c r="A12" s="194"/>
      <c r="B12" s="195" t="s">
        <v>199</v>
      </c>
      <c r="C12" s="190">
        <v>75</v>
      </c>
      <c r="D12" s="211" t="s">
        <v>282</v>
      </c>
      <c r="E12" s="212"/>
      <c r="F12" s="213"/>
      <c r="G12" s="213"/>
      <c r="H12" s="212"/>
      <c r="I12" s="212"/>
      <c r="J12" s="212"/>
      <c r="K12" s="214"/>
      <c r="L12" s="35"/>
      <c r="M12" s="35"/>
      <c r="N12" s="35"/>
      <c r="O12" s="35"/>
      <c r="P12" s="35"/>
      <c r="Q12" s="35"/>
      <c r="R12" s="5"/>
    </row>
    <row r="13" spans="1:18" ht="20.100000000000001" customHeight="1" x14ac:dyDescent="0.25">
      <c r="A13" s="194"/>
      <c r="B13" s="195" t="s">
        <v>200</v>
      </c>
      <c r="C13" s="189" t="s">
        <v>78</v>
      </c>
      <c r="D13" s="211" t="s">
        <v>205</v>
      </c>
      <c r="E13" s="212"/>
      <c r="F13" s="213"/>
      <c r="G13" s="213"/>
      <c r="H13" s="212"/>
      <c r="I13" s="212"/>
      <c r="J13" s="212"/>
      <c r="K13" s="214"/>
      <c r="L13" s="35"/>
      <c r="M13" s="35"/>
      <c r="N13" s="35"/>
      <c r="O13" s="35"/>
      <c r="P13" s="35"/>
      <c r="Q13" s="35"/>
      <c r="R13" s="5"/>
    </row>
    <row r="14" spans="1:18" ht="20.100000000000001" customHeight="1" x14ac:dyDescent="0.25">
      <c r="A14" s="197"/>
      <c r="B14" s="198"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12% of all possible outcomes →</v>
      </c>
      <c r="C14" s="206">
        <f>IF(AND($C$3&gt;0,$C$4&gt;0,$C$5&gt;0,$C$11&gt;0,$C$12&gt;0,NOT(ISBLANK($C$9))),ABS(VLOOKUP($C$13,VLookups!$A$43:$B$44,2,FALSE)-_xlfn.NORM.DIST($C$12,$C$8,$C$11,TRUE)),"")</f>
        <v>0.11929641465821771</v>
      </c>
      <c r="D14" s="207" t="str">
        <f>IF(AND($C$3&gt;0,$C$4&gt;0,$C$5&gt;0,$C$12&gt;0,NOT(ISBLANK($C9))),IF(VLOOKUP($C$13,VLookups!A43:C44,2,FALSE),CONCATENATE(TEXT($C$14,"0%")," of all possible outcomes exceed your planning estimate of ",$C$12),CONCATENATE(TEXT(1-$C$14,"0%")," of all possible outcomes exceed your planning estimate of ",$C$12)),"")</f>
        <v>88% of all possible outcomes exceed your planning estimate of 75</v>
      </c>
      <c r="E14" s="146"/>
      <c r="F14" s="147"/>
      <c r="G14" s="147"/>
      <c r="H14" s="146"/>
      <c r="I14" s="146"/>
      <c r="J14" s="146"/>
      <c r="K14" s="199"/>
      <c r="L14" s="35"/>
      <c r="M14" s="35"/>
      <c r="N14" s="35"/>
      <c r="O14" s="35"/>
      <c r="P14" s="35"/>
      <c r="Q14" s="35"/>
      <c r="R14" s="5"/>
    </row>
    <row r="15" spans="1:18" ht="20.100000000000001" customHeight="1" x14ac:dyDescent="0.25">
      <c r="A15" s="194"/>
      <c r="B15" s="195" t="s">
        <v>201</v>
      </c>
      <c r="C15" s="234">
        <v>0.5</v>
      </c>
      <c r="D15" s="211" t="s">
        <v>202</v>
      </c>
      <c r="E15" s="212"/>
      <c r="F15" s="213"/>
      <c r="G15" s="213"/>
      <c r="H15" s="212"/>
      <c r="I15" s="212"/>
      <c r="J15" s="212"/>
      <c r="K15" s="214"/>
      <c r="L15" s="35"/>
      <c r="M15" s="35"/>
      <c r="N15" s="35"/>
      <c r="O15" s="35"/>
      <c r="P15" s="35"/>
      <c r="Q15" s="35"/>
      <c r="R15" s="5"/>
    </row>
    <row r="16" spans="1:18" ht="20.100000000000001" customHeight="1" thickBot="1" x14ac:dyDescent="0.3">
      <c r="A16" s="204"/>
      <c r="B16" s="205"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5">
        <f>IF(AND($C3&gt;0,$C4&gt;0,$C5&gt;0,$C15&gt;0,NOT(ISBLANK($C9))),_xlfn.NORM.INV(ABS(VLOOKUP($C$13,VLookups!$A$43:$B$44,2,FALSE)-C$15),$C8,$C11),"")</f>
        <v>100</v>
      </c>
      <c r="D16" s="208"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200"/>
      <c r="F16" s="201"/>
      <c r="G16" s="201"/>
      <c r="H16" s="200"/>
      <c r="I16" s="200"/>
      <c r="J16" s="200"/>
      <c r="K16" s="202"/>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4i – © 2015-2019, William W. Davis, MSPM, PMP</v>
      </c>
      <c r="C19" s="193"/>
      <c r="D19" s="5"/>
      <c r="E19" s="2"/>
      <c r="F19" s="5"/>
      <c r="G19" s="5"/>
      <c r="H19" s="2"/>
      <c r="I19" s="5"/>
      <c r="J19" s="5"/>
      <c r="K19" s="5"/>
      <c r="L19" s="5"/>
      <c r="M19" s="5"/>
      <c r="N19" s="5"/>
      <c r="O19" s="5"/>
      <c r="P19" s="5"/>
      <c r="Q19" s="5"/>
      <c r="R19" s="5"/>
    </row>
    <row r="20" spans="1:18" x14ac:dyDescent="0.25">
      <c r="A20" s="2"/>
      <c r="B20" s="336" t="s">
        <v>146</v>
      </c>
      <c r="C20" s="336"/>
      <c r="D20" s="336"/>
      <c r="E20" s="336"/>
      <c r="F20" s="336"/>
      <c r="G20" s="107"/>
      <c r="H20" s="2"/>
      <c r="I20" s="5"/>
      <c r="J20" s="5"/>
      <c r="K20" s="5"/>
      <c r="L20" s="5"/>
      <c r="M20" s="5"/>
      <c r="N20" s="5"/>
      <c r="O20" s="5"/>
      <c r="P20" s="5"/>
      <c r="Q20" s="5"/>
      <c r="R20" s="5"/>
    </row>
    <row r="21" spans="1:18" x14ac:dyDescent="0.25">
      <c r="A21" s="2"/>
      <c r="B21" s="336" t="s">
        <v>147</v>
      </c>
      <c r="C21" s="336"/>
      <c r="D21" s="336"/>
      <c r="E21" s="336"/>
      <c r="F21" s="336"/>
      <c r="G21" s="107"/>
      <c r="H21" s="2"/>
      <c r="I21" s="5"/>
      <c r="J21" s="5"/>
      <c r="K21" s="5"/>
      <c r="L21" s="5"/>
      <c r="M21" s="5"/>
      <c r="N21" s="5"/>
      <c r="O21" s="5"/>
      <c r="P21" s="5"/>
      <c r="Q21" s="5"/>
      <c r="R21" s="5"/>
    </row>
    <row r="22" spans="1:18" x14ac:dyDescent="0.25">
      <c r="A22" s="2"/>
      <c r="B22" s="336" t="s">
        <v>96</v>
      </c>
      <c r="C22" s="336"/>
      <c r="D22" s="336"/>
      <c r="E22" s="336"/>
      <c r="F22" s="336"/>
      <c r="G22" s="107"/>
      <c r="H22" s="2"/>
      <c r="I22" s="5"/>
      <c r="J22" s="5"/>
      <c r="K22" s="5"/>
      <c r="L22" s="5"/>
      <c r="M22" s="5"/>
      <c r="N22" s="5"/>
      <c r="O22" s="5"/>
      <c r="P22" s="5"/>
      <c r="Q22" s="5"/>
      <c r="R22" s="5"/>
    </row>
    <row r="23" spans="1:18" x14ac:dyDescent="0.25">
      <c r="A23" s="2"/>
      <c r="B23" s="336" t="s">
        <v>229</v>
      </c>
      <c r="C23" s="336"/>
      <c r="D23" s="336"/>
      <c r="E23" s="336"/>
      <c r="F23" s="336"/>
      <c r="G23" s="107"/>
      <c r="H23" s="2"/>
      <c r="I23" s="5"/>
      <c r="J23" s="5"/>
      <c r="K23" s="5"/>
      <c r="L23" s="5"/>
      <c r="M23" s="5"/>
      <c r="N23" s="5"/>
      <c r="O23" s="5"/>
      <c r="P23" s="5"/>
      <c r="Q23" s="5"/>
      <c r="R23" s="5"/>
    </row>
    <row r="24" spans="1:18" x14ac:dyDescent="0.25">
      <c r="A24" s="2"/>
      <c r="B24" s="336" t="s">
        <v>97</v>
      </c>
      <c r="C24" s="336"/>
      <c r="D24" s="336"/>
      <c r="E24" s="336"/>
      <c r="F24" s="336"/>
      <c r="G24" s="107"/>
      <c r="H24" s="2"/>
      <c r="I24" s="5"/>
      <c r="J24" s="5"/>
      <c r="K24" s="5"/>
      <c r="L24" s="5"/>
      <c r="M24" s="5"/>
      <c r="N24" s="5"/>
      <c r="O24" s="5"/>
      <c r="P24" s="5"/>
      <c r="Q24" s="5"/>
      <c r="R24" s="5"/>
    </row>
    <row r="25" spans="1:18" x14ac:dyDescent="0.25">
      <c r="A25" s="2"/>
      <c r="B25" s="158" t="s">
        <v>224</v>
      </c>
      <c r="C25" s="5"/>
      <c r="D25" s="5"/>
      <c r="E25" s="2"/>
      <c r="F25" s="5"/>
      <c r="G25" s="5"/>
      <c r="H25" s="2"/>
      <c r="I25" s="5"/>
      <c r="J25" s="5"/>
      <c r="K25" s="5"/>
      <c r="L25" s="5"/>
      <c r="M25" s="5"/>
      <c r="N25" s="5"/>
      <c r="O25" s="5"/>
      <c r="P25" s="5"/>
      <c r="Q25" s="5"/>
      <c r="R25" s="5"/>
    </row>
    <row r="26" spans="1:18" x14ac:dyDescent="0.25">
      <c r="A26" s="2"/>
      <c r="B26" s="158" t="s">
        <v>94</v>
      </c>
      <c r="C26" s="5"/>
      <c r="D26" s="5"/>
      <c r="E26" s="2"/>
      <c r="F26" s="5"/>
      <c r="G26" s="5"/>
      <c r="H26" s="2"/>
      <c r="I26" s="5"/>
      <c r="J26" s="5"/>
      <c r="K26" s="5"/>
      <c r="L26" s="5"/>
      <c r="M26" s="5"/>
      <c r="N26" s="5"/>
      <c r="O26" s="5"/>
      <c r="P26" s="5"/>
      <c r="Q26" s="5"/>
      <c r="R26" s="5"/>
    </row>
    <row r="27" spans="1:18" x14ac:dyDescent="0.25">
      <c r="A27" s="19"/>
      <c r="B27" s="158" t="s">
        <v>223</v>
      </c>
      <c r="C27" s="5"/>
      <c r="D27" s="5"/>
      <c r="E27" s="5"/>
      <c r="F27" s="2"/>
      <c r="G27" s="2"/>
      <c r="H27" s="5"/>
      <c r="I27" s="5"/>
      <c r="J27" s="5"/>
      <c r="K27" s="5"/>
      <c r="L27" s="5"/>
      <c r="M27" s="5"/>
      <c r="N27" s="5"/>
      <c r="O27" s="5"/>
      <c r="P27" s="5"/>
      <c r="Q27" s="5"/>
      <c r="R27" s="5"/>
    </row>
    <row r="28" spans="1:18" x14ac:dyDescent="0.25">
      <c r="A28" s="19"/>
      <c r="B28" s="158" t="s">
        <v>225</v>
      </c>
      <c r="C28" s="5"/>
      <c r="D28" s="5"/>
      <c r="E28" s="5"/>
      <c r="F28" s="2"/>
      <c r="G28" s="2"/>
      <c r="H28" s="5"/>
      <c r="I28" s="5"/>
      <c r="J28" s="5"/>
      <c r="K28" s="5"/>
      <c r="L28" s="5"/>
      <c r="M28" s="5"/>
      <c r="N28" s="5"/>
      <c r="O28" s="5"/>
      <c r="P28" s="5"/>
      <c r="Q28" s="5"/>
      <c r="R28" s="5"/>
    </row>
    <row r="29" spans="1:18" x14ac:dyDescent="0.25">
      <c r="A29" s="19"/>
      <c r="B29" s="158" t="s">
        <v>808</v>
      </c>
      <c r="C29" s="5"/>
      <c r="D29" s="5"/>
      <c r="E29" s="5"/>
      <c r="F29" s="2"/>
      <c r="G29" s="2"/>
      <c r="H29" s="5"/>
      <c r="I29" s="5"/>
      <c r="J29" s="5"/>
      <c r="K29" s="5"/>
      <c r="L29" s="5"/>
      <c r="M29" s="5"/>
      <c r="N29" s="5"/>
      <c r="O29" s="5"/>
      <c r="P29" s="5"/>
      <c r="Q29" s="5"/>
      <c r="R29" s="5"/>
    </row>
    <row r="30" spans="1:18" x14ac:dyDescent="0.25">
      <c r="A30" s="19"/>
      <c r="B30" s="158" t="s">
        <v>809</v>
      </c>
      <c r="C30" s="5"/>
      <c r="D30" s="5"/>
      <c r="E30" s="5"/>
      <c r="F30" s="2"/>
      <c r="G30" s="2"/>
      <c r="H30" s="5"/>
      <c r="I30" s="5"/>
      <c r="J30" s="5"/>
      <c r="K30" s="5"/>
      <c r="L30" s="5"/>
      <c r="M30" s="5"/>
      <c r="N30" s="5"/>
      <c r="O30" s="5"/>
      <c r="P30" s="5"/>
      <c r="Q30" s="5"/>
      <c r="R30" s="5"/>
    </row>
    <row r="31" spans="1:18" x14ac:dyDescent="0.25">
      <c r="A31" s="19"/>
      <c r="B31" s="158"/>
      <c r="C31" s="5"/>
      <c r="D31" s="5"/>
      <c r="E31" s="5"/>
      <c r="F31" s="2"/>
      <c r="G31" s="2"/>
      <c r="H31" s="5"/>
      <c r="I31" s="5"/>
      <c r="J31" s="5"/>
      <c r="K31" s="5"/>
      <c r="L31" s="5"/>
      <c r="M31" s="5"/>
      <c r="N31" s="5"/>
      <c r="O31" s="5"/>
      <c r="P31" s="5"/>
      <c r="Q31" s="5"/>
      <c r="R31" s="5"/>
    </row>
    <row r="32" spans="1:18" x14ac:dyDescent="0.25">
      <c r="A32" s="2"/>
      <c r="B32" s="158" t="s">
        <v>810</v>
      </c>
      <c r="C32" s="5"/>
      <c r="D32" s="5"/>
      <c r="E32" s="5"/>
      <c r="F32" s="2"/>
      <c r="G32" s="2"/>
      <c r="H32" s="5"/>
      <c r="I32" s="5"/>
      <c r="J32" s="5"/>
      <c r="K32" s="5"/>
      <c r="L32" s="5"/>
      <c r="M32" s="5"/>
      <c r="N32" s="5"/>
      <c r="O32" s="5"/>
      <c r="P32" s="5"/>
      <c r="Q32" s="5"/>
      <c r="R32" s="5"/>
    </row>
    <row r="33" spans="1:18" x14ac:dyDescent="0.25">
      <c r="A33" s="2"/>
      <c r="B33" s="158" t="s">
        <v>93</v>
      </c>
      <c r="C33" s="5"/>
      <c r="D33" s="5"/>
      <c r="E33" s="5"/>
      <c r="F33" s="2"/>
      <c r="G33" s="2"/>
      <c r="H33" s="5"/>
      <c r="I33" s="5"/>
      <c r="J33" s="5"/>
      <c r="K33" s="5"/>
      <c r="L33" s="5"/>
      <c r="M33" s="5"/>
      <c r="N33" s="5"/>
      <c r="O33" s="5"/>
      <c r="P33" s="5"/>
      <c r="Q33" s="5"/>
      <c r="R33" s="5"/>
    </row>
    <row r="34" spans="1:18" x14ac:dyDescent="0.25">
      <c r="A34" s="2"/>
      <c r="B34" s="279" t="s">
        <v>815</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67" t="s">
        <v>25</v>
      </c>
      <c r="C36" s="51">
        <f>IF(AND(C3&gt;0,C4&gt;0,C5&gt;0),ABS(C3-C5)/60,"")</f>
        <v>1.6666666666666667</v>
      </c>
      <c r="D36" s="175" t="s">
        <v>186</v>
      </c>
    </row>
    <row r="37" spans="1:18" hidden="1" x14ac:dyDescent="0.25">
      <c r="B37" s="5"/>
      <c r="C37" s="5"/>
    </row>
    <row r="38" spans="1:18" hidden="1" x14ac:dyDescent="0.25">
      <c r="B38" s="50">
        <f t="shared" ref="B38:B57" si="0">IF(ISNONTEXT($C$36),B39-$C$36,"")</f>
        <v>16.666666666666679</v>
      </c>
      <c r="C38" s="49">
        <f t="shared" ref="C38:C69" si="1">IF(ISNONTEXT($C$11),_xlfn.NORM.DIST(B38,$C$8,$C$11,FALSE),NA())</f>
        <v>8.3804268559537743E-6</v>
      </c>
    </row>
    <row r="39" spans="1:18" hidden="1" x14ac:dyDescent="0.25">
      <c r="B39" s="50">
        <f t="shared" si="0"/>
        <v>18.333333333333346</v>
      </c>
      <c r="C39" s="49">
        <f t="shared" si="1"/>
        <v>1.1375414528249442E-5</v>
      </c>
    </row>
    <row r="40" spans="1:18" hidden="1" x14ac:dyDescent="0.25">
      <c r="B40" s="50">
        <f t="shared" si="0"/>
        <v>20.000000000000014</v>
      </c>
      <c r="C40" s="49">
        <f t="shared" si="1"/>
        <v>1.5345727894979727E-5</v>
      </c>
    </row>
    <row r="41" spans="1:18" hidden="1" x14ac:dyDescent="0.25">
      <c r="B41" s="50">
        <f t="shared" si="0"/>
        <v>21.666666666666682</v>
      </c>
      <c r="C41" s="49">
        <f t="shared" si="1"/>
        <v>2.057438794907304E-5</v>
      </c>
    </row>
    <row r="42" spans="1:18" hidden="1" x14ac:dyDescent="0.25">
      <c r="B42" s="50">
        <f t="shared" si="0"/>
        <v>23.33333333333335</v>
      </c>
      <c r="C42" s="49">
        <f t="shared" si="1"/>
        <v>2.7414828025985182E-5</v>
      </c>
    </row>
    <row r="43" spans="1:18" hidden="1" x14ac:dyDescent="0.25">
      <c r="B43" s="50">
        <f t="shared" si="0"/>
        <v>25.000000000000018</v>
      </c>
      <c r="C43" s="49">
        <f t="shared" si="1"/>
        <v>3.6304737172545253E-5</v>
      </c>
    </row>
    <row r="44" spans="1:18" hidden="1" x14ac:dyDescent="0.25">
      <c r="B44" s="50">
        <f t="shared" si="0"/>
        <v>26.666666666666686</v>
      </c>
      <c r="C44" s="49">
        <f t="shared" si="1"/>
        <v>4.7781550462478315E-5</v>
      </c>
    </row>
    <row r="45" spans="1:18" hidden="1" x14ac:dyDescent="0.25">
      <c r="B45" s="50">
        <f t="shared" si="0"/>
        <v>28.333333333333353</v>
      </c>
      <c r="C45" s="49">
        <f t="shared" si="1"/>
        <v>6.2499472075872018E-5</v>
      </c>
    </row>
    <row r="46" spans="1:18" hidden="1" x14ac:dyDescent="0.25">
      <c r="A46"/>
      <c r="B46" s="50">
        <f t="shared" si="0"/>
        <v>30.000000000000021</v>
      </c>
      <c r="C46" s="49">
        <f t="shared" si="1"/>
        <v>8.1247803657190712E-5</v>
      </c>
      <c r="F46"/>
      <c r="G46"/>
    </row>
    <row r="47" spans="1:18" hidden="1" x14ac:dyDescent="0.25">
      <c r="A47"/>
      <c r="B47" s="50">
        <f t="shared" si="0"/>
        <v>31.666666666666689</v>
      </c>
      <c r="C47" s="49">
        <f t="shared" si="1"/>
        <v>1.0497021344531693E-4</v>
      </c>
      <c r="F47"/>
      <c r="G47"/>
    </row>
    <row r="48" spans="1:18" hidden="1" x14ac:dyDescent="0.25">
      <c r="A48"/>
      <c r="B48" s="50">
        <f t="shared" si="0"/>
        <v>33.333333333333357</v>
      </c>
      <c r="C48" s="49">
        <f t="shared" si="1"/>
        <v>1.3478442205892426E-4</v>
      </c>
      <c r="F48"/>
      <c r="G48"/>
    </row>
    <row r="49" spans="1:7" hidden="1" x14ac:dyDescent="0.25">
      <c r="A49"/>
      <c r="B49" s="50">
        <f t="shared" si="0"/>
        <v>35.000000000000021</v>
      </c>
      <c r="C49" s="49">
        <f t="shared" si="1"/>
        <v>1.7200160169201592E-4</v>
      </c>
      <c r="F49"/>
      <c r="G49"/>
    </row>
    <row r="50" spans="1:7" hidden="1" x14ac:dyDescent="0.25">
      <c r="A50"/>
      <c r="B50" s="50">
        <f t="shared" si="0"/>
        <v>36.666666666666686</v>
      </c>
      <c r="C50" s="49">
        <f t="shared" si="1"/>
        <v>2.1814459220510229E-4</v>
      </c>
      <c r="F50"/>
      <c r="G50"/>
    </row>
    <row r="51" spans="1:7" hidden="1" x14ac:dyDescent="0.25">
      <c r="A51"/>
      <c r="B51" s="50">
        <f t="shared" si="0"/>
        <v>38.33333333333335</v>
      </c>
      <c r="C51" s="49">
        <f t="shared" si="1"/>
        <v>2.7496383815508058E-4</v>
      </c>
      <c r="F51"/>
      <c r="G51"/>
    </row>
    <row r="52" spans="1:7" hidden="1" x14ac:dyDescent="0.25">
      <c r="A52"/>
      <c r="B52" s="50">
        <f t="shared" si="0"/>
        <v>40.000000000000014</v>
      </c>
      <c r="C52" s="49">
        <f t="shared" si="1"/>
        <v>3.4444975590153481E-4</v>
      </c>
      <c r="F52"/>
      <c r="G52"/>
    </row>
    <row r="53" spans="1:7" hidden="1" x14ac:dyDescent="0.25">
      <c r="A53"/>
      <c r="B53" s="50">
        <f t="shared" si="0"/>
        <v>41.666666666666679</v>
      </c>
      <c r="C53" s="49">
        <f t="shared" si="1"/>
        <v>4.2884006297881134E-4</v>
      </c>
      <c r="F53"/>
      <c r="G53"/>
    </row>
    <row r="54" spans="1:7" hidden="1" x14ac:dyDescent="0.25">
      <c r="A54"/>
      <c r="B54" s="50">
        <f t="shared" si="0"/>
        <v>43.333333333333343</v>
      </c>
      <c r="C54" s="49">
        <f t="shared" si="1"/>
        <v>5.3062045879479294E-4</v>
      </c>
      <c r="F54"/>
      <c r="G54"/>
    </row>
    <row r="55" spans="1:7" hidden="1" x14ac:dyDescent="0.25">
      <c r="A55"/>
      <c r="B55" s="50">
        <f t="shared" si="0"/>
        <v>45.000000000000007</v>
      </c>
      <c r="C55" s="49">
        <f t="shared" si="1"/>
        <v>6.5251695417308279E-4</v>
      </c>
      <c r="F55"/>
      <c r="G55"/>
    </row>
    <row r="56" spans="1:7" hidden="1" x14ac:dyDescent="0.25">
      <c r="A56"/>
      <c r="B56" s="50">
        <f t="shared" si="0"/>
        <v>46.666666666666671</v>
      </c>
      <c r="C56" s="49">
        <f t="shared" si="1"/>
        <v>7.9747812611743053E-4</v>
      </c>
      <c r="F56"/>
      <c r="G56"/>
    </row>
    <row r="57" spans="1:7" hidden="1" x14ac:dyDescent="0.25">
      <c r="A57"/>
      <c r="B57" s="50">
        <f t="shared" si="0"/>
        <v>48.333333333333336</v>
      </c>
      <c r="C57" s="49">
        <f t="shared" si="1"/>
        <v>9.686456421778419E-4</v>
      </c>
      <c r="F57"/>
      <c r="G57"/>
    </row>
    <row r="58" spans="1:7" hidden="1" x14ac:dyDescent="0.25">
      <c r="A58"/>
      <c r="B58" s="68">
        <f>IF(ISNONTEXT($C$36),$C$3,"")</f>
        <v>50</v>
      </c>
      <c r="C58" s="49">
        <f t="shared" si="1"/>
        <v>1.1693115731494952E-3</v>
      </c>
      <c r="F58"/>
      <c r="G58"/>
    </row>
    <row r="59" spans="1:7" hidden="1" x14ac:dyDescent="0.25">
      <c r="A59"/>
      <c r="B59" s="50">
        <f t="shared" ref="B59:B90" si="2">IF(ISNONTEXT($C$36),B58+$C$36,"")</f>
        <v>51.666666666666664</v>
      </c>
      <c r="C59" s="49">
        <f t="shared" si="1"/>
        <v>1.4028613075793928E-3</v>
      </c>
      <c r="F59"/>
      <c r="G59"/>
    </row>
    <row r="60" spans="1:7" hidden="1" x14ac:dyDescent="0.25">
      <c r="A60"/>
      <c r="B60" s="50">
        <f t="shared" si="2"/>
        <v>53.333333333333329</v>
      </c>
      <c r="C60" s="49">
        <f t="shared" si="1"/>
        <v>1.6727013057765384E-3</v>
      </c>
      <c r="F60"/>
      <c r="G60"/>
    </row>
    <row r="61" spans="1:7" hidden="1" x14ac:dyDescent="0.25">
      <c r="A61"/>
      <c r="B61" s="50">
        <f t="shared" si="2"/>
        <v>54.999999999999993</v>
      </c>
      <c r="C61" s="49">
        <f t="shared" si="1"/>
        <v>1.9821714870604887E-3</v>
      </c>
      <c r="F61"/>
      <c r="G61"/>
    </row>
    <row r="62" spans="1:7" hidden="1" x14ac:dyDescent="0.25">
      <c r="A62"/>
      <c r="B62" s="50">
        <f t="shared" si="2"/>
        <v>56.666666666666657</v>
      </c>
      <c r="C62" s="49">
        <f t="shared" si="1"/>
        <v>2.3344427257994647E-3</v>
      </c>
      <c r="F62"/>
      <c r="G62"/>
    </row>
    <row r="63" spans="1:7" hidden="1" x14ac:dyDescent="0.25">
      <c r="A63"/>
      <c r="B63" s="50">
        <f t="shared" si="2"/>
        <v>58.333333333333321</v>
      </c>
      <c r="C63" s="49">
        <f t="shared" si="1"/>
        <v>2.7324007236508548E-3</v>
      </c>
      <c r="F63"/>
      <c r="G63"/>
    </row>
    <row r="64" spans="1:7" hidden="1" x14ac:dyDescent="0.25">
      <c r="A64"/>
      <c r="B64" s="50">
        <f t="shared" si="2"/>
        <v>59.999999999999986</v>
      </c>
      <c r="C64" s="49">
        <f t="shared" si="1"/>
        <v>3.17851840109913E-3</v>
      </c>
      <c r="F64"/>
      <c r="G64"/>
    </row>
    <row r="65" spans="1:7" hidden="1" x14ac:dyDescent="0.25">
      <c r="A65"/>
      <c r="B65" s="50">
        <f t="shared" si="2"/>
        <v>61.66666666666665</v>
      </c>
      <c r="C65" s="49">
        <f t="shared" si="1"/>
        <v>3.6747198740548406E-3</v>
      </c>
      <c r="F65"/>
      <c r="G65"/>
    </row>
    <row r="66" spans="1:7" hidden="1" x14ac:dyDescent="0.25">
      <c r="A66"/>
      <c r="B66" s="50">
        <f t="shared" si="2"/>
        <v>63.333333333333314</v>
      </c>
      <c r="C66" s="49">
        <f t="shared" si="1"/>
        <v>4.2222400041962097E-3</v>
      </c>
      <c r="F66"/>
      <c r="G66"/>
    </row>
    <row r="67" spans="1:7" hidden="1" x14ac:dyDescent="0.25">
      <c r="A67"/>
      <c r="B67" s="50">
        <f t="shared" si="2"/>
        <v>64.999999999999986</v>
      </c>
      <c r="C67" s="49">
        <f t="shared" si="1"/>
        <v>4.8214843798882571E-3</v>
      </c>
      <c r="F67"/>
      <c r="G67"/>
    </row>
    <row r="68" spans="1:7" hidden="1" x14ac:dyDescent="0.25">
      <c r="A68"/>
      <c r="B68" s="50">
        <f t="shared" si="2"/>
        <v>66.666666666666657</v>
      </c>
      <c r="C68" s="49">
        <f t="shared" si="1"/>
        <v>5.4718953371839726E-3</v>
      </c>
      <c r="F68"/>
      <c r="G68"/>
    </row>
    <row r="69" spans="1:7" hidden="1" x14ac:dyDescent="0.25">
      <c r="A69"/>
      <c r="B69" s="50">
        <f t="shared" si="2"/>
        <v>68.333333333333329</v>
      </c>
      <c r="C69" s="49">
        <f t="shared" si="1"/>
        <v>6.1718302046298336E-3</v>
      </c>
      <c r="F69"/>
      <c r="G69"/>
    </row>
    <row r="70" spans="1:7" hidden="1" x14ac:dyDescent="0.25">
      <c r="A70"/>
      <c r="B70" s="50">
        <f t="shared" si="2"/>
        <v>70</v>
      </c>
      <c r="C70" s="49">
        <f t="shared" ref="C70:C101" si="3">IF(ISNONTEXT($C$11),_xlfn.NORM.DIST(B70,$C$8,$C$11,FALSE),NA())</f>
        <v>6.9184582903432457E-3</v>
      </c>
      <c r="F70"/>
      <c r="G70"/>
    </row>
    <row r="71" spans="1:7" hidden="1" x14ac:dyDescent="0.25">
      <c r="A71"/>
      <c r="B71" s="50">
        <f t="shared" si="2"/>
        <v>71.666666666666671</v>
      </c>
      <c r="C71" s="49">
        <f t="shared" si="3"/>
        <v>7.7076831707223927E-3</v>
      </c>
      <c r="F71"/>
      <c r="G71"/>
    </row>
    <row r="72" spans="1:7" hidden="1" x14ac:dyDescent="0.25">
      <c r="A72"/>
      <c r="B72" s="50">
        <f t="shared" si="2"/>
        <v>73.333333333333343</v>
      </c>
      <c r="C72" s="49">
        <f t="shared" si="3"/>
        <v>8.5340965443171119E-3</v>
      </c>
      <c r="F72"/>
      <c r="G72"/>
    </row>
    <row r="73" spans="1:7" hidden="1" x14ac:dyDescent="0.25">
      <c r="A73"/>
      <c r="B73" s="50">
        <f t="shared" si="2"/>
        <v>75.000000000000014</v>
      </c>
      <c r="C73" s="49">
        <f t="shared" si="3"/>
        <v>9.3909692551217699E-3</v>
      </c>
      <c r="F73"/>
      <c r="G73"/>
    </row>
    <row r="74" spans="1:7" hidden="1" x14ac:dyDescent="0.25">
      <c r="A74"/>
      <c r="B74" s="50">
        <f t="shared" si="2"/>
        <v>76.666666666666686</v>
      </c>
      <c r="C74" s="49">
        <f t="shared" si="3"/>
        <v>1.0270284060316614E-2</v>
      </c>
      <c r="F74"/>
      <c r="G74"/>
    </row>
    <row r="75" spans="1:7" hidden="1" x14ac:dyDescent="0.25">
      <c r="A75"/>
      <c r="B75" s="50">
        <f t="shared" si="2"/>
        <v>78.333333333333357</v>
      </c>
      <c r="C75" s="49">
        <f t="shared" si="3"/>
        <v>1.1162813334891461E-2</v>
      </c>
      <c r="F75"/>
      <c r="G75"/>
    </row>
    <row r="76" spans="1:7" hidden="1" x14ac:dyDescent="0.25">
      <c r="A76"/>
      <c r="B76" s="50">
        <f t="shared" si="2"/>
        <v>80.000000000000028</v>
      </c>
      <c r="C76" s="49">
        <f t="shared" si="3"/>
        <v>1.2058243210909505E-2</v>
      </c>
      <c r="F76"/>
      <c r="G76"/>
    </row>
    <row r="77" spans="1:7" hidden="1" x14ac:dyDescent="0.25">
      <c r="A77"/>
      <c r="B77" s="50">
        <f t="shared" si="2"/>
        <v>81.6666666666667</v>
      </c>
      <c r="C77" s="49">
        <f t="shared" si="3"/>
        <v>1.2945343708142361E-2</v>
      </c>
      <c r="F77"/>
      <c r="G77"/>
    </row>
    <row r="78" spans="1:7" hidden="1" x14ac:dyDescent="0.25">
      <c r="A78"/>
      <c r="B78" s="50">
        <f t="shared" si="2"/>
        <v>83.333333333333371</v>
      </c>
      <c r="C78" s="49">
        <f t="shared" si="3"/>
        <v>1.3812182313510687E-2</v>
      </c>
      <c r="F78"/>
      <c r="G78"/>
    </row>
    <row r="79" spans="1:7" hidden="1" x14ac:dyDescent="0.25">
      <c r="A79"/>
      <c r="B79" s="50">
        <f t="shared" si="2"/>
        <v>85.000000000000043</v>
      </c>
      <c r="C79" s="49">
        <f t="shared" si="3"/>
        <v>1.4646376315590768E-2</v>
      </c>
      <c r="F79"/>
      <c r="G79"/>
    </row>
    <row r="80" spans="1:7" hidden="1" x14ac:dyDescent="0.25">
      <c r="A80"/>
      <c r="B80" s="50">
        <f t="shared" si="2"/>
        <v>86.666666666666714</v>
      </c>
      <c r="C80" s="49">
        <f t="shared" si="3"/>
        <v>1.5435377116287301E-2</v>
      </c>
      <c r="F80"/>
      <c r="G80"/>
    </row>
    <row r="81" spans="1:7" hidden="1" x14ac:dyDescent="0.25">
      <c r="A81"/>
      <c r="B81" s="50">
        <f t="shared" si="2"/>
        <v>88.333333333333385</v>
      </c>
      <c r="C81" s="49">
        <f t="shared" si="3"/>
        <v>1.6166777848751628E-2</v>
      </c>
      <c r="F81"/>
      <c r="G81"/>
    </row>
    <row r="82" spans="1:7" hidden="1" x14ac:dyDescent="0.25">
      <c r="A82"/>
      <c r="B82" s="50">
        <f t="shared" si="2"/>
        <v>90.000000000000057</v>
      </c>
      <c r="C82" s="49">
        <f t="shared" si="3"/>
        <v>1.6828634049855289E-2</v>
      </c>
      <c r="F82"/>
      <c r="G82"/>
    </row>
    <row r="83" spans="1:7" hidden="1" x14ac:dyDescent="0.25">
      <c r="A83"/>
      <c r="B83" s="50">
        <f t="shared" si="2"/>
        <v>91.666666666666728</v>
      </c>
      <c r="C83" s="49">
        <f t="shared" si="3"/>
        <v>1.7409785976495028E-2</v>
      </c>
      <c r="F83"/>
      <c r="G83"/>
    </row>
    <row r="84" spans="1:7" hidden="1" x14ac:dyDescent="0.25">
      <c r="A84"/>
      <c r="B84" s="50">
        <f t="shared" si="2"/>
        <v>93.3333333333334</v>
      </c>
      <c r="C84" s="49">
        <f t="shared" si="3"/>
        <v>1.7900170507247591E-2</v>
      </c>
      <c r="F84"/>
      <c r="G84"/>
    </row>
    <row r="85" spans="1:7" hidden="1" x14ac:dyDescent="0.25">
      <c r="A85"/>
      <c r="B85" s="50">
        <f t="shared" si="2"/>
        <v>95.000000000000071</v>
      </c>
      <c r="C85" s="49">
        <f t="shared" si="3"/>
        <v>1.8291110496698543E-2</v>
      </c>
      <c r="F85"/>
      <c r="G85"/>
    </row>
    <row r="86" spans="1:7" hidden="1" x14ac:dyDescent="0.25">
      <c r="A86"/>
      <c r="B86" s="50">
        <f t="shared" si="2"/>
        <v>96.666666666666742</v>
      </c>
      <c r="C86" s="49">
        <f t="shared" si="3"/>
        <v>1.8575569978516823E-2</v>
      </c>
      <c r="F86"/>
      <c r="G86"/>
    </row>
    <row r="87" spans="1:7" hidden="1" x14ac:dyDescent="0.25">
      <c r="A87"/>
      <c r="B87" s="50">
        <f t="shared" si="2"/>
        <v>98.333333333333414</v>
      </c>
      <c r="C87" s="49">
        <f t="shared" si="3"/>
        <v>1.8748364738046284E-2</v>
      </c>
      <c r="F87"/>
      <c r="G87"/>
    </row>
    <row r="88" spans="1:7" hidden="1" x14ac:dyDescent="0.25">
      <c r="A88"/>
      <c r="B88" s="50">
        <f t="shared" si="2"/>
        <v>100.00000000000009</v>
      </c>
      <c r="C88" s="49">
        <f t="shared" si="3"/>
        <v>1.8806319451591877E-2</v>
      </c>
      <c r="F88"/>
      <c r="G88"/>
    </row>
    <row r="89" spans="1:7" hidden="1" x14ac:dyDescent="0.25">
      <c r="A89"/>
      <c r="B89" s="50">
        <f t="shared" si="2"/>
        <v>101.66666666666676</v>
      </c>
      <c r="C89" s="49">
        <f t="shared" si="3"/>
        <v>1.8748364738046273E-2</v>
      </c>
      <c r="F89"/>
      <c r="G89"/>
    </row>
    <row r="90" spans="1:7" hidden="1" x14ac:dyDescent="0.25">
      <c r="A90"/>
      <c r="B90" s="50">
        <f t="shared" si="2"/>
        <v>103.33333333333343</v>
      </c>
      <c r="C90" s="49">
        <f t="shared" si="3"/>
        <v>1.8575569978516799E-2</v>
      </c>
      <c r="F90"/>
      <c r="G90"/>
    </row>
    <row r="91" spans="1:7" hidden="1" x14ac:dyDescent="0.25">
      <c r="A91"/>
      <c r="B91" s="50">
        <f t="shared" ref="B91:B122" si="4">IF(ISNONTEXT($C$36),B90+$C$36,"")</f>
        <v>105.0000000000001</v>
      </c>
      <c r="C91" s="49">
        <f t="shared" si="3"/>
        <v>1.8291110496698508E-2</v>
      </c>
      <c r="F91"/>
      <c r="G91"/>
    </row>
    <row r="92" spans="1:7" hidden="1" x14ac:dyDescent="0.25">
      <c r="A92"/>
      <c r="B92" s="50">
        <f t="shared" si="4"/>
        <v>106.66666666666677</v>
      </c>
      <c r="C92" s="49">
        <f t="shared" si="3"/>
        <v>1.7900170507247549E-2</v>
      </c>
      <c r="F92"/>
      <c r="G92"/>
    </row>
    <row r="93" spans="1:7" hidden="1" x14ac:dyDescent="0.25">
      <c r="A93"/>
      <c r="B93" s="50">
        <f t="shared" si="4"/>
        <v>108.33333333333344</v>
      </c>
      <c r="C93" s="49">
        <f t="shared" si="3"/>
        <v>1.7409785976494976E-2</v>
      </c>
      <c r="F93"/>
      <c r="G93"/>
    </row>
    <row r="94" spans="1:7" hidden="1" x14ac:dyDescent="0.25">
      <c r="A94"/>
      <c r="B94" s="50">
        <f t="shared" si="4"/>
        <v>110.00000000000011</v>
      </c>
      <c r="C94" s="49">
        <f t="shared" si="3"/>
        <v>1.6828634049855226E-2</v>
      </c>
      <c r="F94"/>
      <c r="G94"/>
    </row>
    <row r="95" spans="1:7" hidden="1" x14ac:dyDescent="0.25">
      <c r="A95"/>
      <c r="B95" s="50">
        <f t="shared" si="4"/>
        <v>111.66666666666679</v>
      </c>
      <c r="C95" s="49">
        <f t="shared" si="3"/>
        <v>1.6166777848751559E-2</v>
      </c>
      <c r="F95"/>
      <c r="G95"/>
    </row>
    <row r="96" spans="1:7" hidden="1" x14ac:dyDescent="0.25">
      <c r="A96"/>
      <c r="B96" s="50">
        <f t="shared" si="4"/>
        <v>113.33333333333346</v>
      </c>
      <c r="C96" s="49">
        <f t="shared" si="3"/>
        <v>1.5435377116287227E-2</v>
      </c>
      <c r="F96"/>
      <c r="G96"/>
    </row>
    <row r="97" spans="1:7" hidden="1" x14ac:dyDescent="0.25">
      <c r="A97"/>
      <c r="B97" s="50">
        <f t="shared" si="4"/>
        <v>115.00000000000013</v>
      </c>
      <c r="C97" s="49">
        <f t="shared" si="3"/>
        <v>1.4646376315590685E-2</v>
      </c>
      <c r="F97"/>
      <c r="G97"/>
    </row>
    <row r="98" spans="1:7" hidden="1" x14ac:dyDescent="0.25">
      <c r="A98"/>
      <c r="B98" s="50">
        <f t="shared" si="4"/>
        <v>116.6666666666668</v>
      </c>
      <c r="C98" s="49">
        <f t="shared" si="3"/>
        <v>1.3812182313510599E-2</v>
      </c>
      <c r="F98"/>
      <c r="G98"/>
    </row>
    <row r="99" spans="1:7" hidden="1" x14ac:dyDescent="0.25">
      <c r="A99"/>
      <c r="B99" s="50">
        <f t="shared" si="4"/>
        <v>118.33333333333347</v>
      </c>
      <c r="C99" s="49">
        <f t="shared" si="3"/>
        <v>1.2945343708142269E-2</v>
      </c>
      <c r="F99"/>
      <c r="G99"/>
    </row>
    <row r="100" spans="1:7" hidden="1" x14ac:dyDescent="0.25">
      <c r="A100"/>
      <c r="B100" s="50">
        <f t="shared" si="4"/>
        <v>120.00000000000014</v>
      </c>
      <c r="C100" s="49">
        <f t="shared" si="3"/>
        <v>1.2058243210909416E-2</v>
      </c>
      <c r="F100"/>
      <c r="G100"/>
    </row>
    <row r="101" spans="1:7" hidden="1" x14ac:dyDescent="0.25">
      <c r="A101"/>
      <c r="B101" s="50">
        <f t="shared" si="4"/>
        <v>121.66666666666681</v>
      </c>
      <c r="C101" s="49">
        <f t="shared" si="3"/>
        <v>1.1162813334891367E-2</v>
      </c>
      <c r="F101"/>
      <c r="G101"/>
    </row>
    <row r="102" spans="1:7" hidden="1" x14ac:dyDescent="0.25">
      <c r="A102"/>
      <c r="B102" s="50">
        <f t="shared" si="4"/>
        <v>123.33333333333348</v>
      </c>
      <c r="C102" s="49">
        <f t="shared" ref="C102:C133" si="5">IF(ISNONTEXT($C$11),_xlfn.NORM.DIST(B102,$C$8,$C$11,FALSE),NA())</f>
        <v>1.0270284060316524E-2</v>
      </c>
      <c r="F102"/>
      <c r="G102"/>
    </row>
    <row r="103" spans="1:7" hidden="1" x14ac:dyDescent="0.25">
      <c r="A103"/>
      <c r="B103" s="50">
        <f t="shared" si="4"/>
        <v>125.00000000000016</v>
      </c>
      <c r="C103" s="49">
        <f t="shared" si="5"/>
        <v>9.3909692551216815E-3</v>
      </c>
      <c r="F103"/>
      <c r="G103"/>
    </row>
    <row r="104" spans="1:7" hidden="1" x14ac:dyDescent="0.25">
      <c r="A104"/>
      <c r="B104" s="50">
        <f t="shared" si="4"/>
        <v>126.66666666666683</v>
      </c>
      <c r="C104" s="49">
        <f t="shared" si="5"/>
        <v>8.5340965443170269E-3</v>
      </c>
      <c r="F104"/>
      <c r="G104"/>
    </row>
    <row r="105" spans="1:7" hidden="1" x14ac:dyDescent="0.25">
      <c r="A105"/>
      <c r="B105" s="50">
        <f t="shared" si="4"/>
        <v>128.33333333333348</v>
      </c>
      <c r="C105" s="49">
        <f t="shared" si="5"/>
        <v>7.7076831707223181E-3</v>
      </c>
      <c r="F105"/>
      <c r="G105"/>
    </row>
    <row r="106" spans="1:7" hidden="1" x14ac:dyDescent="0.25">
      <c r="A106"/>
      <c r="B106" s="50">
        <f t="shared" si="4"/>
        <v>130.00000000000014</v>
      </c>
      <c r="C106" s="49">
        <f t="shared" si="5"/>
        <v>6.9184582903431806E-3</v>
      </c>
      <c r="F106"/>
      <c r="G106"/>
    </row>
    <row r="107" spans="1:7" hidden="1" x14ac:dyDescent="0.25">
      <c r="A107"/>
      <c r="B107" s="50">
        <f t="shared" si="4"/>
        <v>131.6666666666668</v>
      </c>
      <c r="C107" s="49">
        <f t="shared" si="5"/>
        <v>6.1718302046297789E-3</v>
      </c>
      <c r="F107"/>
      <c r="G107"/>
    </row>
    <row r="108" spans="1:7" hidden="1" x14ac:dyDescent="0.25">
      <c r="A108"/>
      <c r="B108" s="50">
        <f t="shared" si="4"/>
        <v>133.33333333333346</v>
      </c>
      <c r="C108" s="49">
        <f t="shared" si="5"/>
        <v>5.4718953371839249E-3</v>
      </c>
      <c r="F108"/>
      <c r="G108"/>
    </row>
    <row r="109" spans="1:7" hidden="1" x14ac:dyDescent="0.25">
      <c r="A109"/>
      <c r="B109" s="50">
        <f t="shared" si="4"/>
        <v>135.00000000000011</v>
      </c>
      <c r="C109" s="49">
        <f t="shared" si="5"/>
        <v>4.821484379888219E-3</v>
      </c>
      <c r="F109"/>
      <c r="G109"/>
    </row>
    <row r="110" spans="1:7" hidden="1" x14ac:dyDescent="0.25">
      <c r="A110"/>
      <c r="B110" s="50">
        <f t="shared" si="4"/>
        <v>136.66666666666677</v>
      </c>
      <c r="C110" s="49">
        <f t="shared" si="5"/>
        <v>4.2222400041961811E-3</v>
      </c>
      <c r="F110"/>
      <c r="G110"/>
    </row>
    <row r="111" spans="1:7" hidden="1" x14ac:dyDescent="0.25">
      <c r="A111"/>
      <c r="B111" s="50">
        <f t="shared" si="4"/>
        <v>138.33333333333343</v>
      </c>
      <c r="C111" s="49">
        <f t="shared" si="5"/>
        <v>3.6747198740548167E-3</v>
      </c>
      <c r="F111"/>
      <c r="G111"/>
    </row>
    <row r="112" spans="1:7" hidden="1" x14ac:dyDescent="0.25">
      <c r="A112"/>
      <c r="B112" s="50">
        <f t="shared" si="4"/>
        <v>140.00000000000009</v>
      </c>
      <c r="C112" s="49">
        <f t="shared" si="5"/>
        <v>3.1785184010991101E-3</v>
      </c>
      <c r="F112"/>
      <c r="G112"/>
    </row>
    <row r="113" spans="1:7" hidden="1" x14ac:dyDescent="0.25">
      <c r="A113"/>
      <c r="B113" s="50">
        <f t="shared" si="4"/>
        <v>141.66666666666674</v>
      </c>
      <c r="C113" s="49">
        <f t="shared" si="5"/>
        <v>2.7324007236508388E-3</v>
      </c>
      <c r="F113"/>
      <c r="G113"/>
    </row>
    <row r="114" spans="1:7" hidden="1" x14ac:dyDescent="0.25">
      <c r="A114"/>
      <c r="B114" s="50">
        <f t="shared" si="4"/>
        <v>143.3333333333334</v>
      </c>
      <c r="C114" s="49">
        <f t="shared" si="5"/>
        <v>2.3344427257994522E-3</v>
      </c>
      <c r="F114"/>
      <c r="G114"/>
    </row>
    <row r="115" spans="1:7" hidden="1" x14ac:dyDescent="0.25">
      <c r="A115"/>
      <c r="B115" s="50">
        <f t="shared" si="4"/>
        <v>145.00000000000006</v>
      </c>
      <c r="C115" s="49">
        <f t="shared" si="5"/>
        <v>1.9821714870604792E-3</v>
      </c>
      <c r="F115"/>
      <c r="G115"/>
    </row>
    <row r="116" spans="1:7" hidden="1" x14ac:dyDescent="0.25">
      <c r="A116"/>
      <c r="B116" s="50">
        <f t="shared" si="4"/>
        <v>146.66666666666671</v>
      </c>
      <c r="C116" s="49">
        <f t="shared" si="5"/>
        <v>1.6727013057765325E-3</v>
      </c>
      <c r="F116"/>
      <c r="G116"/>
    </row>
    <row r="117" spans="1:7" hidden="1" x14ac:dyDescent="0.25">
      <c r="A117"/>
      <c r="B117" s="50">
        <f t="shared" si="4"/>
        <v>148.33333333333337</v>
      </c>
      <c r="C117" s="49">
        <f t="shared" si="5"/>
        <v>1.4028613075793869E-3</v>
      </c>
      <c r="F117"/>
      <c r="G117"/>
    </row>
    <row r="118" spans="1:7" hidden="1" x14ac:dyDescent="0.25">
      <c r="A118"/>
      <c r="B118" s="50">
        <f t="shared" si="4"/>
        <v>150.00000000000003</v>
      </c>
      <c r="C118" s="49">
        <f t="shared" si="5"/>
        <v>1.1693115731494915E-3</v>
      </c>
      <c r="F118"/>
      <c r="G118"/>
    </row>
    <row r="119" spans="1:7" hidden="1" x14ac:dyDescent="0.25">
      <c r="A119"/>
      <c r="B119" s="50">
        <f t="shared" si="4"/>
        <v>151.66666666666669</v>
      </c>
      <c r="C119" s="49">
        <f t="shared" si="5"/>
        <v>9.6864564217783984E-4</v>
      </c>
      <c r="F119"/>
      <c r="G119"/>
    </row>
    <row r="120" spans="1:7" hidden="1" x14ac:dyDescent="0.25">
      <c r="A120"/>
      <c r="B120" s="50">
        <f t="shared" si="4"/>
        <v>153.33333333333334</v>
      </c>
      <c r="C120" s="49">
        <f t="shared" si="5"/>
        <v>7.9747812611742944E-4</v>
      </c>
      <c r="F120"/>
      <c r="G120"/>
    </row>
    <row r="121" spans="1:7" hidden="1" x14ac:dyDescent="0.25">
      <c r="A121"/>
      <c r="B121" s="50">
        <f t="shared" si="4"/>
        <v>155</v>
      </c>
      <c r="C121" s="49">
        <f t="shared" si="5"/>
        <v>6.5251695417308203E-4</v>
      </c>
      <c r="F121"/>
      <c r="G121"/>
    </row>
    <row r="122" spans="1:7" hidden="1" x14ac:dyDescent="0.25">
      <c r="A122"/>
      <c r="B122" s="50">
        <f t="shared" si="4"/>
        <v>156.66666666666666</v>
      </c>
      <c r="C122" s="49">
        <f t="shared" si="5"/>
        <v>5.3062045879479294E-4</v>
      </c>
      <c r="F122"/>
      <c r="G122"/>
    </row>
    <row r="123" spans="1:7" hidden="1" x14ac:dyDescent="0.25">
      <c r="A123"/>
      <c r="B123" s="50">
        <f t="shared" ref="B123:B138" si="6">IF(ISNONTEXT($C$36),B122+$C$36,"")</f>
        <v>158.33333333333331</v>
      </c>
      <c r="C123" s="49">
        <f t="shared" si="5"/>
        <v>4.2884006297881134E-4</v>
      </c>
      <c r="F123"/>
      <c r="G123"/>
    </row>
    <row r="124" spans="1:7" hidden="1" x14ac:dyDescent="0.25">
      <c r="A124"/>
      <c r="B124" s="50">
        <f t="shared" si="6"/>
        <v>159.99999999999997</v>
      </c>
      <c r="C124" s="49">
        <f t="shared" si="5"/>
        <v>3.4444975590153579E-4</v>
      </c>
      <c r="F124"/>
      <c r="G124"/>
    </row>
    <row r="125" spans="1:7" hidden="1" x14ac:dyDescent="0.25">
      <c r="A125"/>
      <c r="B125" s="50">
        <f t="shared" si="6"/>
        <v>161.66666666666663</v>
      </c>
      <c r="C125" s="49">
        <f t="shared" si="5"/>
        <v>2.7496383815508134E-4</v>
      </c>
      <c r="F125"/>
      <c r="G125"/>
    </row>
    <row r="126" spans="1:7" hidden="1" x14ac:dyDescent="0.25">
      <c r="A126"/>
      <c r="B126" s="50">
        <f t="shared" si="6"/>
        <v>163.33333333333329</v>
      </c>
      <c r="C126" s="49">
        <f t="shared" si="5"/>
        <v>2.1814459220510324E-4</v>
      </c>
      <c r="F126"/>
      <c r="G126"/>
    </row>
    <row r="127" spans="1:7" hidden="1" x14ac:dyDescent="0.25">
      <c r="A127"/>
      <c r="B127" s="50">
        <f t="shared" si="6"/>
        <v>164.99999999999994</v>
      </c>
      <c r="C127" s="49">
        <f t="shared" si="5"/>
        <v>1.7200160169201652E-4</v>
      </c>
      <c r="F127"/>
      <c r="G127"/>
    </row>
    <row r="128" spans="1:7" hidden="1" x14ac:dyDescent="0.25">
      <c r="A128"/>
      <c r="B128" s="50">
        <f t="shared" si="6"/>
        <v>166.6666666666666</v>
      </c>
      <c r="C128" s="49">
        <f t="shared" si="5"/>
        <v>1.3478442205892521E-4</v>
      </c>
      <c r="F128"/>
      <c r="G128"/>
    </row>
    <row r="129" spans="1:7" hidden="1" x14ac:dyDescent="0.25">
      <c r="A129"/>
      <c r="B129" s="50">
        <f t="shared" si="6"/>
        <v>168.33333333333326</v>
      </c>
      <c r="C129" s="49">
        <f t="shared" si="5"/>
        <v>1.049702134453178E-4</v>
      </c>
      <c r="F129"/>
      <c r="G129"/>
    </row>
    <row r="130" spans="1:7" hidden="1" x14ac:dyDescent="0.25">
      <c r="A130"/>
      <c r="B130" s="50">
        <f t="shared" si="6"/>
        <v>169.99999999999991</v>
      </c>
      <c r="C130" s="49">
        <f t="shared" si="5"/>
        <v>8.1247803657191444E-5</v>
      </c>
      <c r="F130"/>
      <c r="G130"/>
    </row>
    <row r="131" spans="1:7" hidden="1" x14ac:dyDescent="0.25">
      <c r="A131"/>
      <c r="B131" s="50">
        <f t="shared" si="6"/>
        <v>171.66666666666657</v>
      </c>
      <c r="C131" s="49">
        <f t="shared" si="5"/>
        <v>6.2499472075872614E-5</v>
      </c>
      <c r="F131"/>
      <c r="G131"/>
    </row>
    <row r="132" spans="1:7" hidden="1" x14ac:dyDescent="0.25">
      <c r="A132"/>
      <c r="B132" s="50">
        <f t="shared" si="6"/>
        <v>173.33333333333323</v>
      </c>
      <c r="C132" s="49">
        <f t="shared" si="5"/>
        <v>4.7781550462479007E-5</v>
      </c>
      <c r="F132"/>
      <c r="G132"/>
    </row>
    <row r="133" spans="1:7" hidden="1" x14ac:dyDescent="0.25">
      <c r="A133"/>
      <c r="B133" s="50">
        <f t="shared" si="6"/>
        <v>174.99999999999989</v>
      </c>
      <c r="C133" s="49">
        <f t="shared" si="5"/>
        <v>3.6304737172545869E-5</v>
      </c>
      <c r="F133"/>
      <c r="G133"/>
    </row>
    <row r="134" spans="1:7" hidden="1" x14ac:dyDescent="0.25">
      <c r="A134"/>
      <c r="B134" s="50">
        <f t="shared" si="6"/>
        <v>176.66666666666654</v>
      </c>
      <c r="C134" s="49">
        <f t="shared" ref="C134:C138" si="7">IF(ISNONTEXT($C$11),_xlfn.NORM.DIST(B134,$C$8,$C$11,FALSE),NA())</f>
        <v>2.7414828025985718E-5</v>
      </c>
      <c r="F134"/>
      <c r="G134"/>
    </row>
    <row r="135" spans="1:7" hidden="1" x14ac:dyDescent="0.25">
      <c r="A135"/>
      <c r="B135" s="50">
        <f t="shared" si="6"/>
        <v>178.3333333333332</v>
      </c>
      <c r="C135" s="49">
        <f t="shared" si="7"/>
        <v>2.0574387949073443E-5</v>
      </c>
      <c r="F135"/>
      <c r="G135"/>
    </row>
    <row r="136" spans="1:7" hidden="1" x14ac:dyDescent="0.25">
      <c r="A136"/>
      <c r="B136" s="50">
        <f t="shared" si="6"/>
        <v>179.99999999999986</v>
      </c>
      <c r="C136" s="49">
        <f t="shared" si="7"/>
        <v>1.5345727894980069E-5</v>
      </c>
      <c r="F136"/>
      <c r="G136"/>
    </row>
    <row r="137" spans="1:7" hidden="1" x14ac:dyDescent="0.25">
      <c r="A137"/>
      <c r="B137" s="50">
        <f t="shared" si="6"/>
        <v>181.66666666666652</v>
      </c>
      <c r="C137" s="49">
        <f t="shared" si="7"/>
        <v>1.1375414528249754E-5</v>
      </c>
      <c r="F137"/>
      <c r="G137"/>
    </row>
    <row r="138" spans="1:7" hidden="1" x14ac:dyDescent="0.25">
      <c r="A138"/>
      <c r="B138" s="50">
        <f t="shared" si="6"/>
        <v>183.33333333333317</v>
      </c>
      <c r="C138" s="49">
        <f t="shared" si="7"/>
        <v>8.3804268559539911E-6</v>
      </c>
      <c r="F138"/>
      <c r="G138"/>
    </row>
    <row r="139" spans="1:7" x14ac:dyDescent="0.25">
      <c r="A139"/>
      <c r="B139" s="174" t="s">
        <v>811</v>
      </c>
      <c r="F139"/>
      <c r="G139"/>
    </row>
    <row r="140" spans="1:7" x14ac:dyDescent="0.25">
      <c r="A140"/>
      <c r="F140"/>
      <c r="G140"/>
    </row>
    <row r="141" spans="1:7" x14ac:dyDescent="0.25">
      <c r="A141"/>
      <c r="F141"/>
      <c r="G141"/>
    </row>
    <row r="142" spans="1:7" x14ac:dyDescent="0.25">
      <c r="A142"/>
      <c r="C142" s="174"/>
      <c r="F142"/>
      <c r="G142"/>
    </row>
    <row r="143" spans="1:7" x14ac:dyDescent="0.25">
      <c r="A143"/>
      <c r="C143" s="174"/>
      <c r="F143"/>
      <c r="G143"/>
    </row>
    <row r="144" spans="1:7" x14ac:dyDescent="0.25">
      <c r="A144"/>
      <c r="C144" s="174"/>
      <c r="F144"/>
      <c r="G144"/>
    </row>
    <row r="145" spans="1:7" x14ac:dyDescent="0.25">
      <c r="A145"/>
      <c r="C145" s="17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VLookups!$A$43:$A$44</xm:f>
          </x14:formula1>
          <xm:sqref>C13</xm:sqref>
        </x14:dataValidation>
        <x14:dataValidation type="list" allowBlank="1" showInputMessage="1" showErrorMessage="1" xr:uid="{9FD68E0B-F531-4749-9EA8-FBF81CDF0D73}">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4" t="s">
        <v>150</v>
      </c>
      <c r="C1" s="5"/>
      <c r="D1" s="5"/>
      <c r="E1" s="2"/>
      <c r="F1" s="2"/>
      <c r="G1" s="5"/>
      <c r="H1" s="2"/>
      <c r="I1" s="2"/>
      <c r="J1" s="5"/>
      <c r="K1" s="5"/>
      <c r="L1" s="5"/>
      <c r="M1" s="5"/>
      <c r="N1" s="35"/>
      <c r="O1" s="35"/>
      <c r="P1" s="35"/>
      <c r="Q1" s="35"/>
      <c r="R1" s="35"/>
      <c r="S1" s="35"/>
      <c r="T1" s="5"/>
    </row>
    <row r="2" spans="1:22" ht="24.95" customHeight="1" x14ac:dyDescent="0.25">
      <c r="A2" s="163" t="s">
        <v>140</v>
      </c>
      <c r="B2" s="138"/>
      <c r="C2" s="138"/>
      <c r="D2" s="138"/>
      <c r="E2" s="137"/>
      <c r="F2" s="137"/>
      <c r="G2" s="139"/>
      <c r="H2" s="137"/>
      <c r="I2" s="137"/>
      <c r="J2" s="139"/>
      <c r="K2" s="139"/>
      <c r="L2" s="139"/>
      <c r="M2" s="139"/>
      <c r="N2" s="140"/>
      <c r="O2" s="140"/>
      <c r="P2" s="140"/>
      <c r="Q2" s="140"/>
      <c r="R2" s="140"/>
      <c r="S2" s="140"/>
      <c r="T2" s="139"/>
    </row>
    <row r="3" spans="1:22" x14ac:dyDescent="0.25">
      <c r="A3" s="137"/>
      <c r="B3" s="58" t="s">
        <v>42</v>
      </c>
      <c r="C3" s="58" t="s">
        <v>6</v>
      </c>
      <c r="D3" s="58" t="s">
        <v>43</v>
      </c>
      <c r="E3" s="137"/>
      <c r="F3" s="137"/>
      <c r="G3" s="139"/>
      <c r="H3" s="137"/>
      <c r="I3" s="137"/>
      <c r="J3" s="139"/>
      <c r="K3" s="141" t="s">
        <v>87</v>
      </c>
      <c r="L3" s="139"/>
      <c r="M3" s="139"/>
      <c r="N3" s="140"/>
      <c r="O3" s="140"/>
      <c r="P3" s="140"/>
      <c r="Q3" s="140"/>
      <c r="R3" s="140"/>
      <c r="S3" s="140"/>
      <c r="T3" s="139"/>
    </row>
    <row r="4" spans="1:22" x14ac:dyDescent="0.25">
      <c r="A4" s="137"/>
      <c r="B4" s="161">
        <v>60</v>
      </c>
      <c r="C4" s="161">
        <v>120</v>
      </c>
      <c r="D4" s="161">
        <v>240</v>
      </c>
      <c r="E4" s="155" t="s">
        <v>130</v>
      </c>
      <c r="F4" s="137"/>
      <c r="G4" s="139"/>
      <c r="H4" s="137"/>
      <c r="I4" s="137"/>
      <c r="J4" s="139"/>
      <c r="K4" s="142">
        <f>IF(J18="","",J18^2)</f>
        <v>1458.0000000000002</v>
      </c>
      <c r="L4" s="139"/>
      <c r="M4" s="139"/>
      <c r="N4" s="140"/>
      <c r="O4" s="140"/>
      <c r="P4" s="140"/>
      <c r="Q4" s="140"/>
      <c r="R4" s="140"/>
      <c r="S4" s="140"/>
      <c r="T4" s="139"/>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9" t="s">
        <v>141</v>
      </c>
      <c r="E6" s="128">
        <f>IF(OR(ISBLANK(C4),ISBLANK(D4),ISBLANK(B4)),"",IF(AND(B4&gt;0,C4&gt;0,D4&gt;0),IF(C4&gt;B4,IF(D4&gt;C4,1,-1),-1)))</f>
        <v>1</v>
      </c>
      <c r="F6" s="128">
        <f>IF(OR(ISBLANK(B4),ISBLANK(C4),ISBLANK(D4)),"",IFERROR(MIN(C4-B4,D4-C4)/MAX(C4-B4,D4-C4),""))</f>
        <v>0.5</v>
      </c>
      <c r="G6" s="348" t="s">
        <v>119</v>
      </c>
      <c r="H6" s="349"/>
      <c r="I6" s="349"/>
      <c r="J6" s="349"/>
      <c r="K6" s="349"/>
      <c r="L6" s="349"/>
      <c r="M6" s="349"/>
      <c r="N6" s="349"/>
      <c r="O6" s="349"/>
      <c r="P6" s="349"/>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6"/>
      <c r="B8" s="156"/>
      <c r="C8" s="156"/>
      <c r="D8" s="156"/>
      <c r="E8" s="156"/>
      <c r="F8" s="150" t="s">
        <v>131</v>
      </c>
      <c r="G8" s="57" t="s">
        <v>71</v>
      </c>
      <c r="H8" s="137"/>
      <c r="I8" s="137"/>
      <c r="J8" s="137"/>
      <c r="K8" s="137"/>
      <c r="L8" s="149"/>
      <c r="M8" s="139"/>
      <c r="N8" s="140"/>
      <c r="O8" s="140"/>
      <c r="P8" s="140"/>
      <c r="Q8" s="140"/>
      <c r="R8" s="140"/>
      <c r="S8" s="140"/>
      <c r="T8" s="139"/>
    </row>
    <row r="9" spans="1:22" ht="15.75" customHeight="1" x14ac:dyDescent="0.25">
      <c r="A9" s="156"/>
      <c r="B9" s="156"/>
      <c r="C9" s="156"/>
      <c r="D9" s="156"/>
      <c r="E9" s="156"/>
      <c r="F9" s="157" t="s">
        <v>132</v>
      </c>
      <c r="G9" s="136">
        <f>IF(AND(B4&gt;0,C4&gt;0,D4&gt;0),(B4+(4*C4)+D4)/6,"")</f>
        <v>130</v>
      </c>
      <c r="H9" s="153" t="s">
        <v>133</v>
      </c>
      <c r="I9" s="153"/>
      <c r="J9" s="137"/>
      <c r="K9" s="137"/>
      <c r="L9" s="143"/>
      <c r="M9" s="139"/>
      <c r="N9" s="140"/>
      <c r="O9" s="140"/>
      <c r="P9" s="140"/>
      <c r="Q9" s="140"/>
      <c r="R9" s="140"/>
      <c r="S9" s="140"/>
      <c r="T9" s="139"/>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32" t="s">
        <v>142</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32" t="s">
        <v>135</v>
      </c>
      <c r="H12" s="130" t="s">
        <v>1</v>
      </c>
      <c r="I12" s="152" t="s">
        <v>122</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46" t="s">
        <v>188</v>
      </c>
      <c r="B14" s="346"/>
      <c r="C14" s="346"/>
      <c r="D14" s="346"/>
      <c r="E14" s="346"/>
      <c r="F14" s="346"/>
      <c r="G14" s="346"/>
      <c r="H14" s="347"/>
      <c r="I14" s="58" t="s">
        <v>184</v>
      </c>
      <c r="J14" s="176" t="s">
        <v>187</v>
      </c>
      <c r="K14" s="186"/>
      <c r="L14" s="186"/>
      <c r="M14" s="186"/>
      <c r="N14" s="186"/>
      <c r="O14" s="186"/>
      <c r="P14" s="186"/>
      <c r="Q14" s="186"/>
      <c r="R14" s="186"/>
      <c r="S14" s="186"/>
      <c r="T14" s="186"/>
    </row>
    <row r="15" spans="1:22" ht="20.100000000000001" customHeight="1" x14ac:dyDescent="0.25">
      <c r="A15" s="346"/>
      <c r="B15" s="346"/>
      <c r="C15" s="346"/>
      <c r="D15" s="346"/>
      <c r="E15" s="346"/>
      <c r="F15" s="346"/>
      <c r="G15" s="346"/>
      <c r="H15" s="347"/>
      <c r="I15" s="58"/>
      <c r="J15" s="176" t="s">
        <v>189</v>
      </c>
      <c r="K15" s="186"/>
      <c r="L15" s="186"/>
      <c r="M15" s="186"/>
      <c r="N15" s="186"/>
      <c r="O15" s="186"/>
      <c r="P15" s="186"/>
      <c r="Q15" s="186"/>
      <c r="R15" s="186"/>
      <c r="S15" s="186"/>
      <c r="T15" s="186"/>
    </row>
    <row r="16" spans="1:22" ht="9.9499999999999993" customHeight="1" x14ac:dyDescent="0.25">
      <c r="A16" s="177"/>
      <c r="B16" s="177"/>
      <c r="C16" s="177"/>
      <c r="D16" s="177"/>
      <c r="E16" s="177"/>
      <c r="F16" s="177"/>
      <c r="G16" s="177"/>
      <c r="H16" s="177"/>
      <c r="I16" s="177"/>
      <c r="J16" s="177"/>
      <c r="K16" s="177"/>
      <c r="L16" s="177"/>
      <c r="M16" s="177"/>
      <c r="N16" s="177"/>
      <c r="O16" s="177"/>
      <c r="P16" s="177"/>
      <c r="Q16" s="177"/>
      <c r="R16" s="177"/>
      <c r="S16" s="177"/>
      <c r="T16" s="177"/>
    </row>
    <row r="17" spans="1:20" ht="15" customHeight="1" x14ac:dyDescent="0.25">
      <c r="A17" s="344" t="s">
        <v>121</v>
      </c>
      <c r="B17" s="344"/>
      <c r="C17" s="344"/>
      <c r="D17" s="344"/>
      <c r="E17" s="344"/>
      <c r="F17" s="344"/>
      <c r="G17" s="344"/>
      <c r="H17" s="344"/>
      <c r="I17" s="345"/>
      <c r="J17" s="57" t="s">
        <v>69</v>
      </c>
      <c r="K17" s="2"/>
      <c r="L17" s="343" t="s">
        <v>112</v>
      </c>
      <c r="M17" s="343"/>
      <c r="N17" s="343"/>
      <c r="O17" s="343"/>
      <c r="P17" s="343"/>
      <c r="Q17" s="343"/>
      <c r="R17" s="343"/>
      <c r="S17" s="343"/>
      <c r="T17" s="343"/>
    </row>
    <row r="18" spans="1:20" ht="19.899999999999999" customHeight="1" x14ac:dyDescent="0.25">
      <c r="A18" s="344"/>
      <c r="B18" s="344"/>
      <c r="C18" s="344"/>
      <c r="D18" s="344"/>
      <c r="E18" s="344"/>
      <c r="F18" s="344"/>
      <c r="G18" s="344"/>
      <c r="H18" s="344"/>
      <c r="I18" s="345"/>
      <c r="J18" s="131">
        <f>IF(AND(B4&gt;0,C4&gt;0,D4&gt;0,NOT(ISBLANK(H12))),(D4-B4)*VLOOKUP(H12,VLookups!$A$4:$B$13,2,FALSE),"")</f>
        <v>38.183766184073569</v>
      </c>
      <c r="K18" s="2"/>
      <c r="L18" s="343"/>
      <c r="M18" s="343"/>
      <c r="N18" s="343"/>
      <c r="O18" s="343"/>
      <c r="P18" s="343"/>
      <c r="Q18" s="343"/>
      <c r="R18" s="343"/>
      <c r="S18" s="343"/>
      <c r="T18" s="343"/>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7"/>
      <c r="B20" s="139"/>
      <c r="C20" s="139"/>
      <c r="D20" s="139"/>
      <c r="E20" s="137"/>
      <c r="F20" s="137"/>
      <c r="G20" s="139"/>
      <c r="H20" s="137"/>
      <c r="I20" s="137"/>
      <c r="J20" s="150" t="s">
        <v>117</v>
      </c>
      <c r="K20" s="2"/>
      <c r="L20" s="350" t="s">
        <v>78</v>
      </c>
      <c r="M20" s="351"/>
      <c r="N20" s="153" t="s">
        <v>129</v>
      </c>
      <c r="O20" s="140"/>
      <c r="P20" s="140"/>
      <c r="Q20" s="140"/>
      <c r="R20" s="140"/>
      <c r="S20" s="140"/>
      <c r="T20" s="13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9"/>
      <c r="K22" s="2"/>
      <c r="L22" s="353" t="s">
        <v>75</v>
      </c>
      <c r="M22" s="353" t="s">
        <v>76</v>
      </c>
      <c r="N22" s="179" t="s">
        <v>125</v>
      </c>
      <c r="O22" s="35"/>
      <c r="P22" s="35"/>
      <c r="Q22" s="35"/>
      <c r="R22" s="35"/>
      <c r="S22" s="35"/>
      <c r="T22" s="5"/>
    </row>
    <row r="23" spans="1:20" ht="15" customHeight="1" x14ac:dyDescent="0.25">
      <c r="A23" s="2"/>
      <c r="B23" s="5"/>
      <c r="C23" s="5"/>
      <c r="D23" s="5"/>
      <c r="E23" s="2"/>
      <c r="F23" s="2"/>
      <c r="G23" s="5"/>
      <c r="H23" s="2"/>
      <c r="I23" s="2"/>
      <c r="J23" s="178"/>
      <c r="K23" s="2"/>
      <c r="L23" s="354"/>
      <c r="M23" s="354"/>
      <c r="N23" s="179" t="s">
        <v>126</v>
      </c>
      <c r="O23" s="35"/>
      <c r="P23" s="35"/>
      <c r="Q23" s="35"/>
      <c r="R23" s="35"/>
      <c r="S23" s="35"/>
      <c r="T23" s="5"/>
    </row>
    <row r="24" spans="1:20" ht="20.100000000000001" customHeight="1" x14ac:dyDescent="0.25">
      <c r="A24" s="2"/>
      <c r="B24" s="5"/>
      <c r="C24" s="5"/>
      <c r="D24" s="5"/>
      <c r="E24" s="2"/>
      <c r="F24" s="2"/>
      <c r="G24" s="5"/>
      <c r="H24" s="2"/>
      <c r="I24" s="2"/>
      <c r="J24" s="129" t="s">
        <v>113</v>
      </c>
      <c r="K24" s="2"/>
      <c r="L24" s="162">
        <v>150</v>
      </c>
      <c r="M24" s="289">
        <f>IF(AND(L24&gt;0,C4&gt;0,J18&gt;0,NOT(ISBLANK(H12))),ABS(VLOOKUP($L$20,VLookups!$A$43:$B$44,2,FALSE)-_xlfn.NORM.DIST(L24,G9,J18,TRUE)),"")</f>
        <v>0.69978519138354423</v>
      </c>
      <c r="N24" s="180" t="s">
        <v>134</v>
      </c>
      <c r="O24" s="35"/>
      <c r="P24" s="35"/>
      <c r="Q24" s="35"/>
      <c r="R24" s="35"/>
      <c r="S24" s="35"/>
      <c r="T24" s="5"/>
    </row>
    <row r="25" spans="1:20" ht="20.100000000000001" customHeight="1" x14ac:dyDescent="0.25">
      <c r="A25" s="2"/>
      <c r="B25" s="5"/>
      <c r="C25" s="5"/>
      <c r="D25" s="5"/>
      <c r="E25" s="2"/>
      <c r="F25" s="2"/>
      <c r="G25" s="5"/>
      <c r="H25" s="2"/>
      <c r="I25" s="2"/>
      <c r="J25" s="178"/>
      <c r="K25" s="137"/>
      <c r="L25" s="24"/>
      <c r="M25" s="5"/>
      <c r="N25" s="181" t="s">
        <v>118</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7"/>
      <c r="B27" s="139"/>
      <c r="C27" s="139"/>
      <c r="D27" s="139"/>
      <c r="E27" s="139"/>
      <c r="F27" s="139"/>
      <c r="G27" s="139"/>
      <c r="H27" s="139"/>
      <c r="I27" s="139"/>
      <c r="J27" s="139"/>
      <c r="K27" s="139"/>
      <c r="L27" s="139"/>
      <c r="M27" s="139"/>
      <c r="N27" s="352" t="str">
        <f>VLOOKUP(L20,VLookups!A43:C44,3,FALSE)</f>
        <v>Show the likelihood that the SPERT estimates will be EQUAL TO or GREATER THAN an uncertainty</v>
      </c>
      <c r="O27" s="352"/>
      <c r="P27" s="352"/>
      <c r="Q27" s="352"/>
      <c r="R27" s="352"/>
      <c r="S27" s="352"/>
      <c r="T27" s="139"/>
    </row>
    <row r="28" spans="1:20" ht="20.100000000000001" customHeight="1" x14ac:dyDescent="0.25">
      <c r="A28" s="137"/>
      <c r="B28" s="139"/>
      <c r="C28" s="139"/>
      <c r="D28" s="139"/>
      <c r="E28" s="139"/>
      <c r="F28" s="139"/>
      <c r="G28" s="139"/>
      <c r="H28" s="139"/>
      <c r="I28" s="139"/>
      <c r="J28" s="139"/>
      <c r="K28" s="139"/>
      <c r="L28" s="139"/>
      <c r="M28" s="182" t="s">
        <v>115</v>
      </c>
      <c r="N28" s="337" t="s">
        <v>55</v>
      </c>
      <c r="O28" s="338"/>
      <c r="P28" s="338"/>
      <c r="Q28" s="338"/>
      <c r="R28" s="338"/>
      <c r="S28" s="339"/>
      <c r="T28" s="139"/>
    </row>
    <row r="29" spans="1:20" ht="15.75" customHeight="1" x14ac:dyDescent="0.25">
      <c r="A29" s="137"/>
      <c r="B29" s="139"/>
      <c r="C29" s="139"/>
      <c r="D29" s="139"/>
      <c r="E29" s="139"/>
      <c r="F29" s="139"/>
      <c r="G29" s="139"/>
      <c r="H29" s="139"/>
      <c r="I29" s="139"/>
      <c r="J29" s="139"/>
      <c r="K29" s="139"/>
      <c r="L29" s="139"/>
      <c r="M29" s="183" t="s">
        <v>137</v>
      </c>
      <c r="N29" s="133">
        <v>0.1</v>
      </c>
      <c r="O29" s="133">
        <v>0.9</v>
      </c>
      <c r="P29" s="133">
        <v>0.85</v>
      </c>
      <c r="Q29" s="133">
        <v>0.8</v>
      </c>
      <c r="R29" s="133">
        <v>0.75</v>
      </c>
      <c r="S29" s="133">
        <v>0.7</v>
      </c>
      <c r="T29" s="139"/>
    </row>
    <row r="30" spans="1:20" ht="20.100000000000001" customHeight="1" x14ac:dyDescent="0.25">
      <c r="A30" s="137"/>
      <c r="B30" s="139"/>
      <c r="C30" s="139"/>
      <c r="D30" s="139"/>
      <c r="E30" s="139"/>
      <c r="F30" s="139"/>
      <c r="G30" s="139"/>
      <c r="H30" s="139"/>
      <c r="I30" s="139"/>
      <c r="J30" s="139"/>
      <c r="K30" s="139"/>
      <c r="L30" s="139"/>
      <c r="M30" s="150" t="s">
        <v>138</v>
      </c>
      <c r="N30" s="134">
        <f>IF(AND($B4&gt;0,$C4&gt;0,$D4&gt;0,NOT(ISBLANK($H12))),_xlfn.NORM.INV(ABS(VLOOKUP($L$20,VLookups!$A$43:$B$44,2,FALSE)-N$29),$G9,$J18),"")</f>
        <v>81.065534668411544</v>
      </c>
      <c r="O30" s="135">
        <f>IF(AND($B4&gt;0,$C4&gt;0,$D4&gt;0,NOT(ISBLANK($H12))),_xlfn.NORM.INV(ABS(VLOOKUP($L$20,VLookups!$A$43:$B$44,2,FALSE)-O$29),$G9,$J18),"")</f>
        <v>178.93446533158846</v>
      </c>
      <c r="P30" s="134">
        <f>IF(AND($B4&gt;0,$C4&gt;0,$D4&gt;0,NOT(ISBLANK($H12))),_xlfn.NORM.INV(ABS(VLOOKUP($L$20,VLookups!$A$43:$B$44,2,FALSE)-P$29),$G9,$J18),"")</f>
        <v>169.57493020979771</v>
      </c>
      <c r="Q30" s="135">
        <f>IF(AND($B4&gt;0,$C4&gt;0,$D4&gt;0,NOT(ISBLANK($H12))),_xlfn.NORM.INV(ABS(VLOOKUP($L$20,VLookups!$A$43:$B$44,2,FALSE)-Q$29),$G9,$J18),"")</f>
        <v>162.13626839829976</v>
      </c>
      <c r="R30" s="134">
        <f>IF(AND($B4&gt;0,$C4&gt;0,$D4&gt;0,NOT(ISBLANK($H12))),_xlfn.NORM.INV(ABS(VLOOKUP($L$20,VLookups!$A$43:$B$44,2,FALSE)-R$29),$G9,$J18),"")</f>
        <v>155.75455891504137</v>
      </c>
      <c r="S30" s="135">
        <f>IF(AND($B4&gt;0,$C4&gt;0,$D4&gt;0,NOT(ISBLANK($H12))),_xlfn.NORM.INV(ABS(VLOOKUP($L$20,VLookups!$A$43:$B$44,2,FALSE)-S$29),$G9,$J18),"")</f>
        <v>150.02358656405212</v>
      </c>
      <c r="T30" s="13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4" t="s">
        <v>136</v>
      </c>
      <c r="B32" s="5"/>
      <c r="C32" s="5"/>
      <c r="D32" s="5"/>
      <c r="E32" s="2"/>
      <c r="F32" s="2"/>
      <c r="G32" s="5"/>
      <c r="H32" s="5"/>
      <c r="I32" s="5"/>
      <c r="J32" s="5"/>
      <c r="K32" s="5"/>
      <c r="L32" s="5"/>
      <c r="M32" s="5"/>
      <c r="N32" s="5"/>
      <c r="O32" s="5"/>
      <c r="P32" s="5"/>
      <c r="Q32" s="5"/>
      <c r="R32" s="5"/>
      <c r="S32" s="5"/>
      <c r="T32" s="5"/>
    </row>
    <row r="33" spans="1:20" x14ac:dyDescent="0.25">
      <c r="A33" s="5"/>
      <c r="B33" s="340" t="s">
        <v>81</v>
      </c>
      <c r="C33" s="341"/>
      <c r="D33" s="342"/>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5" t="s">
        <v>124</v>
      </c>
      <c r="B35" s="139"/>
      <c r="C35" s="139"/>
      <c r="D35" s="139"/>
      <c r="E35" s="137"/>
      <c r="F35" s="137"/>
      <c r="G35" s="139"/>
      <c r="H35" s="139"/>
      <c r="I35" s="139"/>
      <c r="J35" s="139"/>
      <c r="K35" s="139"/>
      <c r="L35" s="139"/>
      <c r="M35" s="139"/>
      <c r="N35" s="139"/>
      <c r="O35" s="139"/>
      <c r="P35" s="139"/>
      <c r="Q35" s="139"/>
      <c r="R35" s="139"/>
      <c r="S35" s="139"/>
      <c r="T35" s="13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5" t="s">
        <v>123</v>
      </c>
      <c r="B37" s="146"/>
      <c r="C37" s="146"/>
      <c r="D37" s="146"/>
      <c r="E37" s="147"/>
      <c r="F37" s="147"/>
      <c r="G37" s="146"/>
      <c r="H37" s="146"/>
      <c r="I37" s="146"/>
      <c r="J37" s="146"/>
      <c r="K37" s="146"/>
      <c r="L37" s="146"/>
      <c r="M37" s="146"/>
      <c r="N37" s="146"/>
      <c r="O37" s="146"/>
      <c r="P37" s="146"/>
      <c r="Q37" s="146"/>
      <c r="R37" s="146"/>
      <c r="S37" s="146"/>
      <c r="T37" s="146"/>
    </row>
    <row r="38" spans="1:20" x14ac:dyDescent="0.25">
      <c r="A38" s="146"/>
      <c r="B38" s="53">
        <v>-0.5</v>
      </c>
      <c r="C38" s="93" t="s">
        <v>91</v>
      </c>
      <c r="D38" s="105">
        <v>1</v>
      </c>
      <c r="E38" s="151" t="s">
        <v>114</v>
      </c>
      <c r="F38" s="147"/>
      <c r="G38" s="146"/>
      <c r="H38" s="146"/>
      <c r="I38" s="146"/>
      <c r="J38" s="146"/>
      <c r="K38" s="146"/>
      <c r="L38" s="146"/>
      <c r="M38" s="146"/>
      <c r="N38" s="146"/>
      <c r="O38" s="146"/>
      <c r="P38" s="146"/>
      <c r="Q38" s="146"/>
      <c r="R38" s="146"/>
      <c r="S38" s="146"/>
      <c r="T38" s="146"/>
    </row>
    <row r="39" spans="1:20" x14ac:dyDescent="0.25">
      <c r="A39" s="146"/>
      <c r="B39" s="58" t="s">
        <v>42</v>
      </c>
      <c r="C39" s="58" t="s">
        <v>6</v>
      </c>
      <c r="D39" s="58" t="s">
        <v>43</v>
      </c>
      <c r="E39" s="151"/>
      <c r="F39" s="147"/>
      <c r="G39" s="146"/>
      <c r="H39" s="146"/>
      <c r="I39" s="146"/>
      <c r="J39" s="146"/>
      <c r="K39" s="146"/>
      <c r="L39" s="146"/>
      <c r="M39" s="146"/>
      <c r="N39" s="146"/>
      <c r="O39" s="146"/>
      <c r="P39" s="146"/>
      <c r="Q39" s="146"/>
      <c r="R39" s="146"/>
      <c r="S39" s="146"/>
      <c r="T39" s="146"/>
    </row>
    <row r="40" spans="1:20" x14ac:dyDescent="0.25">
      <c r="A40" s="146"/>
      <c r="B40" s="100">
        <f>IF(C40&gt;0,C40*(1+$B$38),"")</f>
        <v>60</v>
      </c>
      <c r="C40" s="161">
        <v>120</v>
      </c>
      <c r="D40" s="100">
        <f>IF(C40&gt;0,C40*(1+$D$38),"")</f>
        <v>240</v>
      </c>
      <c r="E40" s="148"/>
      <c r="F40" s="147"/>
      <c r="G40" s="146"/>
      <c r="H40" s="146"/>
      <c r="I40" s="146"/>
      <c r="J40" s="146"/>
      <c r="K40" s="146"/>
      <c r="L40" s="146"/>
      <c r="M40" s="146"/>
      <c r="N40" s="146"/>
      <c r="O40" s="146"/>
      <c r="P40" s="146"/>
      <c r="Q40" s="146"/>
      <c r="R40" s="146"/>
      <c r="S40" s="146"/>
      <c r="T40" s="146"/>
    </row>
    <row r="41" spans="1:20" ht="15.75" customHeight="1" x14ac:dyDescent="0.25">
      <c r="A41" s="154" t="s">
        <v>127</v>
      </c>
      <c r="B41" s="146"/>
      <c r="C41" s="146"/>
      <c r="D41" s="146"/>
      <c r="E41" s="147"/>
      <c r="F41" s="147"/>
      <c r="G41" s="146"/>
      <c r="H41" s="147"/>
      <c r="I41" s="147"/>
      <c r="J41" s="146"/>
      <c r="K41" s="146"/>
      <c r="L41" s="146"/>
      <c r="M41" s="146"/>
      <c r="N41" s="146"/>
      <c r="O41" s="146"/>
      <c r="P41" s="146"/>
      <c r="Q41" s="146"/>
      <c r="R41" s="146"/>
      <c r="S41" s="146"/>
      <c r="T41" s="146"/>
    </row>
    <row r="42" spans="1:20" ht="15.75" customHeight="1" x14ac:dyDescent="0.25">
      <c r="A42" s="154" t="s">
        <v>120</v>
      </c>
      <c r="B42" s="146"/>
      <c r="C42" s="146"/>
      <c r="D42" s="146"/>
      <c r="E42" s="147"/>
      <c r="F42" s="147"/>
      <c r="G42" s="146"/>
      <c r="H42" s="147"/>
      <c r="I42" s="147"/>
      <c r="J42" s="146"/>
      <c r="K42" s="146"/>
      <c r="L42" s="146"/>
      <c r="M42" s="146"/>
      <c r="N42" s="146"/>
      <c r="O42" s="146"/>
      <c r="P42" s="146"/>
      <c r="Q42" s="146"/>
      <c r="R42" s="146"/>
      <c r="S42" s="146"/>
      <c r="T42" s="146"/>
    </row>
    <row r="43" spans="1:20" ht="15.75" customHeight="1" x14ac:dyDescent="0.25">
      <c r="A43" s="154" t="s">
        <v>128</v>
      </c>
      <c r="B43" s="146"/>
      <c r="C43" s="146"/>
      <c r="D43" s="146"/>
      <c r="E43" s="147"/>
      <c r="F43" s="147"/>
      <c r="G43" s="146"/>
      <c r="H43" s="147"/>
      <c r="I43" s="147"/>
      <c r="J43" s="146"/>
      <c r="K43" s="146"/>
      <c r="L43" s="146"/>
      <c r="M43" s="146"/>
      <c r="N43" s="146"/>
      <c r="O43" s="146"/>
      <c r="P43" s="146"/>
      <c r="Q43" s="146"/>
      <c r="R43" s="146"/>
      <c r="S43" s="146"/>
      <c r="T43" s="14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4i – © 2015-2019, William W. Davis, MSPM, PMP</v>
      </c>
      <c r="C45" s="5"/>
      <c r="D45" s="5"/>
      <c r="E45" s="5"/>
      <c r="F45" s="2"/>
      <c r="G45" s="2"/>
      <c r="H45" s="5"/>
      <c r="I45" s="5"/>
      <c r="J45" s="2"/>
      <c r="K45" s="5"/>
      <c r="L45" s="5"/>
      <c r="M45" s="5"/>
      <c r="N45" s="5"/>
      <c r="O45" s="5"/>
      <c r="P45" s="5"/>
      <c r="Q45" s="5"/>
      <c r="R45" s="5"/>
      <c r="S45" s="5"/>
      <c r="T45" s="5"/>
    </row>
    <row r="46" spans="1:20" x14ac:dyDescent="0.25">
      <c r="A46" s="2"/>
      <c r="B46" s="336" t="s">
        <v>146</v>
      </c>
      <c r="C46" s="336"/>
      <c r="D46" s="336"/>
      <c r="E46" s="336"/>
      <c r="F46" s="336"/>
      <c r="G46" s="336"/>
      <c r="H46" s="336"/>
      <c r="I46" s="107"/>
      <c r="J46" s="2"/>
      <c r="K46" s="5"/>
      <c r="L46" s="5"/>
      <c r="M46" s="5"/>
      <c r="N46" s="5"/>
      <c r="O46" s="5"/>
      <c r="P46" s="5"/>
      <c r="Q46" s="5"/>
      <c r="R46" s="5"/>
      <c r="S46" s="5"/>
      <c r="T46" s="5"/>
    </row>
    <row r="47" spans="1:20" x14ac:dyDescent="0.25">
      <c r="A47" s="2"/>
      <c r="B47" s="336" t="s">
        <v>147</v>
      </c>
      <c r="C47" s="336"/>
      <c r="D47" s="336"/>
      <c r="E47" s="336"/>
      <c r="F47" s="336"/>
      <c r="G47" s="336"/>
      <c r="H47" s="336"/>
      <c r="I47" s="107"/>
      <c r="J47" s="2"/>
      <c r="K47" s="5"/>
      <c r="L47" s="5"/>
      <c r="M47" s="5"/>
      <c r="N47" s="5"/>
      <c r="O47" s="5"/>
      <c r="P47" s="5"/>
      <c r="Q47" s="5"/>
      <c r="R47" s="5"/>
      <c r="S47" s="5"/>
      <c r="T47" s="5"/>
    </row>
    <row r="48" spans="1:20" x14ac:dyDescent="0.25">
      <c r="A48" s="2"/>
      <c r="B48" s="336" t="s">
        <v>96</v>
      </c>
      <c r="C48" s="336"/>
      <c r="D48" s="336"/>
      <c r="E48" s="336"/>
      <c r="F48" s="336"/>
      <c r="G48" s="336"/>
      <c r="H48" s="336"/>
      <c r="I48" s="107"/>
      <c r="J48" s="2"/>
      <c r="K48" s="5"/>
      <c r="L48" s="5"/>
      <c r="M48" s="5"/>
      <c r="N48" s="5"/>
      <c r="O48" s="5"/>
      <c r="P48" s="5"/>
      <c r="Q48" s="5"/>
      <c r="R48" s="5"/>
      <c r="S48" s="5"/>
      <c r="T48" s="5"/>
    </row>
    <row r="49" spans="1:20" x14ac:dyDescent="0.25">
      <c r="A49" s="2"/>
      <c r="B49" s="336" t="s">
        <v>229</v>
      </c>
      <c r="C49" s="336"/>
      <c r="D49" s="336"/>
      <c r="E49" s="336"/>
      <c r="F49" s="336"/>
      <c r="G49" s="336"/>
      <c r="H49" s="336"/>
      <c r="I49" s="107"/>
      <c r="J49" s="2"/>
      <c r="K49" s="5"/>
      <c r="L49" s="5"/>
      <c r="M49" s="5"/>
      <c r="N49" s="5"/>
      <c r="O49" s="5"/>
      <c r="P49" s="5"/>
      <c r="Q49" s="5"/>
      <c r="R49" s="5"/>
      <c r="S49" s="5"/>
      <c r="T49" s="5"/>
    </row>
    <row r="50" spans="1:20" x14ac:dyDescent="0.25">
      <c r="A50" s="2"/>
      <c r="B50" s="336" t="s">
        <v>97</v>
      </c>
      <c r="C50" s="336"/>
      <c r="D50" s="336"/>
      <c r="E50" s="336"/>
      <c r="F50" s="336"/>
      <c r="G50" s="336"/>
      <c r="H50" s="336"/>
      <c r="I50" s="107"/>
      <c r="J50" s="2"/>
      <c r="K50" s="5"/>
      <c r="L50" s="5"/>
      <c r="M50" s="5"/>
      <c r="N50" s="5"/>
      <c r="O50" s="5"/>
      <c r="P50" s="5"/>
      <c r="Q50" s="5"/>
      <c r="R50" s="5"/>
      <c r="S50" s="5"/>
      <c r="T50" s="5"/>
    </row>
    <row r="51" spans="1:20" x14ac:dyDescent="0.25">
      <c r="A51" s="2"/>
      <c r="B51" s="158" t="s">
        <v>224</v>
      </c>
      <c r="C51" s="5"/>
      <c r="D51" s="5"/>
      <c r="E51" s="5"/>
      <c r="F51" s="2"/>
      <c r="G51" s="2"/>
      <c r="H51" s="5"/>
      <c r="I51" s="5"/>
      <c r="J51" s="2"/>
      <c r="K51" s="5"/>
      <c r="L51" s="5"/>
      <c r="M51" s="5"/>
      <c r="N51" s="5"/>
      <c r="O51" s="5"/>
      <c r="P51" s="5"/>
      <c r="Q51" s="5"/>
      <c r="R51" s="5"/>
      <c r="S51" s="5"/>
      <c r="T51" s="5"/>
    </row>
    <row r="52" spans="1:20" x14ac:dyDescent="0.25">
      <c r="A52" s="2"/>
      <c r="B52" s="158" t="s">
        <v>94</v>
      </c>
      <c r="C52" s="5"/>
      <c r="D52" s="5"/>
      <c r="E52" s="5"/>
      <c r="F52" s="2"/>
      <c r="G52" s="2"/>
      <c r="H52" s="5"/>
      <c r="I52" s="5"/>
      <c r="J52" s="2"/>
      <c r="K52" s="5"/>
      <c r="L52" s="5"/>
      <c r="M52" s="5"/>
      <c r="N52" s="5"/>
      <c r="O52" s="5"/>
      <c r="P52" s="5"/>
      <c r="Q52" s="5"/>
      <c r="R52" s="5"/>
      <c r="S52" s="5"/>
      <c r="T52" s="5"/>
    </row>
    <row r="53" spans="1:20" x14ac:dyDescent="0.25">
      <c r="A53" s="19"/>
      <c r="B53" s="158" t="s">
        <v>223</v>
      </c>
      <c r="C53" s="5"/>
      <c r="D53" s="5"/>
      <c r="E53" s="2"/>
      <c r="F53" s="2"/>
      <c r="G53" s="5"/>
      <c r="H53" s="2"/>
      <c r="I53" s="2"/>
      <c r="J53" s="5"/>
      <c r="K53" s="5"/>
      <c r="L53" s="5"/>
      <c r="M53" s="5"/>
      <c r="N53" s="5"/>
      <c r="O53" s="5"/>
      <c r="P53" s="5"/>
      <c r="Q53" s="5"/>
      <c r="R53" s="5"/>
      <c r="S53" s="5"/>
      <c r="T53" s="5"/>
    </row>
    <row r="54" spans="1:20" x14ac:dyDescent="0.25">
      <c r="A54" s="19"/>
      <c r="B54" s="158" t="s">
        <v>225</v>
      </c>
      <c r="C54" s="5"/>
      <c r="D54" s="5"/>
      <c r="E54" s="2"/>
      <c r="F54" s="2"/>
      <c r="G54" s="5"/>
      <c r="H54" s="2"/>
      <c r="I54" s="2"/>
      <c r="J54" s="5"/>
      <c r="K54" s="5"/>
      <c r="L54" s="5"/>
      <c r="M54" s="5"/>
      <c r="N54" s="5"/>
      <c r="O54" s="5"/>
      <c r="P54" s="5"/>
      <c r="Q54" s="5"/>
      <c r="R54" s="5"/>
      <c r="S54" s="5"/>
      <c r="T54" s="5"/>
    </row>
    <row r="55" spans="1:20" x14ac:dyDescent="0.25">
      <c r="A55" s="19"/>
      <c r="B55" s="158" t="s">
        <v>808</v>
      </c>
      <c r="C55" s="5"/>
      <c r="D55" s="5"/>
      <c r="E55" s="2"/>
      <c r="F55" s="2"/>
      <c r="G55" s="5"/>
      <c r="H55" s="2"/>
      <c r="I55" s="2"/>
      <c r="J55" s="5"/>
      <c r="K55" s="5"/>
      <c r="L55" s="5"/>
      <c r="M55" s="5"/>
      <c r="N55" s="5"/>
      <c r="O55" s="5"/>
      <c r="P55" s="5"/>
      <c r="Q55" s="5"/>
      <c r="R55" s="5"/>
      <c r="S55" s="5"/>
      <c r="T55" s="5"/>
    </row>
    <row r="56" spans="1:20" x14ac:dyDescent="0.25">
      <c r="A56" s="19"/>
      <c r="B56" s="158" t="s">
        <v>809</v>
      </c>
      <c r="C56" s="5"/>
      <c r="D56" s="5"/>
      <c r="E56" s="2"/>
      <c r="F56" s="2"/>
      <c r="G56" s="5"/>
      <c r="H56" s="2"/>
      <c r="I56" s="2"/>
      <c r="J56" s="5"/>
      <c r="K56" s="5"/>
      <c r="L56" s="5"/>
      <c r="M56" s="5"/>
      <c r="N56" s="5"/>
      <c r="O56" s="5"/>
      <c r="P56" s="5"/>
      <c r="Q56" s="5"/>
      <c r="R56" s="5"/>
      <c r="S56" s="5"/>
      <c r="T56" s="5"/>
    </row>
    <row r="57" spans="1:20" x14ac:dyDescent="0.25">
      <c r="A57" s="19"/>
      <c r="B57" s="158"/>
      <c r="C57" s="5"/>
      <c r="D57" s="5"/>
      <c r="E57" s="2"/>
      <c r="F57" s="2"/>
      <c r="G57" s="5"/>
      <c r="H57" s="2"/>
      <c r="I57" s="2"/>
      <c r="J57" s="5"/>
      <c r="K57" s="5"/>
      <c r="L57" s="5"/>
      <c r="M57" s="5"/>
      <c r="N57" s="5"/>
      <c r="O57" s="5"/>
      <c r="P57" s="5"/>
      <c r="Q57" s="5"/>
      <c r="R57" s="5"/>
      <c r="S57" s="5"/>
      <c r="T57" s="5"/>
    </row>
    <row r="58" spans="1:20" x14ac:dyDescent="0.25">
      <c r="A58" s="19"/>
      <c r="B58" s="158" t="s">
        <v>810</v>
      </c>
      <c r="C58" s="5"/>
      <c r="D58" s="5"/>
      <c r="E58" s="2"/>
      <c r="F58" s="2"/>
      <c r="G58" s="5"/>
      <c r="H58" s="2"/>
      <c r="I58" s="2"/>
      <c r="J58" s="5"/>
      <c r="K58" s="5"/>
      <c r="L58" s="5"/>
      <c r="M58" s="5"/>
      <c r="N58" s="5"/>
      <c r="O58" s="5"/>
      <c r="P58" s="5"/>
      <c r="Q58" s="5"/>
      <c r="R58" s="5"/>
      <c r="S58" s="5"/>
      <c r="T58" s="5"/>
    </row>
    <row r="59" spans="1:20" x14ac:dyDescent="0.25">
      <c r="A59" s="19"/>
      <c r="B59" s="158" t="s">
        <v>93</v>
      </c>
      <c r="C59" s="5"/>
      <c r="D59" s="5"/>
      <c r="E59" s="2"/>
      <c r="F59" s="2"/>
      <c r="G59" s="5"/>
      <c r="H59" s="2"/>
      <c r="I59" s="2"/>
      <c r="J59" s="5"/>
      <c r="K59" s="5"/>
      <c r="L59" s="5"/>
      <c r="M59" s="5"/>
      <c r="N59" s="5"/>
      <c r="O59" s="5"/>
      <c r="P59" s="5"/>
      <c r="Q59" s="5"/>
      <c r="R59" s="5"/>
      <c r="S59" s="5"/>
      <c r="T59" s="5"/>
    </row>
    <row r="60" spans="1:20" x14ac:dyDescent="0.25">
      <c r="A60" s="2"/>
      <c r="B60" s="355" t="s">
        <v>815</v>
      </c>
      <c r="C60" s="355"/>
      <c r="D60" s="355"/>
      <c r="E60" s="355"/>
      <c r="F60" s="355"/>
      <c r="G60" s="355"/>
      <c r="H60" s="355"/>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7" t="s">
        <v>25</v>
      </c>
      <c r="C62" s="51">
        <f>IF(AND(B4&gt;0,C4&gt;0,D4&gt;0),ABS(B4-D4)/60,"")</f>
        <v>3</v>
      </c>
      <c r="D62" s="175" t="s">
        <v>186</v>
      </c>
    </row>
    <row r="63" spans="1:20" hidden="1" x14ac:dyDescent="0.25">
      <c r="B63" s="5"/>
      <c r="C63" s="5"/>
    </row>
    <row r="64" spans="1:20" hidden="1" x14ac:dyDescent="0.25">
      <c r="B64" s="50">
        <f>IF(ISNONTEXT($C$62),B65-$C$62,"")</f>
        <v>0</v>
      </c>
      <c r="C64" s="49">
        <f t="shared" ref="C64:C95" si="0">IF(ISNONTEXT($J$18),_xlfn.NORM.DIST(B64,$G$9,$J$18,FALSE),NA())</f>
        <v>3.1770911651762764E-5</v>
      </c>
    </row>
    <row r="65" spans="1:9" hidden="1" x14ac:dyDescent="0.25">
      <c r="B65" s="50">
        <f t="shared" ref="B65:B83" si="1">IF(ISNONTEXT($C$62),B66-$C$62,"")</f>
        <v>3</v>
      </c>
      <c r="C65" s="49">
        <f t="shared" si="0"/>
        <v>4.1386487365509711E-5</v>
      </c>
    </row>
    <row r="66" spans="1:9" hidden="1" x14ac:dyDescent="0.25">
      <c r="B66" s="50">
        <f t="shared" si="1"/>
        <v>6</v>
      </c>
      <c r="C66" s="49">
        <f t="shared" si="0"/>
        <v>5.3580483506748689E-5</v>
      </c>
    </row>
    <row r="67" spans="1:9" hidden="1" x14ac:dyDescent="0.25">
      <c r="B67" s="50">
        <f t="shared" si="1"/>
        <v>9</v>
      </c>
      <c r="C67" s="49">
        <f t="shared" si="0"/>
        <v>6.8940409516620065E-5</v>
      </c>
    </row>
    <row r="68" spans="1:9" hidden="1" x14ac:dyDescent="0.25">
      <c r="B68" s="50">
        <f t="shared" si="1"/>
        <v>12</v>
      </c>
      <c r="C68" s="49">
        <f t="shared" si="0"/>
        <v>8.8157701656256266E-5</v>
      </c>
    </row>
    <row r="69" spans="1:9" hidden="1" x14ac:dyDescent="0.25">
      <c r="B69" s="50">
        <f t="shared" si="1"/>
        <v>15</v>
      </c>
      <c r="C69" s="49">
        <f t="shared" si="0"/>
        <v>1.1203812431898756E-4</v>
      </c>
    </row>
    <row r="70" spans="1:9" hidden="1" x14ac:dyDescent="0.25">
      <c r="B70" s="50">
        <f t="shared" si="1"/>
        <v>18</v>
      </c>
      <c r="C70" s="49">
        <f t="shared" si="0"/>
        <v>1.4151112044733151E-4</v>
      </c>
    </row>
    <row r="71" spans="1:9" hidden="1" x14ac:dyDescent="0.25">
      <c r="B71" s="50">
        <f t="shared" si="1"/>
        <v>21</v>
      </c>
      <c r="C71" s="49">
        <f t="shared" si="0"/>
        <v>1.776374292923177E-4</v>
      </c>
    </row>
    <row r="72" spans="1:9" hidden="1" x14ac:dyDescent="0.25">
      <c r="A72"/>
      <c r="B72" s="50">
        <f t="shared" si="1"/>
        <v>24</v>
      </c>
      <c r="C72" s="49">
        <f t="shared" si="0"/>
        <v>2.2161418720586973E-4</v>
      </c>
      <c r="H72"/>
      <c r="I72"/>
    </row>
    <row r="73" spans="1:9" hidden="1" x14ac:dyDescent="0.25">
      <c r="A73"/>
      <c r="B73" s="50">
        <f t="shared" si="1"/>
        <v>27</v>
      </c>
      <c r="C73" s="49">
        <f t="shared" si="0"/>
        <v>2.7477664032583095E-4</v>
      </c>
      <c r="H73"/>
      <c r="I73"/>
    </row>
    <row r="74" spans="1:9" hidden="1" x14ac:dyDescent="0.25">
      <c r="A74"/>
      <c r="B74" s="50">
        <f t="shared" si="1"/>
        <v>30</v>
      </c>
      <c r="C74" s="49">
        <f t="shared" si="0"/>
        <v>3.385955364583283E-4</v>
      </c>
      <c r="H74"/>
      <c r="I74"/>
    </row>
    <row r="75" spans="1:9" hidden="1" x14ac:dyDescent="0.25">
      <c r="A75"/>
      <c r="B75" s="50">
        <f t="shared" si="1"/>
        <v>33</v>
      </c>
      <c r="C75" s="49">
        <f t="shared" si="0"/>
        <v>4.1466923750699508E-4</v>
      </c>
      <c r="H75"/>
      <c r="I75"/>
    </row>
    <row r="76" spans="1:9" hidden="1" x14ac:dyDescent="0.25">
      <c r="A76"/>
      <c r="B76" s="50">
        <f t="shared" si="1"/>
        <v>36</v>
      </c>
      <c r="C76" s="49">
        <f t="shared" si="0"/>
        <v>5.0470961394747239E-4</v>
      </c>
      <c r="H76"/>
      <c r="I76"/>
    </row>
    <row r="77" spans="1:9" hidden="1" x14ac:dyDescent="0.25">
      <c r="A77"/>
      <c r="B77" s="50">
        <f t="shared" si="1"/>
        <v>39</v>
      </c>
      <c r="C77" s="49">
        <f t="shared" si="0"/>
        <v>6.1052085903933481E-4</v>
      </c>
      <c r="H77"/>
      <c r="I77"/>
    </row>
    <row r="78" spans="1:9" hidden="1" x14ac:dyDescent="0.25">
      <c r="A78"/>
      <c r="B78" s="50">
        <f t="shared" si="1"/>
        <v>42</v>
      </c>
      <c r="C78" s="49">
        <f t="shared" si="0"/>
        <v>7.3397050120176219E-4</v>
      </c>
      <c r="H78"/>
      <c r="I78"/>
    </row>
    <row r="79" spans="1:9" hidden="1" x14ac:dyDescent="0.25">
      <c r="A79"/>
      <c r="B79" s="50">
        <f t="shared" si="1"/>
        <v>45</v>
      </c>
      <c r="C79" s="49">
        <f t="shared" si="0"/>
        <v>8.7695210433086715E-4</v>
      </c>
      <c r="H79"/>
      <c r="I79"/>
    </row>
    <row r="80" spans="1:9" hidden="1" x14ac:dyDescent="0.25">
      <c r="A80"/>
      <c r="B80" s="50">
        <f t="shared" si="1"/>
        <v>48</v>
      </c>
      <c r="C80" s="49">
        <f t="shared" si="0"/>
        <v>1.0413394304621462E-3</v>
      </c>
      <c r="H80"/>
      <c r="I80"/>
    </row>
    <row r="81" spans="1:9" hidden="1" x14ac:dyDescent="0.25">
      <c r="A81"/>
      <c r="B81" s="50">
        <f t="shared" si="1"/>
        <v>51</v>
      </c>
      <c r="C81" s="49">
        <f t="shared" si="0"/>
        <v>1.2289321953692801E-3</v>
      </c>
      <c r="H81"/>
      <c r="I81"/>
    </row>
    <row r="82" spans="1:9" hidden="1" x14ac:dyDescent="0.25">
      <c r="A82"/>
      <c r="B82" s="50">
        <f t="shared" si="1"/>
        <v>54</v>
      </c>
      <c r="C82" s="49">
        <f t="shared" si="0"/>
        <v>1.4413939685603986E-3</v>
      </c>
      <c r="H82"/>
      <c r="I82"/>
    </row>
    <row r="83" spans="1:9" hidden="1" x14ac:dyDescent="0.25">
      <c r="A83"/>
      <c r="B83" s="50">
        <f t="shared" si="1"/>
        <v>57</v>
      </c>
      <c r="C83" s="49">
        <f t="shared" si="0"/>
        <v>1.6801832420867853E-3</v>
      </c>
      <c r="H83"/>
      <c r="I83"/>
    </row>
    <row r="84" spans="1:9" hidden="1" x14ac:dyDescent="0.25">
      <c r="A84"/>
      <c r="B84" s="68">
        <f>IF(ISNONTEXT($C$62),$B$4,"")</f>
        <v>60</v>
      </c>
      <c r="C84" s="49">
        <f t="shared" si="0"/>
        <v>1.9464791990983503E-3</v>
      </c>
      <c r="H84"/>
      <c r="I84"/>
    </row>
    <row r="85" spans="1:9" hidden="1" x14ac:dyDescent="0.25">
      <c r="A85"/>
      <c r="B85" s="50">
        <f>IF(ISNONTEXT($C$62),B84+$C$62,"")</f>
        <v>63</v>
      </c>
      <c r="C85" s="49">
        <f t="shared" si="0"/>
        <v>2.2411042289594103E-3</v>
      </c>
      <c r="H85"/>
      <c r="I85"/>
    </row>
    <row r="86" spans="1:9" hidden="1" x14ac:dyDescent="0.25">
      <c r="A86"/>
      <c r="B86" s="50">
        <f t="shared" ref="B86:B149" si="2">IF(ISNONTEXT($C$62),B85+$C$62,"")</f>
        <v>66</v>
      </c>
      <c r="C86" s="49">
        <f t="shared" si="0"/>
        <v>2.5644457318139365E-3</v>
      </c>
      <c r="H86"/>
      <c r="I86"/>
    </row>
    <row r="87" spans="1:9" hidden="1" x14ac:dyDescent="0.25">
      <c r="A87"/>
      <c r="B87" s="50">
        <f t="shared" si="2"/>
        <v>69</v>
      </c>
      <c r="C87" s="49">
        <f t="shared" si="0"/>
        <v>2.916380198894843E-3</v>
      </c>
      <c r="H87"/>
      <c r="I87"/>
    </row>
    <row r="88" spans="1:9" hidden="1" x14ac:dyDescent="0.25">
      <c r="A88"/>
      <c r="B88" s="50">
        <f t="shared" si="2"/>
        <v>72</v>
      </c>
      <c r="C88" s="49">
        <f t="shared" si="0"/>
        <v>3.2962029108001552E-3</v>
      </c>
      <c r="H88"/>
      <c r="I88"/>
    </row>
    <row r="89" spans="1:9" hidden="1" x14ac:dyDescent="0.25">
      <c r="A89"/>
      <c r="B89" s="50">
        <f t="shared" si="2"/>
        <v>75</v>
      </c>
      <c r="C89" s="49">
        <f t="shared" si="0"/>
        <v>3.7025668298698465E-3</v>
      </c>
      <c r="H89"/>
      <c r="I89"/>
    </row>
    <row r="90" spans="1:9" hidden="1" x14ac:dyDescent="0.25">
      <c r="A90"/>
      <c r="B90" s="50">
        <f t="shared" si="2"/>
        <v>78</v>
      </c>
      <c r="C90" s="49">
        <f t="shared" si="0"/>
        <v>4.1334343429499472E-3</v>
      </c>
      <c r="H90"/>
      <c r="I90"/>
    </row>
    <row r="91" spans="1:9" hidden="1" x14ac:dyDescent="0.25">
      <c r="A91"/>
      <c r="B91" s="50">
        <f t="shared" si="2"/>
        <v>81</v>
      </c>
      <c r="C91" s="49">
        <f t="shared" si="0"/>
        <v>4.5860454109785155E-3</v>
      </c>
      <c r="H91"/>
      <c r="I91"/>
    </row>
    <row r="92" spans="1:9" hidden="1" x14ac:dyDescent="0.25">
      <c r="A92"/>
      <c r="B92" s="50">
        <f t="shared" si="2"/>
        <v>84</v>
      </c>
      <c r="C92" s="49">
        <f t="shared" si="0"/>
        <v>5.0569053838684166E-3</v>
      </c>
      <c r="H92"/>
      <c r="I92"/>
    </row>
    <row r="93" spans="1:9" hidden="1" x14ac:dyDescent="0.25">
      <c r="A93"/>
      <c r="B93" s="50">
        <f t="shared" si="2"/>
        <v>87</v>
      </c>
      <c r="C93" s="49">
        <f t="shared" si="0"/>
        <v>5.5417952355127625E-3</v>
      </c>
      <c r="H93"/>
      <c r="I93"/>
    </row>
    <row r="94" spans="1:9" hidden="1" x14ac:dyDescent="0.25">
      <c r="A94"/>
      <c r="B94" s="50">
        <f t="shared" si="2"/>
        <v>90</v>
      </c>
      <c r="C94" s="49">
        <f t="shared" si="0"/>
        <v>6.0358062692049607E-3</v>
      </c>
      <c r="H94"/>
      <c r="I94"/>
    </row>
    <row r="95" spans="1:9" hidden="1" x14ac:dyDescent="0.25">
      <c r="A95"/>
      <c r="B95" s="50">
        <f t="shared" si="2"/>
        <v>93</v>
      </c>
      <c r="C95" s="49">
        <f t="shared" si="0"/>
        <v>6.5334004566714315E-3</v>
      </c>
      <c r="H95"/>
      <c r="I95"/>
    </row>
    <row r="96" spans="1:9" hidden="1" x14ac:dyDescent="0.25">
      <c r="A96"/>
      <c r="B96" s="50">
        <f t="shared" si="2"/>
        <v>96</v>
      </c>
      <c r="C96" s="49">
        <f t="shared" ref="C96:C127" si="3">IF(ISNONTEXT($J$18),_xlfn.NORM.DIST(B96,$G$9,$J$18,FALSE),NA())</f>
        <v>7.0284965363274794E-3</v>
      </c>
      <c r="H96"/>
      <c r="I96"/>
    </row>
    <row r="97" spans="1:9" hidden="1" x14ac:dyDescent="0.25">
      <c r="A97"/>
      <c r="B97" s="50">
        <f t="shared" si="2"/>
        <v>99</v>
      </c>
      <c r="C97" s="49">
        <f t="shared" si="3"/>
        <v>7.5145808532774295E-3</v>
      </c>
      <c r="H97"/>
      <c r="I97"/>
    </row>
    <row r="98" spans="1:9" hidden="1" x14ac:dyDescent="0.25">
      <c r="A98"/>
      <c r="B98" s="50">
        <f t="shared" si="2"/>
        <v>102</v>
      </c>
      <c r="C98" s="49">
        <f t="shared" si="3"/>
        <v>7.9848407310181002E-3</v>
      </c>
      <c r="H98"/>
      <c r="I98"/>
    </row>
    <row r="99" spans="1:9" hidden="1" x14ac:dyDescent="0.25">
      <c r="A99"/>
      <c r="B99" s="50">
        <f t="shared" si="2"/>
        <v>105</v>
      </c>
      <c r="C99" s="49">
        <f t="shared" si="3"/>
        <v>8.4323169869191111E-3</v>
      </c>
      <c r="H99"/>
      <c r="I99"/>
    </row>
    <row r="100" spans="1:9" hidden="1" x14ac:dyDescent="0.25">
      <c r="A100"/>
      <c r="B100" s="50">
        <f t="shared" si="2"/>
        <v>108</v>
      </c>
      <c r="C100" s="49">
        <f t="shared" si="3"/>
        <v>8.8500711088223324E-3</v>
      </c>
      <c r="H100"/>
      <c r="I100"/>
    </row>
    <row r="101" spans="1:9" hidden="1" x14ac:dyDescent="0.25">
      <c r="A101"/>
      <c r="B101" s="50">
        <f t="shared" si="2"/>
        <v>111</v>
      </c>
      <c r="C101" s="49">
        <f t="shared" si="3"/>
        <v>9.2313616668974873E-3</v>
      </c>
      <c r="H101"/>
      <c r="I101"/>
    </row>
    <row r="102" spans="1:9" hidden="1" x14ac:dyDescent="0.25">
      <c r="A102"/>
      <c r="B102" s="50">
        <f t="shared" si="2"/>
        <v>114</v>
      </c>
      <c r="C102" s="49">
        <f t="shared" si="3"/>
        <v>9.5698238067192971E-3</v>
      </c>
      <c r="H102"/>
      <c r="I102"/>
    </row>
    <row r="103" spans="1:9" hidden="1" x14ac:dyDescent="0.25">
      <c r="A103"/>
      <c r="B103" s="50">
        <f t="shared" si="2"/>
        <v>117</v>
      </c>
      <c r="C103" s="49">
        <f t="shared" si="3"/>
        <v>9.859645210317812E-3</v>
      </c>
      <c r="H103"/>
      <c r="I103"/>
    </row>
    <row r="104" spans="1:9" hidden="1" x14ac:dyDescent="0.25">
      <c r="A104"/>
      <c r="B104" s="50">
        <f t="shared" si="2"/>
        <v>120</v>
      </c>
      <c r="C104" s="49">
        <f t="shared" si="3"/>
        <v>1.0095731761750477E-2</v>
      </c>
      <c r="H104"/>
      <c r="I104"/>
    </row>
    <row r="105" spans="1:9" hidden="1" x14ac:dyDescent="0.25">
      <c r="A105"/>
      <c r="B105" s="50">
        <f t="shared" si="2"/>
        <v>123</v>
      </c>
      <c r="C105" s="49">
        <f t="shared" si="3"/>
        <v>1.0273856335246407E-2</v>
      </c>
      <c r="H105"/>
      <c r="I105"/>
    </row>
    <row r="106" spans="1:9" hidden="1" x14ac:dyDescent="0.25">
      <c r="A106"/>
      <c r="B106" s="50">
        <f t="shared" si="2"/>
        <v>126</v>
      </c>
      <c r="C106" s="49">
        <f t="shared" si="3"/>
        <v>1.0390784640160512E-2</v>
      </c>
      <c r="H106"/>
      <c r="I106"/>
    </row>
    <row r="107" spans="1:9" hidden="1" x14ac:dyDescent="0.25">
      <c r="A107"/>
      <c r="B107" s="50">
        <f t="shared" si="2"/>
        <v>129</v>
      </c>
      <c r="C107" s="49">
        <f t="shared" si="3"/>
        <v>1.044437289012713E-2</v>
      </c>
      <c r="H107"/>
      <c r="I107"/>
    </row>
    <row r="108" spans="1:9" hidden="1" x14ac:dyDescent="0.25">
      <c r="A108"/>
      <c r="B108" s="50">
        <f t="shared" si="2"/>
        <v>132</v>
      </c>
      <c r="C108" s="49">
        <f t="shared" si="3"/>
        <v>1.0433633176019808E-2</v>
      </c>
      <c r="H108"/>
      <c r="I108"/>
    </row>
    <row r="109" spans="1:9" hidden="1" x14ac:dyDescent="0.25">
      <c r="A109"/>
      <c r="B109" s="50">
        <f t="shared" si="2"/>
        <v>135</v>
      </c>
      <c r="C109" s="49">
        <f t="shared" si="3"/>
        <v>1.0358763757558545E-2</v>
      </c>
      <c r="H109"/>
      <c r="I109"/>
    </row>
    <row r="110" spans="1:9" hidden="1" x14ac:dyDescent="0.25">
      <c r="A110"/>
      <c r="B110" s="50">
        <f t="shared" si="2"/>
        <v>138</v>
      </c>
      <c r="C110" s="49">
        <f t="shared" si="3"/>
        <v>1.0221142975889549E-2</v>
      </c>
      <c r="H110"/>
      <c r="I110"/>
    </row>
    <row r="111" spans="1:9" hidden="1" x14ac:dyDescent="0.25">
      <c r="A111"/>
      <c r="B111" s="50">
        <f t="shared" si="2"/>
        <v>141</v>
      </c>
      <c r="C111" s="49">
        <f t="shared" si="3"/>
        <v>1.0023287048275173E-2</v>
      </c>
      <c r="H111"/>
      <c r="I111"/>
    </row>
    <row r="112" spans="1:9" hidden="1" x14ac:dyDescent="0.25">
      <c r="A112"/>
      <c r="B112" s="50">
        <f t="shared" si="2"/>
        <v>144</v>
      </c>
      <c r="C112" s="49">
        <f t="shared" si="3"/>
        <v>9.7687735504708405E-3</v>
      </c>
      <c r="H112"/>
      <c r="I112"/>
    </row>
    <row r="113" spans="1:9" hidden="1" x14ac:dyDescent="0.25">
      <c r="A113"/>
      <c r="B113" s="50">
        <f t="shared" si="2"/>
        <v>147</v>
      </c>
      <c r="C113" s="49">
        <f t="shared" si="3"/>
        <v>9.4621338376941044E-3</v>
      </c>
      <c r="H113"/>
      <c r="I113"/>
    </row>
    <row r="114" spans="1:9" hidden="1" x14ac:dyDescent="0.25">
      <c r="A114"/>
      <c r="B114" s="50">
        <f t="shared" si="2"/>
        <v>150</v>
      </c>
      <c r="C114" s="49">
        <f t="shared" si="3"/>
        <v>9.1087189232070889E-3</v>
      </c>
      <c r="H114"/>
      <c r="I114"/>
    </row>
    <row r="115" spans="1:9" hidden="1" x14ac:dyDescent="0.25">
      <c r="A115"/>
      <c r="B115" s="50">
        <f t="shared" si="2"/>
        <v>153</v>
      </c>
      <c r="C115" s="49">
        <f t="shared" si="3"/>
        <v>8.7145443581179323E-3</v>
      </c>
      <c r="H115"/>
      <c r="I115"/>
    </row>
    <row r="116" spans="1:9" hidden="1" x14ac:dyDescent="0.25">
      <c r="A116"/>
      <c r="B116" s="50">
        <f t="shared" si="2"/>
        <v>156</v>
      </c>
      <c r="C116" s="49">
        <f t="shared" si="3"/>
        <v>8.2861203867462489E-3</v>
      </c>
      <c r="H116"/>
      <c r="I116"/>
    </row>
    <row r="117" spans="1:9" hidden="1" x14ac:dyDescent="0.25">
      <c r="A117"/>
      <c r="B117" s="50">
        <f t="shared" si="2"/>
        <v>159</v>
      </c>
      <c r="C117" s="49">
        <f t="shared" si="3"/>
        <v>7.8302740574655132E-3</v>
      </c>
      <c r="H117"/>
      <c r="I117"/>
    </row>
    <row r="118" spans="1:9" hidden="1" x14ac:dyDescent="0.25">
      <c r="A118"/>
      <c r="B118" s="50">
        <f t="shared" si="2"/>
        <v>162</v>
      </c>
      <c r="C118" s="49">
        <f t="shared" si="3"/>
        <v>7.3539700385300772E-3</v>
      </c>
      <c r="H118"/>
      <c r="I118"/>
    </row>
    <row r="119" spans="1:9" hidden="1" x14ac:dyDescent="0.25">
      <c r="A119"/>
      <c r="B119" s="50">
        <f t="shared" si="2"/>
        <v>165</v>
      </c>
      <c r="C119" s="49">
        <f t="shared" si="3"/>
        <v>6.8641366317483323E-3</v>
      </c>
      <c r="H119"/>
      <c r="I119"/>
    </row>
    <row r="120" spans="1:9" hidden="1" x14ac:dyDescent="0.25">
      <c r="A120"/>
      <c r="B120" s="50">
        <f t="shared" si="2"/>
        <v>168</v>
      </c>
      <c r="C120" s="49">
        <f t="shared" si="3"/>
        <v>6.3675029227810874E-3</v>
      </c>
      <c r="H120"/>
      <c r="I120"/>
    </row>
    <row r="121" spans="1:9" hidden="1" x14ac:dyDescent="0.25">
      <c r="A121"/>
      <c r="B121" s="50">
        <f t="shared" si="2"/>
        <v>171</v>
      </c>
      <c r="C121" s="49">
        <f t="shared" si="3"/>
        <v>5.870452200435668E-3</v>
      </c>
      <c r="H121"/>
      <c r="I121"/>
    </row>
    <row r="122" spans="1:9" hidden="1" x14ac:dyDescent="0.25">
      <c r="A122"/>
      <c r="B122" s="50">
        <f t="shared" si="2"/>
        <v>174</v>
      </c>
      <c r="C122" s="49">
        <f t="shared" si="3"/>
        <v>5.3788957762166906E-3</v>
      </c>
      <c r="H122"/>
      <c r="I122"/>
    </row>
    <row r="123" spans="1:9" hidden="1" x14ac:dyDescent="0.25">
      <c r="A123"/>
      <c r="B123" s="50">
        <f t="shared" si="2"/>
        <v>177</v>
      </c>
      <c r="C123" s="49">
        <f t="shared" si="3"/>
        <v>4.8981702052467565E-3</v>
      </c>
      <c r="H123"/>
      <c r="I123"/>
    </row>
    <row r="124" spans="1:9" hidden="1" x14ac:dyDescent="0.25">
      <c r="A124"/>
      <c r="B124" s="50">
        <f t="shared" si="2"/>
        <v>180</v>
      </c>
      <c r="C124" s="49">
        <f t="shared" si="3"/>
        <v>4.4329597194113822E-3</v>
      </c>
      <c r="H124"/>
      <c r="I124"/>
    </row>
    <row r="125" spans="1:9" hidden="1" x14ac:dyDescent="0.25">
      <c r="A125"/>
      <c r="B125" s="50">
        <f t="shared" si="2"/>
        <v>183</v>
      </c>
      <c r="C125" s="49">
        <f t="shared" si="3"/>
        <v>3.9872445007142409E-3</v>
      </c>
      <c r="H125"/>
      <c r="I125"/>
    </row>
    <row r="126" spans="1:9" hidden="1" x14ac:dyDescent="0.25">
      <c r="A126"/>
      <c r="B126" s="50">
        <f t="shared" si="2"/>
        <v>186</v>
      </c>
      <c r="C126" s="49">
        <f t="shared" si="3"/>
        <v>3.564274309175614E-3</v>
      </c>
      <c r="H126"/>
      <c r="I126"/>
    </row>
    <row r="127" spans="1:9" hidden="1" x14ac:dyDescent="0.25">
      <c r="A127"/>
      <c r="B127" s="50">
        <f t="shared" si="2"/>
        <v>189</v>
      </c>
      <c r="C127" s="49">
        <f t="shared" si="3"/>
        <v>3.1665659877946439E-3</v>
      </c>
      <c r="H127"/>
      <c r="I127"/>
    </row>
    <row r="128" spans="1:9" hidden="1" x14ac:dyDescent="0.25">
      <c r="A128"/>
      <c r="B128" s="50">
        <f t="shared" si="2"/>
        <v>192</v>
      </c>
      <c r="C128" s="49">
        <f t="shared" ref="C128:C159" si="4">IF(ISNONTEXT($J$18),_xlfn.NORM.DIST(B128,$G$9,$J$18,FALSE),NA())</f>
        <v>2.7959225379645602E-3</v>
      </c>
      <c r="H128"/>
      <c r="I128"/>
    </row>
    <row r="129" spans="1:9" hidden="1" x14ac:dyDescent="0.25">
      <c r="A129"/>
      <c r="B129" s="50">
        <f t="shared" si="2"/>
        <v>195</v>
      </c>
      <c r="C129" s="49">
        <f t="shared" si="4"/>
        <v>2.4534708198033039E-3</v>
      </c>
      <c r="H129"/>
      <c r="I129"/>
    </row>
    <row r="130" spans="1:9" hidden="1" x14ac:dyDescent="0.25">
      <c r="A130"/>
      <c r="B130" s="50">
        <f t="shared" si="2"/>
        <v>198</v>
      </c>
      <c r="C130" s="49">
        <f t="shared" si="4"/>
        <v>2.1397144968851008E-3</v>
      </c>
      <c r="H130"/>
      <c r="I130"/>
    </row>
    <row r="131" spans="1:9" hidden="1" x14ac:dyDescent="0.25">
      <c r="A131"/>
      <c r="B131" s="50">
        <f t="shared" si="2"/>
        <v>201</v>
      </c>
      <c r="C131" s="49">
        <f t="shared" si="4"/>
        <v>1.8545986143410575E-3</v>
      </c>
      <c r="H131"/>
      <c r="I131"/>
    </row>
    <row r="132" spans="1:9" hidden="1" x14ac:dyDescent="0.25">
      <c r="A132"/>
      <c r="B132" s="50">
        <f t="shared" si="2"/>
        <v>204</v>
      </c>
      <c r="C132" s="49">
        <f t="shared" si="4"/>
        <v>1.5975821619125332E-3</v>
      </c>
      <c r="H132"/>
      <c r="I132"/>
    </row>
    <row r="133" spans="1:9" hidden="1" x14ac:dyDescent="0.25">
      <c r="A133"/>
      <c r="B133" s="50">
        <f t="shared" si="2"/>
        <v>207</v>
      </c>
      <c r="C133" s="49">
        <f t="shared" si="4"/>
        <v>1.3677151081901344E-3</v>
      </c>
      <c r="H133"/>
      <c r="I133"/>
    </row>
    <row r="134" spans="1:9" hidden="1" x14ac:dyDescent="0.25">
      <c r="A134"/>
      <c r="B134" s="50">
        <f t="shared" si="2"/>
        <v>210</v>
      </c>
      <c r="C134" s="49">
        <f t="shared" si="4"/>
        <v>1.1637166705742404E-3</v>
      </c>
      <c r="H134"/>
      <c r="I134"/>
    </row>
    <row r="135" spans="1:9" hidden="1" x14ac:dyDescent="0.25">
      <c r="A135"/>
      <c r="B135" s="50">
        <f t="shared" si="2"/>
        <v>213</v>
      </c>
      <c r="C135" s="49">
        <f t="shared" si="4"/>
        <v>9.8405197448084877E-4</v>
      </c>
      <c r="H135"/>
      <c r="I135"/>
    </row>
    <row r="136" spans="1:9" hidden="1" x14ac:dyDescent="0.25">
      <c r="A136"/>
      <c r="B136" s="50">
        <f t="shared" si="2"/>
        <v>216</v>
      </c>
      <c r="C136" s="49">
        <f t="shared" si="4"/>
        <v>8.2700472009183197E-4</v>
      </c>
      <c r="H136"/>
      <c r="I136"/>
    </row>
    <row r="137" spans="1:9" hidden="1" x14ac:dyDescent="0.25">
      <c r="A137"/>
      <c r="B137" s="50">
        <f t="shared" si="2"/>
        <v>219</v>
      </c>
      <c r="C137" s="49">
        <f t="shared" si="4"/>
        <v>6.9074398112609081E-4</v>
      </c>
      <c r="H137"/>
      <c r="I137"/>
    </row>
    <row r="138" spans="1:9" hidden="1" x14ac:dyDescent="0.25">
      <c r="A138"/>
      <c r="B138" s="50">
        <f t="shared" si="2"/>
        <v>222</v>
      </c>
      <c r="C138" s="49">
        <f t="shared" si="4"/>
        <v>5.733837758835923E-4</v>
      </c>
      <c r="H138"/>
      <c r="I138"/>
    </row>
    <row r="139" spans="1:9" hidden="1" x14ac:dyDescent="0.25">
      <c r="A139"/>
      <c r="B139" s="50">
        <f t="shared" si="2"/>
        <v>225</v>
      </c>
      <c r="C139" s="49">
        <f t="shared" si="4"/>
        <v>4.7303454856390431E-4</v>
      </c>
      <c r="H139"/>
      <c r="I139"/>
    </row>
    <row r="140" spans="1:9" hidden="1" x14ac:dyDescent="0.25">
      <c r="A140"/>
      <c r="B140" s="50">
        <f t="shared" si="2"/>
        <v>228</v>
      </c>
      <c r="C140" s="49">
        <f t="shared" si="4"/>
        <v>3.8784615621885736E-4</v>
      </c>
      <c r="H140"/>
      <c r="I140"/>
    </row>
    <row r="141" spans="1:9" hidden="1" x14ac:dyDescent="0.25">
      <c r="A141"/>
      <c r="B141" s="50">
        <f t="shared" si="2"/>
        <v>231</v>
      </c>
      <c r="C141" s="49">
        <f t="shared" si="4"/>
        <v>3.1604235711771349E-4</v>
      </c>
      <c r="H141"/>
      <c r="I141"/>
    </row>
    <row r="142" spans="1:9" hidden="1" x14ac:dyDescent="0.25">
      <c r="A142"/>
      <c r="B142" s="50">
        <f t="shared" si="2"/>
        <v>234</v>
      </c>
      <c r="C142" s="49">
        <f t="shared" si="4"/>
        <v>2.5594712913195651E-4</v>
      </c>
      <c r="H142"/>
      <c r="I142"/>
    </row>
    <row r="143" spans="1:9" hidden="1" x14ac:dyDescent="0.25">
      <c r="A143"/>
      <c r="B143" s="50">
        <f t="shared" si="2"/>
        <v>237</v>
      </c>
      <c r="C143" s="49">
        <f t="shared" si="4"/>
        <v>2.060034069038966E-4</v>
      </c>
      <c r="H143"/>
      <c r="I143"/>
    </row>
    <row r="144" spans="1:9" hidden="1" x14ac:dyDescent="0.25">
      <c r="A144"/>
      <c r="B144" s="50">
        <f t="shared" si="2"/>
        <v>240</v>
      </c>
      <c r="C144" s="49">
        <f t="shared" si="4"/>
        <v>1.6478501389125948E-4</v>
      </c>
      <c r="H144"/>
      <c r="I144"/>
    </row>
    <row r="145" spans="1:9" hidden="1" x14ac:dyDescent="0.25">
      <c r="A145"/>
      <c r="B145" s="50">
        <f t="shared" si="2"/>
        <v>243</v>
      </c>
      <c r="C145" s="49">
        <f t="shared" si="4"/>
        <v>1.3100268378529045E-4</v>
      </c>
      <c r="H145"/>
      <c r="I145"/>
    </row>
    <row r="146" spans="1:9" hidden="1" x14ac:dyDescent="0.25">
      <c r="A146"/>
      <c r="B146" s="50">
        <f t="shared" si="2"/>
        <v>246</v>
      </c>
      <c r="C146" s="49">
        <f t="shared" si="4"/>
        <v>1.035051222773253E-4</v>
      </c>
      <c r="H146"/>
      <c r="I146"/>
    </row>
    <row r="147" spans="1:9" hidden="1" x14ac:dyDescent="0.25">
      <c r="A147"/>
      <c r="B147" s="50">
        <f t="shared" si="2"/>
        <v>249</v>
      </c>
      <c r="C147" s="49">
        <f t="shared" si="4"/>
        <v>8.1276063780318618E-5</v>
      </c>
      <c r="H147"/>
      <c r="I147"/>
    </row>
    <row r="148" spans="1:9" hidden="1" x14ac:dyDescent="0.25">
      <c r="A148"/>
      <c r="B148" s="50">
        <f t="shared" si="2"/>
        <v>252</v>
      </c>
      <c r="C148" s="49">
        <f t="shared" si="4"/>
        <v>6.3428238718024504E-5</v>
      </c>
      <c r="H148"/>
      <c r="I148"/>
    </row>
    <row r="149" spans="1:9" hidden="1" x14ac:dyDescent="0.25">
      <c r="A149"/>
      <c r="B149" s="50">
        <f t="shared" si="2"/>
        <v>255</v>
      </c>
      <c r="C149" s="49">
        <f t="shared" si="4"/>
        <v>4.9195095894501255E-5</v>
      </c>
      <c r="H149"/>
      <c r="I149"/>
    </row>
    <row r="150" spans="1:9" hidden="1" x14ac:dyDescent="0.25">
      <c r="A150"/>
      <c r="B150" s="50">
        <f t="shared" ref="B150:B164" si="5">IF(ISNONTEXT($C$62),B149+$C$62,"")</f>
        <v>258</v>
      </c>
      <c r="C150" s="49">
        <f t="shared" si="4"/>
        <v>3.7921031375788169E-5</v>
      </c>
      <c r="H150"/>
      <c r="I150"/>
    </row>
    <row r="151" spans="1:9" hidden="1" x14ac:dyDescent="0.25">
      <c r="A151"/>
      <c r="B151" s="50">
        <f t="shared" si="5"/>
        <v>261</v>
      </c>
      <c r="C151" s="49">
        <f t="shared" si="4"/>
        <v>2.9050769460382016E-5</v>
      </c>
      <c r="H151"/>
      <c r="I151"/>
    </row>
    <row r="152" spans="1:9" hidden="1" x14ac:dyDescent="0.25">
      <c r="A152"/>
      <c r="B152" s="50">
        <f t="shared" si="5"/>
        <v>264</v>
      </c>
      <c r="C152" s="49">
        <f t="shared" si="4"/>
        <v>2.2118430617025714E-5</v>
      </c>
      <c r="H152"/>
      <c r="I152"/>
    </row>
    <row r="153" spans="1:9" hidden="1" x14ac:dyDescent="0.25">
      <c r="A153"/>
      <c r="B153" s="50">
        <f t="shared" si="5"/>
        <v>267</v>
      </c>
      <c r="C153" s="49">
        <f t="shared" si="4"/>
        <v>1.6736712187099971E-5</v>
      </c>
      <c r="H153"/>
      <c r="I153"/>
    </row>
    <row r="154" spans="1:9" hidden="1" x14ac:dyDescent="0.25">
      <c r="A154"/>
      <c r="B154" s="50">
        <f t="shared" si="5"/>
        <v>270</v>
      </c>
      <c r="C154" s="49">
        <f t="shared" si="4"/>
        <v>1.2586505114062416E-5</v>
      </c>
      <c r="H154"/>
      <c r="I154"/>
    </row>
    <row r="155" spans="1:9" hidden="1" x14ac:dyDescent="0.25">
      <c r="A155"/>
      <c r="B155" s="50">
        <f t="shared" si="5"/>
        <v>273</v>
      </c>
      <c r="C155" s="49">
        <f t="shared" si="4"/>
        <v>9.4071774265830047E-6</v>
      </c>
      <c r="H155"/>
      <c r="I155"/>
    </row>
    <row r="156" spans="1:9" hidden="1" x14ac:dyDescent="0.25">
      <c r="A156"/>
      <c r="B156" s="50">
        <f t="shared" si="5"/>
        <v>276</v>
      </c>
      <c r="C156" s="49">
        <f t="shared" si="4"/>
        <v>6.9876747775393613E-6</v>
      </c>
      <c r="H156"/>
      <c r="I156"/>
    </row>
    <row r="157" spans="1:9" hidden="1" x14ac:dyDescent="0.25">
      <c r="A157"/>
      <c r="B157" s="50">
        <f t="shared" si="5"/>
        <v>279</v>
      </c>
      <c r="C157" s="49">
        <f t="shared" si="4"/>
        <v>5.158520990541747E-6</v>
      </c>
      <c r="H157"/>
      <c r="I157"/>
    </row>
    <row r="158" spans="1:9" hidden="1" x14ac:dyDescent="0.25">
      <c r="A158"/>
      <c r="B158" s="50">
        <f t="shared" si="5"/>
        <v>282</v>
      </c>
      <c r="C158" s="49">
        <f t="shared" si="4"/>
        <v>3.7847473213989737E-6</v>
      </c>
      <c r="H158"/>
      <c r="I158"/>
    </row>
    <row r="159" spans="1:9" hidden="1" x14ac:dyDescent="0.25">
      <c r="A159"/>
      <c r="B159" s="50">
        <f t="shared" si="5"/>
        <v>285</v>
      </c>
      <c r="C159" s="49">
        <f t="shared" si="4"/>
        <v>2.7597373312831115E-6</v>
      </c>
      <c r="H159"/>
      <c r="I159"/>
    </row>
    <row r="160" spans="1:9" hidden="1" x14ac:dyDescent="0.25">
      <c r="A160"/>
      <c r="B160" s="50">
        <f t="shared" si="5"/>
        <v>288</v>
      </c>
      <c r="C160" s="49">
        <f t="shared" ref="C160:C164" si="6">IF(ISNONTEXT($J$18),_xlfn.NORM.DIST(B160,$G$9,$J$18,FALSE),NA())</f>
        <v>1.9999437286113714E-6</v>
      </c>
      <c r="H160"/>
      <c r="I160"/>
    </row>
    <row r="161" spans="1:9" hidden="1" x14ac:dyDescent="0.25">
      <c r="A161"/>
      <c r="B161" s="50">
        <f t="shared" si="5"/>
        <v>291</v>
      </c>
      <c r="C161" s="49">
        <f t="shared" si="6"/>
        <v>1.4404128070360592E-6</v>
      </c>
      <c r="H161"/>
      <c r="I161"/>
    </row>
    <row r="162" spans="1:9" hidden="1" x14ac:dyDescent="0.25">
      <c r="A162"/>
      <c r="B162" s="50">
        <f t="shared" si="5"/>
        <v>294</v>
      </c>
      <c r="C162" s="49">
        <f t="shared" si="6"/>
        <v>1.0310395902381619E-6</v>
      </c>
      <c r="H162"/>
      <c r="I162"/>
    </row>
    <row r="163" spans="1:9" hidden="1" x14ac:dyDescent="0.25">
      <c r="A163"/>
      <c r="B163" s="50">
        <f t="shared" si="5"/>
        <v>297</v>
      </c>
      <c r="C163" s="49">
        <f t="shared" si="6"/>
        <v>7.334708851138066E-7</v>
      </c>
      <c r="H163"/>
      <c r="I163"/>
    </row>
    <row r="164" spans="1:9" hidden="1" x14ac:dyDescent="0.25">
      <c r="A164"/>
      <c r="B164" s="50">
        <f t="shared" si="5"/>
        <v>300</v>
      </c>
      <c r="C164" s="49">
        <f t="shared" si="6"/>
        <v>5.1857262469163925E-7</v>
      </c>
      <c r="H164"/>
      <c r="I164"/>
    </row>
    <row r="165" spans="1:9" x14ac:dyDescent="0.25">
      <c r="A165"/>
      <c r="B165" s="174" t="s">
        <v>812</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836</v>
      </c>
      <c r="C1" s="5"/>
      <c r="D1" s="5"/>
      <c r="E1" s="2"/>
      <c r="F1" s="2"/>
      <c r="G1" s="5"/>
      <c r="H1" s="2"/>
      <c r="I1" s="2"/>
      <c r="J1" s="5"/>
      <c r="K1" s="5"/>
      <c r="L1" s="5"/>
      <c r="M1" s="350" t="s">
        <v>78</v>
      </c>
      <c r="N1" s="351"/>
      <c r="O1" s="356" t="str">
        <f>VLOOKUP(M1,VLookups!A43:C44,3,FALSE)</f>
        <v>Show the likelihood that the SPERT estimates will be EQUAL TO or GREATER THAN an uncertainty</v>
      </c>
      <c r="P1" s="356"/>
      <c r="Q1" s="356"/>
      <c r="R1" s="356"/>
      <c r="S1" s="356"/>
      <c r="T1" s="356"/>
      <c r="U1" s="5"/>
    </row>
    <row r="2" spans="1:225" ht="15" customHeight="1" x14ac:dyDescent="0.25">
      <c r="B2" s="53">
        <v>-0.5</v>
      </c>
      <c r="C2" s="93" t="s">
        <v>91</v>
      </c>
      <c r="D2" s="105">
        <v>1</v>
      </c>
      <c r="E2" s="26"/>
      <c r="F2" s="26"/>
      <c r="G2" s="25"/>
      <c r="H2" s="26"/>
      <c r="I2" s="26"/>
      <c r="J2" s="5"/>
      <c r="K2" s="5"/>
      <c r="L2" s="5"/>
      <c r="M2" s="360" t="s">
        <v>75</v>
      </c>
      <c r="N2" s="360" t="s">
        <v>76</v>
      </c>
      <c r="O2" s="357" t="s">
        <v>55</v>
      </c>
      <c r="P2" s="358"/>
      <c r="Q2" s="358"/>
      <c r="R2" s="358"/>
      <c r="S2" s="358"/>
      <c r="T2" s="359"/>
      <c r="U2" s="5"/>
      <c r="V2" s="171" t="s">
        <v>190</v>
      </c>
    </row>
    <row r="3" spans="1:225" x14ac:dyDescent="0.25">
      <c r="A3" s="3" t="s">
        <v>5</v>
      </c>
      <c r="B3" s="58" t="s">
        <v>42</v>
      </c>
      <c r="C3" s="58" t="s">
        <v>6</v>
      </c>
      <c r="D3" s="58" t="s">
        <v>43</v>
      </c>
      <c r="E3" s="58"/>
      <c r="F3" s="58"/>
      <c r="G3" s="58" t="s">
        <v>71</v>
      </c>
      <c r="H3" s="58" t="s">
        <v>9</v>
      </c>
      <c r="I3" s="58" t="s">
        <v>184</v>
      </c>
      <c r="J3" s="58" t="s">
        <v>824</v>
      </c>
      <c r="K3" s="58" t="s">
        <v>69</v>
      </c>
      <c r="L3" s="58" t="s">
        <v>87</v>
      </c>
      <c r="M3" s="361"/>
      <c r="N3" s="361"/>
      <c r="O3" s="104">
        <v>0.1</v>
      </c>
      <c r="P3" s="54">
        <v>0.9</v>
      </c>
      <c r="Q3" s="54">
        <v>0.85</v>
      </c>
      <c r="R3" s="54">
        <v>0.8</v>
      </c>
      <c r="S3" s="54">
        <v>0.75</v>
      </c>
      <c r="T3" s="54">
        <v>0.5</v>
      </c>
      <c r="U3" s="5"/>
      <c r="V3" s="171" t="s">
        <v>191</v>
      </c>
      <c r="DT3" s="171" t="s">
        <v>185</v>
      </c>
      <c r="HQ3" s="174" t="s">
        <v>231</v>
      </c>
    </row>
    <row r="4" spans="1:225" x14ac:dyDescent="0.25">
      <c r="A4" s="4">
        <v>1</v>
      </c>
      <c r="B4" s="100">
        <f>IF(C4&gt;0,C4*(1+$B$2),"")</f>
        <v>60</v>
      </c>
      <c r="C4" s="99">
        <v>120</v>
      </c>
      <c r="D4" s="100">
        <f>IF(C4&gt;0,C4*(1+$D$2),"")</f>
        <v>240</v>
      </c>
      <c r="E4" s="36">
        <f t="shared" ref="E4:E67" si="0">IF(OR(ISBLANK(C4),ISBLANK(D4),ISBLANK(B4)),"",IF(AND(B4&gt;0,C4&gt;0,D4&gt;0),IF(C4&gt;B4,IF(D4&gt;C4,1,-1),-1)))</f>
        <v>1</v>
      </c>
      <c r="F4" s="36">
        <f t="shared" ref="F4:F67" si="1">IF(OR(ISBLANK(B4),ISBLANK(C4),ISBLANK(D4)),"",IFERROR(MIN(C4-B4,D4-C4)/MAX(C4-B4,D4-C4),""))</f>
        <v>0.5</v>
      </c>
      <c r="G4" s="77">
        <f>IF(AND(B4&gt;0,C4&gt;0,D4&gt;0),(B4+(4*C4)+D4)/6,"")</f>
        <v>130</v>
      </c>
      <c r="H4" s="23" t="s">
        <v>14</v>
      </c>
      <c r="I4" s="58"/>
      <c r="J4" s="300"/>
      <c r="K4" s="78">
        <f>IF(AND(B4&gt;0,C4&gt;0,D4&gt;0),IF(ISBLANK(J4),IF(ISBLANK(H4),"",(D4-B4)*VLOOKUP(H4,VLookups!$A$4:$B$13,2,FALSE)),J4),"")</f>
        <v>12.727922061357855</v>
      </c>
      <c r="L4" s="79">
        <f t="shared" ref="L4:L35" si="2">IF(K4="","",K4^2)</f>
        <v>162</v>
      </c>
      <c r="M4" s="99">
        <v>150</v>
      </c>
      <c r="N4" s="290">
        <f>IF(AND(M4&gt;0,C4&gt;0,NOT(K4="")),ABS(VLOOKUP($M$1,VLookups!$A$43:$B$44,2,FALSE)-_xlfn.NORM.DIST(M4,G4,K4,TRUE)),"")</f>
        <v>0.94194912800972574</v>
      </c>
      <c r="O4" s="98">
        <f>IF(AND($B4&gt;0,$C4&gt;0,$D4&gt;0,NOT(ISBLANK($H4))),_xlfn.NORM.INV(ABS(VLOOKUP($M$1,VLookups!$A$43:$B$44,2,FALSE)-O$3),$G4,$K4),"")</f>
        <v>113.68851155613717</v>
      </c>
      <c r="P4" s="97">
        <f>IF(AND($B4&gt;0,$C4&gt;0,$D4&gt;0,NOT(ISBLANK($H4))),_xlfn.NORM.INV(ABS(VLOOKUP($M$1,VLookups!$A$43:$B$44,2,FALSE)-P$3),$G4,$K4),"")</f>
        <v>146.31148844386283</v>
      </c>
      <c r="Q4" s="98">
        <f>IF(AND($B4&gt;0,$C4&gt;0,$D4&gt;0,NOT(ISBLANK($H4))),_xlfn.NORM.INV(ABS(VLOOKUP($M$1,VLookups!$A$43:$B$44,2,FALSE)-Q$3),$G4,$K4),"")</f>
        <v>143.19164340326591</v>
      </c>
      <c r="R4" s="97">
        <f>IF(AND($B4&gt;0,$C4&gt;0,$D4&gt;0,NOT(ISBLANK($H4))),_xlfn.NORM.INV(ABS(VLOOKUP($M$1,VLookups!$A$43:$B$44,2,FALSE)-R$3),$G4,$K4),"")</f>
        <v>140.71208946609991</v>
      </c>
      <c r="S4" s="98">
        <f>IF(AND($B4&gt;0,$C4&gt;0,$D4&gt;0,NOT(ISBLANK($H4))),_xlfn.NORM.INV(ABS(VLOOKUP($M$1,VLookups!$A$43:$B$44,2,FALSE)-S$3),$G4,$K4),"")</f>
        <v>138.58485297168045</v>
      </c>
      <c r="T4" s="97">
        <f>IF(AND($B4&gt;0,$C4&gt;0,$D4&gt;0,NOT(ISBLANK($H4))),_xlfn.NORM.INV(ABS(VLOOKUP($M$1,VLookups!$A$43:$B$44,2,FALSE)-T$3),$G4,$K4),"")</f>
        <v>130</v>
      </c>
      <c r="U4" s="5"/>
      <c r="V4" s="172">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7">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3">
        <f t="shared" ref="DT4:DT35" si="6">IF(ISNONTEXT($K4),_xlfn.NORM.DIST(W4,$G4,$K4,FALSE),NA())</f>
        <v>6.9684777237783428E-25</v>
      </c>
      <c r="DU4" s="173">
        <f t="shared" ref="DU4:DU35" si="7">IF(ISNONTEXT($K4),_xlfn.NORM.DIST(X4,$G4,$K4,FALSE),NA())</f>
        <v>7.5265843513652467E-24</v>
      </c>
      <c r="DV4" s="173">
        <f t="shared" ref="DV4:DV35" si="8">IF(ISNONTEXT($K4),_xlfn.NORM.DIST(Y4,$G4,$K4,FALSE),NA())</f>
        <v>7.6900732942609377E-23</v>
      </c>
      <c r="DW4" s="173">
        <f t="shared" ref="DW4:DW35" si="9">IF(ISNONTEXT($K4),_xlfn.NORM.DIST(Z4,$G4,$K4,FALSE),NA())</f>
        <v>7.4325108828212766E-22</v>
      </c>
      <c r="DX4" s="173">
        <f t="shared" ref="DX4:DX35" si="10">IF(ISNONTEXT($K4),_xlfn.NORM.DIST(AA4,$G4,$K4,FALSE),NA())</f>
        <v>6.7953707621369362E-21</v>
      </c>
      <c r="DY4" s="173">
        <f t="shared" ref="DY4:DY35" si="11">IF(ISNONTEXT($K4),_xlfn.NORM.DIST(AB4,$G4,$K4,FALSE),NA())</f>
        <v>5.8771028299553976E-20</v>
      </c>
      <c r="DZ4" s="173">
        <f t="shared" ref="DZ4:DZ35" si="12">IF(ISNONTEXT($K4),_xlfn.NORM.DIST(AC4,$G4,$K4,FALSE),NA())</f>
        <v>4.8082379351379858E-19</v>
      </c>
      <c r="EA4" s="173">
        <f t="shared" ref="EA4:EA35" si="13">IF(ISNONTEXT($K4),_xlfn.NORM.DIST(AD4,$G4,$K4,FALSE),NA())</f>
        <v>3.7211839606947974E-18</v>
      </c>
      <c r="EB4" s="173">
        <f t="shared" ref="EB4:EB35" si="14">IF(ISNONTEXT($K4),_xlfn.NORM.DIST(AE4,$G4,$K4,FALSE),NA())</f>
        <v>2.7242619145989223E-17</v>
      </c>
      <c r="EC4" s="173">
        <f t="shared" ref="EC4:EC35" si="15">IF(ISNONTEXT($K4),_xlfn.NORM.DIST(AF4,$G4,$K4,FALSE),NA())</f>
        <v>1.8866402969921681E-16</v>
      </c>
      <c r="ED4" s="173">
        <f t="shared" ref="ED4:ED35" si="16">IF(ISNONTEXT($K4),_xlfn.NORM.DIST(AG4,$G4,$K4,FALSE),NA())</f>
        <v>1.2359527908805918E-15</v>
      </c>
      <c r="EE4" s="173">
        <f t="shared" ref="EE4:EE35" si="17">IF(ISNONTEXT($K4),_xlfn.NORM.DIST(AH4,$G4,$K4,FALSE),NA())</f>
        <v>7.6592666172814608E-15</v>
      </c>
      <c r="EF4" s="173">
        <f t="shared" ref="EF4:EF35" si="18">IF(ISNONTEXT($K4),_xlfn.NORM.DIST(AI4,$G4,$K4,FALSE),NA())</f>
        <v>4.4899863552250668E-14</v>
      </c>
      <c r="EG4" s="173">
        <f t="shared" ref="EG4:EG35" si="19">IF(ISNONTEXT($K4),_xlfn.NORM.DIST(AJ4,$G4,$K4,FALSE),NA())</f>
        <v>2.4898626113584396E-13</v>
      </c>
      <c r="EH4" s="173">
        <f t="shared" ref="EH4:EH35" si="20">IF(ISNONTEXT($K4),_xlfn.NORM.DIST(AK4,$G4,$K4,FALSE),NA())</f>
        <v>1.3061055504210289E-12</v>
      </c>
      <c r="EI4" s="173">
        <f t="shared" ref="EI4:EI35" si="21">IF(ISNONTEXT($K4),_xlfn.NORM.DIST(AL4,$G4,$K4,FALSE),NA())</f>
        <v>6.481174209111375E-12</v>
      </c>
      <c r="EJ4" s="173">
        <f t="shared" ref="EJ4:EJ35" si="22">IF(ISNONTEXT($K4),_xlfn.NORM.DIST(AM4,$G4,$K4,FALSE),NA())</f>
        <v>3.0422972438497199E-11</v>
      </c>
      <c r="EK4" s="173">
        <f t="shared" ref="EK4:EK35" si="23">IF(ISNONTEXT($K4),_xlfn.NORM.DIST(AN4,$G4,$K4,FALSE),NA())</f>
        <v>1.3508966404695406E-10</v>
      </c>
      <c r="EL4" s="173">
        <f t="shared" ref="EL4:EL35" si="24">IF(ISNONTEXT($K4),_xlfn.NORM.DIST(AO4,$G4,$K4,FALSE),NA())</f>
        <v>5.6743370394011511E-10</v>
      </c>
      <c r="EM4" s="173">
        <f t="shared" ref="EM4:EM35" si="25">IF(ISNONTEXT($K4),_xlfn.NORM.DIST(AP4,$G4,$K4,FALSE),NA())</f>
        <v>2.2546579401310292E-9</v>
      </c>
      <c r="EN4" s="173">
        <f t="shared" ref="EN4:EN35" si="26">IF(ISNONTEXT($K4),_xlfn.NORM.DIST(AQ4,$G4,$K4,FALSE),NA())</f>
        <v>8.4745906058224366E-9</v>
      </c>
      <c r="EO4" s="173">
        <f t="shared" ref="EO4:EO35" si="27">IF(ISNONTEXT($K4),_xlfn.NORM.DIST(AR4,$G4,$K4,FALSE),NA())</f>
        <v>3.0132094450624319E-8</v>
      </c>
      <c r="EP4" s="173">
        <f t="shared" ref="EP4:EP35" si="28">IF(ISNONTEXT($K4),_xlfn.NORM.DIST(AS4,$G4,$K4,FALSE),NA())</f>
        <v>1.0134736033162274E-7</v>
      </c>
      <c r="EQ4" s="173">
        <f t="shared" ref="EQ4:EQ35" si="29">IF(ISNONTEXT($K4),_xlfn.NORM.DIST(AT4,$G4,$K4,FALSE),NA())</f>
        <v>3.2245424006306187E-7</v>
      </c>
      <c r="ER4" s="173">
        <f t="shared" ref="ER4:ER35" si="30">IF(ISNONTEXT($K4),_xlfn.NORM.DIST(AU4,$G4,$K4,FALSE),NA())</f>
        <v>9.7050163445319488E-7</v>
      </c>
      <c r="ES4" s="173">
        <f t="shared" ref="ES4:ES35" si="31">IF(ISNONTEXT($K4),_xlfn.NORM.DIST(AV4,$G4,$K4,FALSE),NA())</f>
        <v>2.7631023934709469E-6</v>
      </c>
      <c r="ET4" s="173">
        <f t="shared" ref="ET4:ET35" si="32">IF(ISNONTEXT($K4),_xlfn.NORM.DIST(AW4,$G4,$K4,FALSE),NA())</f>
        <v>7.4416667165502108E-6</v>
      </c>
      <c r="EU4" s="173">
        <f t="shared" ref="EU4:EU35" si="33">IF(ISNONTEXT($K4),_xlfn.NORM.DIST(AX4,$G4,$K4,FALSE),NA())</f>
        <v>1.8959024213749054E-5</v>
      </c>
      <c r="EV4" s="173">
        <f t="shared" ref="EV4:EV35" si="34">IF(ISNONTEXT($K4),_xlfn.NORM.DIST(AY4,$G4,$K4,FALSE),NA())</f>
        <v>4.5691380043308523E-5</v>
      </c>
      <c r="EW4" s="173">
        <f t="shared" ref="EW4:EW35" si="35">IF(ISNONTEXT($K4),_xlfn.NORM.DIST(AZ4,$G4,$K4,FALSE),NA())</f>
        <v>1.0416578679311947E-4</v>
      </c>
      <c r="EX4" s="173">
        <f t="shared" ref="EX4:EX35" si="36">IF(ISNONTEXT($K4),_xlfn.NORM.DIST(BA4,$G4,$K4,FALSE),NA())</f>
        <v>2.2464070343153941E-4</v>
      </c>
      <c r="EY4" s="173">
        <f t="shared" ref="EY4:EY35" si="37">IF(ISNONTEXT($K4),_xlfn.NORM.DIST(BB4,$G4,$K4,FALSE),NA())</f>
        <v>4.5827306359179983E-4</v>
      </c>
      <c r="EZ4" s="173">
        <f t="shared" ref="EZ4:EZ35" si="38">IF(ISNONTEXT($K4),_xlfn.NORM.DIST(BC4,$G4,$K4,FALSE),NA())</f>
        <v>8.8436743132465421E-4</v>
      </c>
      <c r="FA4" s="173">
        <f t="shared" ref="FA4:FA35" si="39">IF(ISNONTEXT($K4),_xlfn.NORM.DIST(BD4,$G4,$K4,FALSE),NA())</f>
        <v>1.6144094036297347E-3</v>
      </c>
      <c r="FB4" s="173">
        <f t="shared" ref="FB4:FB35" si="40">IF(ISNONTEXT($K4),_xlfn.NORM.DIST(BE4,$G4,$K4,FALSE),NA())</f>
        <v>2.7878355096275682E-3</v>
      </c>
      <c r="FC4" s="173">
        <f t="shared" ref="FC4:FC35" si="41">IF(ISNONTEXT($K4),_xlfn.NORM.DIST(BF4,$G4,$K4,FALSE),NA())</f>
        <v>4.5540012060847623E-3</v>
      </c>
      <c r="FD4" s="173">
        <f t="shared" ref="FD4:FD35" si="42">IF(ISNONTEXT($K4),_xlfn.NORM.DIST(BG4,$G4,$K4,FALSE),NA())</f>
        <v>7.0370666736603608E-3</v>
      </c>
      <c r="FE4" s="173">
        <f t="shared" ref="FE4:FE35" si="43">IF(ISNONTEXT($K4),_xlfn.NORM.DIST(BH4,$G4,$K4,FALSE),NA())</f>
        <v>1.0286383674383061E-2</v>
      </c>
      <c r="FF4" s="173">
        <f t="shared" ref="FF4:FF35" si="44">IF(ISNONTEXT($K4),_xlfn.NORM.DIST(BI4,$G4,$K4,FALSE),NA())</f>
        <v>1.4223494240528515E-2</v>
      </c>
      <c r="FG4" s="173">
        <f t="shared" ref="FG4:FG35" si="45">IF(ISNONTEXT($K4),_xlfn.NORM.DIST(BJ4,$G4,$K4,FALSE),NA())</f>
        <v>1.8604688891485744E-2</v>
      </c>
      <c r="FH4" s="173">
        <f t="shared" ref="FH4:FH35" si="46">IF(ISNONTEXT($K4),_xlfn.NORM.DIST(BK4,$G4,$K4,FALSE),NA())</f>
        <v>2.3020303855851111E-2</v>
      </c>
      <c r="FI4" s="173">
        <f t="shared" ref="FI4:FI35" si="47">IF(ISNONTEXT($K4),_xlfn.NORM.DIST(BL4,$G4,$K4,FALSE),NA())</f>
        <v>2.6944629747919346E-2</v>
      </c>
      <c r="FJ4" s="173">
        <f t="shared" ref="FJ4:FJ35" si="48">IF(ISNONTEXT($K4),_xlfn.NORM.DIST(BM4,$G4,$K4,FALSE),NA())</f>
        <v>2.9833617512079295E-2</v>
      </c>
      <c r="FK4" s="173">
        <f t="shared" ref="FK4:FK35" si="49">IF(ISNONTEXT($K4),_xlfn.NORM.DIST(BN4,$G4,$K4,FALSE),NA())</f>
        <v>3.124727456341047E-2</v>
      </c>
      <c r="FL4" s="173">
        <f t="shared" ref="FL4:FL35" si="50">IF(ISNONTEXT($K4),_xlfn.NORM.DIST(BO4,$G4,$K4,FALSE),NA())</f>
        <v>3.0959283297528024E-2</v>
      </c>
      <c r="FM4" s="173">
        <f t="shared" ref="FM4:FM35" si="51">IF(ISNONTEXT($K4),_xlfn.NORM.DIST(BP4,$G4,$K4,FALSE),NA())</f>
        <v>2.9016309960825017E-2</v>
      </c>
      <c r="FN4" s="173">
        <f t="shared" ref="FN4:FN35" si="52">IF(ISNONTEXT($K4),_xlfn.NORM.DIST(BQ4,$G4,$K4,FALSE),NA())</f>
        <v>2.572562852714547E-2</v>
      </c>
      <c r="FO4" s="173">
        <f t="shared" ref="FO4:FO35" si="53">IF(ISNONTEXT($K4),_xlfn.NORM.DIST(BR4,$G4,$K4,FALSE),NA())</f>
        <v>2.1575572846903906E-2</v>
      </c>
      <c r="FP4" s="173">
        <f t="shared" ref="FP4:FP35" si="54">IF(ISNONTEXT($K4),_xlfn.NORM.DIST(BS4,$G4,$K4,FALSE),NA())</f>
        <v>1.7117140100527676E-2</v>
      </c>
      <c r="FQ4" s="173">
        <f t="shared" ref="FQ4:FQ35" si="55">IF(ISNONTEXT($K4),_xlfn.NORM.DIST(BT4,$G4,$K4,FALSE),NA())</f>
        <v>1.2846138617870652E-2</v>
      </c>
      <c r="FR4" s="173">
        <f t="shared" ref="FR4:FR35" si="56">IF(ISNONTEXT($K4),_xlfn.NORM.DIST(BU4,$G4,$K4,FALSE),NA())</f>
        <v>9.1198255619732906E-3</v>
      </c>
      <c r="FS4" s="173">
        <f t="shared" ref="FS4:FS35" si="57">IF(ISNONTEXT($K4),_xlfn.NORM.DIST(BV4,$G4,$K4,FALSE),NA())</f>
        <v>6.1245331234247424E-3</v>
      </c>
      <c r="FT4" s="173">
        <f t="shared" ref="FT4:FT35" si="58">IF(ISNONTEXT($K4),_xlfn.NORM.DIST(BW4,$G4,$K4,FALSE),NA())</f>
        <v>3.890737876332442E-3</v>
      </c>
      <c r="FU4" s="173">
        <f t="shared" ref="FU4:FU35" si="59">IF(ISNONTEXT($K4),_xlfn.NORM.DIST(BX4,$G4,$K4,FALSE),NA())</f>
        <v>2.3381021792989879E-3</v>
      </c>
      <c r="FV4" s="173">
        <f t="shared" ref="FV4:FV35" si="60">IF(ISNONTEXT($K4),_xlfn.NORM.DIST(BY4,$G4,$K4,FALSE),NA())</f>
        <v>1.3291302101957176E-3</v>
      </c>
      <c r="FW4" s="173">
        <f t="shared" ref="FW4:FW35" si="61">IF(ISNONTEXT($K4),_xlfn.NORM.DIST(BZ4,$G4,$K4,FALSE),NA())</f>
        <v>7.147334382980174E-4</v>
      </c>
      <c r="FX4" s="173">
        <f t="shared" ref="FX4:FX35" si="62">IF(ISNONTEXT($K4),_xlfn.NORM.DIST(CA4,$G4,$K4,FALSE),NA())</f>
        <v>3.6357432034183658E-4</v>
      </c>
      <c r="FY4" s="173">
        <f t="shared" ref="FY4:FY35" si="63">IF(ISNONTEXT($K4),_xlfn.NORM.DIST(CB4,$G4,$K4,FALSE),NA())</f>
        <v>1.7495035574219414E-4</v>
      </c>
      <c r="FZ4" s="173">
        <f t="shared" ref="FZ4:FZ35" si="64">IF(ISNONTEXT($K4),_xlfn.NORM.DIST(CC4,$G4,$K4,FALSE),NA())</f>
        <v>7.9635917437463665E-5</v>
      </c>
      <c r="GA4" s="173">
        <f t="shared" ref="GA4:GA35" si="65">IF(ISNONTEXT($K4),_xlfn.NORM.DIST(CD4,$G4,$K4,FALSE),NA())</f>
        <v>3.4290646581788279E-5</v>
      </c>
      <c r="GB4" s="173">
        <f t="shared" ref="GB4:GB35" si="66">IF(ISNONTEXT($K4),_xlfn.NORM.DIST(CE4,$G4,$K4,FALSE),NA())</f>
        <v>1.3967378093256219E-5</v>
      </c>
      <c r="GC4" s="173">
        <f t="shared" ref="GC4:GC35" si="67">IF(ISNONTEXT($K4),_xlfn.NORM.DIST(CF4,$G4,$K4,FALSE),NA())</f>
        <v>5.3817885906830205E-6</v>
      </c>
      <c r="GD4" s="173">
        <f t="shared" ref="GD4:GD35" si="68">IF(ISNONTEXT($K4),_xlfn.NORM.DIST(CG4,$G4,$K4,FALSE),NA())</f>
        <v>1.961602049293699E-6</v>
      </c>
      <c r="GE4" s="173">
        <f t="shared" ref="GE4:GE35" si="69">IF(ISNONTEXT($K4),_xlfn.NORM.DIST(CH4,$G4,$K4,FALSE),NA())</f>
        <v>6.7634410367167922E-7</v>
      </c>
      <c r="GF4" s="173">
        <f t="shared" ref="GF4:GF35" si="70">IF(ISNONTEXT($K4),_xlfn.NORM.DIST(CI4,$G4,$K4,FALSE),NA())</f>
        <v>2.2059569799824102E-7</v>
      </c>
      <c r="GG4" s="173">
        <f t="shared" ref="GG4:GG35" si="71">IF(ISNONTEXT($K4),_xlfn.NORM.DIST(CJ4,$G4,$K4,FALSE),NA())</f>
        <v>6.8061089667199655E-8</v>
      </c>
      <c r="GH4" s="173">
        <f t="shared" ref="GH4:GH35" si="72">IF(ISNONTEXT($K4),_xlfn.NORM.DIST(CK4,$G4,$K4,FALSE),NA())</f>
        <v>1.9864300934888917E-8</v>
      </c>
      <c r="GI4" s="173">
        <f t="shared" ref="GI4:GI35" si="73">IF(ISNONTEXT($K4),_xlfn.NORM.DIST(CL4,$G4,$K4,FALSE),NA())</f>
        <v>5.4842873642854905E-9</v>
      </c>
      <c r="GJ4" s="173">
        <f t="shared" ref="GJ4:GJ35" si="74">IF(ISNONTEXT($K4),_xlfn.NORM.DIST(CM4,$G4,$K4,FALSE),NA())</f>
        <v>1.4323186549991534E-9</v>
      </c>
      <c r="GK4" s="173">
        <f t="shared" ref="GK4:GK35" si="75">IF(ISNONTEXT($K4),_xlfn.NORM.DIST(CN4,$G4,$K4,FALSE),NA())</f>
        <v>3.5386012186000657E-10</v>
      </c>
      <c r="GL4" s="173">
        <f t="shared" ref="GL4:GL35" si="76">IF(ISNONTEXT($K4),_xlfn.NORM.DIST(CO4,$G4,$K4,FALSE),NA())</f>
        <v>8.2698213147277316E-11</v>
      </c>
      <c r="GM4" s="173">
        <f t="shared" ref="GM4:GM35" si="77">IF(ISNONTEXT($K4),_xlfn.NORM.DIST(CP4,$G4,$K4,FALSE),NA())</f>
        <v>1.828239794613338E-11</v>
      </c>
      <c r="GN4" s="173">
        <f t="shared" ref="GN4:GN35" si="78">IF(ISNONTEXT($K4),_xlfn.NORM.DIST(CQ4,$G4,$K4,FALSE),NA())</f>
        <v>3.8233382226432372E-12</v>
      </c>
      <c r="GO4" s="173">
        <f t="shared" ref="GO4:GO35" si="79">IF(ISNONTEXT($K4),_xlfn.NORM.DIST(CR4,$G4,$K4,FALSE),NA())</f>
        <v>7.5635347761762182E-13</v>
      </c>
      <c r="GP4" s="173">
        <f t="shared" ref="GP4:GP35" si="80">IF(ISNONTEXT($K4),_xlfn.NORM.DIST(CS4,$G4,$K4,FALSE),NA())</f>
        <v>1.4154007661827278E-13</v>
      </c>
      <c r="GQ4" s="173">
        <f t="shared" ref="GQ4:GQ35" si="81">IF(ISNONTEXT($K4),_xlfn.NORM.DIST(CT4,$G4,$K4,FALSE),NA())</f>
        <v>2.5055701902435365E-14</v>
      </c>
      <c r="GR4" s="173">
        <f t="shared" ref="GR4:GR35" si="82">IF(ISNONTEXT($K4),_xlfn.NORM.DIST(CU4,$G4,$K4,FALSE),NA())</f>
        <v>4.1957175973619583E-15</v>
      </c>
      <c r="GS4" s="173">
        <f t="shared" ref="GS4:GS35" si="83">IF(ISNONTEXT($K4),_xlfn.NORM.DIST(CV4,$G4,$K4,FALSE),NA())</f>
        <v>6.6462772497665231E-16</v>
      </c>
      <c r="GT4" s="173">
        <f t="shared" ref="GT4:GT35" si="84">IF(ISNONTEXT($K4),_xlfn.NORM.DIST(CW4,$G4,$K4,FALSE),NA())</f>
        <v>9.9591709551285817E-17</v>
      </c>
      <c r="GU4" s="173">
        <f t="shared" ref="GU4:GU35" si="85">IF(ISNONTEXT($K4),_xlfn.NORM.DIST(CX4,$G4,$K4,FALSE),NA())</f>
        <v>1.4116936121897973E-17</v>
      </c>
      <c r="GV4" s="173">
        <f t="shared" ref="GV4:GV35" si="86">IF(ISNONTEXT($K4),_xlfn.NORM.DIST(CY4,$G4,$K4,FALSE),NA())</f>
        <v>1.8929111986116925E-18</v>
      </c>
      <c r="GW4" s="173">
        <f t="shared" ref="GW4:GW35" si="87">IF(ISNONTEXT($K4),_xlfn.NORM.DIST(CZ4,$G4,$K4,FALSE),NA())</f>
        <v>2.4010022129220135E-19</v>
      </c>
      <c r="GX4" s="173">
        <f t="shared" ref="GX4:GX35" si="88">IF(ISNONTEXT($K4),_xlfn.NORM.DIST(DA4,$G4,$K4,FALSE),NA())</f>
        <v>2.8808948610530947E-20</v>
      </c>
      <c r="GY4" s="173">
        <f t="shared" ref="GY4:GY35" si="89">IF(ISNONTEXT($K4),_xlfn.NORM.DIST(DB4,$G4,$K4,FALSE),NA())</f>
        <v>3.2699023713176224E-21</v>
      </c>
      <c r="GZ4" s="173">
        <f t="shared" ref="GZ4:GZ35" si="90">IF(ISNONTEXT($K4),_xlfn.NORM.DIST(DC4,$G4,$K4,FALSE),NA())</f>
        <v>3.5108695439283877E-22</v>
      </c>
      <c r="HA4" s="173">
        <f t="shared" ref="HA4:HA35" si="91">IF(ISNONTEXT($K4),_xlfn.NORM.DIST(DD4,$G4,$K4,FALSE),NA())</f>
        <v>3.5658833103573057E-23</v>
      </c>
      <c r="HB4" s="173">
        <f t="shared" ref="HB4:HB35" si="92">IF(ISNONTEXT($K4),_xlfn.NORM.DIST(DE4,$G4,$K4,FALSE),NA())</f>
        <v>3.4260373318399224E-24</v>
      </c>
      <c r="HC4" s="173">
        <f t="shared" ref="HC4:HC35" si="93">IF(ISNONTEXT($K4),_xlfn.NORM.DIST(DF4,$G4,$K4,FALSE),NA())</f>
        <v>3.1137918918023668E-25</v>
      </c>
      <c r="HD4" s="173">
        <f t="shared" ref="HD4:HD35" si="94">IF(ISNONTEXT($K4),_xlfn.NORM.DIST(DG4,$G4,$K4,FALSE),NA())</f>
        <v>2.6770692443551475E-26</v>
      </c>
      <c r="HE4" s="173">
        <f t="shared" ref="HE4:HE35" si="95">IF(ISNONTEXT($K4),_xlfn.NORM.DIST(DH4,$G4,$K4,FALSE),NA())</f>
        <v>2.1772191959376634E-27</v>
      </c>
      <c r="HF4" s="173">
        <f t="shared" ref="HF4:HF35" si="96">IF(ISNONTEXT($K4),_xlfn.NORM.DIST(DI4,$G4,$K4,FALSE),NA())</f>
        <v>1.6750093419056564E-28</v>
      </c>
      <c r="HG4" s="173">
        <f t="shared" ref="HG4:HG35" si="97">IF(ISNONTEXT($K4),_xlfn.NORM.DIST(DJ4,$G4,$K4,FALSE),NA())</f>
        <v>1.2190031872541505E-29</v>
      </c>
      <c r="HH4" s="173">
        <f t="shared" ref="HH4:HH35" si="98">IF(ISNONTEXT($K4),_xlfn.NORM.DIST(DK4,$G4,$K4,FALSE),NA())</f>
        <v>8.3919903837002256E-31</v>
      </c>
      <c r="HI4" s="173">
        <f t="shared" ref="HI4:HI35" si="99">IF(ISNONTEXT($K4),_xlfn.NORM.DIST(DL4,$G4,$K4,FALSE),NA())</f>
        <v>5.4650940812683893E-32</v>
      </c>
      <c r="HJ4" s="173">
        <f t="shared" ref="HJ4:HJ35" si="100">IF(ISNONTEXT($K4),_xlfn.NORM.DIST(DM4,$G4,$K4,FALSE),NA())</f>
        <v>3.3666877336320994E-33</v>
      </c>
      <c r="HK4" s="173">
        <f t="shared" ref="HK4:HK35" si="101">IF(ISNONTEXT($K4),_xlfn.NORM.DIST(DN4,$G4,$K4,FALSE),NA())</f>
        <v>1.9619166794203699E-34</v>
      </c>
      <c r="HL4" s="173">
        <f t="shared" ref="HL4:HL35" si="102">IF(ISNONTEXT($K4),_xlfn.NORM.DIST(DO4,$G4,$K4,FALSE),NA())</f>
        <v>1.0815106760911687E-35</v>
      </c>
      <c r="HM4" s="173">
        <f t="shared" ref="HM4:HM35" si="103">IF(ISNONTEXT($K4),_xlfn.NORM.DIST(DP4,$G4,$K4,FALSE),NA())</f>
        <v>5.6396686862157977E-37</v>
      </c>
      <c r="HN4" s="173">
        <f t="shared" ref="HN4:HN35" si="104">IF(ISNONTEXT($K4),_xlfn.NORM.DIST(DQ4,$G4,$K4,FALSE),NA())</f>
        <v>2.7819473106409925E-38</v>
      </c>
      <c r="HO4" s="173">
        <f t="shared" ref="HO4:HO35" si="105">IF(ISNONTEXT($K4),_xlfn.NORM.DIST(DR4,$G4,$K4,FALSE),NA())</f>
        <v>1.2981256704447733E-39</v>
      </c>
      <c r="HP4" s="173">
        <f t="shared" ref="HP4:HP35" si="106">IF(ISNONTEXT($K4),_xlfn.NORM.DIST(DS4,$G4,$K4,FALSE),NA())</f>
        <v>5.7300327585656865E-41</v>
      </c>
    </row>
    <row r="5" spans="1:225" x14ac:dyDescent="0.25">
      <c r="A5" s="4">
        <v>2</v>
      </c>
      <c r="B5" s="100">
        <f t="shared" ref="B5:B68" si="107">IF(C5&gt;0,C5*(1+$B$2),"")</f>
        <v>60</v>
      </c>
      <c r="C5" s="99">
        <v>120</v>
      </c>
      <c r="D5" s="100">
        <f t="shared" ref="D5:D68" si="108">IF(C5&gt;0,C5*(1+$D$2),"")</f>
        <v>240</v>
      </c>
      <c r="E5" s="36">
        <f t="shared" si="0"/>
        <v>1</v>
      </c>
      <c r="F5" s="36">
        <f t="shared" si="1"/>
        <v>0.5</v>
      </c>
      <c r="G5" s="77">
        <f t="shared" ref="G5:G68" si="109">IF(AND(B5&gt;0,C5&gt;0,D5&gt;0),(B5+(4*C5)+D5)/6,"")</f>
        <v>130</v>
      </c>
      <c r="H5" s="23" t="s">
        <v>861</v>
      </c>
      <c r="I5" s="58"/>
      <c r="J5" s="300"/>
      <c r="K5" s="78">
        <f>IF(AND(B5&gt;0,C5&gt;0,D5&gt;0),IF(ISBLANK(J5),IF(ISBLANK(H5),"",(D5-B5)*VLOOKUP(H5,VLookups!$A$4:$B$13,2,FALSE)),J5),"")</f>
        <v>18</v>
      </c>
      <c r="L5" s="79">
        <f t="shared" si="2"/>
        <v>324</v>
      </c>
      <c r="M5" s="99">
        <v>150</v>
      </c>
      <c r="N5" s="290">
        <f>IF(AND(M5&gt;0,C5&gt;0,NOT(K5="")),ABS(VLOOKUP($M$1,VLookups!$A$43:$B$44,2,FALSE)-_xlfn.NORM.DIST(M5,G5,K5,TRUE)),"")</f>
        <v>0.86673973709749452</v>
      </c>
      <c r="O5" s="98">
        <f>IF(AND($B5&gt;0,$C5&gt;0,$D5&gt;0,NOT(ISBLANK($H5))),_xlfn.NORM.INV(ABS(VLOOKUP($M$1,VLookups!$A$43:$B$44,2,FALSE)-O$3),$G5,$K5),"")</f>
        <v>106.93207182019719</v>
      </c>
      <c r="P5" s="97">
        <f>IF(AND($B5&gt;0,$C5&gt;0,$D5&gt;0,NOT(ISBLANK($H5))),_xlfn.NORM.INV(ABS(VLOOKUP($M$1,VLookups!$A$43:$B$44,2,FALSE)-P$3),$G5,$K5),"")</f>
        <v>153.06792817980281</v>
      </c>
      <c r="Q5" s="98">
        <f>IF(AND($B5&gt;0,$C5&gt;0,$D5&gt;0,NOT(ISBLANK($H5))),_xlfn.NORM.INV(ABS(VLOOKUP($M$1,VLookups!$A$43:$B$44,2,FALSE)-Q$3),$G5,$K5),"")</f>
        <v>148.65580101088821</v>
      </c>
      <c r="R5" s="97">
        <f>IF(AND($B5&gt;0,$C5&gt;0,$D5&gt;0,NOT(ISBLANK($H5))),_xlfn.NORM.INV(ABS(VLOOKUP($M$1,VLookups!$A$43:$B$44,2,FALSE)-R$3),$G5,$K5),"")</f>
        <v>145.14918220431247</v>
      </c>
      <c r="S5" s="98">
        <f>IF(AND($B5&gt;0,$C5&gt;0,$D5&gt;0,NOT(ISBLANK($H5))),_xlfn.NORM.INV(ABS(VLOOKUP($M$1,VLookups!$A$43:$B$44,2,FALSE)-S$3),$G5,$K5),"")</f>
        <v>142.14081550352947</v>
      </c>
      <c r="T5" s="97">
        <f>IF(AND($B5&gt;0,$C5&gt;0,$D5&gt;0,NOT(ISBLANK($H5))),_xlfn.NORM.INV(ABS(VLOOKUP($M$1,VLookups!$A$43:$B$44,2,FALSE)-T$3),$G5,$K5),"")</f>
        <v>130</v>
      </c>
      <c r="U5" s="5"/>
      <c r="V5" s="172">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7">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3">
        <f t="shared" si="6"/>
        <v>1.0450335647108752E-13</v>
      </c>
      <c r="DU5" s="173">
        <f t="shared" si="7"/>
        <v>3.4344741190261726E-13</v>
      </c>
      <c r="DV5" s="173">
        <f t="shared" si="8"/>
        <v>1.0978083279046891E-12</v>
      </c>
      <c r="DW5" s="173">
        <f t="shared" si="9"/>
        <v>3.4129431823301979E-12</v>
      </c>
      <c r="DX5" s="173">
        <f t="shared" si="10"/>
        <v>1.0319718719711485E-11</v>
      </c>
      <c r="DY5" s="173">
        <f t="shared" si="11"/>
        <v>3.0348898012667587E-11</v>
      </c>
      <c r="DZ5" s="173">
        <f t="shared" si="12"/>
        <v>8.6806901898921053E-11</v>
      </c>
      <c r="EA5" s="173">
        <f t="shared" si="13"/>
        <v>2.4149150140837733E-10</v>
      </c>
      <c r="EB5" s="173">
        <f t="shared" si="14"/>
        <v>6.5340990092840569E-10</v>
      </c>
      <c r="EC5" s="173">
        <f t="shared" si="15"/>
        <v>1.7195144691521E-9</v>
      </c>
      <c r="ED5" s="173">
        <f t="shared" si="16"/>
        <v>4.4011099937389867E-9</v>
      </c>
      <c r="EE5" s="173">
        <f t="shared" si="17"/>
        <v>1.0956071937876452E-8</v>
      </c>
      <c r="EF5" s="173">
        <f t="shared" si="18"/>
        <v>2.6526734585076505E-8</v>
      </c>
      <c r="EG5" s="173">
        <f t="shared" si="19"/>
        <v>6.2466758933439779E-8</v>
      </c>
      <c r="EH5" s="173">
        <f t="shared" si="20"/>
        <v>1.4307060674924061E-7</v>
      </c>
      <c r="EI5" s="173">
        <f t="shared" si="21"/>
        <v>3.1870445112199542E-7</v>
      </c>
      <c r="EJ5" s="173">
        <f t="shared" si="22"/>
        <v>6.9049748873870854E-7</v>
      </c>
      <c r="EK5" s="173">
        <f t="shared" si="23"/>
        <v>1.4550313217348147E-6</v>
      </c>
      <c r="EL5" s="173">
        <f t="shared" si="24"/>
        <v>2.9820769473497515E-6</v>
      </c>
      <c r="EM5" s="173">
        <f t="shared" si="25"/>
        <v>5.944312230763987E-6</v>
      </c>
      <c r="EN5" s="173">
        <f t="shared" si="26"/>
        <v>1.1524461598217815E-5</v>
      </c>
      <c r="EO5" s="173">
        <f t="shared" si="27"/>
        <v>2.1730811343650224E-5</v>
      </c>
      <c r="EP5" s="173">
        <f t="shared" si="28"/>
        <v>3.9853594923294818E-5</v>
      </c>
      <c r="EQ5" s="173">
        <f t="shared" si="29"/>
        <v>7.1087841477675983E-5</v>
      </c>
      <c r="ER5" s="173">
        <f t="shared" si="30"/>
        <v>1.2332735491980557E-4</v>
      </c>
      <c r="ES5" s="173">
        <f t="shared" si="31"/>
        <v>2.0809410188877054E-4</v>
      </c>
      <c r="ET5" s="173">
        <f t="shared" si="32"/>
        <v>3.4150446742285613E-4</v>
      </c>
      <c r="EU5" s="173">
        <f t="shared" si="33"/>
        <v>5.4509132709897783E-4</v>
      </c>
      <c r="EV5" s="173">
        <f t="shared" si="34"/>
        <v>8.4621051817231595E-4</v>
      </c>
      <c r="EW5" s="173">
        <f t="shared" si="35"/>
        <v>1.2776851015142636E-3</v>
      </c>
      <c r="EX5" s="173">
        <f t="shared" si="36"/>
        <v>1.8763139464039241E-3</v>
      </c>
      <c r="EY5" s="173">
        <f t="shared" si="37"/>
        <v>2.6799299788687072E-3</v>
      </c>
      <c r="EZ5" s="173">
        <f t="shared" si="38"/>
        <v>3.7228681176922347E-3</v>
      </c>
      <c r="FA5" s="173">
        <f t="shared" si="39"/>
        <v>5.0300015714307283E-3</v>
      </c>
      <c r="FB5" s="173">
        <f t="shared" si="40"/>
        <v>6.6098994680042515E-3</v>
      </c>
      <c r="FC5" s="173">
        <f t="shared" si="41"/>
        <v>8.4480767764308715E-3</v>
      </c>
      <c r="FD5" s="173">
        <f t="shared" si="42"/>
        <v>1.0501639707961792E-2</v>
      </c>
      <c r="FE5" s="173">
        <f t="shared" si="43"/>
        <v>1.2696752123479165E-2</v>
      </c>
      <c r="FF5" s="173">
        <f t="shared" si="44"/>
        <v>1.4930158974517998E-2</v>
      </c>
      <c r="FG5" s="173">
        <f t="shared" si="45"/>
        <v>1.707546296567982E-2</v>
      </c>
      <c r="FH5" s="173">
        <f t="shared" si="46"/>
        <v>1.8994016342562734E-2</v>
      </c>
      <c r="FI5" s="173">
        <f t="shared" si="47"/>
        <v>2.054931699076307E-2</v>
      </c>
      <c r="FJ5" s="173">
        <f t="shared" si="48"/>
        <v>2.1622914953985908E-2</v>
      </c>
      <c r="FK5" s="173">
        <f t="shared" si="49"/>
        <v>2.2129283529430305E-2</v>
      </c>
      <c r="FL5" s="173">
        <f t="shared" si="50"/>
        <v>2.2027069930838222E-2</v>
      </c>
      <c r="FM5" s="173">
        <f t="shared" si="51"/>
        <v>2.1324672612369349E-2</v>
      </c>
      <c r="FN5" s="173">
        <f t="shared" si="52"/>
        <v>2.0079101660152417E-2</v>
      </c>
      <c r="FO5" s="173">
        <f t="shared" si="53"/>
        <v>1.8388336777016349E-2</v>
      </c>
      <c r="FP5" s="173">
        <f t="shared" si="54"/>
        <v>1.6378604051937619E-2</v>
      </c>
      <c r="FQ5" s="173">
        <f t="shared" si="55"/>
        <v>1.418886260907672E-2</v>
      </c>
      <c r="FR5" s="173">
        <f t="shared" si="56"/>
        <v>1.1955136722390614E-2</v>
      </c>
      <c r="FS5" s="173">
        <f t="shared" si="57"/>
        <v>9.7971052872341466E-3</v>
      </c>
      <c r="FT5" s="173">
        <f t="shared" si="58"/>
        <v>7.8086735645219165E-3</v>
      </c>
      <c r="FU5" s="173">
        <f t="shared" si="59"/>
        <v>6.0533115244440052E-3</v>
      </c>
      <c r="FV5" s="173">
        <f t="shared" si="60"/>
        <v>4.5639938034669914E-3</v>
      </c>
      <c r="FW5" s="173">
        <f t="shared" si="61"/>
        <v>3.3468275231138852E-3</v>
      </c>
      <c r="FX5" s="173">
        <f t="shared" si="62"/>
        <v>2.3870300257754005E-3</v>
      </c>
      <c r="FY5" s="173">
        <f t="shared" si="63"/>
        <v>1.6558412459777424E-3</v>
      </c>
      <c r="FZ5" s="173">
        <f t="shared" si="64"/>
        <v>1.1171610235881904E-3</v>
      </c>
      <c r="GA5" s="173">
        <f t="shared" si="65"/>
        <v>7.3307619761906265E-4</v>
      </c>
      <c r="GB5" s="173">
        <f t="shared" si="66"/>
        <v>4.678630268954641E-4</v>
      </c>
      <c r="GC5" s="173">
        <f t="shared" si="67"/>
        <v>2.9041871418309853E-4</v>
      </c>
      <c r="GD5" s="173">
        <f t="shared" si="68"/>
        <v>1.7533423980100246E-4</v>
      </c>
      <c r="GE5" s="173">
        <f t="shared" si="69"/>
        <v>1.0295445300734617E-4</v>
      </c>
      <c r="GF5" s="173">
        <f t="shared" si="70"/>
        <v>5.8797627263647633E-5</v>
      </c>
      <c r="GG5" s="173">
        <f t="shared" si="71"/>
        <v>3.2659590149816609E-5</v>
      </c>
      <c r="GH5" s="173">
        <f t="shared" si="72"/>
        <v>1.764403556125214E-5</v>
      </c>
      <c r="GI5" s="173">
        <f t="shared" si="73"/>
        <v>9.2708890322108719E-6</v>
      </c>
      <c r="GJ5" s="173">
        <f t="shared" si="74"/>
        <v>4.7378478045054542E-6</v>
      </c>
      <c r="GK5" s="173">
        <f t="shared" si="75"/>
        <v>2.3549250683193255E-6</v>
      </c>
      <c r="GL5" s="173">
        <f t="shared" si="76"/>
        <v>1.138437897048529E-6</v>
      </c>
      <c r="GM5" s="173">
        <f t="shared" si="77"/>
        <v>5.3527610952675066E-7</v>
      </c>
      <c r="GN5" s="173">
        <f t="shared" si="78"/>
        <v>2.4478378211956511E-7</v>
      </c>
      <c r="GO5" s="173">
        <f t="shared" si="79"/>
        <v>1.0887387626055893E-7</v>
      </c>
      <c r="GP5" s="173">
        <f t="shared" si="80"/>
        <v>4.7097840503272611E-8</v>
      </c>
      <c r="GQ5" s="173">
        <f t="shared" si="81"/>
        <v>1.9815934961142161E-8</v>
      </c>
      <c r="GR5" s="173">
        <f t="shared" si="82"/>
        <v>8.1089459582536712E-9</v>
      </c>
      <c r="GS5" s="173">
        <f t="shared" si="83"/>
        <v>3.2273830100531555E-9</v>
      </c>
      <c r="GT5" s="173">
        <f t="shared" si="84"/>
        <v>1.2493176486091811E-9</v>
      </c>
      <c r="GU5" s="173">
        <f t="shared" si="85"/>
        <v>4.703612179184986E-10</v>
      </c>
      <c r="GV5" s="173">
        <f t="shared" si="86"/>
        <v>1.7223697990120915E-10</v>
      </c>
      <c r="GW5" s="173">
        <f t="shared" si="87"/>
        <v>6.1341947733036316E-11</v>
      </c>
      <c r="GX5" s="173">
        <f t="shared" si="88"/>
        <v>2.1248338967123582E-11</v>
      </c>
      <c r="GY5" s="173">
        <f t="shared" si="89"/>
        <v>7.1586095350585765E-12</v>
      </c>
      <c r="GZ5" s="173">
        <f t="shared" si="90"/>
        <v>2.3456792583382869E-12</v>
      </c>
      <c r="HA5" s="173">
        <f t="shared" si="91"/>
        <v>7.4755791671771398E-13</v>
      </c>
      <c r="HB5" s="173">
        <f t="shared" si="92"/>
        <v>2.3171669576528976E-13</v>
      </c>
      <c r="HC5" s="173">
        <f t="shared" si="93"/>
        <v>6.9856379464710734E-14</v>
      </c>
      <c r="HD5" s="173">
        <f t="shared" si="94"/>
        <v>2.0482882976478784E-14</v>
      </c>
      <c r="HE5" s="173">
        <f t="shared" si="95"/>
        <v>5.841338296639286E-15</v>
      </c>
      <c r="HF5" s="173">
        <f t="shared" si="96"/>
        <v>1.6202047393328279E-15</v>
      </c>
      <c r="HG5" s="173">
        <f t="shared" si="97"/>
        <v>4.3708278536994464E-16</v>
      </c>
      <c r="HH5" s="173">
        <f t="shared" si="98"/>
        <v>1.1468160706588036E-16</v>
      </c>
      <c r="HI5" s="173">
        <f t="shared" si="99"/>
        <v>2.9265779949361781E-17</v>
      </c>
      <c r="HJ5" s="173">
        <f t="shared" si="100"/>
        <v>7.2637802952067271E-18</v>
      </c>
      <c r="HK5" s="173">
        <f t="shared" si="101"/>
        <v>1.7534830055869369E-18</v>
      </c>
      <c r="HL5" s="173">
        <f t="shared" si="102"/>
        <v>4.1169603739568728E-19</v>
      </c>
      <c r="HM5" s="173">
        <f t="shared" si="103"/>
        <v>9.4013035848809173E-20</v>
      </c>
      <c r="HN5" s="173">
        <f t="shared" si="104"/>
        <v>2.0880251798731608E-20</v>
      </c>
      <c r="HO5" s="173">
        <f t="shared" si="105"/>
        <v>4.5104476908890465E-21</v>
      </c>
      <c r="HP5" s="173">
        <f t="shared" si="106"/>
        <v>9.476322534158163E-22</v>
      </c>
    </row>
    <row r="6" spans="1:225" x14ac:dyDescent="0.25">
      <c r="A6" s="4">
        <v>3</v>
      </c>
      <c r="B6" s="100">
        <f t="shared" si="107"/>
        <v>60</v>
      </c>
      <c r="C6" s="99">
        <v>120</v>
      </c>
      <c r="D6" s="100">
        <f t="shared" si="108"/>
        <v>240</v>
      </c>
      <c r="E6" s="36">
        <f t="shared" si="0"/>
        <v>1</v>
      </c>
      <c r="F6" s="36">
        <f t="shared" si="1"/>
        <v>0.5</v>
      </c>
      <c r="G6" s="77">
        <f t="shared" si="109"/>
        <v>130</v>
      </c>
      <c r="H6" s="23" t="s">
        <v>0</v>
      </c>
      <c r="I6" s="58"/>
      <c r="J6" s="300"/>
      <c r="K6" s="78">
        <f>IF(AND(B6&gt;0,C6&gt;0,D6&gt;0),IF(ISBLANK(J6),IF(ISBLANK(H6),"",(D6-B6)*VLOOKUP(H6,VLookups!$A$4:$B$13,2,FALSE)),J6),"")</f>
        <v>25.45584412271571</v>
      </c>
      <c r="L6" s="79">
        <f t="shared" si="2"/>
        <v>648</v>
      </c>
      <c r="M6" s="99">
        <v>150</v>
      </c>
      <c r="N6" s="290">
        <f>IF(AND(M6&gt;0,C6&gt;0,NOT(K6="")),ABS(VLOOKUP($M$1,VLookups!$A$43:$B$44,2,FALSE)-_xlfn.NORM.DIST(M6,G6,K6,TRUE)),"")</f>
        <v>0.78397080942905362</v>
      </c>
      <c r="O6" s="98">
        <f>IF(AND($B6&gt;0,$C6&gt;0,$D6&gt;0,NOT(ISBLANK($H6))),_xlfn.NORM.INV(ABS(VLOOKUP($M$1,VLookups!$A$43:$B$44,2,FALSE)-O$3),$G6,$K6),"")</f>
        <v>97.377023112274358</v>
      </c>
      <c r="P6" s="97">
        <f>IF(AND($B6&gt;0,$C6&gt;0,$D6&gt;0,NOT(ISBLANK($H6))),_xlfn.NORM.INV(ABS(VLOOKUP($M$1,VLookups!$A$43:$B$44,2,FALSE)-P$3),$G6,$K6),"")</f>
        <v>162.62297688772566</v>
      </c>
      <c r="Q6" s="98">
        <f>IF(AND($B6&gt;0,$C6&gt;0,$D6&gt;0,NOT(ISBLANK($H6))),_xlfn.NORM.INV(ABS(VLOOKUP($M$1,VLookups!$A$43:$B$44,2,FALSE)-Q$3),$G6,$K6),"")</f>
        <v>156.38328680653183</v>
      </c>
      <c r="R6" s="97">
        <f>IF(AND($B6&gt;0,$C6&gt;0,$D6&gt;0,NOT(ISBLANK($H6))),_xlfn.NORM.INV(ABS(VLOOKUP($M$1,VLookups!$A$43:$B$44,2,FALSE)-R$3),$G6,$K6),"")</f>
        <v>151.42417893219982</v>
      </c>
      <c r="S6" s="98">
        <f>IF(AND($B6&gt;0,$C6&gt;0,$D6&gt;0,NOT(ISBLANK($H6))),_xlfn.NORM.INV(ABS(VLOOKUP($M$1,VLookups!$A$43:$B$44,2,FALSE)-S$3),$G6,$K6),"")</f>
        <v>147.16970594336092</v>
      </c>
      <c r="T6" s="97">
        <f>IF(AND($B6&gt;0,$C6&gt;0,$D6&gt;0,NOT(ISBLANK($H6))),_xlfn.NORM.INV(ABS(VLOOKUP($M$1,VLookups!$A$43:$B$44,2,FALSE)-T$3),$G6,$K6),"")</f>
        <v>130</v>
      </c>
      <c r="U6" s="5"/>
      <c r="V6" s="172">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7">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3">
        <f t="shared" si="6"/>
        <v>3.4030544833599828E-8</v>
      </c>
      <c r="DU6" s="173">
        <f t="shared" si="7"/>
        <v>6.1692718303972813E-8</v>
      </c>
      <c r="DV6" s="173">
        <f t="shared" si="8"/>
        <v>1.1029784899912051E-7</v>
      </c>
      <c r="DW6" s="173">
        <f t="shared" si="9"/>
        <v>1.9447702920905964E-7</v>
      </c>
      <c r="DX6" s="173">
        <f t="shared" si="10"/>
        <v>3.3817205183583961E-7</v>
      </c>
      <c r="DY6" s="173">
        <f t="shared" si="11"/>
        <v>5.7992955944005524E-7</v>
      </c>
      <c r="DZ6" s="173">
        <f t="shared" si="12"/>
        <v>9.8080102464684952E-7</v>
      </c>
      <c r="EA6" s="173">
        <f t="shared" si="13"/>
        <v>1.6358923004266197E-6</v>
      </c>
      <c r="EB6" s="173">
        <f t="shared" si="14"/>
        <v>2.6908942953415102E-6</v>
      </c>
      <c r="EC6" s="173">
        <f t="shared" si="15"/>
        <v>4.3652256639732821E-6</v>
      </c>
      <c r="ED6" s="173">
        <f t="shared" si="16"/>
        <v>6.9836890466281097E-6</v>
      </c>
      <c r="EE6" s="173">
        <f t="shared" si="17"/>
        <v>1.1018721849574648E-5</v>
      </c>
      <c r="EF6" s="173">
        <f t="shared" si="18"/>
        <v>1.7145323290894139E-5</v>
      </c>
      <c r="EG6" s="173">
        <f t="shared" si="19"/>
        <v>2.6310449581336071E-5</v>
      </c>
      <c r="EH6" s="173">
        <f t="shared" si="20"/>
        <v>3.9817958718731832E-5</v>
      </c>
      <c r="EI6" s="173">
        <f t="shared" si="21"/>
        <v>5.9428921247873872E-5</v>
      </c>
      <c r="EJ6" s="173">
        <f t="shared" si="22"/>
        <v>8.7475177871097068E-5</v>
      </c>
      <c r="EK6" s="173">
        <f t="shared" si="23"/>
        <v>1.2698135400614257E-4</v>
      </c>
      <c r="EL6" s="173">
        <f t="shared" si="24"/>
        <v>1.8178716017091829E-4</v>
      </c>
      <c r="EM6" s="173">
        <f t="shared" si="25"/>
        <v>2.5665787196832397E-4</v>
      </c>
      <c r="EN6" s="173">
        <f t="shared" si="26"/>
        <v>3.573667191490087E-4</v>
      </c>
      <c r="EO6" s="173">
        <f t="shared" si="27"/>
        <v>4.9072903341211343E-4</v>
      </c>
      <c r="EP6" s="173">
        <f t="shared" si="28"/>
        <v>6.6456510509785879E-4</v>
      </c>
      <c r="EQ6" s="173">
        <f t="shared" si="29"/>
        <v>8.875676122589765E-4</v>
      </c>
      <c r="ER6" s="173">
        <f t="shared" si="30"/>
        <v>1.1690510896494939E-3</v>
      </c>
      <c r="ES6" s="173">
        <f t="shared" si="31"/>
        <v>1.5185659860685284E-3</v>
      </c>
      <c r="ET6" s="173">
        <f t="shared" si="32"/>
        <v>1.945368938166221E-3</v>
      </c>
      <c r="EU6" s="173">
        <f t="shared" si="33"/>
        <v>2.4577540394292558E-3</v>
      </c>
      <c r="EV6" s="173">
        <f t="shared" si="34"/>
        <v>3.0622665617123712E-3</v>
      </c>
      <c r="EW6" s="173">
        <f t="shared" si="35"/>
        <v>3.7628395307601151E-3</v>
      </c>
      <c r="EX6" s="173">
        <f t="shared" si="36"/>
        <v>4.5599127809866453E-3</v>
      </c>
      <c r="EY6" s="173">
        <f t="shared" si="37"/>
        <v>5.4496110388368418E-3</v>
      </c>
      <c r="EZ6" s="173">
        <f t="shared" si="38"/>
        <v>6.4230693089353261E-3</v>
      </c>
      <c r="FA6" s="173">
        <f t="shared" si="39"/>
        <v>7.4659975468962039E-3</v>
      </c>
      <c r="FB6" s="173">
        <f t="shared" si="40"/>
        <v>8.5585700502638379E-3</v>
      </c>
      <c r="FC6" s="173">
        <f t="shared" si="41"/>
        <v>9.6757070000016536E-3</v>
      </c>
      <c r="FD6" s="173">
        <f t="shared" si="42"/>
        <v>1.0787786423451953E-2</v>
      </c>
      <c r="FE6" s="173">
        <f t="shared" si="43"/>
        <v>1.1861786503343547E-2</v>
      </c>
      <c r="FF6" s="173">
        <f t="shared" si="44"/>
        <v>1.2862814263572735E-2</v>
      </c>
      <c r="FG6" s="173">
        <f t="shared" si="45"/>
        <v>1.375593218946175E-2</v>
      </c>
      <c r="FH6" s="173">
        <f t="shared" si="46"/>
        <v>1.4508154980412509E-2</v>
      </c>
      <c r="FI6" s="173">
        <f t="shared" si="47"/>
        <v>1.5090459993160991E-2</v>
      </c>
      <c r="FJ6" s="173">
        <f t="shared" si="48"/>
        <v>1.5479641648764012E-2</v>
      </c>
      <c r="FK6" s="173">
        <f t="shared" si="49"/>
        <v>1.5659844999659327E-2</v>
      </c>
      <c r="FL6" s="173">
        <f t="shared" si="50"/>
        <v>1.5623637281705235E-2</v>
      </c>
      <c r="FM6" s="173">
        <f t="shared" si="51"/>
        <v>1.5372516530043522E-2</v>
      </c>
      <c r="FN6" s="173">
        <f t="shared" si="52"/>
        <v>1.4916808756039648E-2</v>
      </c>
      <c r="FO6" s="173">
        <f t="shared" si="53"/>
        <v>1.4274963520689361E-2</v>
      </c>
      <c r="FP6" s="173">
        <f t="shared" si="54"/>
        <v>1.3472314873959673E-2</v>
      </c>
      <c r="FQ6" s="173">
        <f t="shared" si="55"/>
        <v>1.2539423615106971E-2</v>
      </c>
      <c r="FR6" s="173">
        <f t="shared" si="56"/>
        <v>1.1510151927925556E-2</v>
      </c>
      <c r="FS6" s="173">
        <f t="shared" si="57"/>
        <v>1.0419638942110608E-2</v>
      </c>
      <c r="FT6" s="173">
        <f t="shared" si="58"/>
        <v>9.302344445742872E-3</v>
      </c>
      <c r="FU6" s="173">
        <f t="shared" si="59"/>
        <v>8.1903091508975876E-3</v>
      </c>
      <c r="FV6" s="173">
        <f t="shared" si="60"/>
        <v>7.1117471202642576E-3</v>
      </c>
      <c r="FW6" s="173">
        <f t="shared" si="61"/>
        <v>6.0900442531263274E-3</v>
      </c>
      <c r="FX6" s="173">
        <f t="shared" si="62"/>
        <v>5.1431918371915306E-3</v>
      </c>
      <c r="FY6" s="173">
        <f t="shared" si="63"/>
        <v>4.283641631748979E-3</v>
      </c>
      <c r="FZ6" s="173">
        <f t="shared" si="64"/>
        <v>3.5185333368301804E-3</v>
      </c>
      <c r="GA6" s="173">
        <f t="shared" si="65"/>
        <v>2.8502197283043918E-3</v>
      </c>
      <c r="GB6" s="173">
        <f t="shared" si="66"/>
        <v>2.2770006030423812E-3</v>
      </c>
      <c r="GC6" s="173">
        <f t="shared" si="67"/>
        <v>1.7939737402656438E-3</v>
      </c>
      <c r="GD6" s="173">
        <f t="shared" si="68"/>
        <v>1.3939177548137841E-3</v>
      </c>
      <c r="GE6" s="173">
        <f t="shared" si="69"/>
        <v>1.0681355024869887E-3</v>
      </c>
      <c r="GF6" s="173">
        <f t="shared" si="70"/>
        <v>8.0720470181486735E-4</v>
      </c>
      <c r="GG6" s="173">
        <f t="shared" si="71"/>
        <v>6.0160182871656152E-4</v>
      </c>
      <c r="GH6" s="173">
        <f t="shared" si="72"/>
        <v>4.4218371566232711E-4</v>
      </c>
      <c r="GI6" s="173">
        <f t="shared" si="73"/>
        <v>3.2052689312802007E-4</v>
      </c>
      <c r="GJ6" s="173">
        <f t="shared" si="74"/>
        <v>2.2913653179589992E-4</v>
      </c>
      <c r="GK6" s="173">
        <f t="shared" si="75"/>
        <v>1.6154455671301906E-4</v>
      </c>
      <c r="GL6" s="173">
        <f t="shared" si="76"/>
        <v>1.123203517157697E-4</v>
      </c>
      <c r="GM6" s="173">
        <f t="shared" si="77"/>
        <v>7.7018084416549096E-5</v>
      </c>
      <c r="GN6" s="173">
        <f t="shared" si="78"/>
        <v>5.2082893396559735E-5</v>
      </c>
      <c r="GO6" s="173">
        <f t="shared" si="79"/>
        <v>3.4734865797739434E-5</v>
      </c>
      <c r="GP6" s="173">
        <f t="shared" si="80"/>
        <v>2.2845690021654262E-5</v>
      </c>
      <c r="GQ6" s="173">
        <f t="shared" si="81"/>
        <v>1.4818732778409333E-5</v>
      </c>
      <c r="GR6" s="173">
        <f t="shared" si="82"/>
        <v>9.4795121068745269E-6</v>
      </c>
      <c r="GS6" s="173">
        <f t="shared" si="83"/>
        <v>5.9803835295058246E-6</v>
      </c>
      <c r="GT6" s="173">
        <f t="shared" si="84"/>
        <v>3.7208333582751054E-6</v>
      </c>
      <c r="GU6" s="173">
        <f t="shared" si="85"/>
        <v>2.2830716205780616E-6</v>
      </c>
      <c r="GV6" s="173">
        <f t="shared" si="86"/>
        <v>1.3815511967354734E-6</v>
      </c>
      <c r="GW6" s="173">
        <f t="shared" si="87"/>
        <v>8.2448462880495027E-7</v>
      </c>
      <c r="GX6" s="173">
        <f t="shared" si="88"/>
        <v>4.8525081722659744E-7</v>
      </c>
      <c r="GY6" s="173">
        <f t="shared" si="89"/>
        <v>2.8165542445117069E-7</v>
      </c>
      <c r="GZ6" s="173">
        <f t="shared" si="90"/>
        <v>1.6122712003153094E-7</v>
      </c>
      <c r="HA6" s="173">
        <f t="shared" si="91"/>
        <v>9.1017772993872695E-8</v>
      </c>
      <c r="HB6" s="173">
        <f t="shared" si="92"/>
        <v>5.067368016581137E-8</v>
      </c>
      <c r="HC6" s="173">
        <f t="shared" si="93"/>
        <v>2.782318344087231E-8</v>
      </c>
      <c r="HD6" s="173">
        <f t="shared" si="94"/>
        <v>1.5066047225312159E-8</v>
      </c>
      <c r="HE6" s="173">
        <f t="shared" si="95"/>
        <v>8.0456282481328146E-9</v>
      </c>
      <c r="HF6" s="173">
        <f t="shared" si="96"/>
        <v>4.2372953029112183E-9</v>
      </c>
      <c r="HG6" s="173">
        <f t="shared" si="97"/>
        <v>2.2008256223498444E-9</v>
      </c>
      <c r="HH6" s="173">
        <f t="shared" si="98"/>
        <v>1.1273289700655146E-9</v>
      </c>
      <c r="HI6" s="173">
        <f t="shared" si="99"/>
        <v>5.6948702528203679E-10</v>
      </c>
      <c r="HJ6" s="173">
        <f t="shared" si="100"/>
        <v>2.8371685197005756E-10</v>
      </c>
      <c r="HK6" s="173">
        <f t="shared" si="101"/>
        <v>1.3939736456280555E-10</v>
      </c>
      <c r="HL6" s="173">
        <f t="shared" si="102"/>
        <v>6.7544832023477031E-11</v>
      </c>
      <c r="HM6" s="173">
        <f t="shared" si="103"/>
        <v>3.2277346247874141E-11</v>
      </c>
      <c r="HN6" s="173">
        <f t="shared" si="104"/>
        <v>1.52114862192486E-11</v>
      </c>
      <c r="HO6" s="173">
        <f t="shared" si="105"/>
        <v>7.0699054830918474E-12</v>
      </c>
      <c r="HP6" s="173">
        <f t="shared" si="106"/>
        <v>3.2405871045556875E-12</v>
      </c>
    </row>
    <row r="7" spans="1:225" x14ac:dyDescent="0.25">
      <c r="A7" s="4">
        <v>4</v>
      </c>
      <c r="B7" s="100">
        <f t="shared" si="107"/>
        <v>60</v>
      </c>
      <c r="C7" s="99">
        <v>120</v>
      </c>
      <c r="D7" s="100">
        <f t="shared" si="108"/>
        <v>240</v>
      </c>
      <c r="E7" s="36">
        <f t="shared" si="0"/>
        <v>1</v>
      </c>
      <c r="F7" s="36">
        <f t="shared" si="1"/>
        <v>0.5</v>
      </c>
      <c r="G7" s="77">
        <f t="shared" si="109"/>
        <v>130</v>
      </c>
      <c r="H7" s="23" t="s">
        <v>3</v>
      </c>
      <c r="I7" s="58"/>
      <c r="J7" s="300"/>
      <c r="K7" s="78">
        <f>IF(AND(B7&gt;0,C7&gt;0,D7&gt;0),IF(ISBLANK(J7),IF(ISBLANK(H7),"",(D7-B7)*VLOOKUP(H7,VLookups!$A$4:$B$13,2,FALSE)),J7),"")</f>
        <v>31.176914536239792</v>
      </c>
      <c r="L7" s="79">
        <f t="shared" si="2"/>
        <v>972</v>
      </c>
      <c r="M7" s="99">
        <v>150</v>
      </c>
      <c r="N7" s="290">
        <f>IF(AND(M7&gt;0,C7&gt;0,NOT(K7="")),ABS(VLOOKUP($M$1,VLookups!$A$43:$B$44,2,FALSE)-_xlfn.NORM.DIST(M7,G7,K7,TRUE)),"")</f>
        <v>0.73940115668317219</v>
      </c>
      <c r="O7" s="98">
        <f>IF(AND($B7&gt;0,$C7&gt;0,$D7&gt;0,NOT(ISBLANK($H7))),_xlfn.NORM.INV(ABS(VLOOKUP($M$1,VLookups!$A$43:$B$44,2,FALSE)-O$3),$G7,$K7),"")</f>
        <v>90.045176367231676</v>
      </c>
      <c r="P7" s="97">
        <f>IF(AND($B7&gt;0,$C7&gt;0,$D7&gt;0,NOT(ISBLANK($H7))),_xlfn.NORM.INV(ABS(VLOOKUP($M$1,VLookups!$A$43:$B$44,2,FALSE)-P$3),$G7,$K7),"")</f>
        <v>169.95482363276832</v>
      </c>
      <c r="Q7" s="98">
        <f>IF(AND($B7&gt;0,$C7&gt;0,$D7&gt;0,NOT(ISBLANK($H7))),_xlfn.NORM.INV(ABS(VLOOKUP($M$1,VLookups!$A$43:$B$44,2,FALSE)-Q$3),$G7,$K7),"")</f>
        <v>162.31279520675321</v>
      </c>
      <c r="R7" s="97">
        <f>IF(AND($B7&gt;0,$C7&gt;0,$D7&gt;0,NOT(ISBLANK($H7))),_xlfn.NORM.INV(ABS(VLOOKUP($M$1,VLookups!$A$43:$B$44,2,FALSE)-R$3),$G7,$K7),"")</f>
        <v>156.23915327098746</v>
      </c>
      <c r="S7" s="98">
        <f>IF(AND($B7&gt;0,$C7&gt;0,$D7&gt;0,NOT(ISBLANK($H7))),_xlfn.NORM.INV(ABS(VLOOKUP($M$1,VLookups!$A$43:$B$44,2,FALSE)-S$3),$G7,$K7),"")</f>
        <v>151.02850929743298</v>
      </c>
      <c r="T7" s="97">
        <f>IF(AND($B7&gt;0,$C7&gt;0,$D7&gt;0,NOT(ISBLANK($H7))),_xlfn.NORM.INV(ABS(VLOOKUP($M$1,VLookups!$A$43:$B$44,2,FALSE)-T$3),$G7,$K7),"")</f>
        <v>130</v>
      </c>
      <c r="U7" s="5"/>
      <c r="V7" s="172">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7">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3">
        <f t="shared" si="6"/>
        <v>2.1457271329780539E-6</v>
      </c>
      <c r="DU7" s="173">
        <f t="shared" si="7"/>
        <v>3.1901994008316622E-6</v>
      </c>
      <c r="DV7" s="173">
        <f t="shared" si="8"/>
        <v>4.6993730300369603E-6</v>
      </c>
      <c r="DW7" s="173">
        <f t="shared" si="9"/>
        <v>6.8586835549143326E-6</v>
      </c>
      <c r="DX7" s="173">
        <f t="shared" si="10"/>
        <v>9.9179146473805666E-6</v>
      </c>
      <c r="DY7" s="173">
        <f t="shared" si="11"/>
        <v>1.4209497562121351E-5</v>
      </c>
      <c r="DZ7" s="173">
        <f t="shared" si="12"/>
        <v>2.017046136264034E-5</v>
      </c>
      <c r="EA7" s="173">
        <f t="shared" si="13"/>
        <v>2.8368194570942207E-5</v>
      </c>
      <c r="EB7" s="173">
        <f t="shared" si="14"/>
        <v>3.9529954709488454E-5</v>
      </c>
      <c r="EC7" s="173">
        <f t="shared" si="15"/>
        <v>5.4575747319387442E-5</v>
      </c>
      <c r="ED7" s="173">
        <f t="shared" si="16"/>
        <v>7.4653783114011658E-5</v>
      </c>
      <c r="EE7" s="173">
        <f t="shared" si="17"/>
        <v>1.0117721126811289E-4</v>
      </c>
      <c r="EF7" s="173">
        <f t="shared" si="18"/>
        <v>1.3586022947510988E-4</v>
      </c>
      <c r="EG7" s="173">
        <f t="shared" si="19"/>
        <v>1.8075101201106954E-4</v>
      </c>
      <c r="EH7" s="173">
        <f t="shared" si="20"/>
        <v>2.3825821627508373E-4</v>
      </c>
      <c r="EI7" s="173">
        <f t="shared" si="21"/>
        <v>3.1116718389065845E-4</v>
      </c>
      <c r="EJ7" s="173">
        <f t="shared" si="22"/>
        <v>4.0264141867867503E-4</v>
      </c>
      <c r="EK7" s="173">
        <f t="shared" si="23"/>
        <v>5.1620458838943172E-4</v>
      </c>
      <c r="EL7" s="173">
        <f t="shared" si="24"/>
        <v>6.5569825559243201E-4</v>
      </c>
      <c r="EM7" s="173">
        <f t="shared" si="25"/>
        <v>8.2521089048329707E-4</v>
      </c>
      <c r="EN7" s="173">
        <f t="shared" si="26"/>
        <v>1.028974537718357E-3</v>
      </c>
      <c r="EO7" s="173">
        <f t="shared" si="27"/>
        <v>1.2712268590948817E-3</v>
      </c>
      <c r="EP7" s="173">
        <f t="shared" si="28"/>
        <v>1.5560381738433052E-3</v>
      </c>
      <c r="EQ7" s="173">
        <f t="shared" si="29"/>
        <v>1.8871055371153754E-3</v>
      </c>
      <c r="ER7" s="173">
        <f t="shared" si="30"/>
        <v>2.2675187424228958E-3</v>
      </c>
      <c r="ES7" s="173">
        <f t="shared" si="31"/>
        <v>2.6995062467131351E-3</v>
      </c>
      <c r="ET7" s="173">
        <f t="shared" si="32"/>
        <v>3.1841721747028684E-3</v>
      </c>
      <c r="EU7" s="173">
        <f t="shared" si="33"/>
        <v>3.7212384852521518E-3</v>
      </c>
      <c r="EV7" s="173">
        <f t="shared" si="34"/>
        <v>4.3088087650427079E-3</v>
      </c>
      <c r="EW7" s="173">
        <f t="shared" si="35"/>
        <v>4.9431716337249975E-3</v>
      </c>
      <c r="EX7" s="173">
        <f t="shared" si="36"/>
        <v>5.6186621055683882E-3</v>
      </c>
      <c r="EY7" s="173">
        <f t="shared" si="37"/>
        <v>6.3275982232675774E-3</v>
      </c>
      <c r="EZ7" s="173">
        <f t="shared" si="38"/>
        <v>7.0603077258485514E-3</v>
      </c>
      <c r="FA7" s="173">
        <f t="shared" si="39"/>
        <v>7.8052554290004659E-3</v>
      </c>
      <c r="FB7" s="173">
        <f t="shared" si="40"/>
        <v>8.5492765255804817E-3</v>
      </c>
      <c r="FC7" s="173">
        <f t="shared" si="41"/>
        <v>9.2779144535651611E-3</v>
      </c>
      <c r="FD7" s="173">
        <f t="shared" si="42"/>
        <v>9.9758547679937876E-3</v>
      </c>
      <c r="FE7" s="173">
        <f t="shared" si="43"/>
        <v>1.0627439145186404E-2</v>
      </c>
      <c r="FF7" s="173">
        <f t="shared" si="44"/>
        <v>1.1217236861635256E-2</v>
      </c>
      <c r="FG7" s="173">
        <f t="shared" si="45"/>
        <v>1.1730645455181E-2</v>
      </c>
      <c r="FH7" s="173">
        <f t="shared" si="46"/>
        <v>1.2154488365017891E-2</v>
      </c>
      <c r="FI7" s="173">
        <f t="shared" si="47"/>
        <v>1.2477575612241366E-2</v>
      </c>
      <c r="FJ7" s="173">
        <f t="shared" si="48"/>
        <v>1.2691194301259848E-2</v>
      </c>
      <c r="FK7" s="173">
        <f t="shared" si="49"/>
        <v>1.2789498957270879E-2</v>
      </c>
      <c r="FL7" s="173">
        <f t="shared" si="50"/>
        <v>1.2769777297408044E-2</v>
      </c>
      <c r="FM7" s="173">
        <f t="shared" si="51"/>
        <v>1.2632574570610282E-2</v>
      </c>
      <c r="FN7" s="173">
        <f t="shared" si="52"/>
        <v>1.2381668510445507E-2</v>
      </c>
      <c r="FO7" s="173">
        <f t="shared" si="53"/>
        <v>1.2023896506783165E-2</v>
      </c>
      <c r="FP7" s="173">
        <f t="shared" si="54"/>
        <v>1.1568846031899178E-2</v>
      </c>
      <c r="FQ7" s="173">
        <f t="shared" si="55"/>
        <v>1.1028427883070142E-2</v>
      </c>
      <c r="FR7" s="173">
        <f t="shared" si="56"/>
        <v>1.0416358745806598E-2</v>
      </c>
      <c r="FS7" s="173">
        <f t="shared" si="57"/>
        <v>9.747584414776472E-3</v>
      </c>
      <c r="FT7" s="173">
        <f t="shared" si="58"/>
        <v>9.0376774128185251E-3</v>
      </c>
      <c r="FU7" s="173">
        <f t="shared" si="59"/>
        <v>8.3022426310904156E-3</v>
      </c>
      <c r="FV7" s="173">
        <f t="shared" si="60"/>
        <v>7.5563621127079043E-3</v>
      </c>
      <c r="FW7" s="173">
        <f t="shared" si="61"/>
        <v>6.8141055591263216E-3</v>
      </c>
      <c r="FX7" s="173">
        <f t="shared" si="62"/>
        <v>6.0881270522749973E-3</v>
      </c>
      <c r="FY7" s="173">
        <f t="shared" si="63"/>
        <v>5.3893614547198291E-3</v>
      </c>
      <c r="FZ7" s="173">
        <f t="shared" si="64"/>
        <v>4.7268266077140804E-3</v>
      </c>
      <c r="GA7" s="173">
        <f t="shared" si="65"/>
        <v>4.1075303963927926E-3</v>
      </c>
      <c r="GB7" s="173">
        <f t="shared" si="66"/>
        <v>3.5364755119465258E-3</v>
      </c>
      <c r="GC7" s="173">
        <f t="shared" si="67"/>
        <v>3.0167497068897069E-3</v>
      </c>
      <c r="GD7" s="173">
        <f t="shared" si="68"/>
        <v>2.5496857576115394E-3</v>
      </c>
      <c r="GE7" s="173">
        <f t="shared" si="69"/>
        <v>2.1350733102932055E-3</v>
      </c>
      <c r="GF7" s="173">
        <f t="shared" si="70"/>
        <v>1.7714042407541532E-3</v>
      </c>
      <c r="GG7" s="173">
        <f t="shared" si="71"/>
        <v>1.4561339353119345E-3</v>
      </c>
      <c r="GH7" s="173">
        <f t="shared" si="72"/>
        <v>1.1859427412150029E-3</v>
      </c>
      <c r="GI7" s="173">
        <f t="shared" si="73"/>
        <v>9.5698443470499707E-4</v>
      </c>
      <c r="GJ7" s="173">
        <f t="shared" si="74"/>
        <v>7.6511159158848649E-4</v>
      </c>
      <c r="GK7" s="173">
        <f t="shared" si="75"/>
        <v>6.0607091652295584E-4</v>
      </c>
      <c r="GL7" s="173">
        <f t="shared" si="76"/>
        <v>4.7566463260704893E-4</v>
      </c>
      <c r="GM7" s="173">
        <f t="shared" si="77"/>
        <v>3.698767502428829E-4</v>
      </c>
      <c r="GN7" s="173">
        <f t="shared" si="78"/>
        <v>2.8496528720168733E-4</v>
      </c>
      <c r="GO7" s="173">
        <f t="shared" si="79"/>
        <v>2.1752322907332762E-4</v>
      </c>
      <c r="GP7" s="173">
        <f t="shared" si="80"/>
        <v>1.6451218781288134E-4</v>
      </c>
      <c r="GQ7" s="173">
        <f t="shared" si="81"/>
        <v>1.2327337012851749E-4</v>
      </c>
      <c r="GR7" s="173">
        <f t="shared" si="82"/>
        <v>9.152067512639315E-5</v>
      </c>
      <c r="GS7" s="173">
        <f t="shared" si="83"/>
        <v>6.7320590376617113E-5</v>
      </c>
      <c r="GT7" s="173">
        <f t="shared" si="84"/>
        <v>4.9063143643202978E-5</v>
      </c>
      <c r="GU7" s="173">
        <f t="shared" si="85"/>
        <v>3.5427587705540807E-5</v>
      </c>
      <c r="GV7" s="173">
        <f t="shared" si="86"/>
        <v>2.5345831715248314E-5</v>
      </c>
      <c r="GW7" s="173">
        <f t="shared" si="87"/>
        <v>1.7965953321918448E-5</v>
      </c>
      <c r="GX7" s="173">
        <f t="shared" si="88"/>
        <v>1.2617483391704504E-5</v>
      </c>
      <c r="GY7" s="173">
        <f t="shared" si="89"/>
        <v>8.7795846658325753E-6</v>
      </c>
      <c r="GZ7" s="173">
        <f t="shared" si="90"/>
        <v>6.0527669930198103E-6</v>
      </c>
      <c r="HA7" s="173">
        <f t="shared" si="91"/>
        <v>4.1344019309061175E-6</v>
      </c>
      <c r="HB7" s="173">
        <f t="shared" si="92"/>
        <v>2.7980159687672264E-6</v>
      </c>
      <c r="HC7" s="173">
        <f t="shared" si="93"/>
        <v>1.8761451607894146E-6</v>
      </c>
      <c r="HD7" s="173">
        <f t="shared" si="94"/>
        <v>1.2464114818793922E-6</v>
      </c>
      <c r="HE7" s="173">
        <f t="shared" si="95"/>
        <v>8.2041803617277313E-7</v>
      </c>
      <c r="HF7" s="173">
        <f t="shared" si="96"/>
        <v>5.3504180004145186E-7</v>
      </c>
      <c r="HG7" s="173">
        <f t="shared" si="97"/>
        <v>3.4571560275180483E-7</v>
      </c>
      <c r="HH7" s="173">
        <f t="shared" si="98"/>
        <v>2.2132425101151011E-7</v>
      </c>
      <c r="HI7" s="173">
        <f t="shared" si="99"/>
        <v>1.4038405430275743E-7</v>
      </c>
      <c r="HJ7" s="173">
        <f t="shared" si="100"/>
        <v>8.8223709224646849E-8</v>
      </c>
      <c r="HK7" s="173">
        <f t="shared" si="101"/>
        <v>5.493278279719459E-8</v>
      </c>
      <c r="HL7" s="173">
        <f t="shared" si="102"/>
        <v>3.3888835216796955E-8</v>
      </c>
      <c r="HM7" s="173">
        <f t="shared" si="103"/>
        <v>2.0713831486481384E-8</v>
      </c>
      <c r="HN7" s="173">
        <f t="shared" si="104"/>
        <v>1.2544200597743215E-8</v>
      </c>
      <c r="HO7" s="173">
        <f t="shared" si="105"/>
        <v>7.5266946344590659E-9</v>
      </c>
      <c r="HP7" s="173">
        <f t="shared" si="106"/>
        <v>4.4744984063526091E-9</v>
      </c>
    </row>
    <row r="8" spans="1:225" x14ac:dyDescent="0.25">
      <c r="A8" s="4">
        <v>5</v>
      </c>
      <c r="B8" s="100">
        <f t="shared" si="107"/>
        <v>60</v>
      </c>
      <c r="C8" s="99">
        <v>120</v>
      </c>
      <c r="D8" s="100">
        <f t="shared" si="108"/>
        <v>240</v>
      </c>
      <c r="E8" s="36">
        <f t="shared" si="0"/>
        <v>1</v>
      </c>
      <c r="F8" s="36">
        <f t="shared" si="1"/>
        <v>0.5</v>
      </c>
      <c r="G8" s="77">
        <f t="shared" si="109"/>
        <v>130</v>
      </c>
      <c r="H8" s="23" t="s">
        <v>1</v>
      </c>
      <c r="I8" s="58"/>
      <c r="J8" s="300"/>
      <c r="K8" s="78">
        <f>IF(AND(B8&gt;0,C8&gt;0,D8&gt;0),IF(ISBLANK(J8),IF(ISBLANK(H8),"",(D8-B8)*VLOOKUP(H8,VLookups!$A$4:$B$13,2,FALSE)),J8),"")</f>
        <v>38.183766184073569</v>
      </c>
      <c r="L8" s="79">
        <f t="shared" si="2"/>
        <v>1458.0000000000002</v>
      </c>
      <c r="M8" s="99">
        <v>150</v>
      </c>
      <c r="N8" s="290">
        <f>IF(AND(M8&gt;0,C8&gt;0,NOT(K8="")),ABS(VLOOKUP($M$1,VLookups!$A$43:$B$44,2,FALSE)-_xlfn.NORM.DIST(M8,G8,K8,TRUE)),"")</f>
        <v>0.69978519138354423</v>
      </c>
      <c r="O8" s="98">
        <f>IF(AND($B8&gt;0,$C8&gt;0,$D8&gt;0,NOT(ISBLANK($H8))),_xlfn.NORM.INV(ABS(VLOOKUP($M$1,VLookups!$A$43:$B$44,2,FALSE)-O$3),$G8,$K8),"")</f>
        <v>81.065534668411544</v>
      </c>
      <c r="P8" s="97">
        <f>IF(AND($B8&gt;0,$C8&gt;0,$D8&gt;0,NOT(ISBLANK($H8))),_xlfn.NORM.INV(ABS(VLOOKUP($M$1,VLookups!$A$43:$B$44,2,FALSE)-P$3),$G8,$K8),"")</f>
        <v>178.93446533158846</v>
      </c>
      <c r="Q8" s="98">
        <f>IF(AND($B8&gt;0,$C8&gt;0,$D8&gt;0,NOT(ISBLANK($H8))),_xlfn.NORM.INV(ABS(VLOOKUP($M$1,VLookups!$A$43:$B$44,2,FALSE)-Q$3),$G8,$K8),"")</f>
        <v>169.57493020979771</v>
      </c>
      <c r="R8" s="97">
        <f>IF(AND($B8&gt;0,$C8&gt;0,$D8&gt;0,NOT(ISBLANK($H8))),_xlfn.NORM.INV(ABS(VLOOKUP($M$1,VLookups!$A$43:$B$44,2,FALSE)-R$3),$G8,$K8),"")</f>
        <v>162.13626839829976</v>
      </c>
      <c r="S8" s="98">
        <f>IF(AND($B8&gt;0,$C8&gt;0,$D8&gt;0,NOT(ISBLANK($H8))),_xlfn.NORM.INV(ABS(VLOOKUP($M$1,VLookups!$A$43:$B$44,2,FALSE)-S$3),$G8,$K8),"")</f>
        <v>155.75455891504137</v>
      </c>
      <c r="T8" s="97">
        <f>IF(AND($B8&gt;0,$C8&gt;0,$D8&gt;0,NOT(ISBLANK($H8))),_xlfn.NORM.INV(ABS(VLOOKUP($M$1,VLookups!$A$43:$B$44,2,FALSE)-T$3),$G8,$K8),"")</f>
        <v>130</v>
      </c>
      <c r="U8" s="5"/>
      <c r="V8" s="172">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7">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3">
        <f t="shared" si="6"/>
        <v>3.1770911651762764E-5</v>
      </c>
      <c r="DU8" s="173">
        <f t="shared" si="7"/>
        <v>4.1386487365509711E-5</v>
      </c>
      <c r="DV8" s="173">
        <f t="shared" si="8"/>
        <v>5.3580483506748689E-5</v>
      </c>
      <c r="DW8" s="173">
        <f t="shared" si="9"/>
        <v>6.8940409516620065E-5</v>
      </c>
      <c r="DX8" s="173">
        <f t="shared" si="10"/>
        <v>8.8157701656256266E-5</v>
      </c>
      <c r="DY8" s="173">
        <f t="shared" si="11"/>
        <v>1.1203812431898756E-4</v>
      </c>
      <c r="DZ8" s="173">
        <f t="shared" si="12"/>
        <v>1.4151112044733151E-4</v>
      </c>
      <c r="EA8" s="173">
        <f t="shared" si="13"/>
        <v>1.776374292923177E-4</v>
      </c>
      <c r="EB8" s="173">
        <f t="shared" si="14"/>
        <v>2.2161418720586973E-4</v>
      </c>
      <c r="EC8" s="173">
        <f t="shared" si="15"/>
        <v>2.7477664032583095E-4</v>
      </c>
      <c r="ED8" s="173">
        <f t="shared" si="16"/>
        <v>3.385955364583283E-4</v>
      </c>
      <c r="EE8" s="173">
        <f t="shared" si="17"/>
        <v>4.1466923750699508E-4</v>
      </c>
      <c r="EF8" s="173">
        <f t="shared" si="18"/>
        <v>5.0470961394747239E-4</v>
      </c>
      <c r="EG8" s="173">
        <f t="shared" si="19"/>
        <v>6.1052085903933481E-4</v>
      </c>
      <c r="EH8" s="173">
        <f t="shared" si="20"/>
        <v>7.3397050120176219E-4</v>
      </c>
      <c r="EI8" s="173">
        <f t="shared" si="21"/>
        <v>8.7695210433086715E-4</v>
      </c>
      <c r="EJ8" s="173">
        <f t="shared" si="22"/>
        <v>1.0413394304621462E-3</v>
      </c>
      <c r="EK8" s="173">
        <f t="shared" si="23"/>
        <v>1.2289321953692801E-3</v>
      </c>
      <c r="EL8" s="173">
        <f t="shared" si="24"/>
        <v>1.4413939685603986E-3</v>
      </c>
      <c r="EM8" s="173">
        <f t="shared" si="25"/>
        <v>1.6801832420867853E-3</v>
      </c>
      <c r="EN8" s="173">
        <f t="shared" si="26"/>
        <v>1.9464791990983503E-3</v>
      </c>
      <c r="EO8" s="173">
        <f t="shared" si="27"/>
        <v>2.2411042289594103E-3</v>
      </c>
      <c r="EP8" s="173">
        <f t="shared" si="28"/>
        <v>2.5644457318139365E-3</v>
      </c>
      <c r="EQ8" s="173">
        <f t="shared" si="29"/>
        <v>2.916380198894843E-3</v>
      </c>
      <c r="ER8" s="173">
        <f t="shared" si="30"/>
        <v>3.2962029108001552E-3</v>
      </c>
      <c r="ES8" s="173">
        <f t="shared" si="31"/>
        <v>3.7025668298698465E-3</v>
      </c>
      <c r="ET8" s="173">
        <f t="shared" si="32"/>
        <v>4.1334343429499472E-3</v>
      </c>
      <c r="EU8" s="173">
        <f t="shared" si="33"/>
        <v>4.5860454109785155E-3</v>
      </c>
      <c r="EV8" s="173">
        <f t="shared" si="34"/>
        <v>5.0569053838684166E-3</v>
      </c>
      <c r="EW8" s="173">
        <f t="shared" si="35"/>
        <v>5.5417952355127625E-3</v>
      </c>
      <c r="EX8" s="173">
        <f t="shared" si="36"/>
        <v>6.0358062692049607E-3</v>
      </c>
      <c r="EY8" s="173">
        <f t="shared" si="37"/>
        <v>6.5334004566714315E-3</v>
      </c>
      <c r="EZ8" s="173">
        <f t="shared" si="38"/>
        <v>7.0284965363274794E-3</v>
      </c>
      <c r="FA8" s="173">
        <f t="shared" si="39"/>
        <v>7.5145808532774295E-3</v>
      </c>
      <c r="FB8" s="173">
        <f t="shared" si="40"/>
        <v>7.9848407310181002E-3</v>
      </c>
      <c r="FC8" s="173">
        <f t="shared" si="41"/>
        <v>8.4323169869191111E-3</v>
      </c>
      <c r="FD8" s="173">
        <f t="shared" si="42"/>
        <v>8.8500711088223324E-3</v>
      </c>
      <c r="FE8" s="173">
        <f t="shared" si="43"/>
        <v>9.2313616668974873E-3</v>
      </c>
      <c r="FF8" s="173">
        <f t="shared" si="44"/>
        <v>9.5698238067192971E-3</v>
      </c>
      <c r="FG8" s="173">
        <f t="shared" si="45"/>
        <v>9.859645210317812E-3</v>
      </c>
      <c r="FH8" s="173">
        <f t="shared" si="46"/>
        <v>1.0095731761750477E-2</v>
      </c>
      <c r="FI8" s="173">
        <f t="shared" si="47"/>
        <v>1.0273856335246407E-2</v>
      </c>
      <c r="FJ8" s="173">
        <f t="shared" si="48"/>
        <v>1.0390784640160512E-2</v>
      </c>
      <c r="FK8" s="173">
        <f t="shared" si="49"/>
        <v>1.044437289012713E-2</v>
      </c>
      <c r="FL8" s="173">
        <f t="shared" si="50"/>
        <v>1.0433633176019808E-2</v>
      </c>
      <c r="FM8" s="173">
        <f t="shared" si="51"/>
        <v>1.0358763757558545E-2</v>
      </c>
      <c r="FN8" s="173">
        <f t="shared" si="52"/>
        <v>1.0221142975889549E-2</v>
      </c>
      <c r="FO8" s="173">
        <f t="shared" si="53"/>
        <v>1.0023287048275173E-2</v>
      </c>
      <c r="FP8" s="173">
        <f t="shared" si="54"/>
        <v>9.7687735504708405E-3</v>
      </c>
      <c r="FQ8" s="173">
        <f t="shared" si="55"/>
        <v>9.4621338376941044E-3</v>
      </c>
      <c r="FR8" s="173">
        <f t="shared" si="56"/>
        <v>9.1087189232070889E-3</v>
      </c>
      <c r="FS8" s="173">
        <f t="shared" si="57"/>
        <v>8.7145443581179323E-3</v>
      </c>
      <c r="FT8" s="173">
        <f t="shared" si="58"/>
        <v>8.2861203867462489E-3</v>
      </c>
      <c r="FU8" s="173">
        <f t="shared" si="59"/>
        <v>7.8302740574655132E-3</v>
      </c>
      <c r="FV8" s="173">
        <f t="shared" si="60"/>
        <v>7.3539700385300772E-3</v>
      </c>
      <c r="FW8" s="173">
        <f t="shared" si="61"/>
        <v>6.8641366317483323E-3</v>
      </c>
      <c r="FX8" s="173">
        <f t="shared" si="62"/>
        <v>6.3675029227810874E-3</v>
      </c>
      <c r="FY8" s="173">
        <f t="shared" si="63"/>
        <v>5.870452200435668E-3</v>
      </c>
      <c r="FZ8" s="173">
        <f t="shared" si="64"/>
        <v>5.3788957762166906E-3</v>
      </c>
      <c r="GA8" s="173">
        <f t="shared" si="65"/>
        <v>4.8981702052467565E-3</v>
      </c>
      <c r="GB8" s="173">
        <f t="shared" si="66"/>
        <v>4.4329597194113822E-3</v>
      </c>
      <c r="GC8" s="173">
        <f t="shared" si="67"/>
        <v>3.9872445007142409E-3</v>
      </c>
      <c r="GD8" s="173">
        <f t="shared" si="68"/>
        <v>3.564274309175614E-3</v>
      </c>
      <c r="GE8" s="173">
        <f t="shared" si="69"/>
        <v>3.1665659877946439E-3</v>
      </c>
      <c r="GF8" s="173">
        <f t="shared" si="70"/>
        <v>2.7959225379645602E-3</v>
      </c>
      <c r="GG8" s="173">
        <f t="shared" si="71"/>
        <v>2.4534708198033039E-3</v>
      </c>
      <c r="GH8" s="173">
        <f t="shared" si="72"/>
        <v>2.1397144968851008E-3</v>
      </c>
      <c r="GI8" s="173">
        <f t="shared" si="73"/>
        <v>1.8545986143410575E-3</v>
      </c>
      <c r="GJ8" s="173">
        <f t="shared" si="74"/>
        <v>1.5975821619125332E-3</v>
      </c>
      <c r="GK8" s="173">
        <f t="shared" si="75"/>
        <v>1.3677151081901344E-3</v>
      </c>
      <c r="GL8" s="173">
        <f t="shared" si="76"/>
        <v>1.1637166705742404E-3</v>
      </c>
      <c r="GM8" s="173">
        <f t="shared" si="77"/>
        <v>9.8405197448084877E-4</v>
      </c>
      <c r="GN8" s="173">
        <f t="shared" si="78"/>
        <v>8.2700472009183197E-4</v>
      </c>
      <c r="GO8" s="173">
        <f t="shared" si="79"/>
        <v>6.9074398112609081E-4</v>
      </c>
      <c r="GP8" s="173">
        <f t="shared" si="80"/>
        <v>5.733837758835923E-4</v>
      </c>
      <c r="GQ8" s="173">
        <f t="shared" si="81"/>
        <v>4.7303454856390431E-4</v>
      </c>
      <c r="GR8" s="173">
        <f t="shared" si="82"/>
        <v>3.8784615621885736E-4</v>
      </c>
      <c r="GS8" s="173">
        <f t="shared" si="83"/>
        <v>3.1604235711771349E-4</v>
      </c>
      <c r="GT8" s="173">
        <f t="shared" si="84"/>
        <v>2.5594712913195651E-4</v>
      </c>
      <c r="GU8" s="173">
        <f t="shared" si="85"/>
        <v>2.060034069038966E-4</v>
      </c>
      <c r="GV8" s="173">
        <f t="shared" si="86"/>
        <v>1.6478501389125948E-4</v>
      </c>
      <c r="GW8" s="173">
        <f t="shared" si="87"/>
        <v>1.3100268378529045E-4</v>
      </c>
      <c r="GX8" s="173">
        <f t="shared" si="88"/>
        <v>1.035051222773253E-4</v>
      </c>
      <c r="GY8" s="173">
        <f t="shared" si="89"/>
        <v>8.1276063780318618E-5</v>
      </c>
      <c r="GZ8" s="173">
        <f t="shared" si="90"/>
        <v>6.3428238718024504E-5</v>
      </c>
      <c r="HA8" s="173">
        <f t="shared" si="91"/>
        <v>4.9195095894501255E-5</v>
      </c>
      <c r="HB8" s="173">
        <f t="shared" si="92"/>
        <v>3.7921031375788169E-5</v>
      </c>
      <c r="HC8" s="173">
        <f t="shared" si="93"/>
        <v>2.9050769460382016E-5</v>
      </c>
      <c r="HD8" s="173">
        <f t="shared" si="94"/>
        <v>2.2118430617025714E-5</v>
      </c>
      <c r="HE8" s="173">
        <f t="shared" si="95"/>
        <v>1.6736712187099971E-5</v>
      </c>
      <c r="HF8" s="173">
        <f t="shared" si="96"/>
        <v>1.2586505114062416E-5</v>
      </c>
      <c r="HG8" s="173">
        <f t="shared" si="97"/>
        <v>9.4071774265830047E-6</v>
      </c>
      <c r="HH8" s="173">
        <f t="shared" si="98"/>
        <v>6.9876747775393613E-6</v>
      </c>
      <c r="HI8" s="173">
        <f t="shared" si="99"/>
        <v>5.158520990541747E-6</v>
      </c>
      <c r="HJ8" s="173">
        <f t="shared" si="100"/>
        <v>3.7847473213989737E-6</v>
      </c>
      <c r="HK8" s="173">
        <f t="shared" si="101"/>
        <v>2.7597373312831115E-6</v>
      </c>
      <c r="HL8" s="173">
        <f t="shared" si="102"/>
        <v>1.9999437286113714E-6</v>
      </c>
      <c r="HM8" s="173">
        <f t="shared" si="103"/>
        <v>1.4404128070360592E-6</v>
      </c>
      <c r="HN8" s="173">
        <f t="shared" si="104"/>
        <v>1.0310395902381619E-6</v>
      </c>
      <c r="HO8" s="173">
        <f t="shared" si="105"/>
        <v>7.334708851138066E-7</v>
      </c>
      <c r="HP8" s="173">
        <f t="shared" si="106"/>
        <v>5.1857262469163925E-7</v>
      </c>
    </row>
    <row r="9" spans="1:225" x14ac:dyDescent="0.25">
      <c r="A9" s="4">
        <v>6</v>
      </c>
      <c r="B9" s="100">
        <f t="shared" si="107"/>
        <v>60</v>
      </c>
      <c r="C9" s="99">
        <v>120</v>
      </c>
      <c r="D9" s="100">
        <f t="shared" si="108"/>
        <v>240</v>
      </c>
      <c r="E9" s="36">
        <f t="shared" si="0"/>
        <v>1</v>
      </c>
      <c r="F9" s="36">
        <f t="shared" si="1"/>
        <v>0.5</v>
      </c>
      <c r="G9" s="77">
        <f t="shared" si="109"/>
        <v>130</v>
      </c>
      <c r="H9" s="23" t="s">
        <v>4</v>
      </c>
      <c r="I9" s="58"/>
      <c r="J9" s="300"/>
      <c r="K9" s="78">
        <f>IF(AND(B9&gt;0,C9&gt;0,D9&gt;0),IF(ISBLANK(J9),IF(ISBLANK(H9),"",(D9-B9)*VLOOKUP(H9,VLookups!$A$4:$B$13,2,FALSE)),J9),"")</f>
        <v>44.090815370097211</v>
      </c>
      <c r="L9" s="79">
        <f t="shared" si="2"/>
        <v>1944.0000000000005</v>
      </c>
      <c r="M9" s="99">
        <v>150</v>
      </c>
      <c r="N9" s="290">
        <f>IF(AND(M9&gt;0,C9&gt;0,NOT(K9="")),ABS(VLOOKUP($M$1,VLookups!$A$43:$B$44,2,FALSE)-_xlfn.NORM.DIST(M9,G9,K9,TRUE)),"")</f>
        <v>0.67494493888332674</v>
      </c>
      <c r="O9" s="98">
        <f>IF(AND($B9&gt;0,$C9&gt;0,$D9&gt;0,NOT(ISBLANK($H9))),_xlfn.NORM.INV(ABS(VLOOKUP($M$1,VLookups!$A$43:$B$44,2,FALSE)-O$3),$G9,$K9),"")</f>
        <v>73.495346536313974</v>
      </c>
      <c r="P9" s="97">
        <f>IF(AND($B9&gt;0,$C9&gt;0,$D9&gt;0,NOT(ISBLANK($H9))),_xlfn.NORM.INV(ABS(VLOOKUP($M$1,VLookups!$A$43:$B$44,2,FALSE)-P$3),$G9,$K9),"")</f>
        <v>186.50465346368603</v>
      </c>
      <c r="Q9" s="98">
        <f>IF(AND($B9&gt;0,$C9&gt;0,$D9&gt;0,NOT(ISBLANK($H9))),_xlfn.NORM.INV(ABS(VLOOKUP($M$1,VLookups!$A$43:$B$44,2,FALSE)-Q$3),$G9,$K9),"")</f>
        <v>175.69719321957473</v>
      </c>
      <c r="R9" s="97">
        <f>IF(AND($B9&gt;0,$C9&gt;0,$D9&gt;0,NOT(ISBLANK($H9))),_xlfn.NORM.INV(ABS(VLOOKUP($M$1,VLookups!$A$43:$B$44,2,FALSE)-R$3),$G9,$K9),"")</f>
        <v>167.10776642101683</v>
      </c>
      <c r="S9" s="98">
        <f>IF(AND($B9&gt;0,$C9&gt;0,$D9&gt;0,NOT(ISBLANK($H9))),_xlfn.NORM.INV(ABS(VLOOKUP($M$1,VLookups!$A$43:$B$44,2,FALSE)-S$3),$G9,$K9),"")</f>
        <v>159.73880304491843</v>
      </c>
      <c r="T9" s="97">
        <f>IF(AND($B9&gt;0,$C9&gt;0,$D9&gt;0,NOT(ISBLANK($H9))),_xlfn.NORM.INV(ABS(VLOOKUP($M$1,VLookups!$A$43:$B$44,2,FALSE)-T$3),$G9,$K9),"")</f>
        <v>130</v>
      </c>
      <c r="U9" s="5"/>
      <c r="V9" s="172">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7">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3">
        <f t="shared" si="6"/>
        <v>1.1716845824502081E-4</v>
      </c>
      <c r="DU9" s="173">
        <f t="shared" si="7"/>
        <v>1.4286715071172622E-4</v>
      </c>
      <c r="DV9" s="173">
        <f t="shared" si="8"/>
        <v>1.7339773846517204E-4</v>
      </c>
      <c r="DW9" s="173">
        <f t="shared" si="9"/>
        <v>2.0948062057004349E-4</v>
      </c>
      <c r="DX9" s="173">
        <f t="shared" si="10"/>
        <v>2.5190318119622604E-4</v>
      </c>
      <c r="DY9" s="173">
        <f t="shared" si="11"/>
        <v>3.0151771260052742E-4</v>
      </c>
      <c r="DZ9" s="173">
        <f t="shared" si="12"/>
        <v>3.5923726794959116E-4</v>
      </c>
      <c r="EA9" s="173">
        <f t="shared" si="13"/>
        <v>4.260291516569901E-4</v>
      </c>
      <c r="EB9" s="173">
        <f t="shared" si="14"/>
        <v>5.0290578016377223E-4</v>
      </c>
      <c r="EC9" s="173">
        <f t="shared" si="15"/>
        <v>5.9091268706841331E-4</v>
      </c>
      <c r="ED9" s="173">
        <f t="shared" si="16"/>
        <v>6.911135043964411E-4</v>
      </c>
      <c r="EE9" s="173">
        <f t="shared" si="17"/>
        <v>8.0457182715701857E-4</v>
      </c>
      <c r="EF9" s="173">
        <f t="shared" si="18"/>
        <v>9.323299609588589E-4</v>
      </c>
      <c r="EG9" s="173">
        <f t="shared" si="19"/>
        <v>1.0753846612470009E-3</v>
      </c>
      <c r="EH9" s="173">
        <f t="shared" si="20"/>
        <v>1.2346600955737486E-3</v>
      </c>
      <c r="EI9" s="173">
        <f t="shared" si="21"/>
        <v>1.4109783940762116E-3</v>
      </c>
      <c r="EJ9" s="173">
        <f t="shared" si="22"/>
        <v>1.605028293787306E-3</v>
      </c>
      <c r="EK9" s="173">
        <f t="shared" si="23"/>
        <v>1.8173325243477023E-3</v>
      </c>
      <c r="EL9" s="173">
        <f t="shared" si="24"/>
        <v>2.0482147200344158E-3</v>
      </c>
      <c r="EM9" s="173">
        <f t="shared" si="25"/>
        <v>2.2977667690285797E-3</v>
      </c>
      <c r="EN9" s="173">
        <f t="shared" si="26"/>
        <v>2.5658176183585169E-3</v>
      </c>
      <c r="EO9" s="173">
        <f t="shared" si="27"/>
        <v>2.8519046347494905E-3</v>
      </c>
      <c r="EP9" s="173">
        <f t="shared" si="28"/>
        <v>3.1552486707686709E-3</v>
      </c>
      <c r="EQ9" s="173">
        <f t="shared" si="29"/>
        <v>3.4747339959695831E-3</v>
      </c>
      <c r="ER9" s="173">
        <f t="shared" si="30"/>
        <v>3.808894219148296E-3</v>
      </c>
      <c r="ES9" s="173">
        <f t="shared" si="31"/>
        <v>4.1559052468004556E-3</v>
      </c>
      <c r="ET9" s="173">
        <f t="shared" si="32"/>
        <v>4.5135861927962685E-3</v>
      </c>
      <c r="EU9" s="173">
        <f t="shared" si="33"/>
        <v>4.8794089757503633E-3</v>
      </c>
      <c r="EV9" s="173">
        <f t="shared" si="34"/>
        <v>5.2505171165307812E-3</v>
      </c>
      <c r="EW9" s="173">
        <f t="shared" si="35"/>
        <v>5.6237539842743534E-3</v>
      </c>
      <c r="EX9" s="173">
        <f t="shared" si="36"/>
        <v>5.9957004430183647E-3</v>
      </c>
      <c r="EY9" s="173">
        <f t="shared" si="37"/>
        <v>6.362721532698859E-3</v>
      </c>
      <c r="EZ9" s="173">
        <f t="shared" si="38"/>
        <v>6.7210214897515889E-3</v>
      </c>
      <c r="FA9" s="173">
        <f t="shared" si="39"/>
        <v>7.0667060872184554E-3</v>
      </c>
      <c r="FB9" s="173">
        <f t="shared" si="40"/>
        <v>7.395850966239615E-3</v>
      </c>
      <c r="FC9" s="173">
        <f t="shared" si="41"/>
        <v>7.7045743543380897E-3</v>
      </c>
      <c r="FD9" s="173">
        <f t="shared" si="42"/>
        <v>7.989112334594501E-3</v>
      </c>
      <c r="FE9" s="173">
        <f t="shared" si="43"/>
        <v>8.245894655910942E-3</v>
      </c>
      <c r="FF9" s="173">
        <f t="shared" si="44"/>
        <v>8.4716189682452706E-3</v>
      </c>
      <c r="FG9" s="173">
        <f t="shared" si="45"/>
        <v>8.6633213354279145E-3</v>
      </c>
      <c r="FH9" s="173">
        <f t="shared" si="46"/>
        <v>8.8184409262122079E-3</v>
      </c>
      <c r="FI9" s="173">
        <f t="shared" si="47"/>
        <v>8.9348769122649975E-3</v>
      </c>
      <c r="FJ9" s="173">
        <f t="shared" si="48"/>
        <v>9.0110358068738981E-3</v>
      </c>
      <c r="FK9" s="173">
        <f t="shared" si="49"/>
        <v>9.0458677535624719E-3</v>
      </c>
      <c r="FL9" s="173">
        <f t="shared" si="50"/>
        <v>9.0388906094784546E-3</v>
      </c>
      <c r="FM9" s="173">
        <f t="shared" si="51"/>
        <v>8.990201051295112E-3</v>
      </c>
      <c r="FN9" s="173">
        <f t="shared" si="52"/>
        <v>8.9004723460303845E-3</v>
      </c>
      <c r="FO9" s="173">
        <f t="shared" si="53"/>
        <v>8.7709388586340344E-3</v>
      </c>
      <c r="FP9" s="173">
        <f t="shared" si="54"/>
        <v>8.6033677946658407E-3</v>
      </c>
      <c r="FQ9" s="173">
        <f t="shared" si="55"/>
        <v>8.4000190822835271E-3</v>
      </c>
      <c r="FR9" s="173">
        <f t="shared" si="56"/>
        <v>8.1635946665110769E-3</v>
      </c>
      <c r="FS9" s="173">
        <f t="shared" si="57"/>
        <v>7.8971788056608275E-3</v>
      </c>
      <c r="FT9" s="173">
        <f t="shared" si="58"/>
        <v>7.6041712127085789E-3</v>
      </c>
      <c r="FU9" s="173">
        <f t="shared" si="59"/>
        <v>7.288215064382343E-3</v>
      </c>
      <c r="FV9" s="173">
        <f t="shared" si="60"/>
        <v>6.9531220022581181E-3</v>
      </c>
      <c r="FW9" s="173">
        <f t="shared" si="61"/>
        <v>6.6027962714997135E-3</v>
      </c>
      <c r="FX9" s="173">
        <f t="shared" si="62"/>
        <v>6.2411600859538377E-3</v>
      </c>
      <c r="FY9" s="173">
        <f t="shared" si="63"/>
        <v>5.8720821784920083E-3</v>
      </c>
      <c r="FZ9" s="173">
        <f t="shared" si="64"/>
        <v>5.4993113012089707E-3</v>
      </c>
      <c r="GA9" s="173">
        <f t="shared" si="65"/>
        <v>5.1264161922799532E-3</v>
      </c>
      <c r="GB9" s="173">
        <f t="shared" si="66"/>
        <v>4.7567332377303944E-3</v>
      </c>
      <c r="GC9" s="173">
        <f t="shared" si="67"/>
        <v>4.3933227409873998E-3</v>
      </c>
      <c r="GD9" s="173">
        <f t="shared" si="68"/>
        <v>4.0389343851445847E-3</v>
      </c>
      <c r="GE9" s="173">
        <f t="shared" si="69"/>
        <v>3.6959821463180588E-3</v>
      </c>
      <c r="GF9" s="173">
        <f t="shared" si="70"/>
        <v>3.366528604235332E-3</v>
      </c>
      <c r="GG9" s="173">
        <f t="shared" si="71"/>
        <v>3.0522783096521627E-3</v>
      </c>
      <c r="GH9" s="173">
        <f t="shared" si="72"/>
        <v>2.7545796167062833E-3</v>
      </c>
      <c r="GI9" s="173">
        <f t="shared" si="73"/>
        <v>2.4744341789652976E-3</v>
      </c>
      <c r="GJ9" s="173">
        <f t="shared" si="74"/>
        <v>2.2125131453324663E-3</v>
      </c>
      <c r="GK9" s="173">
        <f t="shared" si="75"/>
        <v>1.9691789783007774E-3</v>
      </c>
      <c r="GL9" s="173">
        <f t="shared" si="76"/>
        <v>1.744511752113572E-3</v>
      </c>
      <c r="GM9" s="173">
        <f t="shared" si="77"/>
        <v>1.5383387699096568E-3</v>
      </c>
      <c r="GN9" s="173">
        <f t="shared" si="78"/>
        <v>1.3502663628213141E-3</v>
      </c>
      <c r="GO9" s="173">
        <f t="shared" si="79"/>
        <v>1.1797127947634815E-3</v>
      </c>
      <c r="GP9" s="173">
        <f t="shared" si="80"/>
        <v>1.0259412878125727E-3</v>
      </c>
      <c r="GQ9" s="173">
        <f t="shared" si="81"/>
        <v>8.8809229755797408E-4</v>
      </c>
      <c r="GR9" s="173">
        <f t="shared" si="82"/>
        <v>7.6521429837752056E-4</v>
      </c>
      <c r="GS9" s="173">
        <f t="shared" si="83"/>
        <v>6.5629247818892525E-4</v>
      </c>
      <c r="GT9" s="173">
        <f t="shared" si="84"/>
        <v>5.6027488431024584E-4</v>
      </c>
      <c r="GU9" s="173">
        <f t="shared" si="85"/>
        <v>4.7609570081660603E-4</v>
      </c>
      <c r="GV9" s="173">
        <f t="shared" si="86"/>
        <v>4.0269546832018993E-4</v>
      </c>
      <c r="GW9" s="173">
        <f t="shared" si="87"/>
        <v>3.3903817556265063E-4</v>
      </c>
      <c r="GX9" s="173">
        <f t="shared" si="88"/>
        <v>2.8412525579287021E-4</v>
      </c>
      <c r="GY9" s="173">
        <f t="shared" si="89"/>
        <v>2.3700660784792827E-4</v>
      </c>
      <c r="GZ9" s="173">
        <f t="shared" si="90"/>
        <v>1.9678883136977211E-4</v>
      </c>
      <c r="HA9" s="173">
        <f t="shared" si="91"/>
        <v>1.6264091774184162E-4</v>
      </c>
      <c r="HB9" s="173">
        <f t="shared" si="92"/>
        <v>1.337976739082843E-4</v>
      </c>
      <c r="HC9" s="173">
        <f t="shared" si="93"/>
        <v>1.0956117660346296E-4</v>
      </c>
      <c r="HD9" s="173">
        <f t="shared" si="94"/>
        <v>8.9300561445627283E-5</v>
      </c>
      <c r="HE9" s="173">
        <f t="shared" si="95"/>
        <v>7.2450446873664089E-5</v>
      </c>
      <c r="HF9" s="173">
        <f t="shared" si="96"/>
        <v>5.8508279192070738E-5</v>
      </c>
      <c r="HG9" s="173">
        <f t="shared" si="97"/>
        <v>4.7030864202395513E-5</v>
      </c>
      <c r="HH9" s="173">
        <f t="shared" si="98"/>
        <v>3.763032510873284E-5</v>
      </c>
      <c r="HI9" s="173">
        <f t="shared" si="99"/>
        <v>2.9969697486290997E-5</v>
      </c>
      <c r="HJ9" s="173">
        <f t="shared" si="100"/>
        <v>2.3758341763814642E-5</v>
      </c>
      <c r="HK9" s="173">
        <f t="shared" si="101"/>
        <v>1.8747323300600259E-5</v>
      </c>
      <c r="HL9" s="173">
        <f t="shared" si="102"/>
        <v>1.4724880870926975E-5</v>
      </c>
      <c r="HM9" s="173">
        <f t="shared" si="103"/>
        <v>1.151207706563342E-5</v>
      </c>
      <c r="HN9" s="173">
        <f t="shared" si="104"/>
        <v>8.9586993892292271E-6</v>
      </c>
      <c r="HO9" s="173">
        <f t="shared" si="105"/>
        <v>6.9394590474715919E-6</v>
      </c>
      <c r="HP9" s="173">
        <f t="shared" si="106"/>
        <v>5.3505157612480508E-6</v>
      </c>
    </row>
    <row r="10" spans="1:225" x14ac:dyDescent="0.25">
      <c r="A10" s="4">
        <v>7</v>
      </c>
      <c r="B10" s="100">
        <f t="shared" si="107"/>
        <v>60</v>
      </c>
      <c r="C10" s="99">
        <v>120</v>
      </c>
      <c r="D10" s="100">
        <f t="shared" si="108"/>
        <v>240</v>
      </c>
      <c r="E10" s="36">
        <f t="shared" si="0"/>
        <v>1</v>
      </c>
      <c r="F10" s="36">
        <f t="shared" si="1"/>
        <v>0.5</v>
      </c>
      <c r="G10" s="77">
        <f t="shared" si="109"/>
        <v>130</v>
      </c>
      <c r="H10" s="23" t="s">
        <v>2</v>
      </c>
      <c r="I10" s="58"/>
      <c r="J10" s="300"/>
      <c r="K10" s="78">
        <f>IF(AND(B10&gt;0,C10&gt;0,D10&gt;0),IF(ISBLANK(J10),IF(ISBLANK(H10),"",(D10-B10)*VLOOKUP(H10,VLookups!$A$4:$B$13,2,FALSE)),J10),"")</f>
        <v>50.911688245431421</v>
      </c>
      <c r="L10" s="79">
        <f t="shared" si="2"/>
        <v>2592</v>
      </c>
      <c r="M10" s="99">
        <v>150</v>
      </c>
      <c r="N10" s="290">
        <f>IF(AND(M10&gt;0,C10&gt;0,NOT(K10="")),ABS(VLOOKUP($M$1,VLookups!$A$43:$B$44,2,FALSE)-_xlfn.NORM.DIST(M10,G10,K10,TRUE)),"")</f>
        <v>0.65278009968220452</v>
      </c>
      <c r="O10" s="98">
        <f>IF(AND($B10&gt;0,$C10&gt;0,$D10&gt;0,NOT(ISBLANK($H10))),_xlfn.NORM.INV(ABS(VLOOKUP($M$1,VLookups!$A$43:$B$44,2,FALSE)-O$3),$G10,$K10),"")</f>
        <v>64.754046224548716</v>
      </c>
      <c r="P10" s="97">
        <f>IF(AND($B10&gt;0,$C10&gt;0,$D10&gt;0,NOT(ISBLANK($H10))),_xlfn.NORM.INV(ABS(VLOOKUP($M$1,VLookups!$A$43:$B$44,2,FALSE)-P$3),$G10,$K10),"")</f>
        <v>195.24595377545128</v>
      </c>
      <c r="Q10" s="98">
        <f>IF(AND($B10&gt;0,$C10&gt;0,$D10&gt;0,NOT(ISBLANK($H10))),_xlfn.NORM.INV(ABS(VLOOKUP($M$1,VLookups!$A$43:$B$44,2,FALSE)-Q$3),$G10,$K10),"")</f>
        <v>182.76657361306363</v>
      </c>
      <c r="R10" s="97">
        <f>IF(AND($B10&gt;0,$C10&gt;0,$D10&gt;0,NOT(ISBLANK($H10))),_xlfn.NORM.INV(ABS(VLOOKUP($M$1,VLookups!$A$43:$B$44,2,FALSE)-R$3),$G10,$K10),"")</f>
        <v>172.84835786439965</v>
      </c>
      <c r="S10" s="98">
        <f>IF(AND($B10&gt;0,$C10&gt;0,$D10&gt;0,NOT(ISBLANK($H10))),_xlfn.NORM.INV(ABS(VLOOKUP($M$1,VLookups!$A$43:$B$44,2,FALSE)-S$3),$G10,$K10),"")</f>
        <v>164.33941188672185</v>
      </c>
      <c r="T10" s="97">
        <f>IF(AND($B10&gt;0,$C10&gt;0,$D10&gt;0,NOT(ISBLANK($H10))),_xlfn.NORM.INV(ABS(VLOOKUP($M$1,VLookups!$A$43:$B$44,2,FALSE)-T$3),$G10,$K10),"")</f>
        <v>130</v>
      </c>
      <c r="U10" s="5"/>
      <c r="V10" s="172">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7">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3">
        <f t="shared" si="6"/>
        <v>3.0080091435828076E-4</v>
      </c>
      <c r="DU10" s="173">
        <f t="shared" si="7"/>
        <v>3.4903614482649259E-4</v>
      </c>
      <c r="DV10" s="173">
        <f t="shared" si="8"/>
        <v>4.0360235090743367E-4</v>
      </c>
      <c r="DW10" s="173">
        <f t="shared" si="9"/>
        <v>4.650814356643973E-4</v>
      </c>
      <c r="DX10" s="173">
        <f t="shared" si="10"/>
        <v>5.3406775124349433E-4</v>
      </c>
      <c r="DY10" s="173">
        <f t="shared" si="11"/>
        <v>6.1116114786865681E-4</v>
      </c>
      <c r="DZ10" s="173">
        <f t="shared" si="12"/>
        <v>6.9695887740689206E-4</v>
      </c>
      <c r="EA10" s="173">
        <f t="shared" si="13"/>
        <v>7.9204636211274368E-4</v>
      </c>
      <c r="EB10" s="173">
        <f t="shared" si="14"/>
        <v>8.9698687013282192E-4</v>
      </c>
      <c r="EC10" s="173">
        <f t="shared" si="15"/>
        <v>1.0123101735526911E-3</v>
      </c>
      <c r="ED10" s="173">
        <f t="shared" si="16"/>
        <v>1.1385003015211906E-3</v>
      </c>
      <c r="EE10" s="173">
        <f t="shared" si="17"/>
        <v>1.2759825394240201E-3</v>
      </c>
      <c r="EF10" s="173">
        <f t="shared" si="18"/>
        <v>1.4251098641521959E-3</v>
      </c>
      <c r="EG10" s="173">
        <f t="shared" si="19"/>
        <v>1.5861490440126406E-3</v>
      </c>
      <c r="EH10" s="173">
        <f t="shared" si="20"/>
        <v>1.7592666684150902E-3</v>
      </c>
      <c r="EI10" s="173">
        <f t="shared" si="21"/>
        <v>1.9445154057018458E-3</v>
      </c>
      <c r="EJ10" s="173">
        <f t="shared" si="22"/>
        <v>2.1418208158744895E-3</v>
      </c>
      <c r="EK10" s="173">
        <f t="shared" si="23"/>
        <v>2.3509690670272128E-3</v>
      </c>
      <c r="EL10" s="173">
        <f t="shared" si="24"/>
        <v>2.5715959185957653E-3</v>
      </c>
      <c r="EM10" s="173">
        <f t="shared" si="25"/>
        <v>2.8031773397771331E-3</v>
      </c>
      <c r="EN10" s="173">
        <f t="shared" si="26"/>
        <v>3.0450221265631637E-3</v>
      </c>
      <c r="EO10" s="173">
        <f t="shared" si="27"/>
        <v>3.2962668649130704E-3</v>
      </c>
      <c r="EP10" s="173">
        <f t="shared" si="28"/>
        <v>3.5558735601321288E-3</v>
      </c>
      <c r="EQ10" s="173">
        <f t="shared" si="29"/>
        <v>3.8226302133605879E-3</v>
      </c>
      <c r="ER10" s="173">
        <f t="shared" si="30"/>
        <v>4.0951545754487938E-3</v>
      </c>
      <c r="ES10" s="173">
        <f t="shared" si="31"/>
        <v>4.3719012470752831E-3</v>
      </c>
      <c r="ET10" s="173">
        <f t="shared" si="32"/>
        <v>4.651172222871436E-3</v>
      </c>
      <c r="EU10" s="173">
        <f t="shared" si="33"/>
        <v>4.9311308981001573E-3</v>
      </c>
      <c r="EV10" s="173">
        <f t="shared" si="34"/>
        <v>5.2098194710553042E-3</v>
      </c>
      <c r="EW10" s="173">
        <f t="shared" si="35"/>
        <v>5.4851795851206375E-3</v>
      </c>
      <c r="EX10" s="173">
        <f t="shared" si="36"/>
        <v>5.7550759639627778E-3</v>
      </c>
      <c r="EY10" s="173">
        <f t="shared" si="37"/>
        <v>6.0173227044531688E-3</v>
      </c>
      <c r="EZ10" s="173">
        <f t="shared" si="38"/>
        <v>6.2697118075534857E-3</v>
      </c>
      <c r="FA10" s="173">
        <f t="shared" si="39"/>
        <v>6.5100434504964935E-3</v>
      </c>
      <c r="FB10" s="173">
        <f t="shared" si="40"/>
        <v>6.7361574369798364E-3</v>
      </c>
      <c r="FC10" s="173">
        <f t="shared" si="41"/>
        <v>6.9459652083688761E-3</v>
      </c>
      <c r="FD10" s="173">
        <f t="shared" si="42"/>
        <v>7.1374817603446807E-3</v>
      </c>
      <c r="FE10" s="173">
        <f t="shared" si="43"/>
        <v>7.3088567878638782E-3</v>
      </c>
      <c r="FF10" s="173">
        <f t="shared" si="44"/>
        <v>7.4584043780198239E-3</v>
      </c>
      <c r="FG10" s="173">
        <f t="shared" si="45"/>
        <v>7.5846305861138521E-3</v>
      </c>
      <c r="FH10" s="173">
        <f t="shared" si="46"/>
        <v>7.6862582650217611E-3</v>
      </c>
      <c r="FI10" s="173">
        <f t="shared" si="47"/>
        <v>7.7622485711697706E-3</v>
      </c>
      <c r="FJ10" s="173">
        <f t="shared" si="48"/>
        <v>7.8118186408526174E-3</v>
      </c>
      <c r="FK10" s="173">
        <f t="shared" si="49"/>
        <v>7.8344550163455817E-3</v>
      </c>
      <c r="FL10" s="173">
        <f t="shared" si="50"/>
        <v>7.8299224998296633E-3</v>
      </c>
      <c r="FM10" s="173">
        <f t="shared" si="51"/>
        <v>7.7982682216324378E-3</v>
      </c>
      <c r="FN10" s="173">
        <f t="shared" si="52"/>
        <v>7.7398208243820059E-3</v>
      </c>
      <c r="FO10" s="173">
        <f t="shared" si="53"/>
        <v>7.6551847828229226E-3</v>
      </c>
      <c r="FP10" s="173">
        <f t="shared" si="54"/>
        <v>7.5452299965804957E-3</v>
      </c>
      <c r="FQ10" s="173">
        <f t="shared" si="55"/>
        <v>7.4110769064362116E-3</v>
      </c>
      <c r="FR10" s="173">
        <f t="shared" si="56"/>
        <v>7.2540774902062543E-3</v>
      </c>
      <c r="FS10" s="173">
        <f t="shared" si="57"/>
        <v>7.0757925889037929E-3</v>
      </c>
      <c r="FT10" s="173">
        <f t="shared" si="58"/>
        <v>6.8779660947308752E-3</v>
      </c>
      <c r="FU10" s="173">
        <f t="shared" si="59"/>
        <v>6.6624965973143043E-3</v>
      </c>
      <c r="FV10" s="173">
        <f t="shared" si="60"/>
        <v>6.4314071317863675E-3</v>
      </c>
      <c r="FW10" s="173">
        <f t="shared" si="61"/>
        <v>6.1868137007694887E-3</v>
      </c>
      <c r="FX10" s="173">
        <f t="shared" si="62"/>
        <v>5.9308932516717733E-3</v>
      </c>
      <c r="FY10" s="173">
        <f t="shared" si="63"/>
        <v>5.6658517812168217E-3</v>
      </c>
      <c r="FZ10" s="173">
        <f t="shared" si="64"/>
        <v>5.3938932117259765E-3</v>
      </c>
      <c r="GA10" s="173">
        <f t="shared" si="65"/>
        <v>5.1171896398304545E-3</v>
      </c>
      <c r="GB10" s="173">
        <f t="shared" si="66"/>
        <v>4.8378535000008268E-3</v>
      </c>
      <c r="GC10" s="173">
        <f t="shared" si="67"/>
        <v>4.5579121149346008E-3</v>
      </c>
      <c r="GD10" s="173">
        <f t="shared" si="68"/>
        <v>4.279285025131919E-3</v>
      </c>
      <c r="GE10" s="173">
        <f t="shared" si="69"/>
        <v>4.0037644037939401E-3</v>
      </c>
      <c r="GF10" s="173">
        <f t="shared" si="70"/>
        <v>3.732998773448102E-3</v>
      </c>
      <c r="GG10" s="173">
        <f t="shared" si="71"/>
        <v>3.4684801503473417E-3</v>
      </c>
      <c r="GH10" s="173">
        <f t="shared" si="72"/>
        <v>3.2115346544676631E-3</v>
      </c>
      <c r="GI10" s="173">
        <f t="shared" si="73"/>
        <v>2.9633165393615998E-3</v>
      </c>
      <c r="GJ10" s="173">
        <f t="shared" si="74"/>
        <v>2.7248055194184209E-3</v>
      </c>
      <c r="GK10" s="173">
        <f t="shared" si="75"/>
        <v>2.4968072040620448E-3</v>
      </c>
      <c r="GL10" s="173">
        <f t="shared" si="76"/>
        <v>2.2799563904933227E-3</v>
      </c>
      <c r="GM10" s="173">
        <f t="shared" si="77"/>
        <v>2.0747229197237115E-3</v>
      </c>
      <c r="GN10" s="173">
        <f t="shared" si="78"/>
        <v>1.8814197653800576E-3</v>
      </c>
      <c r="GO10" s="173">
        <f t="shared" si="79"/>
        <v>1.7002130011865295E-3</v>
      </c>
      <c r="GP10" s="173">
        <f t="shared" si="80"/>
        <v>1.5311332808561856E-3</v>
      </c>
      <c r="GQ10" s="173">
        <f t="shared" si="81"/>
        <v>1.3740884627070078E-3</v>
      </c>
      <c r="GR10" s="173">
        <f t="shared" si="82"/>
        <v>1.2288770197146279E-3</v>
      </c>
      <c r="GS10" s="173">
        <f t="shared" si="83"/>
        <v>1.0952018927505006E-3</v>
      </c>
      <c r="GT10" s="173">
        <f t="shared" si="84"/>
        <v>9.7268446908311049E-4</v>
      </c>
      <c r="GU10" s="173">
        <f t="shared" si="85"/>
        <v>8.6087839838889916E-4</v>
      </c>
      <c r="GV10" s="173">
        <f t="shared" si="86"/>
        <v>7.5928299303426421E-4</v>
      </c>
      <c r="GW10" s="173">
        <f t="shared" si="87"/>
        <v>6.6735599677119684E-4</v>
      </c>
      <c r="GX10" s="173">
        <f t="shared" si="88"/>
        <v>5.8452554482474697E-4</v>
      </c>
      <c r="GY10" s="173">
        <f t="shared" si="89"/>
        <v>5.1020117733875485E-4</v>
      </c>
      <c r="GZ10" s="173">
        <f t="shared" si="90"/>
        <v>4.4378380612948825E-4</v>
      </c>
      <c r="HA10" s="173">
        <f t="shared" si="91"/>
        <v>3.8467457068625237E-4</v>
      </c>
      <c r="HB10" s="173">
        <f t="shared" si="92"/>
        <v>3.322825525489294E-4</v>
      </c>
      <c r="HC10" s="173">
        <f t="shared" si="93"/>
        <v>2.8603134696996265E-4</v>
      </c>
      <c r="HD10" s="173">
        <f t="shared" si="94"/>
        <v>2.4536451670605672E-4</v>
      </c>
      <c r="HE10" s="173">
        <f t="shared" si="95"/>
        <v>2.0974997463519941E-4</v>
      </c>
      <c r="HF10" s="173">
        <f t="shared" si="96"/>
        <v>1.7868335957450435E-4</v>
      </c>
      <c r="HG10" s="173">
        <f t="shared" si="97"/>
        <v>1.5169048324581081E-4</v>
      </c>
      <c r="HH10" s="173">
        <f t="shared" si="98"/>
        <v>1.2832893598416198E-4</v>
      </c>
      <c r="HI10" s="173">
        <f t="shared" si="99"/>
        <v>1.081889447936781E-4</v>
      </c>
      <c r="HJ10" s="173">
        <f t="shared" si="100"/>
        <v>9.0893580085459145E-5</v>
      </c>
      <c r="HK10" s="173">
        <f t="shared" si="101"/>
        <v>7.6098407294049279E-5</v>
      </c>
      <c r="HL10" s="173">
        <f t="shared" si="102"/>
        <v>6.3490677003071283E-5</v>
      </c>
      <c r="HM10" s="173">
        <f t="shared" si="103"/>
        <v>5.278814266685579E-5</v>
      </c>
      <c r="HN10" s="173">
        <f t="shared" si="104"/>
        <v>4.3737588935548534E-5</v>
      </c>
      <c r="HO10" s="173">
        <f t="shared" si="105"/>
        <v>3.6113146396674668E-5</v>
      </c>
      <c r="HP10" s="173">
        <f t="shared" si="106"/>
        <v>2.9714460623936936E-5</v>
      </c>
    </row>
    <row r="11" spans="1:225" x14ac:dyDescent="0.25">
      <c r="A11" s="4">
        <v>8</v>
      </c>
      <c r="B11" s="100">
        <f t="shared" si="107"/>
        <v>60</v>
      </c>
      <c r="C11" s="99">
        <v>120</v>
      </c>
      <c r="D11" s="100">
        <f t="shared" si="108"/>
        <v>240</v>
      </c>
      <c r="E11" s="36">
        <f t="shared" si="0"/>
        <v>1</v>
      </c>
      <c r="F11" s="36">
        <f t="shared" si="1"/>
        <v>0.5</v>
      </c>
      <c r="G11" s="77">
        <f t="shared" si="109"/>
        <v>130</v>
      </c>
      <c r="H11" s="23" t="s">
        <v>862</v>
      </c>
      <c r="I11" s="58"/>
      <c r="J11" s="300"/>
      <c r="K11" s="78">
        <f>IF(AND(B11&gt;0,C11&gt;0,D11&gt;0),IF(ISBLANK(J11),IF(ISBLANK(H11),"",(D11-B11)*VLOOKUP(H11,VLookups!$A$4:$B$13,2,FALSE)),J11),"")</f>
        <v>56.920997883030829</v>
      </c>
      <c r="L11" s="79">
        <f t="shared" si="2"/>
        <v>3240</v>
      </c>
      <c r="M11" s="99">
        <v>150</v>
      </c>
      <c r="N11" s="290">
        <f>IF(AND(M11&gt;0,C11&gt;0,NOT(K11="")),ABS(VLOOKUP($M$1,VLookups!$A$43:$B$44,2,FALSE)-_xlfn.NORM.DIST(M11,G11,K11,TRUE)),"")</f>
        <v>0.6373424258812117</v>
      </c>
      <c r="O11" s="98">
        <f>IF(AND($B11&gt;0,$C11&gt;0,$D11&gt;0,NOT(ISBLANK($H11))),_xlfn.NORM.INV(ABS(VLOOKUP($M$1,VLookups!$A$43:$B$44,2,FALSE)-O$3),$G11,$K11),"")</f>
        <v>57.052806050640939</v>
      </c>
      <c r="P11" s="97">
        <f>IF(AND($B11&gt;0,$C11&gt;0,$D11&gt;0,NOT(ISBLANK($H11))),_xlfn.NORM.INV(ABS(VLOOKUP($M$1,VLookups!$A$43:$B$44,2,FALSE)-P$3),$G11,$K11),"")</f>
        <v>202.94719394935908</v>
      </c>
      <c r="Q11" s="98">
        <f>IF(AND($B11&gt;0,$C11&gt;0,$D11&gt;0,NOT(ISBLANK($H11))),_xlfn.NORM.INV(ABS(VLOOKUP($M$1,VLookups!$A$43:$B$44,2,FALSE)-Q$3),$G11,$K11),"")</f>
        <v>188.99482276927847</v>
      </c>
      <c r="R11" s="97">
        <f>IF(AND($B11&gt;0,$C11&gt;0,$D11&gt;0,NOT(ISBLANK($H11))),_xlfn.NORM.INV(ABS(VLOOKUP($M$1,VLookups!$A$43:$B$44,2,FALSE)-R$3),$G11,$K11),"")</f>
        <v>177.90592045451768</v>
      </c>
      <c r="S11" s="98">
        <f>IF(AND($B11&gt;0,$C11&gt;0,$D11&gt;0,NOT(ISBLANK($H11))),_xlfn.NORM.INV(ABS(VLOOKUP($M$1,VLookups!$A$43:$B$44,2,FALSE)-S$3),$G11,$K11),"")</f>
        <v>168.39262964303717</v>
      </c>
      <c r="T11" s="97">
        <f>IF(AND($B11&gt;0,$C11&gt;0,$D11&gt;0,NOT(ISBLANK($H11))),_xlfn.NORM.INV(ABS(VLOOKUP($M$1,VLookups!$A$43:$B$44,2,FALSE)-T$3),$G11,$K11),"")</f>
        <v>130</v>
      </c>
      <c r="U11" s="5"/>
      <c r="V11" s="172">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7">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3">
        <f t="shared" si="6"/>
        <v>5.1640070748702467E-4</v>
      </c>
      <c r="DU11" s="173">
        <f t="shared" si="7"/>
        <v>5.8164745134737367E-4</v>
      </c>
      <c r="DV11" s="173">
        <f t="shared" si="8"/>
        <v>6.5332075720396109E-4</v>
      </c>
      <c r="DW11" s="173">
        <f t="shared" si="9"/>
        <v>7.3179040436058057E-4</v>
      </c>
      <c r="DX11" s="173">
        <f t="shared" si="10"/>
        <v>8.1741121246507026E-4</v>
      </c>
      <c r="DY11" s="173">
        <f t="shared" si="11"/>
        <v>9.105170806579712E-4</v>
      </c>
      <c r="DZ11" s="173">
        <f t="shared" si="12"/>
        <v>1.0114146275639708E-3</v>
      </c>
      <c r="EA11" s="173">
        <f t="shared" si="13"/>
        <v>1.1203764972341867E-3</v>
      </c>
      <c r="EB11" s="173">
        <f t="shared" si="14"/>
        <v>1.237634410490465E-3</v>
      </c>
      <c r="EC11" s="173">
        <f t="shared" si="15"/>
        <v>1.3633720552397228E-3</v>
      </c>
      <c r="ED11" s="173">
        <f t="shared" si="16"/>
        <v>1.4977179228208234E-3</v>
      </c>
      <c r="EE11" s="173">
        <f t="shared" si="17"/>
        <v>1.6407382098968346E-3</v>
      </c>
      <c r="EF11" s="173">
        <f t="shared" si="18"/>
        <v>1.792429916375071E-3</v>
      </c>
      <c r="EG11" s="173">
        <f t="shared" si="19"/>
        <v>1.9527142788868981E-3</v>
      </c>
      <c r="EH11" s="173">
        <f t="shared" si="20"/>
        <v>2.1214306860607574E-3</v>
      </c>
      <c r="EI11" s="173">
        <f t="shared" si="21"/>
        <v>2.2983312257733256E-3</v>
      </c>
      <c r="EJ11" s="173">
        <f t="shared" si="22"/>
        <v>2.4830760154042398E-3</v>
      </c>
      <c r="EK11" s="173">
        <f t="shared" si="23"/>
        <v>2.6752294635454363E-3</v>
      </c>
      <c r="EL11" s="173">
        <f t="shared" si="24"/>
        <v>2.8742576053939991E-3</v>
      </c>
      <c r="EM11" s="173">
        <f t="shared" si="25"/>
        <v>3.0795266440399208E-3</v>
      </c>
      <c r="EN11" s="173">
        <f t="shared" si="26"/>
        <v>3.2903028159966489E-3</v>
      </c>
      <c r="EO11" s="173">
        <f t="shared" si="27"/>
        <v>3.5057536816683887E-3</v>
      </c>
      <c r="EP11" s="173">
        <f t="shared" si="28"/>
        <v>3.7249509201727764E-3</v>
      </c>
      <c r="EQ11" s="173">
        <f t="shared" si="29"/>
        <v>3.9468746833257722E-3</v>
      </c>
      <c r="ER11" s="173">
        <f t="shared" si="30"/>
        <v>4.1704195360484381E-3</v>
      </c>
      <c r="ES11" s="173">
        <f t="shared" si="31"/>
        <v>4.3944019804848201E-3</v>
      </c>
      <c r="ET11" s="173">
        <f t="shared" si="32"/>
        <v>4.6175695293411796E-3</v>
      </c>
      <c r="EU11" s="173">
        <f t="shared" si="33"/>
        <v>4.838611261074148E-3</v>
      </c>
      <c r="EV11" s="173">
        <f t="shared" si="34"/>
        <v>5.0561697563467648E-3</v>
      </c>
      <c r="EW11" s="173">
        <f t="shared" si="35"/>
        <v>5.2688542824682093E-3</v>
      </c>
      <c r="EX11" s="173">
        <f t="shared" si="36"/>
        <v>5.4752550611965453E-3</v>
      </c>
      <c r="EY11" s="173">
        <f t="shared" si="37"/>
        <v>5.6739584261803928E-3</v>
      </c>
      <c r="EZ11" s="173">
        <f t="shared" si="38"/>
        <v>5.8635626502895107E-3</v>
      </c>
      <c r="FA11" s="173">
        <f t="shared" si="39"/>
        <v>6.0426942009312529E-3</v>
      </c>
      <c r="FB11" s="173">
        <f t="shared" si="40"/>
        <v>6.2100241638891824E-3</v>
      </c>
      <c r="FC11" s="173">
        <f t="shared" si="41"/>
        <v>6.3642845638700301E-3</v>
      </c>
      <c r="FD11" s="173">
        <f t="shared" si="42"/>
        <v>6.5042843032995122E-3</v>
      </c>
      <c r="FE11" s="173">
        <f t="shared" si="43"/>
        <v>6.6289244403164652E-3</v>
      </c>
      <c r="FF11" s="173">
        <f t="shared" si="44"/>
        <v>6.7372125325691297E-3</v>
      </c>
      <c r="FG11" s="173">
        <f t="shared" si="45"/>
        <v>6.8282757853382788E-3</v>
      </c>
      <c r="FH11" s="173">
        <f t="shared" si="46"/>
        <v>6.9013727605456519E-3</v>
      </c>
      <c r="FI11" s="173">
        <f t="shared" si="47"/>
        <v>6.9559034270247604E-3</v>
      </c>
      <c r="FJ11" s="173">
        <f t="shared" si="48"/>
        <v>6.9914173615389609E-3</v>
      </c>
      <c r="FK11" s="173">
        <f t="shared" si="49"/>
        <v>7.0076199437777596E-3</v>
      </c>
      <c r="FL11" s="173">
        <f t="shared" si="50"/>
        <v>7.0043764261574657E-3</v>
      </c>
      <c r="FM11" s="173">
        <f t="shared" si="51"/>
        <v>6.9817137997923379E-3</v>
      </c>
      <c r="FN11" s="173">
        <f t="shared" si="52"/>
        <v>6.939820420493909E-3</v>
      </c>
      <c r="FO11" s="173">
        <f t="shared" si="53"/>
        <v>6.8790434020470654E-3</v>
      </c>
      <c r="FP11" s="173">
        <f t="shared" si="54"/>
        <v>6.7998838272217612E-3</v>
      </c>
      <c r="FQ11" s="173">
        <f t="shared" si="55"/>
        <v>6.7029898689349799E-3</v>
      </c>
      <c r="FR11" s="173">
        <f t="shared" si="56"/>
        <v>6.5891479536425114E-3</v>
      </c>
      <c r="FS11" s="173">
        <f t="shared" si="57"/>
        <v>6.4592721354475241E-3</v>
      </c>
      <c r="FT11" s="173">
        <f t="shared" si="58"/>
        <v>6.3143918816941673E-3</v>
      </c>
      <c r="FU11" s="173">
        <f t="shared" si="59"/>
        <v>6.1556384982241943E-3</v>
      </c>
      <c r="FV11" s="173">
        <f t="shared" si="60"/>
        <v>5.9842304444118945E-3</v>
      </c>
      <c r="FW11" s="173">
        <f t="shared" si="61"/>
        <v>5.8014578041166746E-3</v>
      </c>
      <c r="FX11" s="173">
        <f t="shared" si="62"/>
        <v>5.6086661885330425E-3</v>
      </c>
      <c r="FY11" s="173">
        <f t="shared" si="63"/>
        <v>5.4072403504794768E-3</v>
      </c>
      <c r="FZ11" s="173">
        <f t="shared" si="64"/>
        <v>5.198587787028989E-3</v>
      </c>
      <c r="GA11" s="173">
        <f t="shared" si="65"/>
        <v>4.9841225987907641E-3</v>
      </c>
      <c r="GB11" s="173">
        <f t="shared" si="66"/>
        <v>4.7652498600037679E-3</v>
      </c>
      <c r="GC11" s="173">
        <f t="shared" si="67"/>
        <v>4.5433507344376277E-3</v>
      </c>
      <c r="GD11" s="173">
        <f t="shared" si="68"/>
        <v>4.3197685485678334E-3</v>
      </c>
      <c r="GE11" s="173">
        <f t="shared" si="69"/>
        <v>4.0957960063491934E-3</v>
      </c>
      <c r="GF11" s="173">
        <f t="shared" si="70"/>
        <v>3.8726636999682688E-3</v>
      </c>
      <c r="GG11" s="173">
        <f t="shared" si="71"/>
        <v>3.6515300390668718E-3</v>
      </c>
      <c r="GH11" s="173">
        <f t="shared" si="72"/>
        <v>3.4334726879624122E-3</v>
      </c>
      <c r="GI11" s="173">
        <f t="shared" si="73"/>
        <v>3.2194815672006902E-3</v>
      </c>
      <c r="GJ11" s="173">
        <f t="shared" si="74"/>
        <v>3.0104534431787508E-3</v>
      </c>
      <c r="GK11" s="173">
        <f t="shared" si="75"/>
        <v>2.8071880983251835E-3</v>
      </c>
      <c r="GL11" s="173">
        <f t="shared" si="76"/>
        <v>2.6103860450990236E-3</v>
      </c>
      <c r="GM11" s="173">
        <f t="shared" si="77"/>
        <v>2.4206477204481783E-3</v>
      </c>
      <c r="GN11" s="173">
        <f t="shared" si="78"/>
        <v>2.2384740738297876E-3</v>
      </c>
      <c r="GO11" s="173">
        <f t="shared" si="79"/>
        <v>2.0642684418008175E-3</v>
      </c>
      <c r="GP11" s="173">
        <f t="shared" si="80"/>
        <v>1.8983395857836477E-3</v>
      </c>
      <c r="GQ11" s="173">
        <f t="shared" si="81"/>
        <v>1.7409057570291495E-3</v>
      </c>
      <c r="GR11" s="173">
        <f t="shared" si="82"/>
        <v>1.5920996440579936E-3</v>
      </c>
      <c r="GS11" s="173">
        <f t="shared" si="83"/>
        <v>1.4519740528755982E-3</v>
      </c>
      <c r="GT11" s="173">
        <f t="shared" si="84"/>
        <v>1.3205081688496675E-3</v>
      </c>
      <c r="GU11" s="173">
        <f t="shared" si="85"/>
        <v>1.197614251053744E-3</v>
      </c>
      <c r="GV11" s="173">
        <f t="shared" si="86"/>
        <v>1.0831446147907021E-3</v>
      </c>
      <c r="GW11" s="173">
        <f t="shared" si="87"/>
        <v>9.7689876554059914E-4</v>
      </c>
      <c r="GX11" s="173">
        <f t="shared" si="88"/>
        <v>8.7863055731525388E-4</v>
      </c>
      <c r="GY11" s="173">
        <f t="shared" si="89"/>
        <v>7.8805525991403763E-4</v>
      </c>
      <c r="GZ11" s="173">
        <f t="shared" si="90"/>
        <v>7.0485643242177473E-4</v>
      </c>
      <c r="HA11" s="173">
        <f t="shared" si="91"/>
        <v>6.286925140373649E-4</v>
      </c>
      <c r="HB11" s="173">
        <f t="shared" si="92"/>
        <v>5.5920305755649817E-4</v>
      </c>
      <c r="HC11" s="173">
        <f t="shared" si="93"/>
        <v>4.9601454516808334E-4</v>
      </c>
      <c r="HD11" s="173">
        <f t="shared" si="94"/>
        <v>4.3874574031335076E-4</v>
      </c>
      <c r="HE11" s="173">
        <f t="shared" si="95"/>
        <v>3.8701254289364443E-4</v>
      </c>
      <c r="HF11" s="173">
        <f t="shared" si="96"/>
        <v>3.4043232783970102E-4</v>
      </c>
      <c r="HG11" s="173">
        <f t="shared" si="97"/>
        <v>2.9862775876341835E-4</v>
      </c>
      <c r="HH11" s="173">
        <f t="shared" si="98"/>
        <v>2.612300789443176E-4</v>
      </c>
      <c r="HI11" s="173">
        <f t="shared" si="99"/>
        <v>2.2788189114765196E-4</v>
      </c>
      <c r="HJ11" s="173">
        <f t="shared" si="100"/>
        <v>1.9823944566625746E-4</v>
      </c>
      <c r="HK11" s="173">
        <f t="shared" si="101"/>
        <v>1.7197446250317126E-4</v>
      </c>
      <c r="HL11" s="173">
        <f t="shared" si="102"/>
        <v>1.487755187842434E-4</v>
      </c>
      <c r="HM11" s="173">
        <f t="shared" si="103"/>
        <v>1.2834903635972514E-4</v>
      </c>
      <c r="HN11" s="173">
        <f t="shared" si="104"/>
        <v>1.1041990719864305E-4</v>
      </c>
      <c r="HO11" s="173">
        <f t="shared" si="105"/>
        <v>9.4731795698779921E-5</v>
      </c>
      <c r="HP11" s="173">
        <f t="shared" si="106"/>
        <v>8.1047157543256E-5</v>
      </c>
    </row>
    <row r="12" spans="1:225" x14ac:dyDescent="0.25">
      <c r="A12" s="4">
        <v>9</v>
      </c>
      <c r="B12" s="100">
        <f t="shared" si="107"/>
        <v>60</v>
      </c>
      <c r="C12" s="99">
        <v>120</v>
      </c>
      <c r="D12" s="100">
        <f t="shared" si="108"/>
        <v>240</v>
      </c>
      <c r="E12" s="36">
        <f t="shared" si="0"/>
        <v>1</v>
      </c>
      <c r="F12" s="36">
        <f t="shared" si="1"/>
        <v>0.5</v>
      </c>
      <c r="G12" s="77">
        <f t="shared" si="109"/>
        <v>130</v>
      </c>
      <c r="H12" s="23" t="s">
        <v>863</v>
      </c>
      <c r="I12" s="58"/>
      <c r="J12" s="300"/>
      <c r="K12" s="78">
        <f>IF(AND(B12&gt;0,C12&gt;0,D12&gt;0),IF(ISBLANK(J12),IF(ISBLANK(H12),"",(D12-B12)*VLOOKUP(H12,VLookups!$A$4:$B$13,2,FALSE)),J12),"")</f>
        <v>63.63961030678928</v>
      </c>
      <c r="L12" s="79">
        <f t="shared" si="2"/>
        <v>4050.0000000000005</v>
      </c>
      <c r="M12" s="99">
        <v>150</v>
      </c>
      <c r="N12" s="290">
        <f>IF(AND(M12&gt;0,C12&gt;0,NOT(K12="")),ABS(VLOOKUP($M$1,VLookups!$A$43:$B$44,2,FALSE)-_xlfn.NORM.DIST(M12,G12,K12,TRUE)),"")</f>
        <v>0.62334188803432444</v>
      </c>
      <c r="O12" s="98">
        <f>IF(AND($B12&gt;0,$C12&gt;0,$D12&gt;0,NOT(ISBLANK($H12))),_xlfn.NORM.INV(ABS(VLOOKUP($M$1,VLookups!$A$43:$B$44,2,FALSE)-O$3),$G12,$K12),"")</f>
        <v>48.442557780685902</v>
      </c>
      <c r="P12" s="97">
        <f>IF(AND($B12&gt;0,$C12&gt;0,$D12&gt;0,NOT(ISBLANK($H12))),_xlfn.NORM.INV(ABS(VLOOKUP($M$1,VLookups!$A$43:$B$44,2,FALSE)-P$3),$G12,$K12),"")</f>
        <v>211.55744221931411</v>
      </c>
      <c r="Q12" s="98">
        <f>IF(AND($B12&gt;0,$C12&gt;0,$D12&gt;0,NOT(ISBLANK($H12))),_xlfn.NORM.INV(ABS(VLOOKUP($M$1,VLookups!$A$43:$B$44,2,FALSE)-Q$3),$G12,$K12),"")</f>
        <v>195.95821701632954</v>
      </c>
      <c r="R12" s="97">
        <f>IF(AND($B12&gt;0,$C12&gt;0,$D12&gt;0,NOT(ISBLANK($H12))),_xlfn.NORM.INV(ABS(VLOOKUP($M$1,VLookups!$A$43:$B$44,2,FALSE)-R$3),$G12,$K12),"")</f>
        <v>183.56044733049958</v>
      </c>
      <c r="S12" s="98">
        <f>IF(AND($B12&gt;0,$C12&gt;0,$D12&gt;0,NOT(ISBLANK($H12))),_xlfn.NORM.INV(ABS(VLOOKUP($M$1,VLookups!$A$43:$B$44,2,FALSE)-S$3),$G12,$K12),"")</f>
        <v>172.9242648584023</v>
      </c>
      <c r="T12" s="97">
        <f>IF(AND($B12&gt;0,$C12&gt;0,$D12&gt;0,NOT(ISBLANK($H12))),_xlfn.NORM.INV(ABS(VLOOKUP($M$1,VLookups!$A$43:$B$44,2,FALSE)-T$3),$G12,$K12),"")</f>
        <v>130</v>
      </c>
      <c r="U12" s="5"/>
      <c r="V12" s="172">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7">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3">
        <f t="shared" si="6"/>
        <v>7.7814757526648904E-4</v>
      </c>
      <c r="DU12" s="173">
        <f t="shared" si="7"/>
        <v>8.5585534879370365E-4</v>
      </c>
      <c r="DV12" s="173">
        <f t="shared" si="8"/>
        <v>9.3923370914773428E-4</v>
      </c>
      <c r="DW12" s="173">
        <f t="shared" si="9"/>
        <v>1.028446901374916E-3</v>
      </c>
      <c r="DX12" s="173">
        <f t="shared" si="10"/>
        <v>1.1236342745926638E-3</v>
      </c>
      <c r="DY12" s="173">
        <f t="shared" si="11"/>
        <v>1.2249066246849489E-3</v>
      </c>
      <c r="DZ12" s="173">
        <f t="shared" si="12"/>
        <v>1.3323425256089574E-3</v>
      </c>
      <c r="EA12" s="173">
        <f t="shared" si="13"/>
        <v>1.4459846992808398E-3</v>
      </c>
      <c r="EB12" s="173">
        <f t="shared" si="14"/>
        <v>1.5658364779410714E-3</v>
      </c>
      <c r="EC12" s="173">
        <f t="shared" si="15"/>
        <v>1.6918584161888539E-3</v>
      </c>
      <c r="ED12" s="173">
        <f t="shared" si="16"/>
        <v>1.8239651123946592E-3</v>
      </c>
      <c r="EE12" s="173">
        <f t="shared" si="17"/>
        <v>1.9620223008316594E-3</v>
      </c>
      <c r="EF12" s="173">
        <f t="shared" si="18"/>
        <v>2.1058442765020057E-3</v>
      </c>
      <c r="EG12" s="173">
        <f t="shared" si="19"/>
        <v>2.2551917141782727E-3</v>
      </c>
      <c r="EH12" s="173">
        <f t="shared" si="20"/>
        <v>2.4097699415570081E-3</v>
      </c>
      <c r="EI12" s="173">
        <f t="shared" si="21"/>
        <v>2.5692277235741302E-3</v>
      </c>
      <c r="EJ12" s="173">
        <f t="shared" si="22"/>
        <v>2.7331566108287375E-3</v>
      </c>
      <c r="EK12" s="173">
        <f t="shared" si="23"/>
        <v>2.901090899697012E-3</v>
      </c>
      <c r="EL12" s="173">
        <f t="shared" si="24"/>
        <v>3.072508245114073E-3</v>
      </c>
      <c r="EM12" s="173">
        <f t="shared" si="25"/>
        <v>3.2468309592115453E-3</v>
      </c>
      <c r="EN12" s="173">
        <f t="shared" si="26"/>
        <v>3.4234280201055354E-3</v>
      </c>
      <c r="EO12" s="173">
        <f t="shared" si="27"/>
        <v>3.6016178052474374E-3</v>
      </c>
      <c r="EP12" s="173">
        <f t="shared" si="28"/>
        <v>3.7806715530218195E-3</v>
      </c>
      <c r="EQ12" s="173">
        <f t="shared" si="29"/>
        <v>3.9598175448725403E-3</v>
      </c>
      <c r="ER12" s="173">
        <f t="shared" si="30"/>
        <v>4.1382459883564293E-3</v>
      </c>
      <c r="ES12" s="173">
        <f t="shared" si="31"/>
        <v>4.3151145693807813E-3</v>
      </c>
      <c r="ET12" s="173">
        <f t="shared" si="32"/>
        <v>4.4895546297114832E-3</v>
      </c>
      <c r="EU12" s="173">
        <f t="shared" si="33"/>
        <v>4.6606779138899093E-3</v>
      </c>
      <c r="EV12" s="173">
        <f t="shared" si="34"/>
        <v>4.8275838182224879E-3</v>
      </c>
      <c r="EW12" s="173">
        <f t="shared" si="35"/>
        <v>4.9893670637616155E-3</v>
      </c>
      <c r="EX12" s="173">
        <f t="shared" si="36"/>
        <v>5.145125705429094E-3</v>
      </c>
      <c r="EY12" s="173">
        <f t="shared" si="37"/>
        <v>5.2939693808803125E-3</v>
      </c>
      <c r="EZ12" s="173">
        <f t="shared" si="38"/>
        <v>5.4350276955874889E-3</v>
      </c>
      <c r="FA12" s="173">
        <f t="shared" si="39"/>
        <v>5.5674586351271262E-3</v>
      </c>
      <c r="FB12" s="173">
        <f t="shared" si="40"/>
        <v>5.6904568919545154E-3</v>
      </c>
      <c r="FC12" s="173">
        <f t="shared" si="41"/>
        <v>5.8032619921650035E-3</v>
      </c>
      <c r="FD12" s="173">
        <f t="shared" si="42"/>
        <v>5.9051661079673103E-3</v>
      </c>
      <c r="FE12" s="173">
        <f t="shared" si="43"/>
        <v>5.9955214438749196E-3</v>
      </c>
      <c r="FF12" s="173">
        <f t="shared" si="44"/>
        <v>6.0737470889591682E-3</v>
      </c>
      <c r="FG12" s="173">
        <f t="shared" si="45"/>
        <v>6.1393352338578377E-3</v>
      </c>
      <c r="FH12" s="173">
        <f t="shared" si="46"/>
        <v>6.1918566595056046E-3</v>
      </c>
      <c r="FI12" s="173">
        <f t="shared" si="47"/>
        <v>6.2309654146129375E-3</v>
      </c>
      <c r="FJ12" s="173">
        <f t="shared" si="48"/>
        <v>6.2564026105913504E-3</v>
      </c>
      <c r="FK12" s="173">
        <f t="shared" si="49"/>
        <v>6.2679992756904841E-3</v>
      </c>
      <c r="FL12" s="173">
        <f t="shared" si="50"/>
        <v>6.2656782243281231E-3</v>
      </c>
      <c r="FM12" s="173">
        <f t="shared" si="51"/>
        <v>6.2494549126820929E-3</v>
      </c>
      <c r="FN12" s="173">
        <f t="shared" si="52"/>
        <v>6.219437267276068E-3</v>
      </c>
      <c r="FO12" s="173">
        <f t="shared" si="53"/>
        <v>6.1758244892188069E-3</v>
      </c>
      <c r="FP12" s="173">
        <f t="shared" si="54"/>
        <v>6.1189048526307062E-3</v>
      </c>
      <c r="FQ12" s="173">
        <f t="shared" si="55"/>
        <v>6.0490525312969709E-3</v>
      </c>
      <c r="FR12" s="173">
        <f t="shared" si="56"/>
        <v>5.9667235024158591E-3</v>
      </c>
      <c r="FS12" s="173">
        <f t="shared" si="57"/>
        <v>5.8724505901728381E-3</v>
      </c>
      <c r="FT12" s="173">
        <f t="shared" si="58"/>
        <v>5.7668377244996733E-3</v>
      </c>
      <c r="FU12" s="173">
        <f t="shared" si="59"/>
        <v>5.6505535015338067E-3</v>
      </c>
      <c r="FV12" s="173">
        <f t="shared" si="60"/>
        <v>5.5243241417753906E-3</v>
      </c>
      <c r="FW12" s="173">
        <f t="shared" si="61"/>
        <v>5.3889259495838683E-3</v>
      </c>
      <c r="FX12" s="173">
        <f t="shared" si="62"/>
        <v>5.245177383343097E-3</v>
      </c>
      <c r="FY12" s="173">
        <f t="shared" si="63"/>
        <v>5.0939308492786448E-3</v>
      </c>
      <c r="FZ12" s="173">
        <f t="shared" si="64"/>
        <v>4.9360643335041223E-3</v>
      </c>
      <c r="GA12" s="173">
        <f t="shared" si="65"/>
        <v>4.772472986422081E-3</v>
      </c>
      <c r="GB12" s="173">
        <f t="shared" si="66"/>
        <v>4.6040607711702224E-3</v>
      </c>
      <c r="GC12" s="173">
        <f t="shared" si="67"/>
        <v>4.4317322834882492E-3</v>
      </c>
      <c r="GD12" s="173">
        <f t="shared" si="68"/>
        <v>4.2563848443255272E-3</v>
      </c>
      <c r="GE12" s="173">
        <f t="shared" si="69"/>
        <v>4.0789009588891928E-3</v>
      </c>
      <c r="GF12" s="173">
        <f t="shared" si="70"/>
        <v>3.9001412268493056E-3</v>
      </c>
      <c r="GG12" s="173">
        <f t="shared" si="71"/>
        <v>3.7209377782971491E-3</v>
      </c>
      <c r="GH12" s="173">
        <f t="shared" si="72"/>
        <v>3.54208829903652E-3</v>
      </c>
      <c r="GI12" s="173">
        <f t="shared" si="73"/>
        <v>3.3643506971270994E-3</v>
      </c>
      <c r="GJ12" s="173">
        <f t="shared" si="74"/>
        <v>3.1884384505487203E-3</v>
      </c>
      <c r="GK12" s="173">
        <f t="shared" si="75"/>
        <v>3.0150166636677841E-3</v>
      </c>
      <c r="GL12" s="173">
        <f t="shared" si="76"/>
        <v>2.844698848105703E-3</v>
      </c>
      <c r="GM12" s="173">
        <f t="shared" si="77"/>
        <v>2.6780444318638234E-3</v>
      </c>
      <c r="GN12" s="173">
        <f t="shared" si="78"/>
        <v>2.5155569893605535E-3</v>
      </c>
      <c r="GO12" s="173">
        <f t="shared" si="79"/>
        <v>2.3576831745725129E-3</v>
      </c>
      <c r="GP12" s="173">
        <f t="shared" si="80"/>
        <v>2.204812329904513E-3</v>
      </c>
      <c r="GQ12" s="173">
        <f t="shared" si="81"/>
        <v>2.0572767348766121E-3</v>
      </c>
      <c r="GR12" s="173">
        <f t="shared" si="82"/>
        <v>1.9153524513140568E-3</v>
      </c>
      <c r="GS12" s="173">
        <f t="shared" si="83"/>
        <v>1.7792607155307787E-3</v>
      </c>
      <c r="GT12" s="173">
        <f t="shared" si="84"/>
        <v>1.6491698230516421E-3</v>
      </c>
      <c r="GU12" s="173">
        <f t="shared" si="85"/>
        <v>1.5251974477361824E-3</v>
      </c>
      <c r="GV12" s="173">
        <f t="shared" si="86"/>
        <v>1.4074133347320723E-3</v>
      </c>
      <c r="GW12" s="173">
        <f t="shared" si="87"/>
        <v>1.2958423054597753E-3</v>
      </c>
      <c r="GX12" s="173">
        <f t="shared" si="88"/>
        <v>1.1904675127472938E-3</v>
      </c>
      <c r="GY12" s="173">
        <f t="shared" si="89"/>
        <v>1.0912338852125342E-3</v>
      </c>
      <c r="GZ12" s="173">
        <f t="shared" si="90"/>
        <v>9.9805170193109053E-4</v>
      </c>
      <c r="HA12" s="173">
        <f t="shared" si="91"/>
        <v>9.1080024121695279E-4</v>
      </c>
      <c r="HB12" s="173">
        <f t="shared" si="92"/>
        <v>8.2933145086128764E-4</v>
      </c>
      <c r="HC12" s="173">
        <f t="shared" si="93"/>
        <v>7.5347359129305505E-4</v>
      </c>
      <c r="HD12" s="173">
        <f t="shared" si="94"/>
        <v>6.8303480771554333E-4</v>
      </c>
      <c r="HE12" s="173">
        <f t="shared" si="95"/>
        <v>6.1780659220684946E-4</v>
      </c>
      <c r="HF12" s="173">
        <f t="shared" si="96"/>
        <v>5.5756710192551363E-4</v>
      </c>
      <c r="HG12" s="173">
        <f t="shared" si="97"/>
        <v>5.0208430481726591E-4</v>
      </c>
      <c r="HH12" s="173">
        <f t="shared" si="98"/>
        <v>4.5111892946589138E-4</v>
      </c>
      <c r="HI12" s="173">
        <f t="shared" si="99"/>
        <v>4.0442720087174823E-4</v>
      </c>
      <c r="HJ12" s="173">
        <f t="shared" si="100"/>
        <v>3.6176334888834418E-4</v>
      </c>
      <c r="HK12" s="173">
        <f t="shared" si="101"/>
        <v>3.2288188072594732E-4</v>
      </c>
      <c r="HL12" s="173">
        <f t="shared" si="102"/>
        <v>2.8753961327991813E-4</v>
      </c>
      <c r="HM12" s="173">
        <f t="shared" si="103"/>
        <v>2.5549746501194728E-4</v>
      </c>
      <c r="HN12" s="173">
        <f t="shared" si="104"/>
        <v>2.2652201066912709E-4</v>
      </c>
      <c r="HO12" s="173">
        <f t="shared" si="105"/>
        <v>2.0038680524580495E-4</v>
      </c>
      <c r="HP12" s="173">
        <f t="shared" si="106"/>
        <v>1.7687348626493083E-4</v>
      </c>
    </row>
    <row r="13" spans="1:225" x14ac:dyDescent="0.25">
      <c r="A13" s="4">
        <v>10</v>
      </c>
      <c r="B13" s="100">
        <f t="shared" si="107"/>
        <v>60</v>
      </c>
      <c r="C13" s="99">
        <v>120</v>
      </c>
      <c r="D13" s="100">
        <f t="shared" si="108"/>
        <v>240</v>
      </c>
      <c r="E13" s="36">
        <f t="shared" si="0"/>
        <v>1</v>
      </c>
      <c r="F13" s="36">
        <f t="shared" si="1"/>
        <v>0.5</v>
      </c>
      <c r="G13" s="77">
        <f t="shared" si="109"/>
        <v>130</v>
      </c>
      <c r="H13" s="23" t="s">
        <v>15</v>
      </c>
      <c r="I13" s="58"/>
      <c r="J13" s="300"/>
      <c r="K13" s="78">
        <f>IF(AND(B13&gt;0,C13&gt;0,D13&gt;0),IF(ISBLANK(J13),IF(ISBLANK(H13),"",(D13-B13)*VLOOKUP(H13,VLookups!$A$4:$B$13,2,FALSE)),J13),"")</f>
        <v>73.11634564172364</v>
      </c>
      <c r="L13" s="79">
        <f t="shared" si="2"/>
        <v>5346</v>
      </c>
      <c r="M13" s="99">
        <v>150</v>
      </c>
      <c r="N13" s="290">
        <f>IF(AND(M13&gt;0,C13&gt;0,NOT(K13="")),ABS(VLOOKUP($M$1,VLookups!$A$43:$B$44,2,FALSE)-_xlfn.NORM.DIST(M13,G13,K13,TRUE)),"")</f>
        <v>0.60777963694510129</v>
      </c>
      <c r="O13" s="98">
        <f>IF(AND($B13&gt;0,$C13&gt;0,$D13&gt;0,NOT(ISBLANK($H13))),_xlfn.NORM.INV(ABS(VLOOKUP($M$1,VLookups!$A$43:$B$44,2,FALSE)-O$3),$G13,$K13),"")</f>
        <v>36.297632775948941</v>
      </c>
      <c r="P13" s="97">
        <f>IF(AND($B13&gt;0,$C13&gt;0,$D13&gt;0,NOT(ISBLANK($H13))),_xlfn.NORM.INV(ABS(VLOOKUP($M$1,VLookups!$A$43:$B$44,2,FALSE)-P$3),$G13,$K13),"")</f>
        <v>223.70236722405105</v>
      </c>
      <c r="Q13" s="98">
        <f>IF(AND($B13&gt;0,$C13&gt;0,$D13&gt;0,NOT(ISBLANK($H13))),_xlfn.NORM.INV(ABS(VLOOKUP($M$1,VLookups!$A$43:$B$44,2,FALSE)-Q$3),$G13,$K13),"")</f>
        <v>205.78022194085111</v>
      </c>
      <c r="R13" s="97">
        <f>IF(AND($B13&gt;0,$C13&gt;0,$D13&gt;0,NOT(ISBLANK($H13))),_xlfn.NORM.INV(ABS(VLOOKUP($M$1,VLookups!$A$43:$B$44,2,FALSE)-R$3),$G13,$K13),"")</f>
        <v>191.53626901333107</v>
      </c>
      <c r="S13" s="98">
        <f>IF(AND($B13&gt;0,$C13&gt;0,$D13&gt;0,NOT(ISBLANK($H13))),_xlfn.NORM.INV(ABS(VLOOKUP($M$1,VLookups!$A$43:$B$44,2,FALSE)-S$3),$G13,$K13),"")</f>
        <v>179.31622570713657</v>
      </c>
      <c r="T13" s="97">
        <f>IF(AND($B13&gt;0,$C13&gt;0,$D13&gt;0,NOT(ISBLANK($H13))),_xlfn.NORM.INV(ABS(VLOOKUP($M$1,VLookups!$A$43:$B$44,2,FALSE)-T$3),$G13,$K13),"")</f>
        <v>130</v>
      </c>
      <c r="U13" s="5"/>
      <c r="V13" s="172">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7">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3">
        <f t="shared" si="6"/>
        <v>1.1231573395099346E-3</v>
      </c>
      <c r="DU13" s="173">
        <f t="shared" si="7"/>
        <v>1.2071398016574447E-3</v>
      </c>
      <c r="DV13" s="173">
        <f t="shared" si="8"/>
        <v>1.2952195898552699E-3</v>
      </c>
      <c r="DW13" s="173">
        <f t="shared" si="9"/>
        <v>1.387388542444375E-3</v>
      </c>
      <c r="DX13" s="173">
        <f t="shared" si="10"/>
        <v>1.4836165433224965E-3</v>
      </c>
      <c r="DY13" s="173">
        <f t="shared" si="11"/>
        <v>1.5838501702200543E-3</v>
      </c>
      <c r="DZ13" s="173">
        <f t="shared" si="12"/>
        <v>1.6880114507492317E-3</v>
      </c>
      <c r="EA13" s="173">
        <f t="shared" si="13"/>
        <v>1.7959967466667777E-3</v>
      </c>
      <c r="EB13" s="173">
        <f t="shared" si="14"/>
        <v>1.9076757866302548E-3</v>
      </c>
      <c r="EC13" s="173">
        <f t="shared" si="15"/>
        <v>2.0228908672742254E-3</v>
      </c>
      <c r="ED13" s="173">
        <f t="shared" si="16"/>
        <v>2.1414562416747821E-3</v>
      </c>
      <c r="EE13" s="173">
        <f t="shared" si="17"/>
        <v>2.2631577132000329E-3</v>
      </c>
      <c r="EF13" s="173">
        <f t="shared" si="18"/>
        <v>2.3877524513575923E-3</v>
      </c>
      <c r="EG13" s="173">
        <f t="shared" si="19"/>
        <v>2.5149690445500444E-3</v>
      </c>
      <c r="EH13" s="173">
        <f t="shared" si="20"/>
        <v>2.6445078026436368E-3</v>
      </c>
      <c r="EI13" s="173">
        <f t="shared" si="21"/>
        <v>2.7760413199575573E-3</v>
      </c>
      <c r="EJ13" s="173">
        <f t="shared" si="22"/>
        <v>2.9092153067105352E-3</v>
      </c>
      <c r="EK13" s="173">
        <f t="shared" si="23"/>
        <v>3.0436496941432327E-3</v>
      </c>
      <c r="EL13" s="173">
        <f t="shared" si="24"/>
        <v>3.1789400154997333E-3</v>
      </c>
      <c r="EM13" s="173">
        <f t="shared" si="25"/>
        <v>3.314659061835418E-3</v>
      </c>
      <c r="EN13" s="173">
        <f t="shared" si="26"/>
        <v>3.4503588082626033E-3</v>
      </c>
      <c r="EO13" s="173">
        <f t="shared" si="27"/>
        <v>3.5855726027948401E-3</v>
      </c>
      <c r="EP13" s="173">
        <f t="shared" si="28"/>
        <v>3.7198176064547144E-3</v>
      </c>
      <c r="EQ13" s="173">
        <f t="shared" si="29"/>
        <v>3.8525974698203872E-3</v>
      </c>
      <c r="ER13" s="173">
        <f t="shared" si="30"/>
        <v>3.9834052277570317E-3</v>
      </c>
      <c r="ES13" s="173">
        <f t="shared" si="31"/>
        <v>4.1117263907660597E-3</v>
      </c>
      <c r="ET13" s="173">
        <f t="shared" si="32"/>
        <v>4.2370422082430069E-3</v>
      </c>
      <c r="EU13" s="173">
        <f t="shared" si="33"/>
        <v>4.3588330760187585E-3</v>
      </c>
      <c r="EV13" s="173">
        <f t="shared" si="34"/>
        <v>4.4765820579211581E-3</v>
      </c>
      <c r="EW13" s="173">
        <f t="shared" si="35"/>
        <v>4.5897784887846639E-3</v>
      </c>
      <c r="EX13" s="173">
        <f t="shared" si="36"/>
        <v>4.6979216244002449E-3</v>
      </c>
      <c r="EY13" s="173">
        <f t="shared" si="37"/>
        <v>4.8005243023770171E-3</v>
      </c>
      <c r="EZ13" s="173">
        <f t="shared" si="38"/>
        <v>4.8971165768158988E-3</v>
      </c>
      <c r="FA13" s="173">
        <f t="shared" si="39"/>
        <v>4.9872492891020765E-3</v>
      </c>
      <c r="FB13" s="173">
        <f t="shared" si="40"/>
        <v>5.0704975370279865E-3</v>
      </c>
      <c r="FC13" s="173">
        <f t="shared" si="41"/>
        <v>5.1464640048745581E-3</v>
      </c>
      <c r="FD13" s="173">
        <f t="shared" si="42"/>
        <v>5.2147821180101011E-3</v>
      </c>
      <c r="FE13" s="173">
        <f t="shared" si="43"/>
        <v>5.2751189870090306E-3</v>
      </c>
      <c r="FF13" s="173">
        <f t="shared" si="44"/>
        <v>5.3271781082336062E-3</v>
      </c>
      <c r="FG13" s="173">
        <f t="shared" si="45"/>
        <v>5.3707017902394688E-3</v>
      </c>
      <c r="FH13" s="173">
        <f t="shared" si="46"/>
        <v>5.4054732782296598E-3</v>
      </c>
      <c r="FI13" s="173">
        <f t="shared" si="47"/>
        <v>5.4313185520542713E-3</v>
      </c>
      <c r="FJ13" s="173">
        <f t="shared" si="48"/>
        <v>5.4481077768883937E-3</v>
      </c>
      <c r="FK13" s="173">
        <f t="shared" si="49"/>
        <v>5.455756389667687E-3</v>
      </c>
      <c r="FL13" s="173">
        <f t="shared" si="50"/>
        <v>5.4542258085612545E-3</v>
      </c>
      <c r="FM13" s="173">
        <f t="shared" si="51"/>
        <v>5.4435237571531497E-3</v>
      </c>
      <c r="FN13" s="173">
        <f t="shared" si="52"/>
        <v>5.4237041995211692E-3</v>
      </c>
      <c r="FO13" s="173">
        <f t="shared" si="53"/>
        <v>5.3948668869764869E-3</v>
      </c>
      <c r="FP13" s="173">
        <f t="shared" si="54"/>
        <v>5.3571565217910341E-3</v>
      </c>
      <c r="FQ13" s="173">
        <f t="shared" si="55"/>
        <v>5.3107615477224566E-3</v>
      </c>
      <c r="FR13" s="173">
        <f t="shared" si="56"/>
        <v>5.2559125814815102E-3</v>
      </c>
      <c r="FS13" s="173">
        <f t="shared" si="57"/>
        <v>5.1928805034092201E-3</v>
      </c>
      <c r="FT13" s="173">
        <f t="shared" si="58"/>
        <v>5.1219742294802964E-3</v>
      </c>
      <c r="FU13" s="173">
        <f t="shared" si="59"/>
        <v>5.0435381902691374E-3</v>
      </c>
      <c r="FV13" s="173">
        <f t="shared" si="60"/>
        <v>4.9579495456558483E-3</v>
      </c>
      <c r="FW13" s="173">
        <f t="shared" si="61"/>
        <v>4.8656151667685827E-3</v>
      </c>
      <c r="FX13" s="173">
        <f t="shared" si="62"/>
        <v>4.7669684189202265E-3</v>
      </c>
      <c r="FY13" s="173">
        <f t="shared" si="63"/>
        <v>4.6624657810743417E-3</v>
      </c>
      <c r="FZ13" s="173">
        <f t="shared" si="64"/>
        <v>4.5525833386487434E-3</v>
      </c>
      <c r="GA13" s="173">
        <f t="shared" si="65"/>
        <v>4.4378131872248672E-3</v>
      </c>
      <c r="GB13" s="173">
        <f t="shared" si="66"/>
        <v>4.3186597849758706E-3</v>
      </c>
      <c r="GC13" s="173">
        <f t="shared" si="67"/>
        <v>4.1956362913633648E-3</v>
      </c>
      <c r="GD13" s="173">
        <f t="shared" si="68"/>
        <v>4.0692609288972507E-3</v>
      </c>
      <c r="GE13" s="173">
        <f t="shared" si="69"/>
        <v>3.9400534035286252E-3</v>
      </c>
      <c r="GF13" s="173">
        <f t="shared" si="70"/>
        <v>3.8085314175825861E-3</v>
      </c>
      <c r="GG13" s="173">
        <f t="shared" si="71"/>
        <v>3.6752073070728639E-3</v>
      </c>
      <c r="GH13" s="173">
        <f t="shared" si="72"/>
        <v>3.5405848328161193E-3</v>
      </c>
      <c r="GI13" s="173">
        <f t="shared" si="73"/>
        <v>3.4051561520275519E-3</v>
      </c>
      <c r="GJ13" s="173">
        <f t="shared" si="74"/>
        <v>3.2693989940820404E-3</v>
      </c>
      <c r="GK13" s="173">
        <f t="shared" si="75"/>
        <v>3.1337740609198033E-3</v>
      </c>
      <c r="GL13" s="173">
        <f t="shared" si="76"/>
        <v>2.9987226692175053E-3</v>
      </c>
      <c r="GM13" s="173">
        <f t="shared" si="77"/>
        <v>2.8646646479904103E-3</v>
      </c>
      <c r="GN13" s="173">
        <f t="shared" si="78"/>
        <v>2.7319965017934644E-3</v>
      </c>
      <c r="GO13" s="173">
        <f t="shared" si="79"/>
        <v>2.6010898462027155E-3</v>
      </c>
      <c r="GP13" s="173">
        <f t="shared" si="80"/>
        <v>2.4722901188342201E-3</v>
      </c>
      <c r="GQ13" s="173">
        <f t="shared" si="81"/>
        <v>2.3459155658434789E-3</v>
      </c>
      <c r="GR13" s="173">
        <f t="shared" si="82"/>
        <v>2.2222565006883902E-3</v>
      </c>
      <c r="GS13" s="173">
        <f t="shared" si="83"/>
        <v>2.1015748289721159E-3</v>
      </c>
      <c r="GT13" s="173">
        <f t="shared" si="84"/>
        <v>1.984103830443357E-3</v>
      </c>
      <c r="GU13" s="173">
        <f t="shared" si="85"/>
        <v>1.8700481867493456E-3</v>
      </c>
      <c r="GV13" s="173">
        <f t="shared" si="86"/>
        <v>1.7595842413344726E-3</v>
      </c>
      <c r="GW13" s="173">
        <f t="shared" si="87"/>
        <v>1.6528604759724283E-3</v>
      </c>
      <c r="GX13" s="173">
        <f t="shared" si="88"/>
        <v>1.5499981868235581E-3</v>
      </c>
      <c r="GY13" s="173">
        <f t="shared" si="89"/>
        <v>1.4510923416278449E-3</v>
      </c>
      <c r="GZ13" s="173">
        <f t="shared" si="90"/>
        <v>1.3562125986779788E-3</v>
      </c>
      <c r="HA13" s="173">
        <f t="shared" si="91"/>
        <v>1.2654044675615771E-3</v>
      </c>
      <c r="HB13" s="173">
        <f t="shared" si="92"/>
        <v>1.1786905913074852E-3</v>
      </c>
      <c r="HC13" s="173">
        <f t="shared" si="93"/>
        <v>1.0960721295042316E-3</v>
      </c>
      <c r="HD13" s="173">
        <f t="shared" si="94"/>
        <v>1.017530222161771E-3</v>
      </c>
      <c r="HE13" s="173">
        <f t="shared" si="95"/>
        <v>9.430275145396453E-4</v>
      </c>
      <c r="HF13" s="173">
        <f t="shared" si="96"/>
        <v>8.7250972384233421E-4</v>
      </c>
      <c r="HG13" s="173">
        <f t="shared" si="97"/>
        <v>8.0590722956024366E-4</v>
      </c>
      <c r="HH13" s="173">
        <f t="shared" si="98"/>
        <v>7.4313667028559562E-4</v>
      </c>
      <c r="HI13" s="173">
        <f t="shared" si="99"/>
        <v>6.8410253102862766E-4</v>
      </c>
      <c r="HJ13" s="173">
        <f t="shared" si="100"/>
        <v>6.2869870637276813E-4</v>
      </c>
      <c r="HK13" s="173">
        <f t="shared" si="101"/>
        <v>5.7681002621001352E-4</v>
      </c>
      <c r="HL13" s="173">
        <f t="shared" si="102"/>
        <v>5.2831373226223683E-4</v>
      </c>
      <c r="HM13" s="173">
        <f t="shared" si="103"/>
        <v>4.8308089509457516E-4</v>
      </c>
      <c r="HN13" s="173">
        <f t="shared" si="104"/>
        <v>4.4097776283869082E-4</v>
      </c>
      <c r="HO13" s="173">
        <f t="shared" si="105"/>
        <v>4.0186703434378908E-4</v>
      </c>
      <c r="HP13" s="173">
        <f t="shared" si="106"/>
        <v>3.6560905094106466E-4</v>
      </c>
    </row>
    <row r="14" spans="1:225" hidden="1" x14ac:dyDescent="0.25">
      <c r="A14" s="4">
        <v>11</v>
      </c>
      <c r="B14" s="100" t="str">
        <f t="shared" si="107"/>
        <v/>
      </c>
      <c r="C14" s="99"/>
      <c r="D14" s="100" t="str">
        <f t="shared" si="108"/>
        <v/>
      </c>
      <c r="E14" s="36" t="str">
        <f t="shared" si="0"/>
        <v/>
      </c>
      <c r="F14" s="36" t="str">
        <f t="shared" si="1"/>
        <v/>
      </c>
      <c r="G14" s="77" t="str">
        <f t="shared" si="109"/>
        <v/>
      </c>
      <c r="H14" s="23"/>
      <c r="I14" s="58"/>
      <c r="J14" s="300"/>
      <c r="K14" s="78" t="str">
        <f>IF(AND(B14&gt;0,C14&gt;0,D14&gt;0),IF(ISBLANK(J14),IF(ISBLANK(H14),"",(D14-B14)*VLOOKUP(H14,VLookups!$A$4:$B$13,2,FALSE)),J14),"")</f>
        <v/>
      </c>
      <c r="L14" s="79" t="str">
        <f t="shared" si="2"/>
        <v/>
      </c>
      <c r="M14" s="99"/>
      <c r="N14" s="290" t="str">
        <f>IF(AND(M14&gt;0,C14&gt;0,NOT(K14="")),ABS(VLOOKUP($M$1,VLookups!$A$43:$B$44,2,FALSE)-_xlfn.NORM.DIST(M14,G14,K14,TRUE)),"")</f>
        <v/>
      </c>
      <c r="O14" s="98" t="str">
        <f>IF(AND($B14&gt;0,$C14&gt;0,$D14&gt;0,NOT(ISBLANK($H14))),_xlfn.NORM.INV(ABS(VLOOKUP($M$1,VLookups!$A$43:$B$44,2,FALSE)-O$3),$G14,$K14),"")</f>
        <v/>
      </c>
      <c r="P14" s="97" t="str">
        <f>IF(AND($B14&gt;0,$C14&gt;0,$D14&gt;0,NOT(ISBLANK($H14))),_xlfn.NORM.INV(ABS(VLOOKUP($M$1,VLookups!$A$43:$B$44,2,FALSE)-P$3),$G14,$K14),"")</f>
        <v/>
      </c>
      <c r="Q14" s="98" t="str">
        <f>IF(AND($B14&gt;0,$C14&gt;0,$D14&gt;0,NOT(ISBLANK($H14))),_xlfn.NORM.INV(ABS(VLOOKUP($M$1,VLookups!$A$43:$B$44,2,FALSE)-Q$3),$G14,$K14),"")</f>
        <v/>
      </c>
      <c r="R14" s="97" t="str">
        <f>IF(AND($B14&gt;0,$C14&gt;0,$D14&gt;0,NOT(ISBLANK($H14))),_xlfn.NORM.INV(ABS(VLOOKUP($M$1,VLookups!$A$43:$B$44,2,FALSE)-R$3),$G14,$K14),"")</f>
        <v/>
      </c>
      <c r="S14" s="98" t="str">
        <f>IF(AND($B14&gt;0,$C14&gt;0,$D14&gt;0,NOT(ISBLANK($H14))),_xlfn.NORM.INV(ABS(VLOOKUP($M$1,VLookups!$A$43:$B$44,2,FALSE)-S$3),$G14,$K14),"")</f>
        <v/>
      </c>
      <c r="T14" s="97" t="str">
        <f>IF(AND($B14&gt;0,$C14&gt;0,$D14&gt;0,NOT(ISBLANK($H14))),_xlfn.NORM.INV(ABS(VLOOKUP($M$1,VLookups!$A$43:$B$44,2,FALSE)-T$3),$G14,$K14),"")</f>
        <v/>
      </c>
      <c r="U14" s="5"/>
      <c r="V14" s="172"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7"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3" t="e">
        <f t="shared" si="6"/>
        <v>#N/A</v>
      </c>
      <c r="DU14" s="173" t="e">
        <f t="shared" si="7"/>
        <v>#N/A</v>
      </c>
      <c r="DV14" s="173" t="e">
        <f t="shared" si="8"/>
        <v>#N/A</v>
      </c>
      <c r="DW14" s="173" t="e">
        <f t="shared" si="9"/>
        <v>#N/A</v>
      </c>
      <c r="DX14" s="173" t="e">
        <f t="shared" si="10"/>
        <v>#N/A</v>
      </c>
      <c r="DY14" s="173" t="e">
        <f t="shared" si="11"/>
        <v>#N/A</v>
      </c>
      <c r="DZ14" s="173" t="e">
        <f t="shared" si="12"/>
        <v>#N/A</v>
      </c>
      <c r="EA14" s="173" t="e">
        <f t="shared" si="13"/>
        <v>#N/A</v>
      </c>
      <c r="EB14" s="173" t="e">
        <f t="shared" si="14"/>
        <v>#N/A</v>
      </c>
      <c r="EC14" s="173" t="e">
        <f t="shared" si="15"/>
        <v>#N/A</v>
      </c>
      <c r="ED14" s="173" t="e">
        <f t="shared" si="16"/>
        <v>#N/A</v>
      </c>
      <c r="EE14" s="173" t="e">
        <f t="shared" si="17"/>
        <v>#N/A</v>
      </c>
      <c r="EF14" s="173" t="e">
        <f t="shared" si="18"/>
        <v>#N/A</v>
      </c>
      <c r="EG14" s="173" t="e">
        <f t="shared" si="19"/>
        <v>#N/A</v>
      </c>
      <c r="EH14" s="173" t="e">
        <f t="shared" si="20"/>
        <v>#N/A</v>
      </c>
      <c r="EI14" s="173" t="e">
        <f t="shared" si="21"/>
        <v>#N/A</v>
      </c>
      <c r="EJ14" s="173" t="e">
        <f t="shared" si="22"/>
        <v>#N/A</v>
      </c>
      <c r="EK14" s="173" t="e">
        <f t="shared" si="23"/>
        <v>#N/A</v>
      </c>
      <c r="EL14" s="173" t="e">
        <f t="shared" si="24"/>
        <v>#N/A</v>
      </c>
      <c r="EM14" s="173" t="e">
        <f t="shared" si="25"/>
        <v>#N/A</v>
      </c>
      <c r="EN14" s="173" t="e">
        <f t="shared" si="26"/>
        <v>#N/A</v>
      </c>
      <c r="EO14" s="173" t="e">
        <f t="shared" si="27"/>
        <v>#N/A</v>
      </c>
      <c r="EP14" s="173" t="e">
        <f t="shared" si="28"/>
        <v>#N/A</v>
      </c>
      <c r="EQ14" s="173" t="e">
        <f t="shared" si="29"/>
        <v>#N/A</v>
      </c>
      <c r="ER14" s="173" t="e">
        <f t="shared" si="30"/>
        <v>#N/A</v>
      </c>
      <c r="ES14" s="173" t="e">
        <f t="shared" si="31"/>
        <v>#N/A</v>
      </c>
      <c r="ET14" s="173" t="e">
        <f t="shared" si="32"/>
        <v>#N/A</v>
      </c>
      <c r="EU14" s="173" t="e">
        <f t="shared" si="33"/>
        <v>#N/A</v>
      </c>
      <c r="EV14" s="173" t="e">
        <f t="shared" si="34"/>
        <v>#N/A</v>
      </c>
      <c r="EW14" s="173" t="e">
        <f t="shared" si="35"/>
        <v>#N/A</v>
      </c>
      <c r="EX14" s="173" t="e">
        <f t="shared" si="36"/>
        <v>#N/A</v>
      </c>
      <c r="EY14" s="173" t="e">
        <f t="shared" si="37"/>
        <v>#N/A</v>
      </c>
      <c r="EZ14" s="173" t="e">
        <f t="shared" si="38"/>
        <v>#N/A</v>
      </c>
      <c r="FA14" s="173" t="e">
        <f t="shared" si="39"/>
        <v>#N/A</v>
      </c>
      <c r="FB14" s="173" t="e">
        <f t="shared" si="40"/>
        <v>#N/A</v>
      </c>
      <c r="FC14" s="173" t="e">
        <f t="shared" si="41"/>
        <v>#N/A</v>
      </c>
      <c r="FD14" s="173" t="e">
        <f t="shared" si="42"/>
        <v>#N/A</v>
      </c>
      <c r="FE14" s="173" t="e">
        <f t="shared" si="43"/>
        <v>#N/A</v>
      </c>
      <c r="FF14" s="173" t="e">
        <f t="shared" si="44"/>
        <v>#N/A</v>
      </c>
      <c r="FG14" s="173" t="e">
        <f t="shared" si="45"/>
        <v>#N/A</v>
      </c>
      <c r="FH14" s="173" t="e">
        <f t="shared" si="46"/>
        <v>#N/A</v>
      </c>
      <c r="FI14" s="173" t="e">
        <f t="shared" si="47"/>
        <v>#N/A</v>
      </c>
      <c r="FJ14" s="173" t="e">
        <f t="shared" si="48"/>
        <v>#N/A</v>
      </c>
      <c r="FK14" s="173" t="e">
        <f t="shared" si="49"/>
        <v>#N/A</v>
      </c>
      <c r="FL14" s="173" t="e">
        <f t="shared" si="50"/>
        <v>#N/A</v>
      </c>
      <c r="FM14" s="173" t="e">
        <f t="shared" si="51"/>
        <v>#N/A</v>
      </c>
      <c r="FN14" s="173" t="e">
        <f t="shared" si="52"/>
        <v>#N/A</v>
      </c>
      <c r="FO14" s="173" t="e">
        <f t="shared" si="53"/>
        <v>#N/A</v>
      </c>
      <c r="FP14" s="173" t="e">
        <f t="shared" si="54"/>
        <v>#N/A</v>
      </c>
      <c r="FQ14" s="173" t="e">
        <f t="shared" si="55"/>
        <v>#N/A</v>
      </c>
      <c r="FR14" s="173" t="e">
        <f t="shared" si="56"/>
        <v>#N/A</v>
      </c>
      <c r="FS14" s="173" t="e">
        <f t="shared" si="57"/>
        <v>#N/A</v>
      </c>
      <c r="FT14" s="173" t="e">
        <f t="shared" si="58"/>
        <v>#N/A</v>
      </c>
      <c r="FU14" s="173" t="e">
        <f t="shared" si="59"/>
        <v>#N/A</v>
      </c>
      <c r="FV14" s="173" t="e">
        <f t="shared" si="60"/>
        <v>#N/A</v>
      </c>
      <c r="FW14" s="173" t="e">
        <f t="shared" si="61"/>
        <v>#N/A</v>
      </c>
      <c r="FX14" s="173" t="e">
        <f t="shared" si="62"/>
        <v>#N/A</v>
      </c>
      <c r="FY14" s="173" t="e">
        <f t="shared" si="63"/>
        <v>#N/A</v>
      </c>
      <c r="FZ14" s="173" t="e">
        <f t="shared" si="64"/>
        <v>#N/A</v>
      </c>
      <c r="GA14" s="173" t="e">
        <f t="shared" si="65"/>
        <v>#N/A</v>
      </c>
      <c r="GB14" s="173" t="e">
        <f t="shared" si="66"/>
        <v>#N/A</v>
      </c>
      <c r="GC14" s="173" t="e">
        <f t="shared" si="67"/>
        <v>#N/A</v>
      </c>
      <c r="GD14" s="173" t="e">
        <f t="shared" si="68"/>
        <v>#N/A</v>
      </c>
      <c r="GE14" s="173" t="e">
        <f t="shared" si="69"/>
        <v>#N/A</v>
      </c>
      <c r="GF14" s="173" t="e">
        <f t="shared" si="70"/>
        <v>#N/A</v>
      </c>
      <c r="GG14" s="173" t="e">
        <f t="shared" si="71"/>
        <v>#N/A</v>
      </c>
      <c r="GH14" s="173" t="e">
        <f t="shared" si="72"/>
        <v>#N/A</v>
      </c>
      <c r="GI14" s="173" t="e">
        <f t="shared" si="73"/>
        <v>#N/A</v>
      </c>
      <c r="GJ14" s="173" t="e">
        <f t="shared" si="74"/>
        <v>#N/A</v>
      </c>
      <c r="GK14" s="173" t="e">
        <f t="shared" si="75"/>
        <v>#N/A</v>
      </c>
      <c r="GL14" s="173" t="e">
        <f t="shared" si="76"/>
        <v>#N/A</v>
      </c>
      <c r="GM14" s="173" t="e">
        <f t="shared" si="77"/>
        <v>#N/A</v>
      </c>
      <c r="GN14" s="173" t="e">
        <f t="shared" si="78"/>
        <v>#N/A</v>
      </c>
      <c r="GO14" s="173" t="e">
        <f t="shared" si="79"/>
        <v>#N/A</v>
      </c>
      <c r="GP14" s="173" t="e">
        <f t="shared" si="80"/>
        <v>#N/A</v>
      </c>
      <c r="GQ14" s="173" t="e">
        <f t="shared" si="81"/>
        <v>#N/A</v>
      </c>
      <c r="GR14" s="173" t="e">
        <f t="shared" si="82"/>
        <v>#N/A</v>
      </c>
      <c r="GS14" s="173" t="e">
        <f t="shared" si="83"/>
        <v>#N/A</v>
      </c>
      <c r="GT14" s="173" t="e">
        <f t="shared" si="84"/>
        <v>#N/A</v>
      </c>
      <c r="GU14" s="173" t="e">
        <f t="shared" si="85"/>
        <v>#N/A</v>
      </c>
      <c r="GV14" s="173" t="e">
        <f t="shared" si="86"/>
        <v>#N/A</v>
      </c>
      <c r="GW14" s="173" t="e">
        <f t="shared" si="87"/>
        <v>#N/A</v>
      </c>
      <c r="GX14" s="173" t="e">
        <f t="shared" si="88"/>
        <v>#N/A</v>
      </c>
      <c r="GY14" s="173" t="e">
        <f t="shared" si="89"/>
        <v>#N/A</v>
      </c>
      <c r="GZ14" s="173" t="e">
        <f t="shared" si="90"/>
        <v>#N/A</v>
      </c>
      <c r="HA14" s="173" t="e">
        <f t="shared" si="91"/>
        <v>#N/A</v>
      </c>
      <c r="HB14" s="173" t="e">
        <f t="shared" si="92"/>
        <v>#N/A</v>
      </c>
      <c r="HC14" s="173" t="e">
        <f t="shared" si="93"/>
        <v>#N/A</v>
      </c>
      <c r="HD14" s="173" t="e">
        <f t="shared" si="94"/>
        <v>#N/A</v>
      </c>
      <c r="HE14" s="173" t="e">
        <f t="shared" si="95"/>
        <v>#N/A</v>
      </c>
      <c r="HF14" s="173" t="e">
        <f t="shared" si="96"/>
        <v>#N/A</v>
      </c>
      <c r="HG14" s="173" t="e">
        <f t="shared" si="97"/>
        <v>#N/A</v>
      </c>
      <c r="HH14" s="173" t="e">
        <f t="shared" si="98"/>
        <v>#N/A</v>
      </c>
      <c r="HI14" s="173" t="e">
        <f t="shared" si="99"/>
        <v>#N/A</v>
      </c>
      <c r="HJ14" s="173" t="e">
        <f t="shared" si="100"/>
        <v>#N/A</v>
      </c>
      <c r="HK14" s="173" t="e">
        <f t="shared" si="101"/>
        <v>#N/A</v>
      </c>
      <c r="HL14" s="173" t="e">
        <f t="shared" si="102"/>
        <v>#N/A</v>
      </c>
      <c r="HM14" s="173" t="e">
        <f t="shared" si="103"/>
        <v>#N/A</v>
      </c>
      <c r="HN14" s="173" t="e">
        <f t="shared" si="104"/>
        <v>#N/A</v>
      </c>
      <c r="HO14" s="173" t="e">
        <f t="shared" si="105"/>
        <v>#N/A</v>
      </c>
      <c r="HP14" s="173" t="e">
        <f t="shared" si="106"/>
        <v>#N/A</v>
      </c>
    </row>
    <row r="15" spans="1:225" hidden="1" x14ac:dyDescent="0.25">
      <c r="A15" s="4">
        <v>12</v>
      </c>
      <c r="B15" s="100" t="str">
        <f t="shared" si="107"/>
        <v/>
      </c>
      <c r="C15" s="99"/>
      <c r="D15" s="100" t="str">
        <f t="shared" si="108"/>
        <v/>
      </c>
      <c r="E15" s="36" t="str">
        <f t="shared" si="0"/>
        <v/>
      </c>
      <c r="F15" s="36" t="str">
        <f t="shared" si="1"/>
        <v/>
      </c>
      <c r="G15" s="77" t="str">
        <f t="shared" si="109"/>
        <v/>
      </c>
      <c r="H15" s="23"/>
      <c r="I15" s="58"/>
      <c r="J15" s="300"/>
      <c r="K15" s="78" t="str">
        <f>IF(AND(B15&gt;0,C15&gt;0,D15&gt;0),IF(ISBLANK(J15),IF(ISBLANK(H15),"",(D15-B15)*VLOOKUP(H15,VLookups!$A$4:$B$13,2,FALSE)),J15),"")</f>
        <v/>
      </c>
      <c r="L15" s="79" t="str">
        <f t="shared" si="2"/>
        <v/>
      </c>
      <c r="M15" s="99"/>
      <c r="N15" s="290" t="str">
        <f>IF(AND(M15&gt;0,C15&gt;0,NOT(K15="")),ABS(VLOOKUP($M$1,VLookups!$A$43:$B$44,2,FALSE)-_xlfn.NORM.DIST(M15,G15,K15,TRUE)),"")</f>
        <v/>
      </c>
      <c r="O15" s="98" t="str">
        <f>IF(AND($B15&gt;0,$C15&gt;0,$D15&gt;0,NOT(ISBLANK($H15))),_xlfn.NORM.INV(ABS(VLOOKUP($M$1,VLookups!$A$43:$B$44,2,FALSE)-O$3),$G15,$K15),"")</f>
        <v/>
      </c>
      <c r="P15" s="97" t="str">
        <f>IF(AND($B15&gt;0,$C15&gt;0,$D15&gt;0,NOT(ISBLANK($H15))),_xlfn.NORM.INV(ABS(VLOOKUP($M$1,VLookups!$A$43:$B$44,2,FALSE)-P$3),$G15,$K15),"")</f>
        <v/>
      </c>
      <c r="Q15" s="98" t="str">
        <f>IF(AND($B15&gt;0,$C15&gt;0,$D15&gt;0,NOT(ISBLANK($H15))),_xlfn.NORM.INV(ABS(VLOOKUP($M$1,VLookups!$A$43:$B$44,2,FALSE)-Q$3),$G15,$K15),"")</f>
        <v/>
      </c>
      <c r="R15" s="97" t="str">
        <f>IF(AND($B15&gt;0,$C15&gt;0,$D15&gt;0,NOT(ISBLANK($H15))),_xlfn.NORM.INV(ABS(VLOOKUP($M$1,VLookups!$A$43:$B$44,2,FALSE)-R$3),$G15,$K15),"")</f>
        <v/>
      </c>
      <c r="S15" s="98" t="str">
        <f>IF(AND($B15&gt;0,$C15&gt;0,$D15&gt;0,NOT(ISBLANK($H15))),_xlfn.NORM.INV(ABS(VLOOKUP($M$1,VLookups!$A$43:$B$44,2,FALSE)-S$3),$G15,$K15),"")</f>
        <v/>
      </c>
      <c r="T15" s="97" t="str">
        <f>IF(AND($B15&gt;0,$C15&gt;0,$D15&gt;0,NOT(ISBLANK($H15))),_xlfn.NORM.INV(ABS(VLOOKUP($M$1,VLookups!$A$43:$B$44,2,FALSE)-T$3),$G15,$K15),"")</f>
        <v/>
      </c>
      <c r="U15" s="5"/>
      <c r="V15" s="172"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7"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3" t="e">
        <f t="shared" si="6"/>
        <v>#N/A</v>
      </c>
      <c r="DU15" s="173" t="e">
        <f t="shared" si="7"/>
        <v>#N/A</v>
      </c>
      <c r="DV15" s="173" t="e">
        <f t="shared" si="8"/>
        <v>#N/A</v>
      </c>
      <c r="DW15" s="173" t="e">
        <f t="shared" si="9"/>
        <v>#N/A</v>
      </c>
      <c r="DX15" s="173" t="e">
        <f t="shared" si="10"/>
        <v>#N/A</v>
      </c>
      <c r="DY15" s="173" t="e">
        <f t="shared" si="11"/>
        <v>#N/A</v>
      </c>
      <c r="DZ15" s="173" t="e">
        <f t="shared" si="12"/>
        <v>#N/A</v>
      </c>
      <c r="EA15" s="173" t="e">
        <f t="shared" si="13"/>
        <v>#N/A</v>
      </c>
      <c r="EB15" s="173" t="e">
        <f t="shared" si="14"/>
        <v>#N/A</v>
      </c>
      <c r="EC15" s="173" t="e">
        <f t="shared" si="15"/>
        <v>#N/A</v>
      </c>
      <c r="ED15" s="173" t="e">
        <f t="shared" si="16"/>
        <v>#N/A</v>
      </c>
      <c r="EE15" s="173" t="e">
        <f t="shared" si="17"/>
        <v>#N/A</v>
      </c>
      <c r="EF15" s="173" t="e">
        <f t="shared" si="18"/>
        <v>#N/A</v>
      </c>
      <c r="EG15" s="173" t="e">
        <f t="shared" si="19"/>
        <v>#N/A</v>
      </c>
      <c r="EH15" s="173" t="e">
        <f t="shared" si="20"/>
        <v>#N/A</v>
      </c>
      <c r="EI15" s="173" t="e">
        <f t="shared" si="21"/>
        <v>#N/A</v>
      </c>
      <c r="EJ15" s="173" t="e">
        <f t="shared" si="22"/>
        <v>#N/A</v>
      </c>
      <c r="EK15" s="173" t="e">
        <f t="shared" si="23"/>
        <v>#N/A</v>
      </c>
      <c r="EL15" s="173" t="e">
        <f t="shared" si="24"/>
        <v>#N/A</v>
      </c>
      <c r="EM15" s="173" t="e">
        <f t="shared" si="25"/>
        <v>#N/A</v>
      </c>
      <c r="EN15" s="173" t="e">
        <f t="shared" si="26"/>
        <v>#N/A</v>
      </c>
      <c r="EO15" s="173" t="e">
        <f t="shared" si="27"/>
        <v>#N/A</v>
      </c>
      <c r="EP15" s="173" t="e">
        <f t="shared" si="28"/>
        <v>#N/A</v>
      </c>
      <c r="EQ15" s="173" t="e">
        <f t="shared" si="29"/>
        <v>#N/A</v>
      </c>
      <c r="ER15" s="173" t="e">
        <f t="shared" si="30"/>
        <v>#N/A</v>
      </c>
      <c r="ES15" s="173" t="e">
        <f t="shared" si="31"/>
        <v>#N/A</v>
      </c>
      <c r="ET15" s="173" t="e">
        <f t="shared" si="32"/>
        <v>#N/A</v>
      </c>
      <c r="EU15" s="173" t="e">
        <f t="shared" si="33"/>
        <v>#N/A</v>
      </c>
      <c r="EV15" s="173" t="e">
        <f t="shared" si="34"/>
        <v>#N/A</v>
      </c>
      <c r="EW15" s="173" t="e">
        <f t="shared" si="35"/>
        <v>#N/A</v>
      </c>
      <c r="EX15" s="173" t="e">
        <f t="shared" si="36"/>
        <v>#N/A</v>
      </c>
      <c r="EY15" s="173" t="e">
        <f t="shared" si="37"/>
        <v>#N/A</v>
      </c>
      <c r="EZ15" s="173" t="e">
        <f t="shared" si="38"/>
        <v>#N/A</v>
      </c>
      <c r="FA15" s="173" t="e">
        <f t="shared" si="39"/>
        <v>#N/A</v>
      </c>
      <c r="FB15" s="173" t="e">
        <f t="shared" si="40"/>
        <v>#N/A</v>
      </c>
      <c r="FC15" s="173" t="e">
        <f t="shared" si="41"/>
        <v>#N/A</v>
      </c>
      <c r="FD15" s="173" t="e">
        <f t="shared" si="42"/>
        <v>#N/A</v>
      </c>
      <c r="FE15" s="173" t="e">
        <f t="shared" si="43"/>
        <v>#N/A</v>
      </c>
      <c r="FF15" s="173" t="e">
        <f t="shared" si="44"/>
        <v>#N/A</v>
      </c>
      <c r="FG15" s="173" t="e">
        <f t="shared" si="45"/>
        <v>#N/A</v>
      </c>
      <c r="FH15" s="173" t="e">
        <f t="shared" si="46"/>
        <v>#N/A</v>
      </c>
      <c r="FI15" s="173" t="e">
        <f t="shared" si="47"/>
        <v>#N/A</v>
      </c>
      <c r="FJ15" s="173" t="e">
        <f t="shared" si="48"/>
        <v>#N/A</v>
      </c>
      <c r="FK15" s="173" t="e">
        <f t="shared" si="49"/>
        <v>#N/A</v>
      </c>
      <c r="FL15" s="173" t="e">
        <f t="shared" si="50"/>
        <v>#N/A</v>
      </c>
      <c r="FM15" s="173" t="e">
        <f t="shared" si="51"/>
        <v>#N/A</v>
      </c>
      <c r="FN15" s="173" t="e">
        <f t="shared" si="52"/>
        <v>#N/A</v>
      </c>
      <c r="FO15" s="173" t="e">
        <f t="shared" si="53"/>
        <v>#N/A</v>
      </c>
      <c r="FP15" s="173" t="e">
        <f t="shared" si="54"/>
        <v>#N/A</v>
      </c>
      <c r="FQ15" s="173" t="e">
        <f t="shared" si="55"/>
        <v>#N/A</v>
      </c>
      <c r="FR15" s="173" t="e">
        <f t="shared" si="56"/>
        <v>#N/A</v>
      </c>
      <c r="FS15" s="173" t="e">
        <f t="shared" si="57"/>
        <v>#N/A</v>
      </c>
      <c r="FT15" s="173" t="e">
        <f t="shared" si="58"/>
        <v>#N/A</v>
      </c>
      <c r="FU15" s="173" t="e">
        <f t="shared" si="59"/>
        <v>#N/A</v>
      </c>
      <c r="FV15" s="173" t="e">
        <f t="shared" si="60"/>
        <v>#N/A</v>
      </c>
      <c r="FW15" s="173" t="e">
        <f t="shared" si="61"/>
        <v>#N/A</v>
      </c>
      <c r="FX15" s="173" t="e">
        <f t="shared" si="62"/>
        <v>#N/A</v>
      </c>
      <c r="FY15" s="173" t="e">
        <f t="shared" si="63"/>
        <v>#N/A</v>
      </c>
      <c r="FZ15" s="173" t="e">
        <f t="shared" si="64"/>
        <v>#N/A</v>
      </c>
      <c r="GA15" s="173" t="e">
        <f t="shared" si="65"/>
        <v>#N/A</v>
      </c>
      <c r="GB15" s="173" t="e">
        <f t="shared" si="66"/>
        <v>#N/A</v>
      </c>
      <c r="GC15" s="173" t="e">
        <f t="shared" si="67"/>
        <v>#N/A</v>
      </c>
      <c r="GD15" s="173" t="e">
        <f t="shared" si="68"/>
        <v>#N/A</v>
      </c>
      <c r="GE15" s="173" t="e">
        <f t="shared" si="69"/>
        <v>#N/A</v>
      </c>
      <c r="GF15" s="173" t="e">
        <f t="shared" si="70"/>
        <v>#N/A</v>
      </c>
      <c r="GG15" s="173" t="e">
        <f t="shared" si="71"/>
        <v>#N/A</v>
      </c>
      <c r="GH15" s="173" t="e">
        <f t="shared" si="72"/>
        <v>#N/A</v>
      </c>
      <c r="GI15" s="173" t="e">
        <f t="shared" si="73"/>
        <v>#N/A</v>
      </c>
      <c r="GJ15" s="173" t="e">
        <f t="shared" si="74"/>
        <v>#N/A</v>
      </c>
      <c r="GK15" s="173" t="e">
        <f t="shared" si="75"/>
        <v>#N/A</v>
      </c>
      <c r="GL15" s="173" t="e">
        <f t="shared" si="76"/>
        <v>#N/A</v>
      </c>
      <c r="GM15" s="173" t="e">
        <f t="shared" si="77"/>
        <v>#N/A</v>
      </c>
      <c r="GN15" s="173" t="e">
        <f t="shared" si="78"/>
        <v>#N/A</v>
      </c>
      <c r="GO15" s="173" t="e">
        <f t="shared" si="79"/>
        <v>#N/A</v>
      </c>
      <c r="GP15" s="173" t="e">
        <f t="shared" si="80"/>
        <v>#N/A</v>
      </c>
      <c r="GQ15" s="173" t="e">
        <f t="shared" si="81"/>
        <v>#N/A</v>
      </c>
      <c r="GR15" s="173" t="e">
        <f t="shared" si="82"/>
        <v>#N/A</v>
      </c>
      <c r="GS15" s="173" t="e">
        <f t="shared" si="83"/>
        <v>#N/A</v>
      </c>
      <c r="GT15" s="173" t="e">
        <f t="shared" si="84"/>
        <v>#N/A</v>
      </c>
      <c r="GU15" s="173" t="e">
        <f t="shared" si="85"/>
        <v>#N/A</v>
      </c>
      <c r="GV15" s="173" t="e">
        <f t="shared" si="86"/>
        <v>#N/A</v>
      </c>
      <c r="GW15" s="173" t="e">
        <f t="shared" si="87"/>
        <v>#N/A</v>
      </c>
      <c r="GX15" s="173" t="e">
        <f t="shared" si="88"/>
        <v>#N/A</v>
      </c>
      <c r="GY15" s="173" t="e">
        <f t="shared" si="89"/>
        <v>#N/A</v>
      </c>
      <c r="GZ15" s="173" t="e">
        <f t="shared" si="90"/>
        <v>#N/A</v>
      </c>
      <c r="HA15" s="173" t="e">
        <f t="shared" si="91"/>
        <v>#N/A</v>
      </c>
      <c r="HB15" s="173" t="e">
        <f t="shared" si="92"/>
        <v>#N/A</v>
      </c>
      <c r="HC15" s="173" t="e">
        <f t="shared" si="93"/>
        <v>#N/A</v>
      </c>
      <c r="HD15" s="173" t="e">
        <f t="shared" si="94"/>
        <v>#N/A</v>
      </c>
      <c r="HE15" s="173" t="e">
        <f t="shared" si="95"/>
        <v>#N/A</v>
      </c>
      <c r="HF15" s="173" t="e">
        <f t="shared" si="96"/>
        <v>#N/A</v>
      </c>
      <c r="HG15" s="173" t="e">
        <f t="shared" si="97"/>
        <v>#N/A</v>
      </c>
      <c r="HH15" s="173" t="e">
        <f t="shared" si="98"/>
        <v>#N/A</v>
      </c>
      <c r="HI15" s="173" t="e">
        <f t="shared" si="99"/>
        <v>#N/A</v>
      </c>
      <c r="HJ15" s="173" t="e">
        <f t="shared" si="100"/>
        <v>#N/A</v>
      </c>
      <c r="HK15" s="173" t="e">
        <f t="shared" si="101"/>
        <v>#N/A</v>
      </c>
      <c r="HL15" s="173" t="e">
        <f t="shared" si="102"/>
        <v>#N/A</v>
      </c>
      <c r="HM15" s="173" t="e">
        <f t="shared" si="103"/>
        <v>#N/A</v>
      </c>
      <c r="HN15" s="173" t="e">
        <f t="shared" si="104"/>
        <v>#N/A</v>
      </c>
      <c r="HO15" s="173" t="e">
        <f t="shared" si="105"/>
        <v>#N/A</v>
      </c>
      <c r="HP15" s="173" t="e">
        <f t="shared" si="106"/>
        <v>#N/A</v>
      </c>
    </row>
    <row r="16" spans="1:225" hidden="1" x14ac:dyDescent="0.25">
      <c r="A16" s="4">
        <v>13</v>
      </c>
      <c r="B16" s="100" t="str">
        <f t="shared" si="107"/>
        <v/>
      </c>
      <c r="C16" s="99"/>
      <c r="D16" s="100" t="str">
        <f t="shared" si="108"/>
        <v/>
      </c>
      <c r="E16" s="36" t="str">
        <f t="shared" si="0"/>
        <v/>
      </c>
      <c r="F16" s="36" t="str">
        <f t="shared" si="1"/>
        <v/>
      </c>
      <c r="G16" s="77" t="str">
        <f t="shared" si="109"/>
        <v/>
      </c>
      <c r="H16" s="23"/>
      <c r="I16" s="58"/>
      <c r="J16" s="300"/>
      <c r="K16" s="78" t="str">
        <f>IF(AND(B16&gt;0,C16&gt;0,D16&gt;0),IF(ISBLANK(J16),IF(ISBLANK(H16),"",(D16-B16)*VLOOKUP(H16,VLookups!$A$4:$B$13,2,FALSE)),J16),"")</f>
        <v/>
      </c>
      <c r="L16" s="79" t="str">
        <f t="shared" si="2"/>
        <v/>
      </c>
      <c r="M16" s="99"/>
      <c r="N16" s="290" t="str">
        <f>IF(AND(M16&gt;0,C16&gt;0,NOT(K16="")),ABS(VLOOKUP($M$1,VLookups!$A$43:$B$44,2,FALSE)-_xlfn.NORM.DIST(M16,G16,K16,TRUE)),"")</f>
        <v/>
      </c>
      <c r="O16" s="98" t="str">
        <f>IF(AND($B16&gt;0,$C16&gt;0,$D16&gt;0,NOT(ISBLANK($H16))),_xlfn.NORM.INV(ABS(VLOOKUP($M$1,VLookups!$A$43:$B$44,2,FALSE)-O$3),$G16,$K16),"")</f>
        <v/>
      </c>
      <c r="P16" s="97" t="str">
        <f>IF(AND($B16&gt;0,$C16&gt;0,$D16&gt;0,NOT(ISBLANK($H16))),_xlfn.NORM.INV(ABS(VLOOKUP($M$1,VLookups!$A$43:$B$44,2,FALSE)-P$3),$G16,$K16),"")</f>
        <v/>
      </c>
      <c r="Q16" s="98" t="str">
        <f>IF(AND($B16&gt;0,$C16&gt;0,$D16&gt;0,NOT(ISBLANK($H16))),_xlfn.NORM.INV(ABS(VLOOKUP($M$1,VLookups!$A$43:$B$44,2,FALSE)-Q$3),$G16,$K16),"")</f>
        <v/>
      </c>
      <c r="R16" s="97" t="str">
        <f>IF(AND($B16&gt;0,$C16&gt;0,$D16&gt;0,NOT(ISBLANK($H16))),_xlfn.NORM.INV(ABS(VLOOKUP($M$1,VLookups!$A$43:$B$44,2,FALSE)-R$3),$G16,$K16),"")</f>
        <v/>
      </c>
      <c r="S16" s="98" t="str">
        <f>IF(AND($B16&gt;0,$C16&gt;0,$D16&gt;0,NOT(ISBLANK($H16))),_xlfn.NORM.INV(ABS(VLOOKUP($M$1,VLookups!$A$43:$B$44,2,FALSE)-S$3),$G16,$K16),"")</f>
        <v/>
      </c>
      <c r="T16" s="97" t="str">
        <f>IF(AND($B16&gt;0,$C16&gt;0,$D16&gt;0,NOT(ISBLANK($H16))),_xlfn.NORM.INV(ABS(VLOOKUP($M$1,VLookups!$A$43:$B$44,2,FALSE)-T$3),$G16,$K16),"")</f>
        <v/>
      </c>
      <c r="U16" s="5"/>
      <c r="V16" s="172"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7"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3" t="e">
        <f t="shared" si="6"/>
        <v>#N/A</v>
      </c>
      <c r="DU16" s="173" t="e">
        <f t="shared" si="7"/>
        <v>#N/A</v>
      </c>
      <c r="DV16" s="173" t="e">
        <f t="shared" si="8"/>
        <v>#N/A</v>
      </c>
      <c r="DW16" s="173" t="e">
        <f t="shared" si="9"/>
        <v>#N/A</v>
      </c>
      <c r="DX16" s="173" t="e">
        <f t="shared" si="10"/>
        <v>#N/A</v>
      </c>
      <c r="DY16" s="173" t="e">
        <f t="shared" si="11"/>
        <v>#N/A</v>
      </c>
      <c r="DZ16" s="173" t="e">
        <f t="shared" si="12"/>
        <v>#N/A</v>
      </c>
      <c r="EA16" s="173" t="e">
        <f t="shared" si="13"/>
        <v>#N/A</v>
      </c>
      <c r="EB16" s="173" t="e">
        <f t="shared" si="14"/>
        <v>#N/A</v>
      </c>
      <c r="EC16" s="173" t="e">
        <f t="shared" si="15"/>
        <v>#N/A</v>
      </c>
      <c r="ED16" s="173" t="e">
        <f t="shared" si="16"/>
        <v>#N/A</v>
      </c>
      <c r="EE16" s="173" t="e">
        <f t="shared" si="17"/>
        <v>#N/A</v>
      </c>
      <c r="EF16" s="173" t="e">
        <f t="shared" si="18"/>
        <v>#N/A</v>
      </c>
      <c r="EG16" s="173" t="e">
        <f t="shared" si="19"/>
        <v>#N/A</v>
      </c>
      <c r="EH16" s="173" t="e">
        <f t="shared" si="20"/>
        <v>#N/A</v>
      </c>
      <c r="EI16" s="173" t="e">
        <f t="shared" si="21"/>
        <v>#N/A</v>
      </c>
      <c r="EJ16" s="173" t="e">
        <f t="shared" si="22"/>
        <v>#N/A</v>
      </c>
      <c r="EK16" s="173" t="e">
        <f t="shared" si="23"/>
        <v>#N/A</v>
      </c>
      <c r="EL16" s="173" t="e">
        <f t="shared" si="24"/>
        <v>#N/A</v>
      </c>
      <c r="EM16" s="173" t="e">
        <f t="shared" si="25"/>
        <v>#N/A</v>
      </c>
      <c r="EN16" s="173" t="e">
        <f t="shared" si="26"/>
        <v>#N/A</v>
      </c>
      <c r="EO16" s="173" t="e">
        <f t="shared" si="27"/>
        <v>#N/A</v>
      </c>
      <c r="EP16" s="173" t="e">
        <f t="shared" si="28"/>
        <v>#N/A</v>
      </c>
      <c r="EQ16" s="173" t="e">
        <f t="shared" si="29"/>
        <v>#N/A</v>
      </c>
      <c r="ER16" s="173" t="e">
        <f t="shared" si="30"/>
        <v>#N/A</v>
      </c>
      <c r="ES16" s="173" t="e">
        <f t="shared" si="31"/>
        <v>#N/A</v>
      </c>
      <c r="ET16" s="173" t="e">
        <f t="shared" si="32"/>
        <v>#N/A</v>
      </c>
      <c r="EU16" s="173" t="e">
        <f t="shared" si="33"/>
        <v>#N/A</v>
      </c>
      <c r="EV16" s="173" t="e">
        <f t="shared" si="34"/>
        <v>#N/A</v>
      </c>
      <c r="EW16" s="173" t="e">
        <f t="shared" si="35"/>
        <v>#N/A</v>
      </c>
      <c r="EX16" s="173" t="e">
        <f t="shared" si="36"/>
        <v>#N/A</v>
      </c>
      <c r="EY16" s="173" t="e">
        <f t="shared" si="37"/>
        <v>#N/A</v>
      </c>
      <c r="EZ16" s="173" t="e">
        <f t="shared" si="38"/>
        <v>#N/A</v>
      </c>
      <c r="FA16" s="173" t="e">
        <f t="shared" si="39"/>
        <v>#N/A</v>
      </c>
      <c r="FB16" s="173" t="e">
        <f t="shared" si="40"/>
        <v>#N/A</v>
      </c>
      <c r="FC16" s="173" t="e">
        <f t="shared" si="41"/>
        <v>#N/A</v>
      </c>
      <c r="FD16" s="173" t="e">
        <f t="shared" si="42"/>
        <v>#N/A</v>
      </c>
      <c r="FE16" s="173" t="e">
        <f t="shared" si="43"/>
        <v>#N/A</v>
      </c>
      <c r="FF16" s="173" t="e">
        <f t="shared" si="44"/>
        <v>#N/A</v>
      </c>
      <c r="FG16" s="173" t="e">
        <f t="shared" si="45"/>
        <v>#N/A</v>
      </c>
      <c r="FH16" s="173" t="e">
        <f t="shared" si="46"/>
        <v>#N/A</v>
      </c>
      <c r="FI16" s="173" t="e">
        <f t="shared" si="47"/>
        <v>#N/A</v>
      </c>
      <c r="FJ16" s="173" t="e">
        <f t="shared" si="48"/>
        <v>#N/A</v>
      </c>
      <c r="FK16" s="173" t="e">
        <f t="shared" si="49"/>
        <v>#N/A</v>
      </c>
      <c r="FL16" s="173" t="e">
        <f t="shared" si="50"/>
        <v>#N/A</v>
      </c>
      <c r="FM16" s="173" t="e">
        <f t="shared" si="51"/>
        <v>#N/A</v>
      </c>
      <c r="FN16" s="173" t="e">
        <f t="shared" si="52"/>
        <v>#N/A</v>
      </c>
      <c r="FO16" s="173" t="e">
        <f t="shared" si="53"/>
        <v>#N/A</v>
      </c>
      <c r="FP16" s="173" t="e">
        <f t="shared" si="54"/>
        <v>#N/A</v>
      </c>
      <c r="FQ16" s="173" t="e">
        <f t="shared" si="55"/>
        <v>#N/A</v>
      </c>
      <c r="FR16" s="173" t="e">
        <f t="shared" si="56"/>
        <v>#N/A</v>
      </c>
      <c r="FS16" s="173" t="e">
        <f t="shared" si="57"/>
        <v>#N/A</v>
      </c>
      <c r="FT16" s="173" t="e">
        <f t="shared" si="58"/>
        <v>#N/A</v>
      </c>
      <c r="FU16" s="173" t="e">
        <f t="shared" si="59"/>
        <v>#N/A</v>
      </c>
      <c r="FV16" s="173" t="e">
        <f t="shared" si="60"/>
        <v>#N/A</v>
      </c>
      <c r="FW16" s="173" t="e">
        <f t="shared" si="61"/>
        <v>#N/A</v>
      </c>
      <c r="FX16" s="173" t="e">
        <f t="shared" si="62"/>
        <v>#N/A</v>
      </c>
      <c r="FY16" s="173" t="e">
        <f t="shared" si="63"/>
        <v>#N/A</v>
      </c>
      <c r="FZ16" s="173" t="e">
        <f t="shared" si="64"/>
        <v>#N/A</v>
      </c>
      <c r="GA16" s="173" t="e">
        <f t="shared" si="65"/>
        <v>#N/A</v>
      </c>
      <c r="GB16" s="173" t="e">
        <f t="shared" si="66"/>
        <v>#N/A</v>
      </c>
      <c r="GC16" s="173" t="e">
        <f t="shared" si="67"/>
        <v>#N/A</v>
      </c>
      <c r="GD16" s="173" t="e">
        <f t="shared" si="68"/>
        <v>#N/A</v>
      </c>
      <c r="GE16" s="173" t="e">
        <f t="shared" si="69"/>
        <v>#N/A</v>
      </c>
      <c r="GF16" s="173" t="e">
        <f t="shared" si="70"/>
        <v>#N/A</v>
      </c>
      <c r="GG16" s="173" t="e">
        <f t="shared" si="71"/>
        <v>#N/A</v>
      </c>
      <c r="GH16" s="173" t="e">
        <f t="shared" si="72"/>
        <v>#N/A</v>
      </c>
      <c r="GI16" s="173" t="e">
        <f t="shared" si="73"/>
        <v>#N/A</v>
      </c>
      <c r="GJ16" s="173" t="e">
        <f t="shared" si="74"/>
        <v>#N/A</v>
      </c>
      <c r="GK16" s="173" t="e">
        <f t="shared" si="75"/>
        <v>#N/A</v>
      </c>
      <c r="GL16" s="173" t="e">
        <f t="shared" si="76"/>
        <v>#N/A</v>
      </c>
      <c r="GM16" s="173" t="e">
        <f t="shared" si="77"/>
        <v>#N/A</v>
      </c>
      <c r="GN16" s="173" t="e">
        <f t="shared" si="78"/>
        <v>#N/A</v>
      </c>
      <c r="GO16" s="173" t="e">
        <f t="shared" si="79"/>
        <v>#N/A</v>
      </c>
      <c r="GP16" s="173" t="e">
        <f t="shared" si="80"/>
        <v>#N/A</v>
      </c>
      <c r="GQ16" s="173" t="e">
        <f t="shared" si="81"/>
        <v>#N/A</v>
      </c>
      <c r="GR16" s="173" t="e">
        <f t="shared" si="82"/>
        <v>#N/A</v>
      </c>
      <c r="GS16" s="173" t="e">
        <f t="shared" si="83"/>
        <v>#N/A</v>
      </c>
      <c r="GT16" s="173" t="e">
        <f t="shared" si="84"/>
        <v>#N/A</v>
      </c>
      <c r="GU16" s="173" t="e">
        <f t="shared" si="85"/>
        <v>#N/A</v>
      </c>
      <c r="GV16" s="173" t="e">
        <f t="shared" si="86"/>
        <v>#N/A</v>
      </c>
      <c r="GW16" s="173" t="e">
        <f t="shared" si="87"/>
        <v>#N/A</v>
      </c>
      <c r="GX16" s="173" t="e">
        <f t="shared" si="88"/>
        <v>#N/A</v>
      </c>
      <c r="GY16" s="173" t="e">
        <f t="shared" si="89"/>
        <v>#N/A</v>
      </c>
      <c r="GZ16" s="173" t="e">
        <f t="shared" si="90"/>
        <v>#N/A</v>
      </c>
      <c r="HA16" s="173" t="e">
        <f t="shared" si="91"/>
        <v>#N/A</v>
      </c>
      <c r="HB16" s="173" t="e">
        <f t="shared" si="92"/>
        <v>#N/A</v>
      </c>
      <c r="HC16" s="173" t="e">
        <f t="shared" si="93"/>
        <v>#N/A</v>
      </c>
      <c r="HD16" s="173" t="e">
        <f t="shared" si="94"/>
        <v>#N/A</v>
      </c>
      <c r="HE16" s="173" t="e">
        <f t="shared" si="95"/>
        <v>#N/A</v>
      </c>
      <c r="HF16" s="173" t="e">
        <f t="shared" si="96"/>
        <v>#N/A</v>
      </c>
      <c r="HG16" s="173" t="e">
        <f t="shared" si="97"/>
        <v>#N/A</v>
      </c>
      <c r="HH16" s="173" t="e">
        <f t="shared" si="98"/>
        <v>#N/A</v>
      </c>
      <c r="HI16" s="173" t="e">
        <f t="shared" si="99"/>
        <v>#N/A</v>
      </c>
      <c r="HJ16" s="173" t="e">
        <f t="shared" si="100"/>
        <v>#N/A</v>
      </c>
      <c r="HK16" s="173" t="e">
        <f t="shared" si="101"/>
        <v>#N/A</v>
      </c>
      <c r="HL16" s="173" t="e">
        <f t="shared" si="102"/>
        <v>#N/A</v>
      </c>
      <c r="HM16" s="173" t="e">
        <f t="shared" si="103"/>
        <v>#N/A</v>
      </c>
      <c r="HN16" s="173" t="e">
        <f t="shared" si="104"/>
        <v>#N/A</v>
      </c>
      <c r="HO16" s="173" t="e">
        <f t="shared" si="105"/>
        <v>#N/A</v>
      </c>
      <c r="HP16" s="173" t="e">
        <f t="shared" si="106"/>
        <v>#N/A</v>
      </c>
    </row>
    <row r="17" spans="1:224" hidden="1" x14ac:dyDescent="0.25">
      <c r="A17" s="4">
        <v>14</v>
      </c>
      <c r="B17" s="100" t="str">
        <f t="shared" si="107"/>
        <v/>
      </c>
      <c r="C17" s="99"/>
      <c r="D17" s="100" t="str">
        <f t="shared" si="108"/>
        <v/>
      </c>
      <c r="E17" s="36" t="str">
        <f t="shared" si="0"/>
        <v/>
      </c>
      <c r="F17" s="36" t="str">
        <f t="shared" si="1"/>
        <v/>
      </c>
      <c r="G17" s="77" t="str">
        <f t="shared" si="109"/>
        <v/>
      </c>
      <c r="H17" s="23"/>
      <c r="I17" s="58"/>
      <c r="J17" s="300"/>
      <c r="K17" s="78" t="str">
        <f>IF(AND(B17&gt;0,C17&gt;0,D17&gt;0),IF(ISBLANK(J17),IF(ISBLANK(H17),"",(D17-B17)*VLOOKUP(H17,VLookups!$A$4:$B$13,2,FALSE)),J17),"")</f>
        <v/>
      </c>
      <c r="L17" s="79" t="str">
        <f t="shared" si="2"/>
        <v/>
      </c>
      <c r="M17" s="99"/>
      <c r="N17" s="290" t="str">
        <f>IF(AND(M17&gt;0,C17&gt;0,NOT(K17="")),ABS(VLOOKUP($M$1,VLookups!$A$43:$B$44,2,FALSE)-_xlfn.NORM.DIST(M17,G17,K17,TRUE)),"")</f>
        <v/>
      </c>
      <c r="O17" s="98" t="str">
        <f>IF(AND($B17&gt;0,$C17&gt;0,$D17&gt;0,NOT(ISBLANK($H17))),_xlfn.NORM.INV(ABS(VLOOKUP($M$1,VLookups!$A$43:$B$44,2,FALSE)-O$3),$G17,$K17),"")</f>
        <v/>
      </c>
      <c r="P17" s="97" t="str">
        <f>IF(AND($B17&gt;0,$C17&gt;0,$D17&gt;0,NOT(ISBLANK($H17))),_xlfn.NORM.INV(ABS(VLOOKUP($M$1,VLookups!$A$43:$B$44,2,FALSE)-P$3),$G17,$K17),"")</f>
        <v/>
      </c>
      <c r="Q17" s="98" t="str">
        <f>IF(AND($B17&gt;0,$C17&gt;0,$D17&gt;0,NOT(ISBLANK($H17))),_xlfn.NORM.INV(ABS(VLOOKUP($M$1,VLookups!$A$43:$B$44,2,FALSE)-Q$3),$G17,$K17),"")</f>
        <v/>
      </c>
      <c r="R17" s="97" t="str">
        <f>IF(AND($B17&gt;0,$C17&gt;0,$D17&gt;0,NOT(ISBLANK($H17))),_xlfn.NORM.INV(ABS(VLOOKUP($M$1,VLookups!$A$43:$B$44,2,FALSE)-R$3),$G17,$K17),"")</f>
        <v/>
      </c>
      <c r="S17" s="98" t="str">
        <f>IF(AND($B17&gt;0,$C17&gt;0,$D17&gt;0,NOT(ISBLANK($H17))),_xlfn.NORM.INV(ABS(VLOOKUP($M$1,VLookups!$A$43:$B$44,2,FALSE)-S$3),$G17,$K17),"")</f>
        <v/>
      </c>
      <c r="T17" s="97" t="str">
        <f>IF(AND($B17&gt;0,$C17&gt;0,$D17&gt;0,NOT(ISBLANK($H17))),_xlfn.NORM.INV(ABS(VLOOKUP($M$1,VLookups!$A$43:$B$44,2,FALSE)-T$3),$G17,$K17),"")</f>
        <v/>
      </c>
      <c r="U17" s="5"/>
      <c r="V17" s="172"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7"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3" t="e">
        <f t="shared" si="6"/>
        <v>#N/A</v>
      </c>
      <c r="DU17" s="173" t="e">
        <f t="shared" si="7"/>
        <v>#N/A</v>
      </c>
      <c r="DV17" s="173" t="e">
        <f t="shared" si="8"/>
        <v>#N/A</v>
      </c>
      <c r="DW17" s="173" t="e">
        <f t="shared" si="9"/>
        <v>#N/A</v>
      </c>
      <c r="DX17" s="173" t="e">
        <f t="shared" si="10"/>
        <v>#N/A</v>
      </c>
      <c r="DY17" s="173" t="e">
        <f t="shared" si="11"/>
        <v>#N/A</v>
      </c>
      <c r="DZ17" s="173" t="e">
        <f t="shared" si="12"/>
        <v>#N/A</v>
      </c>
      <c r="EA17" s="173" t="e">
        <f t="shared" si="13"/>
        <v>#N/A</v>
      </c>
      <c r="EB17" s="173" t="e">
        <f t="shared" si="14"/>
        <v>#N/A</v>
      </c>
      <c r="EC17" s="173" t="e">
        <f t="shared" si="15"/>
        <v>#N/A</v>
      </c>
      <c r="ED17" s="173" t="e">
        <f t="shared" si="16"/>
        <v>#N/A</v>
      </c>
      <c r="EE17" s="173" t="e">
        <f t="shared" si="17"/>
        <v>#N/A</v>
      </c>
      <c r="EF17" s="173" t="e">
        <f t="shared" si="18"/>
        <v>#N/A</v>
      </c>
      <c r="EG17" s="173" t="e">
        <f t="shared" si="19"/>
        <v>#N/A</v>
      </c>
      <c r="EH17" s="173" t="e">
        <f t="shared" si="20"/>
        <v>#N/A</v>
      </c>
      <c r="EI17" s="173" t="e">
        <f t="shared" si="21"/>
        <v>#N/A</v>
      </c>
      <c r="EJ17" s="173" t="e">
        <f t="shared" si="22"/>
        <v>#N/A</v>
      </c>
      <c r="EK17" s="173" t="e">
        <f t="shared" si="23"/>
        <v>#N/A</v>
      </c>
      <c r="EL17" s="173" t="e">
        <f t="shared" si="24"/>
        <v>#N/A</v>
      </c>
      <c r="EM17" s="173" t="e">
        <f t="shared" si="25"/>
        <v>#N/A</v>
      </c>
      <c r="EN17" s="173" t="e">
        <f t="shared" si="26"/>
        <v>#N/A</v>
      </c>
      <c r="EO17" s="173" t="e">
        <f t="shared" si="27"/>
        <v>#N/A</v>
      </c>
      <c r="EP17" s="173" t="e">
        <f t="shared" si="28"/>
        <v>#N/A</v>
      </c>
      <c r="EQ17" s="173" t="e">
        <f t="shared" si="29"/>
        <v>#N/A</v>
      </c>
      <c r="ER17" s="173" t="e">
        <f t="shared" si="30"/>
        <v>#N/A</v>
      </c>
      <c r="ES17" s="173" t="e">
        <f t="shared" si="31"/>
        <v>#N/A</v>
      </c>
      <c r="ET17" s="173" t="e">
        <f t="shared" si="32"/>
        <v>#N/A</v>
      </c>
      <c r="EU17" s="173" t="e">
        <f t="shared" si="33"/>
        <v>#N/A</v>
      </c>
      <c r="EV17" s="173" t="e">
        <f t="shared" si="34"/>
        <v>#N/A</v>
      </c>
      <c r="EW17" s="173" t="e">
        <f t="shared" si="35"/>
        <v>#N/A</v>
      </c>
      <c r="EX17" s="173" t="e">
        <f t="shared" si="36"/>
        <v>#N/A</v>
      </c>
      <c r="EY17" s="173" t="e">
        <f t="shared" si="37"/>
        <v>#N/A</v>
      </c>
      <c r="EZ17" s="173" t="e">
        <f t="shared" si="38"/>
        <v>#N/A</v>
      </c>
      <c r="FA17" s="173" t="e">
        <f t="shared" si="39"/>
        <v>#N/A</v>
      </c>
      <c r="FB17" s="173" t="e">
        <f t="shared" si="40"/>
        <v>#N/A</v>
      </c>
      <c r="FC17" s="173" t="e">
        <f t="shared" si="41"/>
        <v>#N/A</v>
      </c>
      <c r="FD17" s="173" t="e">
        <f t="shared" si="42"/>
        <v>#N/A</v>
      </c>
      <c r="FE17" s="173" t="e">
        <f t="shared" si="43"/>
        <v>#N/A</v>
      </c>
      <c r="FF17" s="173" t="e">
        <f t="shared" si="44"/>
        <v>#N/A</v>
      </c>
      <c r="FG17" s="173" t="e">
        <f t="shared" si="45"/>
        <v>#N/A</v>
      </c>
      <c r="FH17" s="173" t="e">
        <f t="shared" si="46"/>
        <v>#N/A</v>
      </c>
      <c r="FI17" s="173" t="e">
        <f t="shared" si="47"/>
        <v>#N/A</v>
      </c>
      <c r="FJ17" s="173" t="e">
        <f t="shared" si="48"/>
        <v>#N/A</v>
      </c>
      <c r="FK17" s="173" t="e">
        <f t="shared" si="49"/>
        <v>#N/A</v>
      </c>
      <c r="FL17" s="173" t="e">
        <f t="shared" si="50"/>
        <v>#N/A</v>
      </c>
      <c r="FM17" s="173" t="e">
        <f t="shared" si="51"/>
        <v>#N/A</v>
      </c>
      <c r="FN17" s="173" t="e">
        <f t="shared" si="52"/>
        <v>#N/A</v>
      </c>
      <c r="FO17" s="173" t="e">
        <f t="shared" si="53"/>
        <v>#N/A</v>
      </c>
      <c r="FP17" s="173" t="e">
        <f t="shared" si="54"/>
        <v>#N/A</v>
      </c>
      <c r="FQ17" s="173" t="e">
        <f t="shared" si="55"/>
        <v>#N/A</v>
      </c>
      <c r="FR17" s="173" t="e">
        <f t="shared" si="56"/>
        <v>#N/A</v>
      </c>
      <c r="FS17" s="173" t="e">
        <f t="shared" si="57"/>
        <v>#N/A</v>
      </c>
      <c r="FT17" s="173" t="e">
        <f t="shared" si="58"/>
        <v>#N/A</v>
      </c>
      <c r="FU17" s="173" t="e">
        <f t="shared" si="59"/>
        <v>#N/A</v>
      </c>
      <c r="FV17" s="173" t="e">
        <f t="shared" si="60"/>
        <v>#N/A</v>
      </c>
      <c r="FW17" s="173" t="e">
        <f t="shared" si="61"/>
        <v>#N/A</v>
      </c>
      <c r="FX17" s="173" t="e">
        <f t="shared" si="62"/>
        <v>#N/A</v>
      </c>
      <c r="FY17" s="173" t="e">
        <f t="shared" si="63"/>
        <v>#N/A</v>
      </c>
      <c r="FZ17" s="173" t="e">
        <f t="shared" si="64"/>
        <v>#N/A</v>
      </c>
      <c r="GA17" s="173" t="e">
        <f t="shared" si="65"/>
        <v>#N/A</v>
      </c>
      <c r="GB17" s="173" t="e">
        <f t="shared" si="66"/>
        <v>#N/A</v>
      </c>
      <c r="GC17" s="173" t="e">
        <f t="shared" si="67"/>
        <v>#N/A</v>
      </c>
      <c r="GD17" s="173" t="e">
        <f t="shared" si="68"/>
        <v>#N/A</v>
      </c>
      <c r="GE17" s="173" t="e">
        <f t="shared" si="69"/>
        <v>#N/A</v>
      </c>
      <c r="GF17" s="173" t="e">
        <f t="shared" si="70"/>
        <v>#N/A</v>
      </c>
      <c r="GG17" s="173" t="e">
        <f t="shared" si="71"/>
        <v>#N/A</v>
      </c>
      <c r="GH17" s="173" t="e">
        <f t="shared" si="72"/>
        <v>#N/A</v>
      </c>
      <c r="GI17" s="173" t="e">
        <f t="shared" si="73"/>
        <v>#N/A</v>
      </c>
      <c r="GJ17" s="173" t="e">
        <f t="shared" si="74"/>
        <v>#N/A</v>
      </c>
      <c r="GK17" s="173" t="e">
        <f t="shared" si="75"/>
        <v>#N/A</v>
      </c>
      <c r="GL17" s="173" t="e">
        <f t="shared" si="76"/>
        <v>#N/A</v>
      </c>
      <c r="GM17" s="173" t="e">
        <f t="shared" si="77"/>
        <v>#N/A</v>
      </c>
      <c r="GN17" s="173" t="e">
        <f t="shared" si="78"/>
        <v>#N/A</v>
      </c>
      <c r="GO17" s="173" t="e">
        <f t="shared" si="79"/>
        <v>#N/A</v>
      </c>
      <c r="GP17" s="173" t="e">
        <f t="shared" si="80"/>
        <v>#N/A</v>
      </c>
      <c r="GQ17" s="173" t="e">
        <f t="shared" si="81"/>
        <v>#N/A</v>
      </c>
      <c r="GR17" s="173" t="e">
        <f t="shared" si="82"/>
        <v>#N/A</v>
      </c>
      <c r="GS17" s="173" t="e">
        <f t="shared" si="83"/>
        <v>#N/A</v>
      </c>
      <c r="GT17" s="173" t="e">
        <f t="shared" si="84"/>
        <v>#N/A</v>
      </c>
      <c r="GU17" s="173" t="e">
        <f t="shared" si="85"/>
        <v>#N/A</v>
      </c>
      <c r="GV17" s="173" t="e">
        <f t="shared" si="86"/>
        <v>#N/A</v>
      </c>
      <c r="GW17" s="173" t="e">
        <f t="shared" si="87"/>
        <v>#N/A</v>
      </c>
      <c r="GX17" s="173" t="e">
        <f t="shared" si="88"/>
        <v>#N/A</v>
      </c>
      <c r="GY17" s="173" t="e">
        <f t="shared" si="89"/>
        <v>#N/A</v>
      </c>
      <c r="GZ17" s="173" t="e">
        <f t="shared" si="90"/>
        <v>#N/A</v>
      </c>
      <c r="HA17" s="173" t="e">
        <f t="shared" si="91"/>
        <v>#N/A</v>
      </c>
      <c r="HB17" s="173" t="e">
        <f t="shared" si="92"/>
        <v>#N/A</v>
      </c>
      <c r="HC17" s="173" t="e">
        <f t="shared" si="93"/>
        <v>#N/A</v>
      </c>
      <c r="HD17" s="173" t="e">
        <f t="shared" si="94"/>
        <v>#N/A</v>
      </c>
      <c r="HE17" s="173" t="e">
        <f t="shared" si="95"/>
        <v>#N/A</v>
      </c>
      <c r="HF17" s="173" t="e">
        <f t="shared" si="96"/>
        <v>#N/A</v>
      </c>
      <c r="HG17" s="173" t="e">
        <f t="shared" si="97"/>
        <v>#N/A</v>
      </c>
      <c r="HH17" s="173" t="e">
        <f t="shared" si="98"/>
        <v>#N/A</v>
      </c>
      <c r="HI17" s="173" t="e">
        <f t="shared" si="99"/>
        <v>#N/A</v>
      </c>
      <c r="HJ17" s="173" t="e">
        <f t="shared" si="100"/>
        <v>#N/A</v>
      </c>
      <c r="HK17" s="173" t="e">
        <f t="shared" si="101"/>
        <v>#N/A</v>
      </c>
      <c r="HL17" s="173" t="e">
        <f t="shared" si="102"/>
        <v>#N/A</v>
      </c>
      <c r="HM17" s="173" t="e">
        <f t="shared" si="103"/>
        <v>#N/A</v>
      </c>
      <c r="HN17" s="173" t="e">
        <f t="shared" si="104"/>
        <v>#N/A</v>
      </c>
      <c r="HO17" s="173" t="e">
        <f t="shared" si="105"/>
        <v>#N/A</v>
      </c>
      <c r="HP17" s="173" t="e">
        <f t="shared" si="106"/>
        <v>#N/A</v>
      </c>
    </row>
    <row r="18" spans="1:224" hidden="1" x14ac:dyDescent="0.25">
      <c r="A18" s="4">
        <v>15</v>
      </c>
      <c r="B18" s="100" t="str">
        <f t="shared" si="107"/>
        <v/>
      </c>
      <c r="C18" s="99"/>
      <c r="D18" s="100" t="str">
        <f t="shared" si="108"/>
        <v/>
      </c>
      <c r="E18" s="36" t="str">
        <f t="shared" si="0"/>
        <v/>
      </c>
      <c r="F18" s="36" t="str">
        <f t="shared" si="1"/>
        <v/>
      </c>
      <c r="G18" s="77" t="str">
        <f t="shared" si="109"/>
        <v/>
      </c>
      <c r="H18" s="23"/>
      <c r="I18" s="58"/>
      <c r="J18" s="300"/>
      <c r="K18" s="78" t="str">
        <f>IF(AND(B18&gt;0,C18&gt;0,D18&gt;0),IF(ISBLANK(J18),IF(ISBLANK(H18),"",(D18-B18)*VLOOKUP(H18,VLookups!$A$4:$B$13,2,FALSE)),J18),"")</f>
        <v/>
      </c>
      <c r="L18" s="79" t="str">
        <f t="shared" si="2"/>
        <v/>
      </c>
      <c r="M18" s="99"/>
      <c r="N18" s="290" t="str">
        <f>IF(AND(M18&gt;0,C18&gt;0,NOT(K18="")),ABS(VLOOKUP($M$1,VLookups!$A$43:$B$44,2,FALSE)-_xlfn.NORM.DIST(M18,G18,K18,TRUE)),"")</f>
        <v/>
      </c>
      <c r="O18" s="98" t="str">
        <f>IF(AND($B18&gt;0,$C18&gt;0,$D18&gt;0,NOT(ISBLANK($H18))),_xlfn.NORM.INV(ABS(VLOOKUP($M$1,VLookups!$A$43:$B$44,2,FALSE)-O$3),$G18,$K18),"")</f>
        <v/>
      </c>
      <c r="P18" s="97" t="str">
        <f>IF(AND($B18&gt;0,$C18&gt;0,$D18&gt;0,NOT(ISBLANK($H18))),_xlfn.NORM.INV(ABS(VLOOKUP($M$1,VLookups!$A$43:$B$44,2,FALSE)-P$3),$G18,$K18),"")</f>
        <v/>
      </c>
      <c r="Q18" s="98" t="str">
        <f>IF(AND($B18&gt;0,$C18&gt;0,$D18&gt;0,NOT(ISBLANK($H18))),_xlfn.NORM.INV(ABS(VLOOKUP($M$1,VLookups!$A$43:$B$44,2,FALSE)-Q$3),$G18,$K18),"")</f>
        <v/>
      </c>
      <c r="R18" s="97" t="str">
        <f>IF(AND($B18&gt;0,$C18&gt;0,$D18&gt;0,NOT(ISBLANK($H18))),_xlfn.NORM.INV(ABS(VLOOKUP($M$1,VLookups!$A$43:$B$44,2,FALSE)-R$3),$G18,$K18),"")</f>
        <v/>
      </c>
      <c r="S18" s="98" t="str">
        <f>IF(AND($B18&gt;0,$C18&gt;0,$D18&gt;0,NOT(ISBLANK($H18))),_xlfn.NORM.INV(ABS(VLOOKUP($M$1,VLookups!$A$43:$B$44,2,FALSE)-S$3),$G18,$K18),"")</f>
        <v/>
      </c>
      <c r="T18" s="97" t="str">
        <f>IF(AND($B18&gt;0,$C18&gt;0,$D18&gt;0,NOT(ISBLANK($H18))),_xlfn.NORM.INV(ABS(VLOOKUP($M$1,VLookups!$A$43:$B$44,2,FALSE)-T$3),$G18,$K18),"")</f>
        <v/>
      </c>
      <c r="U18" s="5"/>
      <c r="V18" s="172"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7"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3" t="e">
        <f t="shared" si="6"/>
        <v>#N/A</v>
      </c>
      <c r="DU18" s="173" t="e">
        <f t="shared" si="7"/>
        <v>#N/A</v>
      </c>
      <c r="DV18" s="173" t="e">
        <f t="shared" si="8"/>
        <v>#N/A</v>
      </c>
      <c r="DW18" s="173" t="e">
        <f t="shared" si="9"/>
        <v>#N/A</v>
      </c>
      <c r="DX18" s="173" t="e">
        <f t="shared" si="10"/>
        <v>#N/A</v>
      </c>
      <c r="DY18" s="173" t="e">
        <f t="shared" si="11"/>
        <v>#N/A</v>
      </c>
      <c r="DZ18" s="173" t="e">
        <f t="shared" si="12"/>
        <v>#N/A</v>
      </c>
      <c r="EA18" s="173" t="e">
        <f t="shared" si="13"/>
        <v>#N/A</v>
      </c>
      <c r="EB18" s="173" t="e">
        <f t="shared" si="14"/>
        <v>#N/A</v>
      </c>
      <c r="EC18" s="173" t="e">
        <f t="shared" si="15"/>
        <v>#N/A</v>
      </c>
      <c r="ED18" s="173" t="e">
        <f t="shared" si="16"/>
        <v>#N/A</v>
      </c>
      <c r="EE18" s="173" t="e">
        <f t="shared" si="17"/>
        <v>#N/A</v>
      </c>
      <c r="EF18" s="173" t="e">
        <f t="shared" si="18"/>
        <v>#N/A</v>
      </c>
      <c r="EG18" s="173" t="e">
        <f t="shared" si="19"/>
        <v>#N/A</v>
      </c>
      <c r="EH18" s="173" t="e">
        <f t="shared" si="20"/>
        <v>#N/A</v>
      </c>
      <c r="EI18" s="173" t="e">
        <f t="shared" si="21"/>
        <v>#N/A</v>
      </c>
      <c r="EJ18" s="173" t="e">
        <f t="shared" si="22"/>
        <v>#N/A</v>
      </c>
      <c r="EK18" s="173" t="e">
        <f t="shared" si="23"/>
        <v>#N/A</v>
      </c>
      <c r="EL18" s="173" t="e">
        <f t="shared" si="24"/>
        <v>#N/A</v>
      </c>
      <c r="EM18" s="173" t="e">
        <f t="shared" si="25"/>
        <v>#N/A</v>
      </c>
      <c r="EN18" s="173" t="e">
        <f t="shared" si="26"/>
        <v>#N/A</v>
      </c>
      <c r="EO18" s="173" t="e">
        <f t="shared" si="27"/>
        <v>#N/A</v>
      </c>
      <c r="EP18" s="173" t="e">
        <f t="shared" si="28"/>
        <v>#N/A</v>
      </c>
      <c r="EQ18" s="173" t="e">
        <f t="shared" si="29"/>
        <v>#N/A</v>
      </c>
      <c r="ER18" s="173" t="e">
        <f t="shared" si="30"/>
        <v>#N/A</v>
      </c>
      <c r="ES18" s="173" t="e">
        <f t="shared" si="31"/>
        <v>#N/A</v>
      </c>
      <c r="ET18" s="173" t="e">
        <f t="shared" si="32"/>
        <v>#N/A</v>
      </c>
      <c r="EU18" s="173" t="e">
        <f t="shared" si="33"/>
        <v>#N/A</v>
      </c>
      <c r="EV18" s="173" t="e">
        <f t="shared" si="34"/>
        <v>#N/A</v>
      </c>
      <c r="EW18" s="173" t="e">
        <f t="shared" si="35"/>
        <v>#N/A</v>
      </c>
      <c r="EX18" s="173" t="e">
        <f t="shared" si="36"/>
        <v>#N/A</v>
      </c>
      <c r="EY18" s="173" t="e">
        <f t="shared" si="37"/>
        <v>#N/A</v>
      </c>
      <c r="EZ18" s="173" t="e">
        <f t="shared" si="38"/>
        <v>#N/A</v>
      </c>
      <c r="FA18" s="173" t="e">
        <f t="shared" si="39"/>
        <v>#N/A</v>
      </c>
      <c r="FB18" s="173" t="e">
        <f t="shared" si="40"/>
        <v>#N/A</v>
      </c>
      <c r="FC18" s="173" t="e">
        <f t="shared" si="41"/>
        <v>#N/A</v>
      </c>
      <c r="FD18" s="173" t="e">
        <f t="shared" si="42"/>
        <v>#N/A</v>
      </c>
      <c r="FE18" s="173" t="e">
        <f t="shared" si="43"/>
        <v>#N/A</v>
      </c>
      <c r="FF18" s="173" t="e">
        <f t="shared" si="44"/>
        <v>#N/A</v>
      </c>
      <c r="FG18" s="173" t="e">
        <f t="shared" si="45"/>
        <v>#N/A</v>
      </c>
      <c r="FH18" s="173" t="e">
        <f t="shared" si="46"/>
        <v>#N/A</v>
      </c>
      <c r="FI18" s="173" t="e">
        <f t="shared" si="47"/>
        <v>#N/A</v>
      </c>
      <c r="FJ18" s="173" t="e">
        <f t="shared" si="48"/>
        <v>#N/A</v>
      </c>
      <c r="FK18" s="173" t="e">
        <f t="shared" si="49"/>
        <v>#N/A</v>
      </c>
      <c r="FL18" s="173" t="e">
        <f t="shared" si="50"/>
        <v>#N/A</v>
      </c>
      <c r="FM18" s="173" t="e">
        <f t="shared" si="51"/>
        <v>#N/A</v>
      </c>
      <c r="FN18" s="173" t="e">
        <f t="shared" si="52"/>
        <v>#N/A</v>
      </c>
      <c r="FO18" s="173" t="e">
        <f t="shared" si="53"/>
        <v>#N/A</v>
      </c>
      <c r="FP18" s="173" t="e">
        <f t="shared" si="54"/>
        <v>#N/A</v>
      </c>
      <c r="FQ18" s="173" t="e">
        <f t="shared" si="55"/>
        <v>#N/A</v>
      </c>
      <c r="FR18" s="173" t="e">
        <f t="shared" si="56"/>
        <v>#N/A</v>
      </c>
      <c r="FS18" s="173" t="e">
        <f t="shared" si="57"/>
        <v>#N/A</v>
      </c>
      <c r="FT18" s="173" t="e">
        <f t="shared" si="58"/>
        <v>#N/A</v>
      </c>
      <c r="FU18" s="173" t="e">
        <f t="shared" si="59"/>
        <v>#N/A</v>
      </c>
      <c r="FV18" s="173" t="e">
        <f t="shared" si="60"/>
        <v>#N/A</v>
      </c>
      <c r="FW18" s="173" t="e">
        <f t="shared" si="61"/>
        <v>#N/A</v>
      </c>
      <c r="FX18" s="173" t="e">
        <f t="shared" si="62"/>
        <v>#N/A</v>
      </c>
      <c r="FY18" s="173" t="e">
        <f t="shared" si="63"/>
        <v>#N/A</v>
      </c>
      <c r="FZ18" s="173" t="e">
        <f t="shared" si="64"/>
        <v>#N/A</v>
      </c>
      <c r="GA18" s="173" t="e">
        <f t="shared" si="65"/>
        <v>#N/A</v>
      </c>
      <c r="GB18" s="173" t="e">
        <f t="shared" si="66"/>
        <v>#N/A</v>
      </c>
      <c r="GC18" s="173" t="e">
        <f t="shared" si="67"/>
        <v>#N/A</v>
      </c>
      <c r="GD18" s="173" t="e">
        <f t="shared" si="68"/>
        <v>#N/A</v>
      </c>
      <c r="GE18" s="173" t="e">
        <f t="shared" si="69"/>
        <v>#N/A</v>
      </c>
      <c r="GF18" s="173" t="e">
        <f t="shared" si="70"/>
        <v>#N/A</v>
      </c>
      <c r="GG18" s="173" t="e">
        <f t="shared" si="71"/>
        <v>#N/A</v>
      </c>
      <c r="GH18" s="173" t="e">
        <f t="shared" si="72"/>
        <v>#N/A</v>
      </c>
      <c r="GI18" s="173" t="e">
        <f t="shared" si="73"/>
        <v>#N/A</v>
      </c>
      <c r="GJ18" s="173" t="e">
        <f t="shared" si="74"/>
        <v>#N/A</v>
      </c>
      <c r="GK18" s="173" t="e">
        <f t="shared" si="75"/>
        <v>#N/A</v>
      </c>
      <c r="GL18" s="173" t="e">
        <f t="shared" si="76"/>
        <v>#N/A</v>
      </c>
      <c r="GM18" s="173" t="e">
        <f t="shared" si="77"/>
        <v>#N/A</v>
      </c>
      <c r="GN18" s="173" t="e">
        <f t="shared" si="78"/>
        <v>#N/A</v>
      </c>
      <c r="GO18" s="173" t="e">
        <f t="shared" si="79"/>
        <v>#N/A</v>
      </c>
      <c r="GP18" s="173" t="e">
        <f t="shared" si="80"/>
        <v>#N/A</v>
      </c>
      <c r="GQ18" s="173" t="e">
        <f t="shared" si="81"/>
        <v>#N/A</v>
      </c>
      <c r="GR18" s="173" t="e">
        <f t="shared" si="82"/>
        <v>#N/A</v>
      </c>
      <c r="GS18" s="173" t="e">
        <f t="shared" si="83"/>
        <v>#N/A</v>
      </c>
      <c r="GT18" s="173" t="e">
        <f t="shared" si="84"/>
        <v>#N/A</v>
      </c>
      <c r="GU18" s="173" t="e">
        <f t="shared" si="85"/>
        <v>#N/A</v>
      </c>
      <c r="GV18" s="173" t="e">
        <f t="shared" si="86"/>
        <v>#N/A</v>
      </c>
      <c r="GW18" s="173" t="e">
        <f t="shared" si="87"/>
        <v>#N/A</v>
      </c>
      <c r="GX18" s="173" t="e">
        <f t="shared" si="88"/>
        <v>#N/A</v>
      </c>
      <c r="GY18" s="173" t="e">
        <f t="shared" si="89"/>
        <v>#N/A</v>
      </c>
      <c r="GZ18" s="173" t="e">
        <f t="shared" si="90"/>
        <v>#N/A</v>
      </c>
      <c r="HA18" s="173" t="e">
        <f t="shared" si="91"/>
        <v>#N/A</v>
      </c>
      <c r="HB18" s="173" t="e">
        <f t="shared" si="92"/>
        <v>#N/A</v>
      </c>
      <c r="HC18" s="173" t="e">
        <f t="shared" si="93"/>
        <v>#N/A</v>
      </c>
      <c r="HD18" s="173" t="e">
        <f t="shared" si="94"/>
        <v>#N/A</v>
      </c>
      <c r="HE18" s="173" t="e">
        <f t="shared" si="95"/>
        <v>#N/A</v>
      </c>
      <c r="HF18" s="173" t="e">
        <f t="shared" si="96"/>
        <v>#N/A</v>
      </c>
      <c r="HG18" s="173" t="e">
        <f t="shared" si="97"/>
        <v>#N/A</v>
      </c>
      <c r="HH18" s="173" t="e">
        <f t="shared" si="98"/>
        <v>#N/A</v>
      </c>
      <c r="HI18" s="173" t="e">
        <f t="shared" si="99"/>
        <v>#N/A</v>
      </c>
      <c r="HJ18" s="173" t="e">
        <f t="shared" si="100"/>
        <v>#N/A</v>
      </c>
      <c r="HK18" s="173" t="e">
        <f t="shared" si="101"/>
        <v>#N/A</v>
      </c>
      <c r="HL18" s="173" t="e">
        <f t="shared" si="102"/>
        <v>#N/A</v>
      </c>
      <c r="HM18" s="173" t="e">
        <f t="shared" si="103"/>
        <v>#N/A</v>
      </c>
      <c r="HN18" s="173" t="e">
        <f t="shared" si="104"/>
        <v>#N/A</v>
      </c>
      <c r="HO18" s="173" t="e">
        <f t="shared" si="105"/>
        <v>#N/A</v>
      </c>
      <c r="HP18" s="173" t="e">
        <f t="shared" si="106"/>
        <v>#N/A</v>
      </c>
    </row>
    <row r="19" spans="1:224" hidden="1" x14ac:dyDescent="0.25">
      <c r="A19" s="4">
        <v>16</v>
      </c>
      <c r="B19" s="100" t="str">
        <f t="shared" si="107"/>
        <v/>
      </c>
      <c r="C19" s="99"/>
      <c r="D19" s="100" t="str">
        <f t="shared" si="108"/>
        <v/>
      </c>
      <c r="E19" s="36" t="str">
        <f t="shared" si="0"/>
        <v/>
      </c>
      <c r="F19" s="36" t="str">
        <f t="shared" si="1"/>
        <v/>
      </c>
      <c r="G19" s="77" t="str">
        <f t="shared" si="109"/>
        <v/>
      </c>
      <c r="H19" s="23"/>
      <c r="I19" s="58"/>
      <c r="J19" s="300"/>
      <c r="K19" s="78" t="str">
        <f>IF(AND(B19&gt;0,C19&gt;0,D19&gt;0),IF(ISBLANK(J19),IF(ISBLANK(H19),"",(D19-B19)*VLOOKUP(H19,VLookups!$A$4:$B$13,2,FALSE)),J19),"")</f>
        <v/>
      </c>
      <c r="L19" s="79" t="str">
        <f t="shared" si="2"/>
        <v/>
      </c>
      <c r="M19" s="99"/>
      <c r="N19" s="290" t="str">
        <f>IF(AND(M19&gt;0,C19&gt;0,NOT(K19="")),ABS(VLOOKUP($M$1,VLookups!$A$43:$B$44,2,FALSE)-_xlfn.NORM.DIST(M19,G19,K19,TRUE)),"")</f>
        <v/>
      </c>
      <c r="O19" s="98" t="str">
        <f>IF(AND($B19&gt;0,$C19&gt;0,$D19&gt;0,NOT(ISBLANK($H19))),_xlfn.NORM.INV(ABS(VLOOKUP($M$1,VLookups!$A$43:$B$44,2,FALSE)-O$3),$G19,$K19),"")</f>
        <v/>
      </c>
      <c r="P19" s="97" t="str">
        <f>IF(AND($B19&gt;0,$C19&gt;0,$D19&gt;0,NOT(ISBLANK($H19))),_xlfn.NORM.INV(ABS(VLOOKUP($M$1,VLookups!$A$43:$B$44,2,FALSE)-P$3),$G19,$K19),"")</f>
        <v/>
      </c>
      <c r="Q19" s="98" t="str">
        <f>IF(AND($B19&gt;0,$C19&gt;0,$D19&gt;0,NOT(ISBLANK($H19))),_xlfn.NORM.INV(ABS(VLOOKUP($M$1,VLookups!$A$43:$B$44,2,FALSE)-Q$3),$G19,$K19),"")</f>
        <v/>
      </c>
      <c r="R19" s="97" t="str">
        <f>IF(AND($B19&gt;0,$C19&gt;0,$D19&gt;0,NOT(ISBLANK($H19))),_xlfn.NORM.INV(ABS(VLOOKUP($M$1,VLookups!$A$43:$B$44,2,FALSE)-R$3),$G19,$K19),"")</f>
        <v/>
      </c>
      <c r="S19" s="98" t="str">
        <f>IF(AND($B19&gt;0,$C19&gt;0,$D19&gt;0,NOT(ISBLANK($H19))),_xlfn.NORM.INV(ABS(VLOOKUP($M$1,VLookups!$A$43:$B$44,2,FALSE)-S$3),$G19,$K19),"")</f>
        <v/>
      </c>
      <c r="T19" s="97" t="str">
        <f>IF(AND($B19&gt;0,$C19&gt;0,$D19&gt;0,NOT(ISBLANK($H19))),_xlfn.NORM.INV(ABS(VLOOKUP($M$1,VLookups!$A$43:$B$44,2,FALSE)-T$3),$G19,$K19),"")</f>
        <v/>
      </c>
      <c r="U19" s="5"/>
      <c r="V19" s="172"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7"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3" t="e">
        <f t="shared" si="6"/>
        <v>#N/A</v>
      </c>
      <c r="DU19" s="173" t="e">
        <f t="shared" si="7"/>
        <v>#N/A</v>
      </c>
      <c r="DV19" s="173" t="e">
        <f t="shared" si="8"/>
        <v>#N/A</v>
      </c>
      <c r="DW19" s="173" t="e">
        <f t="shared" si="9"/>
        <v>#N/A</v>
      </c>
      <c r="DX19" s="173" t="e">
        <f t="shared" si="10"/>
        <v>#N/A</v>
      </c>
      <c r="DY19" s="173" t="e">
        <f t="shared" si="11"/>
        <v>#N/A</v>
      </c>
      <c r="DZ19" s="173" t="e">
        <f t="shared" si="12"/>
        <v>#N/A</v>
      </c>
      <c r="EA19" s="173" t="e">
        <f t="shared" si="13"/>
        <v>#N/A</v>
      </c>
      <c r="EB19" s="173" t="e">
        <f t="shared" si="14"/>
        <v>#N/A</v>
      </c>
      <c r="EC19" s="173" t="e">
        <f t="shared" si="15"/>
        <v>#N/A</v>
      </c>
      <c r="ED19" s="173" t="e">
        <f t="shared" si="16"/>
        <v>#N/A</v>
      </c>
      <c r="EE19" s="173" t="e">
        <f t="shared" si="17"/>
        <v>#N/A</v>
      </c>
      <c r="EF19" s="173" t="e">
        <f t="shared" si="18"/>
        <v>#N/A</v>
      </c>
      <c r="EG19" s="173" t="e">
        <f t="shared" si="19"/>
        <v>#N/A</v>
      </c>
      <c r="EH19" s="173" t="e">
        <f t="shared" si="20"/>
        <v>#N/A</v>
      </c>
      <c r="EI19" s="173" t="e">
        <f t="shared" si="21"/>
        <v>#N/A</v>
      </c>
      <c r="EJ19" s="173" t="e">
        <f t="shared" si="22"/>
        <v>#N/A</v>
      </c>
      <c r="EK19" s="173" t="e">
        <f t="shared" si="23"/>
        <v>#N/A</v>
      </c>
      <c r="EL19" s="173" t="e">
        <f t="shared" si="24"/>
        <v>#N/A</v>
      </c>
      <c r="EM19" s="173" t="e">
        <f t="shared" si="25"/>
        <v>#N/A</v>
      </c>
      <c r="EN19" s="173" t="e">
        <f t="shared" si="26"/>
        <v>#N/A</v>
      </c>
      <c r="EO19" s="173" t="e">
        <f t="shared" si="27"/>
        <v>#N/A</v>
      </c>
      <c r="EP19" s="173" t="e">
        <f t="shared" si="28"/>
        <v>#N/A</v>
      </c>
      <c r="EQ19" s="173" t="e">
        <f t="shared" si="29"/>
        <v>#N/A</v>
      </c>
      <c r="ER19" s="173" t="e">
        <f t="shared" si="30"/>
        <v>#N/A</v>
      </c>
      <c r="ES19" s="173" t="e">
        <f t="shared" si="31"/>
        <v>#N/A</v>
      </c>
      <c r="ET19" s="173" t="e">
        <f t="shared" si="32"/>
        <v>#N/A</v>
      </c>
      <c r="EU19" s="173" t="e">
        <f t="shared" si="33"/>
        <v>#N/A</v>
      </c>
      <c r="EV19" s="173" t="e">
        <f t="shared" si="34"/>
        <v>#N/A</v>
      </c>
      <c r="EW19" s="173" t="e">
        <f t="shared" si="35"/>
        <v>#N/A</v>
      </c>
      <c r="EX19" s="173" t="e">
        <f t="shared" si="36"/>
        <v>#N/A</v>
      </c>
      <c r="EY19" s="173" t="e">
        <f t="shared" si="37"/>
        <v>#N/A</v>
      </c>
      <c r="EZ19" s="173" t="e">
        <f t="shared" si="38"/>
        <v>#N/A</v>
      </c>
      <c r="FA19" s="173" t="e">
        <f t="shared" si="39"/>
        <v>#N/A</v>
      </c>
      <c r="FB19" s="173" t="e">
        <f t="shared" si="40"/>
        <v>#N/A</v>
      </c>
      <c r="FC19" s="173" t="e">
        <f t="shared" si="41"/>
        <v>#N/A</v>
      </c>
      <c r="FD19" s="173" t="e">
        <f t="shared" si="42"/>
        <v>#N/A</v>
      </c>
      <c r="FE19" s="173" t="e">
        <f t="shared" si="43"/>
        <v>#N/A</v>
      </c>
      <c r="FF19" s="173" t="e">
        <f t="shared" si="44"/>
        <v>#N/A</v>
      </c>
      <c r="FG19" s="173" t="e">
        <f t="shared" si="45"/>
        <v>#N/A</v>
      </c>
      <c r="FH19" s="173" t="e">
        <f t="shared" si="46"/>
        <v>#N/A</v>
      </c>
      <c r="FI19" s="173" t="e">
        <f t="shared" si="47"/>
        <v>#N/A</v>
      </c>
      <c r="FJ19" s="173" t="e">
        <f t="shared" si="48"/>
        <v>#N/A</v>
      </c>
      <c r="FK19" s="173" t="e">
        <f t="shared" si="49"/>
        <v>#N/A</v>
      </c>
      <c r="FL19" s="173" t="e">
        <f t="shared" si="50"/>
        <v>#N/A</v>
      </c>
      <c r="FM19" s="173" t="e">
        <f t="shared" si="51"/>
        <v>#N/A</v>
      </c>
      <c r="FN19" s="173" t="e">
        <f t="shared" si="52"/>
        <v>#N/A</v>
      </c>
      <c r="FO19" s="173" t="e">
        <f t="shared" si="53"/>
        <v>#N/A</v>
      </c>
      <c r="FP19" s="173" t="e">
        <f t="shared" si="54"/>
        <v>#N/A</v>
      </c>
      <c r="FQ19" s="173" t="e">
        <f t="shared" si="55"/>
        <v>#N/A</v>
      </c>
      <c r="FR19" s="173" t="e">
        <f t="shared" si="56"/>
        <v>#N/A</v>
      </c>
      <c r="FS19" s="173" t="e">
        <f t="shared" si="57"/>
        <v>#N/A</v>
      </c>
      <c r="FT19" s="173" t="e">
        <f t="shared" si="58"/>
        <v>#N/A</v>
      </c>
      <c r="FU19" s="173" t="e">
        <f t="shared" si="59"/>
        <v>#N/A</v>
      </c>
      <c r="FV19" s="173" t="e">
        <f t="shared" si="60"/>
        <v>#N/A</v>
      </c>
      <c r="FW19" s="173" t="e">
        <f t="shared" si="61"/>
        <v>#N/A</v>
      </c>
      <c r="FX19" s="173" t="e">
        <f t="shared" si="62"/>
        <v>#N/A</v>
      </c>
      <c r="FY19" s="173" t="e">
        <f t="shared" si="63"/>
        <v>#N/A</v>
      </c>
      <c r="FZ19" s="173" t="e">
        <f t="shared" si="64"/>
        <v>#N/A</v>
      </c>
      <c r="GA19" s="173" t="e">
        <f t="shared" si="65"/>
        <v>#N/A</v>
      </c>
      <c r="GB19" s="173" t="e">
        <f t="shared" si="66"/>
        <v>#N/A</v>
      </c>
      <c r="GC19" s="173" t="e">
        <f t="shared" si="67"/>
        <v>#N/A</v>
      </c>
      <c r="GD19" s="173" t="e">
        <f t="shared" si="68"/>
        <v>#N/A</v>
      </c>
      <c r="GE19" s="173" t="e">
        <f t="shared" si="69"/>
        <v>#N/A</v>
      </c>
      <c r="GF19" s="173" t="e">
        <f t="shared" si="70"/>
        <v>#N/A</v>
      </c>
      <c r="GG19" s="173" t="e">
        <f t="shared" si="71"/>
        <v>#N/A</v>
      </c>
      <c r="GH19" s="173" t="e">
        <f t="shared" si="72"/>
        <v>#N/A</v>
      </c>
      <c r="GI19" s="173" t="e">
        <f t="shared" si="73"/>
        <v>#N/A</v>
      </c>
      <c r="GJ19" s="173" t="e">
        <f t="shared" si="74"/>
        <v>#N/A</v>
      </c>
      <c r="GK19" s="173" t="e">
        <f t="shared" si="75"/>
        <v>#N/A</v>
      </c>
      <c r="GL19" s="173" t="e">
        <f t="shared" si="76"/>
        <v>#N/A</v>
      </c>
      <c r="GM19" s="173" t="e">
        <f t="shared" si="77"/>
        <v>#N/A</v>
      </c>
      <c r="GN19" s="173" t="e">
        <f t="shared" si="78"/>
        <v>#N/A</v>
      </c>
      <c r="GO19" s="173" t="e">
        <f t="shared" si="79"/>
        <v>#N/A</v>
      </c>
      <c r="GP19" s="173" t="e">
        <f t="shared" si="80"/>
        <v>#N/A</v>
      </c>
      <c r="GQ19" s="173" t="e">
        <f t="shared" si="81"/>
        <v>#N/A</v>
      </c>
      <c r="GR19" s="173" t="e">
        <f t="shared" si="82"/>
        <v>#N/A</v>
      </c>
      <c r="GS19" s="173" t="e">
        <f t="shared" si="83"/>
        <v>#N/A</v>
      </c>
      <c r="GT19" s="173" t="e">
        <f t="shared" si="84"/>
        <v>#N/A</v>
      </c>
      <c r="GU19" s="173" t="e">
        <f t="shared" si="85"/>
        <v>#N/A</v>
      </c>
      <c r="GV19" s="173" t="e">
        <f t="shared" si="86"/>
        <v>#N/A</v>
      </c>
      <c r="GW19" s="173" t="e">
        <f t="shared" si="87"/>
        <v>#N/A</v>
      </c>
      <c r="GX19" s="173" t="e">
        <f t="shared" si="88"/>
        <v>#N/A</v>
      </c>
      <c r="GY19" s="173" t="e">
        <f t="shared" si="89"/>
        <v>#N/A</v>
      </c>
      <c r="GZ19" s="173" t="e">
        <f t="shared" si="90"/>
        <v>#N/A</v>
      </c>
      <c r="HA19" s="173" t="e">
        <f t="shared" si="91"/>
        <v>#N/A</v>
      </c>
      <c r="HB19" s="173" t="e">
        <f t="shared" si="92"/>
        <v>#N/A</v>
      </c>
      <c r="HC19" s="173" t="e">
        <f t="shared" si="93"/>
        <v>#N/A</v>
      </c>
      <c r="HD19" s="173" t="e">
        <f t="shared" si="94"/>
        <v>#N/A</v>
      </c>
      <c r="HE19" s="173" t="e">
        <f t="shared" si="95"/>
        <v>#N/A</v>
      </c>
      <c r="HF19" s="173" t="e">
        <f t="shared" si="96"/>
        <v>#N/A</v>
      </c>
      <c r="HG19" s="173" t="e">
        <f t="shared" si="97"/>
        <v>#N/A</v>
      </c>
      <c r="HH19" s="173" t="e">
        <f t="shared" si="98"/>
        <v>#N/A</v>
      </c>
      <c r="HI19" s="173" t="e">
        <f t="shared" si="99"/>
        <v>#N/A</v>
      </c>
      <c r="HJ19" s="173" t="e">
        <f t="shared" si="100"/>
        <v>#N/A</v>
      </c>
      <c r="HK19" s="173" t="e">
        <f t="shared" si="101"/>
        <v>#N/A</v>
      </c>
      <c r="HL19" s="173" t="e">
        <f t="shared" si="102"/>
        <v>#N/A</v>
      </c>
      <c r="HM19" s="173" t="e">
        <f t="shared" si="103"/>
        <v>#N/A</v>
      </c>
      <c r="HN19" s="173" t="e">
        <f t="shared" si="104"/>
        <v>#N/A</v>
      </c>
      <c r="HO19" s="173" t="e">
        <f t="shared" si="105"/>
        <v>#N/A</v>
      </c>
      <c r="HP19" s="173" t="e">
        <f t="shared" si="106"/>
        <v>#N/A</v>
      </c>
    </row>
    <row r="20" spans="1:224" hidden="1" x14ac:dyDescent="0.25">
      <c r="A20" s="4">
        <v>17</v>
      </c>
      <c r="B20" s="100" t="str">
        <f t="shared" si="107"/>
        <v/>
      </c>
      <c r="C20" s="99"/>
      <c r="D20" s="100" t="str">
        <f t="shared" si="108"/>
        <v/>
      </c>
      <c r="E20" s="36" t="str">
        <f t="shared" si="0"/>
        <v/>
      </c>
      <c r="F20" s="36" t="str">
        <f t="shared" si="1"/>
        <v/>
      </c>
      <c r="G20" s="77" t="str">
        <f t="shared" si="109"/>
        <v/>
      </c>
      <c r="H20" s="23"/>
      <c r="I20" s="58"/>
      <c r="J20" s="300"/>
      <c r="K20" s="78" t="str">
        <f>IF(AND(B20&gt;0,C20&gt;0,D20&gt;0),IF(ISBLANK(J20),IF(ISBLANK(H20),"",(D20-B20)*VLOOKUP(H20,VLookups!$A$4:$B$13,2,FALSE)),J20),"")</f>
        <v/>
      </c>
      <c r="L20" s="79" t="str">
        <f t="shared" si="2"/>
        <v/>
      </c>
      <c r="M20" s="99"/>
      <c r="N20" s="290" t="str">
        <f>IF(AND(M20&gt;0,C20&gt;0,NOT(K20="")),ABS(VLOOKUP($M$1,VLookups!$A$43:$B$44,2,FALSE)-_xlfn.NORM.DIST(M20,G20,K20,TRUE)),"")</f>
        <v/>
      </c>
      <c r="O20" s="98" t="str">
        <f>IF(AND($B20&gt;0,$C20&gt;0,$D20&gt;0,NOT(ISBLANK($H20))),_xlfn.NORM.INV(ABS(VLOOKUP($M$1,VLookups!$A$43:$B$44,2,FALSE)-O$3),$G20,$K20),"")</f>
        <v/>
      </c>
      <c r="P20" s="97" t="str">
        <f>IF(AND($B20&gt;0,$C20&gt;0,$D20&gt;0,NOT(ISBLANK($H20))),_xlfn.NORM.INV(ABS(VLOOKUP($M$1,VLookups!$A$43:$B$44,2,FALSE)-P$3),$G20,$K20),"")</f>
        <v/>
      </c>
      <c r="Q20" s="98" t="str">
        <f>IF(AND($B20&gt;0,$C20&gt;0,$D20&gt;0,NOT(ISBLANK($H20))),_xlfn.NORM.INV(ABS(VLOOKUP($M$1,VLookups!$A$43:$B$44,2,FALSE)-Q$3),$G20,$K20),"")</f>
        <v/>
      </c>
      <c r="R20" s="97" t="str">
        <f>IF(AND($B20&gt;0,$C20&gt;0,$D20&gt;0,NOT(ISBLANK($H20))),_xlfn.NORM.INV(ABS(VLOOKUP($M$1,VLookups!$A$43:$B$44,2,FALSE)-R$3),$G20,$K20),"")</f>
        <v/>
      </c>
      <c r="S20" s="98" t="str">
        <f>IF(AND($B20&gt;0,$C20&gt;0,$D20&gt;0,NOT(ISBLANK($H20))),_xlfn.NORM.INV(ABS(VLOOKUP($M$1,VLookups!$A$43:$B$44,2,FALSE)-S$3),$G20,$K20),"")</f>
        <v/>
      </c>
      <c r="T20" s="97" t="str">
        <f>IF(AND($B20&gt;0,$C20&gt;0,$D20&gt;0,NOT(ISBLANK($H20))),_xlfn.NORM.INV(ABS(VLOOKUP($M$1,VLookups!$A$43:$B$44,2,FALSE)-T$3),$G20,$K20),"")</f>
        <v/>
      </c>
      <c r="U20" s="5"/>
      <c r="V20" s="172"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7"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3" t="e">
        <f t="shared" si="6"/>
        <v>#N/A</v>
      </c>
      <c r="DU20" s="173" t="e">
        <f t="shared" si="7"/>
        <v>#N/A</v>
      </c>
      <c r="DV20" s="173" t="e">
        <f t="shared" si="8"/>
        <v>#N/A</v>
      </c>
      <c r="DW20" s="173" t="e">
        <f t="shared" si="9"/>
        <v>#N/A</v>
      </c>
      <c r="DX20" s="173" t="e">
        <f t="shared" si="10"/>
        <v>#N/A</v>
      </c>
      <c r="DY20" s="173" t="e">
        <f t="shared" si="11"/>
        <v>#N/A</v>
      </c>
      <c r="DZ20" s="173" t="e">
        <f t="shared" si="12"/>
        <v>#N/A</v>
      </c>
      <c r="EA20" s="173" t="e">
        <f t="shared" si="13"/>
        <v>#N/A</v>
      </c>
      <c r="EB20" s="173" t="e">
        <f t="shared" si="14"/>
        <v>#N/A</v>
      </c>
      <c r="EC20" s="173" t="e">
        <f t="shared" si="15"/>
        <v>#N/A</v>
      </c>
      <c r="ED20" s="173" t="e">
        <f t="shared" si="16"/>
        <v>#N/A</v>
      </c>
      <c r="EE20" s="173" t="e">
        <f t="shared" si="17"/>
        <v>#N/A</v>
      </c>
      <c r="EF20" s="173" t="e">
        <f t="shared" si="18"/>
        <v>#N/A</v>
      </c>
      <c r="EG20" s="173" t="e">
        <f t="shared" si="19"/>
        <v>#N/A</v>
      </c>
      <c r="EH20" s="173" t="e">
        <f t="shared" si="20"/>
        <v>#N/A</v>
      </c>
      <c r="EI20" s="173" t="e">
        <f t="shared" si="21"/>
        <v>#N/A</v>
      </c>
      <c r="EJ20" s="173" t="e">
        <f t="shared" si="22"/>
        <v>#N/A</v>
      </c>
      <c r="EK20" s="173" t="e">
        <f t="shared" si="23"/>
        <v>#N/A</v>
      </c>
      <c r="EL20" s="173" t="e">
        <f t="shared" si="24"/>
        <v>#N/A</v>
      </c>
      <c r="EM20" s="173" t="e">
        <f t="shared" si="25"/>
        <v>#N/A</v>
      </c>
      <c r="EN20" s="173" t="e">
        <f t="shared" si="26"/>
        <v>#N/A</v>
      </c>
      <c r="EO20" s="173" t="e">
        <f t="shared" si="27"/>
        <v>#N/A</v>
      </c>
      <c r="EP20" s="173" t="e">
        <f t="shared" si="28"/>
        <v>#N/A</v>
      </c>
      <c r="EQ20" s="173" t="e">
        <f t="shared" si="29"/>
        <v>#N/A</v>
      </c>
      <c r="ER20" s="173" t="e">
        <f t="shared" si="30"/>
        <v>#N/A</v>
      </c>
      <c r="ES20" s="173" t="e">
        <f t="shared" si="31"/>
        <v>#N/A</v>
      </c>
      <c r="ET20" s="173" t="e">
        <f t="shared" si="32"/>
        <v>#N/A</v>
      </c>
      <c r="EU20" s="173" t="e">
        <f t="shared" si="33"/>
        <v>#N/A</v>
      </c>
      <c r="EV20" s="173" t="e">
        <f t="shared" si="34"/>
        <v>#N/A</v>
      </c>
      <c r="EW20" s="173" t="e">
        <f t="shared" si="35"/>
        <v>#N/A</v>
      </c>
      <c r="EX20" s="173" t="e">
        <f t="shared" si="36"/>
        <v>#N/A</v>
      </c>
      <c r="EY20" s="173" t="e">
        <f t="shared" si="37"/>
        <v>#N/A</v>
      </c>
      <c r="EZ20" s="173" t="e">
        <f t="shared" si="38"/>
        <v>#N/A</v>
      </c>
      <c r="FA20" s="173" t="e">
        <f t="shared" si="39"/>
        <v>#N/A</v>
      </c>
      <c r="FB20" s="173" t="e">
        <f t="shared" si="40"/>
        <v>#N/A</v>
      </c>
      <c r="FC20" s="173" t="e">
        <f t="shared" si="41"/>
        <v>#N/A</v>
      </c>
      <c r="FD20" s="173" t="e">
        <f t="shared" si="42"/>
        <v>#N/A</v>
      </c>
      <c r="FE20" s="173" t="e">
        <f t="shared" si="43"/>
        <v>#N/A</v>
      </c>
      <c r="FF20" s="173" t="e">
        <f t="shared" si="44"/>
        <v>#N/A</v>
      </c>
      <c r="FG20" s="173" t="e">
        <f t="shared" si="45"/>
        <v>#N/A</v>
      </c>
      <c r="FH20" s="173" t="e">
        <f t="shared" si="46"/>
        <v>#N/A</v>
      </c>
      <c r="FI20" s="173" t="e">
        <f t="shared" si="47"/>
        <v>#N/A</v>
      </c>
      <c r="FJ20" s="173" t="e">
        <f t="shared" si="48"/>
        <v>#N/A</v>
      </c>
      <c r="FK20" s="173" t="e">
        <f t="shared" si="49"/>
        <v>#N/A</v>
      </c>
      <c r="FL20" s="173" t="e">
        <f t="shared" si="50"/>
        <v>#N/A</v>
      </c>
      <c r="FM20" s="173" t="e">
        <f t="shared" si="51"/>
        <v>#N/A</v>
      </c>
      <c r="FN20" s="173" t="e">
        <f t="shared" si="52"/>
        <v>#N/A</v>
      </c>
      <c r="FO20" s="173" t="e">
        <f t="shared" si="53"/>
        <v>#N/A</v>
      </c>
      <c r="FP20" s="173" t="e">
        <f t="shared" si="54"/>
        <v>#N/A</v>
      </c>
      <c r="FQ20" s="173" t="e">
        <f t="shared" si="55"/>
        <v>#N/A</v>
      </c>
      <c r="FR20" s="173" t="e">
        <f t="shared" si="56"/>
        <v>#N/A</v>
      </c>
      <c r="FS20" s="173" t="e">
        <f t="shared" si="57"/>
        <v>#N/A</v>
      </c>
      <c r="FT20" s="173" t="e">
        <f t="shared" si="58"/>
        <v>#N/A</v>
      </c>
      <c r="FU20" s="173" t="e">
        <f t="shared" si="59"/>
        <v>#N/A</v>
      </c>
      <c r="FV20" s="173" t="e">
        <f t="shared" si="60"/>
        <v>#N/A</v>
      </c>
      <c r="FW20" s="173" t="e">
        <f t="shared" si="61"/>
        <v>#N/A</v>
      </c>
      <c r="FX20" s="173" t="e">
        <f t="shared" si="62"/>
        <v>#N/A</v>
      </c>
      <c r="FY20" s="173" t="e">
        <f t="shared" si="63"/>
        <v>#N/A</v>
      </c>
      <c r="FZ20" s="173" t="e">
        <f t="shared" si="64"/>
        <v>#N/A</v>
      </c>
      <c r="GA20" s="173" t="e">
        <f t="shared" si="65"/>
        <v>#N/A</v>
      </c>
      <c r="GB20" s="173" t="e">
        <f t="shared" si="66"/>
        <v>#N/A</v>
      </c>
      <c r="GC20" s="173" t="e">
        <f t="shared" si="67"/>
        <v>#N/A</v>
      </c>
      <c r="GD20" s="173" t="e">
        <f t="shared" si="68"/>
        <v>#N/A</v>
      </c>
      <c r="GE20" s="173" t="e">
        <f t="shared" si="69"/>
        <v>#N/A</v>
      </c>
      <c r="GF20" s="173" t="e">
        <f t="shared" si="70"/>
        <v>#N/A</v>
      </c>
      <c r="GG20" s="173" t="e">
        <f t="shared" si="71"/>
        <v>#N/A</v>
      </c>
      <c r="GH20" s="173" t="e">
        <f t="shared" si="72"/>
        <v>#N/A</v>
      </c>
      <c r="GI20" s="173" t="e">
        <f t="shared" si="73"/>
        <v>#N/A</v>
      </c>
      <c r="GJ20" s="173" t="e">
        <f t="shared" si="74"/>
        <v>#N/A</v>
      </c>
      <c r="GK20" s="173" t="e">
        <f t="shared" si="75"/>
        <v>#N/A</v>
      </c>
      <c r="GL20" s="173" t="e">
        <f t="shared" si="76"/>
        <v>#N/A</v>
      </c>
      <c r="GM20" s="173" t="e">
        <f t="shared" si="77"/>
        <v>#N/A</v>
      </c>
      <c r="GN20" s="173" t="e">
        <f t="shared" si="78"/>
        <v>#N/A</v>
      </c>
      <c r="GO20" s="173" t="e">
        <f t="shared" si="79"/>
        <v>#N/A</v>
      </c>
      <c r="GP20" s="173" t="e">
        <f t="shared" si="80"/>
        <v>#N/A</v>
      </c>
      <c r="GQ20" s="173" t="e">
        <f t="shared" si="81"/>
        <v>#N/A</v>
      </c>
      <c r="GR20" s="173" t="e">
        <f t="shared" si="82"/>
        <v>#N/A</v>
      </c>
      <c r="GS20" s="173" t="e">
        <f t="shared" si="83"/>
        <v>#N/A</v>
      </c>
      <c r="GT20" s="173" t="e">
        <f t="shared" si="84"/>
        <v>#N/A</v>
      </c>
      <c r="GU20" s="173" t="e">
        <f t="shared" si="85"/>
        <v>#N/A</v>
      </c>
      <c r="GV20" s="173" t="e">
        <f t="shared" si="86"/>
        <v>#N/A</v>
      </c>
      <c r="GW20" s="173" t="e">
        <f t="shared" si="87"/>
        <v>#N/A</v>
      </c>
      <c r="GX20" s="173" t="e">
        <f t="shared" si="88"/>
        <v>#N/A</v>
      </c>
      <c r="GY20" s="173" t="e">
        <f t="shared" si="89"/>
        <v>#N/A</v>
      </c>
      <c r="GZ20" s="173" t="e">
        <f t="shared" si="90"/>
        <v>#N/A</v>
      </c>
      <c r="HA20" s="173" t="e">
        <f t="shared" si="91"/>
        <v>#N/A</v>
      </c>
      <c r="HB20" s="173" t="e">
        <f t="shared" si="92"/>
        <v>#N/A</v>
      </c>
      <c r="HC20" s="173" t="e">
        <f t="shared" si="93"/>
        <v>#N/A</v>
      </c>
      <c r="HD20" s="173" t="e">
        <f t="shared" si="94"/>
        <v>#N/A</v>
      </c>
      <c r="HE20" s="173" t="e">
        <f t="shared" si="95"/>
        <v>#N/A</v>
      </c>
      <c r="HF20" s="173" t="e">
        <f t="shared" si="96"/>
        <v>#N/A</v>
      </c>
      <c r="HG20" s="173" t="e">
        <f t="shared" si="97"/>
        <v>#N/A</v>
      </c>
      <c r="HH20" s="173" t="e">
        <f t="shared" si="98"/>
        <v>#N/A</v>
      </c>
      <c r="HI20" s="173" t="e">
        <f t="shared" si="99"/>
        <v>#N/A</v>
      </c>
      <c r="HJ20" s="173" t="e">
        <f t="shared" si="100"/>
        <v>#N/A</v>
      </c>
      <c r="HK20" s="173" t="e">
        <f t="shared" si="101"/>
        <v>#N/A</v>
      </c>
      <c r="HL20" s="173" t="e">
        <f t="shared" si="102"/>
        <v>#N/A</v>
      </c>
      <c r="HM20" s="173" t="e">
        <f t="shared" si="103"/>
        <v>#N/A</v>
      </c>
      <c r="HN20" s="173" t="e">
        <f t="shared" si="104"/>
        <v>#N/A</v>
      </c>
      <c r="HO20" s="173" t="e">
        <f t="shared" si="105"/>
        <v>#N/A</v>
      </c>
      <c r="HP20" s="173" t="e">
        <f t="shared" si="106"/>
        <v>#N/A</v>
      </c>
    </row>
    <row r="21" spans="1:224" hidden="1" x14ac:dyDescent="0.25">
      <c r="A21" s="4">
        <v>18</v>
      </c>
      <c r="B21" s="100" t="str">
        <f t="shared" si="107"/>
        <v/>
      </c>
      <c r="C21" s="99"/>
      <c r="D21" s="100" t="str">
        <f t="shared" si="108"/>
        <v/>
      </c>
      <c r="E21" s="36" t="str">
        <f t="shared" si="0"/>
        <v/>
      </c>
      <c r="F21" s="36" t="str">
        <f t="shared" si="1"/>
        <v/>
      </c>
      <c r="G21" s="77" t="str">
        <f t="shared" si="109"/>
        <v/>
      </c>
      <c r="H21" s="23"/>
      <c r="I21" s="58"/>
      <c r="J21" s="300"/>
      <c r="K21" s="78" t="str">
        <f>IF(AND(B21&gt;0,C21&gt;0,D21&gt;0),IF(ISBLANK(J21),IF(ISBLANK(H21),"",(D21-B21)*VLOOKUP(H21,VLookups!$A$4:$B$13,2,FALSE)),J21),"")</f>
        <v/>
      </c>
      <c r="L21" s="79" t="str">
        <f t="shared" si="2"/>
        <v/>
      </c>
      <c r="M21" s="99"/>
      <c r="N21" s="290" t="str">
        <f>IF(AND(M21&gt;0,C21&gt;0,NOT(K21="")),ABS(VLOOKUP($M$1,VLookups!$A$43:$B$44,2,FALSE)-_xlfn.NORM.DIST(M21,G21,K21,TRUE)),"")</f>
        <v/>
      </c>
      <c r="O21" s="98" t="str">
        <f>IF(AND($B21&gt;0,$C21&gt;0,$D21&gt;0,NOT(ISBLANK($H21))),_xlfn.NORM.INV(ABS(VLOOKUP($M$1,VLookups!$A$43:$B$44,2,FALSE)-O$3),$G21,$K21),"")</f>
        <v/>
      </c>
      <c r="P21" s="97" t="str">
        <f>IF(AND($B21&gt;0,$C21&gt;0,$D21&gt;0,NOT(ISBLANK($H21))),_xlfn.NORM.INV(ABS(VLOOKUP($M$1,VLookups!$A$43:$B$44,2,FALSE)-P$3),$G21,$K21),"")</f>
        <v/>
      </c>
      <c r="Q21" s="98" t="str">
        <f>IF(AND($B21&gt;0,$C21&gt;0,$D21&gt;0,NOT(ISBLANK($H21))),_xlfn.NORM.INV(ABS(VLOOKUP($M$1,VLookups!$A$43:$B$44,2,FALSE)-Q$3),$G21,$K21),"")</f>
        <v/>
      </c>
      <c r="R21" s="97" t="str">
        <f>IF(AND($B21&gt;0,$C21&gt;0,$D21&gt;0,NOT(ISBLANK($H21))),_xlfn.NORM.INV(ABS(VLOOKUP($M$1,VLookups!$A$43:$B$44,2,FALSE)-R$3),$G21,$K21),"")</f>
        <v/>
      </c>
      <c r="S21" s="98" t="str">
        <f>IF(AND($B21&gt;0,$C21&gt;0,$D21&gt;0,NOT(ISBLANK($H21))),_xlfn.NORM.INV(ABS(VLOOKUP($M$1,VLookups!$A$43:$B$44,2,FALSE)-S$3),$G21,$K21),"")</f>
        <v/>
      </c>
      <c r="T21" s="97" t="str">
        <f>IF(AND($B21&gt;0,$C21&gt;0,$D21&gt;0,NOT(ISBLANK($H21))),_xlfn.NORM.INV(ABS(VLOOKUP($M$1,VLookups!$A$43:$B$44,2,FALSE)-T$3),$G21,$K21),"")</f>
        <v/>
      </c>
      <c r="U21" s="5"/>
      <c r="V21" s="172"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7"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3" t="e">
        <f t="shared" si="6"/>
        <v>#N/A</v>
      </c>
      <c r="DU21" s="173" t="e">
        <f t="shared" si="7"/>
        <v>#N/A</v>
      </c>
      <c r="DV21" s="173" t="e">
        <f t="shared" si="8"/>
        <v>#N/A</v>
      </c>
      <c r="DW21" s="173" t="e">
        <f t="shared" si="9"/>
        <v>#N/A</v>
      </c>
      <c r="DX21" s="173" t="e">
        <f t="shared" si="10"/>
        <v>#N/A</v>
      </c>
      <c r="DY21" s="173" t="e">
        <f t="shared" si="11"/>
        <v>#N/A</v>
      </c>
      <c r="DZ21" s="173" t="e">
        <f t="shared" si="12"/>
        <v>#N/A</v>
      </c>
      <c r="EA21" s="173" t="e">
        <f t="shared" si="13"/>
        <v>#N/A</v>
      </c>
      <c r="EB21" s="173" t="e">
        <f t="shared" si="14"/>
        <v>#N/A</v>
      </c>
      <c r="EC21" s="173" t="e">
        <f t="shared" si="15"/>
        <v>#N/A</v>
      </c>
      <c r="ED21" s="173" t="e">
        <f t="shared" si="16"/>
        <v>#N/A</v>
      </c>
      <c r="EE21" s="173" t="e">
        <f t="shared" si="17"/>
        <v>#N/A</v>
      </c>
      <c r="EF21" s="173" t="e">
        <f t="shared" si="18"/>
        <v>#N/A</v>
      </c>
      <c r="EG21" s="173" t="e">
        <f t="shared" si="19"/>
        <v>#N/A</v>
      </c>
      <c r="EH21" s="173" t="e">
        <f t="shared" si="20"/>
        <v>#N/A</v>
      </c>
      <c r="EI21" s="173" t="e">
        <f t="shared" si="21"/>
        <v>#N/A</v>
      </c>
      <c r="EJ21" s="173" t="e">
        <f t="shared" si="22"/>
        <v>#N/A</v>
      </c>
      <c r="EK21" s="173" t="e">
        <f t="shared" si="23"/>
        <v>#N/A</v>
      </c>
      <c r="EL21" s="173" t="e">
        <f t="shared" si="24"/>
        <v>#N/A</v>
      </c>
      <c r="EM21" s="173" t="e">
        <f t="shared" si="25"/>
        <v>#N/A</v>
      </c>
      <c r="EN21" s="173" t="e">
        <f t="shared" si="26"/>
        <v>#N/A</v>
      </c>
      <c r="EO21" s="173" t="e">
        <f t="shared" si="27"/>
        <v>#N/A</v>
      </c>
      <c r="EP21" s="173" t="e">
        <f t="shared" si="28"/>
        <v>#N/A</v>
      </c>
      <c r="EQ21" s="173" t="e">
        <f t="shared" si="29"/>
        <v>#N/A</v>
      </c>
      <c r="ER21" s="173" t="e">
        <f t="shared" si="30"/>
        <v>#N/A</v>
      </c>
      <c r="ES21" s="173" t="e">
        <f t="shared" si="31"/>
        <v>#N/A</v>
      </c>
      <c r="ET21" s="173" t="e">
        <f t="shared" si="32"/>
        <v>#N/A</v>
      </c>
      <c r="EU21" s="173" t="e">
        <f t="shared" si="33"/>
        <v>#N/A</v>
      </c>
      <c r="EV21" s="173" t="e">
        <f t="shared" si="34"/>
        <v>#N/A</v>
      </c>
      <c r="EW21" s="173" t="e">
        <f t="shared" si="35"/>
        <v>#N/A</v>
      </c>
      <c r="EX21" s="173" t="e">
        <f t="shared" si="36"/>
        <v>#N/A</v>
      </c>
      <c r="EY21" s="173" t="e">
        <f t="shared" si="37"/>
        <v>#N/A</v>
      </c>
      <c r="EZ21" s="173" t="e">
        <f t="shared" si="38"/>
        <v>#N/A</v>
      </c>
      <c r="FA21" s="173" t="e">
        <f t="shared" si="39"/>
        <v>#N/A</v>
      </c>
      <c r="FB21" s="173" t="e">
        <f t="shared" si="40"/>
        <v>#N/A</v>
      </c>
      <c r="FC21" s="173" t="e">
        <f t="shared" si="41"/>
        <v>#N/A</v>
      </c>
      <c r="FD21" s="173" t="e">
        <f t="shared" si="42"/>
        <v>#N/A</v>
      </c>
      <c r="FE21" s="173" t="e">
        <f t="shared" si="43"/>
        <v>#N/A</v>
      </c>
      <c r="FF21" s="173" t="e">
        <f t="shared" si="44"/>
        <v>#N/A</v>
      </c>
      <c r="FG21" s="173" t="e">
        <f t="shared" si="45"/>
        <v>#N/A</v>
      </c>
      <c r="FH21" s="173" t="e">
        <f t="shared" si="46"/>
        <v>#N/A</v>
      </c>
      <c r="FI21" s="173" t="e">
        <f t="shared" si="47"/>
        <v>#N/A</v>
      </c>
      <c r="FJ21" s="173" t="e">
        <f t="shared" si="48"/>
        <v>#N/A</v>
      </c>
      <c r="FK21" s="173" t="e">
        <f t="shared" si="49"/>
        <v>#N/A</v>
      </c>
      <c r="FL21" s="173" t="e">
        <f t="shared" si="50"/>
        <v>#N/A</v>
      </c>
      <c r="FM21" s="173" t="e">
        <f t="shared" si="51"/>
        <v>#N/A</v>
      </c>
      <c r="FN21" s="173" t="e">
        <f t="shared" si="52"/>
        <v>#N/A</v>
      </c>
      <c r="FO21" s="173" t="e">
        <f t="shared" si="53"/>
        <v>#N/A</v>
      </c>
      <c r="FP21" s="173" t="e">
        <f t="shared" si="54"/>
        <v>#N/A</v>
      </c>
      <c r="FQ21" s="173" t="e">
        <f t="shared" si="55"/>
        <v>#N/A</v>
      </c>
      <c r="FR21" s="173" t="e">
        <f t="shared" si="56"/>
        <v>#N/A</v>
      </c>
      <c r="FS21" s="173" t="e">
        <f t="shared" si="57"/>
        <v>#N/A</v>
      </c>
      <c r="FT21" s="173" t="e">
        <f t="shared" si="58"/>
        <v>#N/A</v>
      </c>
      <c r="FU21" s="173" t="e">
        <f t="shared" si="59"/>
        <v>#N/A</v>
      </c>
      <c r="FV21" s="173" t="e">
        <f t="shared" si="60"/>
        <v>#N/A</v>
      </c>
      <c r="FW21" s="173" t="e">
        <f t="shared" si="61"/>
        <v>#N/A</v>
      </c>
      <c r="FX21" s="173" t="e">
        <f t="shared" si="62"/>
        <v>#N/A</v>
      </c>
      <c r="FY21" s="173" t="e">
        <f t="shared" si="63"/>
        <v>#N/A</v>
      </c>
      <c r="FZ21" s="173" t="e">
        <f t="shared" si="64"/>
        <v>#N/A</v>
      </c>
      <c r="GA21" s="173" t="e">
        <f t="shared" si="65"/>
        <v>#N/A</v>
      </c>
      <c r="GB21" s="173" t="e">
        <f t="shared" si="66"/>
        <v>#N/A</v>
      </c>
      <c r="GC21" s="173" t="e">
        <f t="shared" si="67"/>
        <v>#N/A</v>
      </c>
      <c r="GD21" s="173" t="e">
        <f t="shared" si="68"/>
        <v>#N/A</v>
      </c>
      <c r="GE21" s="173" t="e">
        <f t="shared" si="69"/>
        <v>#N/A</v>
      </c>
      <c r="GF21" s="173" t="e">
        <f t="shared" si="70"/>
        <v>#N/A</v>
      </c>
      <c r="GG21" s="173" t="e">
        <f t="shared" si="71"/>
        <v>#N/A</v>
      </c>
      <c r="GH21" s="173" t="e">
        <f t="shared" si="72"/>
        <v>#N/A</v>
      </c>
      <c r="GI21" s="173" t="e">
        <f t="shared" si="73"/>
        <v>#N/A</v>
      </c>
      <c r="GJ21" s="173" t="e">
        <f t="shared" si="74"/>
        <v>#N/A</v>
      </c>
      <c r="GK21" s="173" t="e">
        <f t="shared" si="75"/>
        <v>#N/A</v>
      </c>
      <c r="GL21" s="173" t="e">
        <f t="shared" si="76"/>
        <v>#N/A</v>
      </c>
      <c r="GM21" s="173" t="e">
        <f t="shared" si="77"/>
        <v>#N/A</v>
      </c>
      <c r="GN21" s="173" t="e">
        <f t="shared" si="78"/>
        <v>#N/A</v>
      </c>
      <c r="GO21" s="173" t="e">
        <f t="shared" si="79"/>
        <v>#N/A</v>
      </c>
      <c r="GP21" s="173" t="e">
        <f t="shared" si="80"/>
        <v>#N/A</v>
      </c>
      <c r="GQ21" s="173" t="e">
        <f t="shared" si="81"/>
        <v>#N/A</v>
      </c>
      <c r="GR21" s="173" t="e">
        <f t="shared" si="82"/>
        <v>#N/A</v>
      </c>
      <c r="GS21" s="173" t="e">
        <f t="shared" si="83"/>
        <v>#N/A</v>
      </c>
      <c r="GT21" s="173" t="e">
        <f t="shared" si="84"/>
        <v>#N/A</v>
      </c>
      <c r="GU21" s="173" t="e">
        <f t="shared" si="85"/>
        <v>#N/A</v>
      </c>
      <c r="GV21" s="173" t="e">
        <f t="shared" si="86"/>
        <v>#N/A</v>
      </c>
      <c r="GW21" s="173" t="e">
        <f t="shared" si="87"/>
        <v>#N/A</v>
      </c>
      <c r="GX21" s="173" t="e">
        <f t="shared" si="88"/>
        <v>#N/A</v>
      </c>
      <c r="GY21" s="173" t="e">
        <f t="shared" si="89"/>
        <v>#N/A</v>
      </c>
      <c r="GZ21" s="173" t="e">
        <f t="shared" si="90"/>
        <v>#N/A</v>
      </c>
      <c r="HA21" s="173" t="e">
        <f t="shared" si="91"/>
        <v>#N/A</v>
      </c>
      <c r="HB21" s="173" t="e">
        <f t="shared" si="92"/>
        <v>#N/A</v>
      </c>
      <c r="HC21" s="173" t="e">
        <f t="shared" si="93"/>
        <v>#N/A</v>
      </c>
      <c r="HD21" s="173" t="e">
        <f t="shared" si="94"/>
        <v>#N/A</v>
      </c>
      <c r="HE21" s="173" t="e">
        <f t="shared" si="95"/>
        <v>#N/A</v>
      </c>
      <c r="HF21" s="173" t="e">
        <f t="shared" si="96"/>
        <v>#N/A</v>
      </c>
      <c r="HG21" s="173" t="e">
        <f t="shared" si="97"/>
        <v>#N/A</v>
      </c>
      <c r="HH21" s="173" t="e">
        <f t="shared" si="98"/>
        <v>#N/A</v>
      </c>
      <c r="HI21" s="173" t="e">
        <f t="shared" si="99"/>
        <v>#N/A</v>
      </c>
      <c r="HJ21" s="173" t="e">
        <f t="shared" si="100"/>
        <v>#N/A</v>
      </c>
      <c r="HK21" s="173" t="e">
        <f t="shared" si="101"/>
        <v>#N/A</v>
      </c>
      <c r="HL21" s="173" t="e">
        <f t="shared" si="102"/>
        <v>#N/A</v>
      </c>
      <c r="HM21" s="173" t="e">
        <f t="shared" si="103"/>
        <v>#N/A</v>
      </c>
      <c r="HN21" s="173" t="e">
        <f t="shared" si="104"/>
        <v>#N/A</v>
      </c>
      <c r="HO21" s="173" t="e">
        <f t="shared" si="105"/>
        <v>#N/A</v>
      </c>
      <c r="HP21" s="173" t="e">
        <f t="shared" si="106"/>
        <v>#N/A</v>
      </c>
    </row>
    <row r="22" spans="1:224" hidden="1" x14ac:dyDescent="0.25">
      <c r="A22" s="4">
        <v>19</v>
      </c>
      <c r="B22" s="100" t="str">
        <f t="shared" si="107"/>
        <v/>
      </c>
      <c r="C22" s="99"/>
      <c r="D22" s="100" t="str">
        <f t="shared" si="108"/>
        <v/>
      </c>
      <c r="E22" s="36" t="str">
        <f t="shared" si="0"/>
        <v/>
      </c>
      <c r="F22" s="36" t="str">
        <f t="shared" si="1"/>
        <v/>
      </c>
      <c r="G22" s="77" t="str">
        <f t="shared" si="109"/>
        <v/>
      </c>
      <c r="H22" s="23"/>
      <c r="I22" s="58"/>
      <c r="J22" s="300"/>
      <c r="K22" s="78" t="str">
        <f>IF(AND(B22&gt;0,C22&gt;0,D22&gt;0),IF(ISBLANK(J22),IF(ISBLANK(H22),"",(D22-B22)*VLOOKUP(H22,VLookups!$A$4:$B$13,2,FALSE)),J22),"")</f>
        <v/>
      </c>
      <c r="L22" s="79" t="str">
        <f t="shared" si="2"/>
        <v/>
      </c>
      <c r="M22" s="99"/>
      <c r="N22" s="290" t="str">
        <f>IF(AND(M22&gt;0,C22&gt;0,NOT(K22="")),ABS(VLOOKUP($M$1,VLookups!$A$43:$B$44,2,FALSE)-_xlfn.NORM.DIST(M22,G22,K22,TRUE)),"")</f>
        <v/>
      </c>
      <c r="O22" s="98" t="str">
        <f>IF(AND($B22&gt;0,$C22&gt;0,$D22&gt;0,NOT(ISBLANK($H22))),_xlfn.NORM.INV(ABS(VLOOKUP($M$1,VLookups!$A$43:$B$44,2,FALSE)-O$3),$G22,$K22),"")</f>
        <v/>
      </c>
      <c r="P22" s="97" t="str">
        <f>IF(AND($B22&gt;0,$C22&gt;0,$D22&gt;0,NOT(ISBLANK($H22))),_xlfn.NORM.INV(ABS(VLOOKUP($M$1,VLookups!$A$43:$B$44,2,FALSE)-P$3),$G22,$K22),"")</f>
        <v/>
      </c>
      <c r="Q22" s="98" t="str">
        <f>IF(AND($B22&gt;0,$C22&gt;0,$D22&gt;0,NOT(ISBLANK($H22))),_xlfn.NORM.INV(ABS(VLOOKUP($M$1,VLookups!$A$43:$B$44,2,FALSE)-Q$3),$G22,$K22),"")</f>
        <v/>
      </c>
      <c r="R22" s="97" t="str">
        <f>IF(AND($B22&gt;0,$C22&gt;0,$D22&gt;0,NOT(ISBLANK($H22))),_xlfn.NORM.INV(ABS(VLOOKUP($M$1,VLookups!$A$43:$B$44,2,FALSE)-R$3),$G22,$K22),"")</f>
        <v/>
      </c>
      <c r="S22" s="98" t="str">
        <f>IF(AND($B22&gt;0,$C22&gt;0,$D22&gt;0,NOT(ISBLANK($H22))),_xlfn.NORM.INV(ABS(VLOOKUP($M$1,VLookups!$A$43:$B$44,2,FALSE)-S$3),$G22,$K22),"")</f>
        <v/>
      </c>
      <c r="T22" s="97" t="str">
        <f>IF(AND($B22&gt;0,$C22&gt;0,$D22&gt;0,NOT(ISBLANK($H22))),_xlfn.NORM.INV(ABS(VLOOKUP($M$1,VLookups!$A$43:$B$44,2,FALSE)-T$3),$G22,$K22),"")</f>
        <v/>
      </c>
      <c r="U22" s="5"/>
      <c r="V22" s="172"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7"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3" t="e">
        <f t="shared" si="6"/>
        <v>#N/A</v>
      </c>
      <c r="DU22" s="173" t="e">
        <f t="shared" si="7"/>
        <v>#N/A</v>
      </c>
      <c r="DV22" s="173" t="e">
        <f t="shared" si="8"/>
        <v>#N/A</v>
      </c>
      <c r="DW22" s="173" t="e">
        <f t="shared" si="9"/>
        <v>#N/A</v>
      </c>
      <c r="DX22" s="173" t="e">
        <f t="shared" si="10"/>
        <v>#N/A</v>
      </c>
      <c r="DY22" s="173" t="e">
        <f t="shared" si="11"/>
        <v>#N/A</v>
      </c>
      <c r="DZ22" s="173" t="e">
        <f t="shared" si="12"/>
        <v>#N/A</v>
      </c>
      <c r="EA22" s="173" t="e">
        <f t="shared" si="13"/>
        <v>#N/A</v>
      </c>
      <c r="EB22" s="173" t="e">
        <f t="shared" si="14"/>
        <v>#N/A</v>
      </c>
      <c r="EC22" s="173" t="e">
        <f t="shared" si="15"/>
        <v>#N/A</v>
      </c>
      <c r="ED22" s="173" t="e">
        <f t="shared" si="16"/>
        <v>#N/A</v>
      </c>
      <c r="EE22" s="173" t="e">
        <f t="shared" si="17"/>
        <v>#N/A</v>
      </c>
      <c r="EF22" s="173" t="e">
        <f t="shared" si="18"/>
        <v>#N/A</v>
      </c>
      <c r="EG22" s="173" t="e">
        <f t="shared" si="19"/>
        <v>#N/A</v>
      </c>
      <c r="EH22" s="173" t="e">
        <f t="shared" si="20"/>
        <v>#N/A</v>
      </c>
      <c r="EI22" s="173" t="e">
        <f t="shared" si="21"/>
        <v>#N/A</v>
      </c>
      <c r="EJ22" s="173" t="e">
        <f t="shared" si="22"/>
        <v>#N/A</v>
      </c>
      <c r="EK22" s="173" t="e">
        <f t="shared" si="23"/>
        <v>#N/A</v>
      </c>
      <c r="EL22" s="173" t="e">
        <f t="shared" si="24"/>
        <v>#N/A</v>
      </c>
      <c r="EM22" s="173" t="e">
        <f t="shared" si="25"/>
        <v>#N/A</v>
      </c>
      <c r="EN22" s="173" t="e">
        <f t="shared" si="26"/>
        <v>#N/A</v>
      </c>
      <c r="EO22" s="173" t="e">
        <f t="shared" si="27"/>
        <v>#N/A</v>
      </c>
      <c r="EP22" s="173" t="e">
        <f t="shared" si="28"/>
        <v>#N/A</v>
      </c>
      <c r="EQ22" s="173" t="e">
        <f t="shared" si="29"/>
        <v>#N/A</v>
      </c>
      <c r="ER22" s="173" t="e">
        <f t="shared" si="30"/>
        <v>#N/A</v>
      </c>
      <c r="ES22" s="173" t="e">
        <f t="shared" si="31"/>
        <v>#N/A</v>
      </c>
      <c r="ET22" s="173" t="e">
        <f t="shared" si="32"/>
        <v>#N/A</v>
      </c>
      <c r="EU22" s="173" t="e">
        <f t="shared" si="33"/>
        <v>#N/A</v>
      </c>
      <c r="EV22" s="173" t="e">
        <f t="shared" si="34"/>
        <v>#N/A</v>
      </c>
      <c r="EW22" s="173" t="e">
        <f t="shared" si="35"/>
        <v>#N/A</v>
      </c>
      <c r="EX22" s="173" t="e">
        <f t="shared" si="36"/>
        <v>#N/A</v>
      </c>
      <c r="EY22" s="173" t="e">
        <f t="shared" si="37"/>
        <v>#N/A</v>
      </c>
      <c r="EZ22" s="173" t="e">
        <f t="shared" si="38"/>
        <v>#N/A</v>
      </c>
      <c r="FA22" s="173" t="e">
        <f t="shared" si="39"/>
        <v>#N/A</v>
      </c>
      <c r="FB22" s="173" t="e">
        <f t="shared" si="40"/>
        <v>#N/A</v>
      </c>
      <c r="FC22" s="173" t="e">
        <f t="shared" si="41"/>
        <v>#N/A</v>
      </c>
      <c r="FD22" s="173" t="e">
        <f t="shared" si="42"/>
        <v>#N/A</v>
      </c>
      <c r="FE22" s="173" t="e">
        <f t="shared" si="43"/>
        <v>#N/A</v>
      </c>
      <c r="FF22" s="173" t="e">
        <f t="shared" si="44"/>
        <v>#N/A</v>
      </c>
      <c r="FG22" s="173" t="e">
        <f t="shared" si="45"/>
        <v>#N/A</v>
      </c>
      <c r="FH22" s="173" t="e">
        <f t="shared" si="46"/>
        <v>#N/A</v>
      </c>
      <c r="FI22" s="173" t="e">
        <f t="shared" si="47"/>
        <v>#N/A</v>
      </c>
      <c r="FJ22" s="173" t="e">
        <f t="shared" si="48"/>
        <v>#N/A</v>
      </c>
      <c r="FK22" s="173" t="e">
        <f t="shared" si="49"/>
        <v>#N/A</v>
      </c>
      <c r="FL22" s="173" t="e">
        <f t="shared" si="50"/>
        <v>#N/A</v>
      </c>
      <c r="FM22" s="173" t="e">
        <f t="shared" si="51"/>
        <v>#N/A</v>
      </c>
      <c r="FN22" s="173" t="e">
        <f t="shared" si="52"/>
        <v>#N/A</v>
      </c>
      <c r="FO22" s="173" t="e">
        <f t="shared" si="53"/>
        <v>#N/A</v>
      </c>
      <c r="FP22" s="173" t="e">
        <f t="shared" si="54"/>
        <v>#N/A</v>
      </c>
      <c r="FQ22" s="173" t="e">
        <f t="shared" si="55"/>
        <v>#N/A</v>
      </c>
      <c r="FR22" s="173" t="e">
        <f t="shared" si="56"/>
        <v>#N/A</v>
      </c>
      <c r="FS22" s="173" t="e">
        <f t="shared" si="57"/>
        <v>#N/A</v>
      </c>
      <c r="FT22" s="173" t="e">
        <f t="shared" si="58"/>
        <v>#N/A</v>
      </c>
      <c r="FU22" s="173" t="e">
        <f t="shared" si="59"/>
        <v>#N/A</v>
      </c>
      <c r="FV22" s="173" t="e">
        <f t="shared" si="60"/>
        <v>#N/A</v>
      </c>
      <c r="FW22" s="173" t="e">
        <f t="shared" si="61"/>
        <v>#N/A</v>
      </c>
      <c r="FX22" s="173" t="e">
        <f t="shared" si="62"/>
        <v>#N/A</v>
      </c>
      <c r="FY22" s="173" t="e">
        <f t="shared" si="63"/>
        <v>#N/A</v>
      </c>
      <c r="FZ22" s="173" t="e">
        <f t="shared" si="64"/>
        <v>#N/A</v>
      </c>
      <c r="GA22" s="173" t="e">
        <f t="shared" si="65"/>
        <v>#N/A</v>
      </c>
      <c r="GB22" s="173" t="e">
        <f t="shared" si="66"/>
        <v>#N/A</v>
      </c>
      <c r="GC22" s="173" t="e">
        <f t="shared" si="67"/>
        <v>#N/A</v>
      </c>
      <c r="GD22" s="173" t="e">
        <f t="shared" si="68"/>
        <v>#N/A</v>
      </c>
      <c r="GE22" s="173" t="e">
        <f t="shared" si="69"/>
        <v>#N/A</v>
      </c>
      <c r="GF22" s="173" t="e">
        <f t="shared" si="70"/>
        <v>#N/A</v>
      </c>
      <c r="GG22" s="173" t="e">
        <f t="shared" si="71"/>
        <v>#N/A</v>
      </c>
      <c r="GH22" s="173" t="e">
        <f t="shared" si="72"/>
        <v>#N/A</v>
      </c>
      <c r="GI22" s="173" t="e">
        <f t="shared" si="73"/>
        <v>#N/A</v>
      </c>
      <c r="GJ22" s="173" t="e">
        <f t="shared" si="74"/>
        <v>#N/A</v>
      </c>
      <c r="GK22" s="173" t="e">
        <f t="shared" si="75"/>
        <v>#N/A</v>
      </c>
      <c r="GL22" s="173" t="e">
        <f t="shared" si="76"/>
        <v>#N/A</v>
      </c>
      <c r="GM22" s="173" t="e">
        <f t="shared" si="77"/>
        <v>#N/A</v>
      </c>
      <c r="GN22" s="173" t="e">
        <f t="shared" si="78"/>
        <v>#N/A</v>
      </c>
      <c r="GO22" s="173" t="e">
        <f t="shared" si="79"/>
        <v>#N/A</v>
      </c>
      <c r="GP22" s="173" t="e">
        <f t="shared" si="80"/>
        <v>#N/A</v>
      </c>
      <c r="GQ22" s="173" t="e">
        <f t="shared" si="81"/>
        <v>#N/A</v>
      </c>
      <c r="GR22" s="173" t="e">
        <f t="shared" si="82"/>
        <v>#N/A</v>
      </c>
      <c r="GS22" s="173" t="e">
        <f t="shared" si="83"/>
        <v>#N/A</v>
      </c>
      <c r="GT22" s="173" t="e">
        <f t="shared" si="84"/>
        <v>#N/A</v>
      </c>
      <c r="GU22" s="173" t="e">
        <f t="shared" si="85"/>
        <v>#N/A</v>
      </c>
      <c r="GV22" s="173" t="e">
        <f t="shared" si="86"/>
        <v>#N/A</v>
      </c>
      <c r="GW22" s="173" t="e">
        <f t="shared" si="87"/>
        <v>#N/A</v>
      </c>
      <c r="GX22" s="173" t="e">
        <f t="shared" si="88"/>
        <v>#N/A</v>
      </c>
      <c r="GY22" s="173" t="e">
        <f t="shared" si="89"/>
        <v>#N/A</v>
      </c>
      <c r="GZ22" s="173" t="e">
        <f t="shared" si="90"/>
        <v>#N/A</v>
      </c>
      <c r="HA22" s="173" t="e">
        <f t="shared" si="91"/>
        <v>#N/A</v>
      </c>
      <c r="HB22" s="173" t="e">
        <f t="shared" si="92"/>
        <v>#N/A</v>
      </c>
      <c r="HC22" s="173" t="e">
        <f t="shared" si="93"/>
        <v>#N/A</v>
      </c>
      <c r="HD22" s="173" t="e">
        <f t="shared" si="94"/>
        <v>#N/A</v>
      </c>
      <c r="HE22" s="173" t="e">
        <f t="shared" si="95"/>
        <v>#N/A</v>
      </c>
      <c r="HF22" s="173" t="e">
        <f t="shared" si="96"/>
        <v>#N/A</v>
      </c>
      <c r="HG22" s="173" t="e">
        <f t="shared" si="97"/>
        <v>#N/A</v>
      </c>
      <c r="HH22" s="173" t="e">
        <f t="shared" si="98"/>
        <v>#N/A</v>
      </c>
      <c r="HI22" s="173" t="e">
        <f t="shared" si="99"/>
        <v>#N/A</v>
      </c>
      <c r="HJ22" s="173" t="e">
        <f t="shared" si="100"/>
        <v>#N/A</v>
      </c>
      <c r="HK22" s="173" t="e">
        <f t="shared" si="101"/>
        <v>#N/A</v>
      </c>
      <c r="HL22" s="173" t="e">
        <f t="shared" si="102"/>
        <v>#N/A</v>
      </c>
      <c r="HM22" s="173" t="e">
        <f t="shared" si="103"/>
        <v>#N/A</v>
      </c>
      <c r="HN22" s="173" t="e">
        <f t="shared" si="104"/>
        <v>#N/A</v>
      </c>
      <c r="HO22" s="173" t="e">
        <f t="shared" si="105"/>
        <v>#N/A</v>
      </c>
      <c r="HP22" s="173" t="e">
        <f t="shared" si="106"/>
        <v>#N/A</v>
      </c>
    </row>
    <row r="23" spans="1:224" hidden="1" x14ac:dyDescent="0.25">
      <c r="A23" s="4">
        <v>20</v>
      </c>
      <c r="B23" s="100" t="str">
        <f t="shared" si="107"/>
        <v/>
      </c>
      <c r="C23" s="99"/>
      <c r="D23" s="100" t="str">
        <f t="shared" si="108"/>
        <v/>
      </c>
      <c r="E23" s="36" t="str">
        <f t="shared" si="0"/>
        <v/>
      </c>
      <c r="F23" s="36" t="str">
        <f t="shared" si="1"/>
        <v/>
      </c>
      <c r="G23" s="77" t="str">
        <f t="shared" si="109"/>
        <v/>
      </c>
      <c r="H23" s="23"/>
      <c r="I23" s="58"/>
      <c r="J23" s="300"/>
      <c r="K23" s="78" t="str">
        <f>IF(AND(B23&gt;0,C23&gt;0,D23&gt;0),IF(ISBLANK(J23),IF(ISBLANK(H23),"",(D23-B23)*VLOOKUP(H23,VLookups!$A$4:$B$13,2,FALSE)),J23),"")</f>
        <v/>
      </c>
      <c r="L23" s="79" t="str">
        <f t="shared" si="2"/>
        <v/>
      </c>
      <c r="M23" s="99"/>
      <c r="N23" s="290" t="str">
        <f>IF(AND(M23&gt;0,C23&gt;0,NOT(K23="")),ABS(VLOOKUP($M$1,VLookups!$A$43:$B$44,2,FALSE)-_xlfn.NORM.DIST(M23,G23,K23,TRUE)),"")</f>
        <v/>
      </c>
      <c r="O23" s="98" t="str">
        <f>IF(AND($B23&gt;0,$C23&gt;0,$D23&gt;0,NOT(ISBLANK($H23))),_xlfn.NORM.INV(ABS(VLOOKUP($M$1,VLookups!$A$43:$B$44,2,FALSE)-O$3),$G23,$K23),"")</f>
        <v/>
      </c>
      <c r="P23" s="97" t="str">
        <f>IF(AND($B23&gt;0,$C23&gt;0,$D23&gt;0,NOT(ISBLANK($H23))),_xlfn.NORM.INV(ABS(VLOOKUP($M$1,VLookups!$A$43:$B$44,2,FALSE)-P$3),$G23,$K23),"")</f>
        <v/>
      </c>
      <c r="Q23" s="98" t="str">
        <f>IF(AND($B23&gt;0,$C23&gt;0,$D23&gt;0,NOT(ISBLANK($H23))),_xlfn.NORM.INV(ABS(VLOOKUP($M$1,VLookups!$A$43:$B$44,2,FALSE)-Q$3),$G23,$K23),"")</f>
        <v/>
      </c>
      <c r="R23" s="97" t="str">
        <f>IF(AND($B23&gt;0,$C23&gt;0,$D23&gt;0,NOT(ISBLANK($H23))),_xlfn.NORM.INV(ABS(VLOOKUP($M$1,VLookups!$A$43:$B$44,2,FALSE)-R$3),$G23,$K23),"")</f>
        <v/>
      </c>
      <c r="S23" s="98" t="str">
        <f>IF(AND($B23&gt;0,$C23&gt;0,$D23&gt;0,NOT(ISBLANK($H23))),_xlfn.NORM.INV(ABS(VLOOKUP($M$1,VLookups!$A$43:$B$44,2,FALSE)-S$3),$G23,$K23),"")</f>
        <v/>
      </c>
      <c r="T23" s="97" t="str">
        <f>IF(AND($B23&gt;0,$C23&gt;0,$D23&gt;0,NOT(ISBLANK($H23))),_xlfn.NORM.INV(ABS(VLOOKUP($M$1,VLookups!$A$43:$B$44,2,FALSE)-T$3),$G23,$K23),"")</f>
        <v/>
      </c>
      <c r="U23" s="5"/>
      <c r="V23" s="172"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7"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3" t="e">
        <f t="shared" si="6"/>
        <v>#N/A</v>
      </c>
      <c r="DU23" s="173" t="e">
        <f t="shared" si="7"/>
        <v>#N/A</v>
      </c>
      <c r="DV23" s="173" t="e">
        <f t="shared" si="8"/>
        <v>#N/A</v>
      </c>
      <c r="DW23" s="173" t="e">
        <f t="shared" si="9"/>
        <v>#N/A</v>
      </c>
      <c r="DX23" s="173" t="e">
        <f t="shared" si="10"/>
        <v>#N/A</v>
      </c>
      <c r="DY23" s="173" t="e">
        <f t="shared" si="11"/>
        <v>#N/A</v>
      </c>
      <c r="DZ23" s="173" t="e">
        <f t="shared" si="12"/>
        <v>#N/A</v>
      </c>
      <c r="EA23" s="173" t="e">
        <f t="shared" si="13"/>
        <v>#N/A</v>
      </c>
      <c r="EB23" s="173" t="e">
        <f t="shared" si="14"/>
        <v>#N/A</v>
      </c>
      <c r="EC23" s="173" t="e">
        <f t="shared" si="15"/>
        <v>#N/A</v>
      </c>
      <c r="ED23" s="173" t="e">
        <f t="shared" si="16"/>
        <v>#N/A</v>
      </c>
      <c r="EE23" s="173" t="e">
        <f t="shared" si="17"/>
        <v>#N/A</v>
      </c>
      <c r="EF23" s="173" t="e">
        <f t="shared" si="18"/>
        <v>#N/A</v>
      </c>
      <c r="EG23" s="173" t="e">
        <f t="shared" si="19"/>
        <v>#N/A</v>
      </c>
      <c r="EH23" s="173" t="e">
        <f t="shared" si="20"/>
        <v>#N/A</v>
      </c>
      <c r="EI23" s="173" t="e">
        <f t="shared" si="21"/>
        <v>#N/A</v>
      </c>
      <c r="EJ23" s="173" t="e">
        <f t="shared" si="22"/>
        <v>#N/A</v>
      </c>
      <c r="EK23" s="173" t="e">
        <f t="shared" si="23"/>
        <v>#N/A</v>
      </c>
      <c r="EL23" s="173" t="e">
        <f t="shared" si="24"/>
        <v>#N/A</v>
      </c>
      <c r="EM23" s="173" t="e">
        <f t="shared" si="25"/>
        <v>#N/A</v>
      </c>
      <c r="EN23" s="173" t="e">
        <f t="shared" si="26"/>
        <v>#N/A</v>
      </c>
      <c r="EO23" s="173" t="e">
        <f t="shared" si="27"/>
        <v>#N/A</v>
      </c>
      <c r="EP23" s="173" t="e">
        <f t="shared" si="28"/>
        <v>#N/A</v>
      </c>
      <c r="EQ23" s="173" t="e">
        <f t="shared" si="29"/>
        <v>#N/A</v>
      </c>
      <c r="ER23" s="173" t="e">
        <f t="shared" si="30"/>
        <v>#N/A</v>
      </c>
      <c r="ES23" s="173" t="e">
        <f t="shared" si="31"/>
        <v>#N/A</v>
      </c>
      <c r="ET23" s="173" t="e">
        <f t="shared" si="32"/>
        <v>#N/A</v>
      </c>
      <c r="EU23" s="173" t="e">
        <f t="shared" si="33"/>
        <v>#N/A</v>
      </c>
      <c r="EV23" s="173" t="e">
        <f t="shared" si="34"/>
        <v>#N/A</v>
      </c>
      <c r="EW23" s="173" t="e">
        <f t="shared" si="35"/>
        <v>#N/A</v>
      </c>
      <c r="EX23" s="173" t="e">
        <f t="shared" si="36"/>
        <v>#N/A</v>
      </c>
      <c r="EY23" s="173" t="e">
        <f t="shared" si="37"/>
        <v>#N/A</v>
      </c>
      <c r="EZ23" s="173" t="e">
        <f t="shared" si="38"/>
        <v>#N/A</v>
      </c>
      <c r="FA23" s="173" t="e">
        <f t="shared" si="39"/>
        <v>#N/A</v>
      </c>
      <c r="FB23" s="173" t="e">
        <f t="shared" si="40"/>
        <v>#N/A</v>
      </c>
      <c r="FC23" s="173" t="e">
        <f t="shared" si="41"/>
        <v>#N/A</v>
      </c>
      <c r="FD23" s="173" t="e">
        <f t="shared" si="42"/>
        <v>#N/A</v>
      </c>
      <c r="FE23" s="173" t="e">
        <f t="shared" si="43"/>
        <v>#N/A</v>
      </c>
      <c r="FF23" s="173" t="e">
        <f t="shared" si="44"/>
        <v>#N/A</v>
      </c>
      <c r="FG23" s="173" t="e">
        <f t="shared" si="45"/>
        <v>#N/A</v>
      </c>
      <c r="FH23" s="173" t="e">
        <f t="shared" si="46"/>
        <v>#N/A</v>
      </c>
      <c r="FI23" s="173" t="e">
        <f t="shared" si="47"/>
        <v>#N/A</v>
      </c>
      <c r="FJ23" s="173" t="e">
        <f t="shared" si="48"/>
        <v>#N/A</v>
      </c>
      <c r="FK23" s="173" t="e">
        <f t="shared" si="49"/>
        <v>#N/A</v>
      </c>
      <c r="FL23" s="173" t="e">
        <f t="shared" si="50"/>
        <v>#N/A</v>
      </c>
      <c r="FM23" s="173" t="e">
        <f t="shared" si="51"/>
        <v>#N/A</v>
      </c>
      <c r="FN23" s="173" t="e">
        <f t="shared" si="52"/>
        <v>#N/A</v>
      </c>
      <c r="FO23" s="173" t="e">
        <f t="shared" si="53"/>
        <v>#N/A</v>
      </c>
      <c r="FP23" s="173" t="e">
        <f t="shared" si="54"/>
        <v>#N/A</v>
      </c>
      <c r="FQ23" s="173" t="e">
        <f t="shared" si="55"/>
        <v>#N/A</v>
      </c>
      <c r="FR23" s="173" t="e">
        <f t="shared" si="56"/>
        <v>#N/A</v>
      </c>
      <c r="FS23" s="173" t="e">
        <f t="shared" si="57"/>
        <v>#N/A</v>
      </c>
      <c r="FT23" s="173" t="e">
        <f t="shared" si="58"/>
        <v>#N/A</v>
      </c>
      <c r="FU23" s="173" t="e">
        <f t="shared" si="59"/>
        <v>#N/A</v>
      </c>
      <c r="FV23" s="173" t="e">
        <f t="shared" si="60"/>
        <v>#N/A</v>
      </c>
      <c r="FW23" s="173" t="e">
        <f t="shared" si="61"/>
        <v>#N/A</v>
      </c>
      <c r="FX23" s="173" t="e">
        <f t="shared" si="62"/>
        <v>#N/A</v>
      </c>
      <c r="FY23" s="173" t="e">
        <f t="shared" si="63"/>
        <v>#N/A</v>
      </c>
      <c r="FZ23" s="173" t="e">
        <f t="shared" si="64"/>
        <v>#N/A</v>
      </c>
      <c r="GA23" s="173" t="e">
        <f t="shared" si="65"/>
        <v>#N/A</v>
      </c>
      <c r="GB23" s="173" t="e">
        <f t="shared" si="66"/>
        <v>#N/A</v>
      </c>
      <c r="GC23" s="173" t="e">
        <f t="shared" si="67"/>
        <v>#N/A</v>
      </c>
      <c r="GD23" s="173" t="e">
        <f t="shared" si="68"/>
        <v>#N/A</v>
      </c>
      <c r="GE23" s="173" t="e">
        <f t="shared" si="69"/>
        <v>#N/A</v>
      </c>
      <c r="GF23" s="173" t="e">
        <f t="shared" si="70"/>
        <v>#N/A</v>
      </c>
      <c r="GG23" s="173" t="e">
        <f t="shared" si="71"/>
        <v>#N/A</v>
      </c>
      <c r="GH23" s="173" t="e">
        <f t="shared" si="72"/>
        <v>#N/A</v>
      </c>
      <c r="GI23" s="173" t="e">
        <f t="shared" si="73"/>
        <v>#N/A</v>
      </c>
      <c r="GJ23" s="173" t="e">
        <f t="shared" si="74"/>
        <v>#N/A</v>
      </c>
      <c r="GK23" s="173" t="e">
        <f t="shared" si="75"/>
        <v>#N/A</v>
      </c>
      <c r="GL23" s="173" t="e">
        <f t="shared" si="76"/>
        <v>#N/A</v>
      </c>
      <c r="GM23" s="173" t="e">
        <f t="shared" si="77"/>
        <v>#N/A</v>
      </c>
      <c r="GN23" s="173" t="e">
        <f t="shared" si="78"/>
        <v>#N/A</v>
      </c>
      <c r="GO23" s="173" t="e">
        <f t="shared" si="79"/>
        <v>#N/A</v>
      </c>
      <c r="GP23" s="173" t="e">
        <f t="shared" si="80"/>
        <v>#N/A</v>
      </c>
      <c r="GQ23" s="173" t="e">
        <f t="shared" si="81"/>
        <v>#N/A</v>
      </c>
      <c r="GR23" s="173" t="e">
        <f t="shared" si="82"/>
        <v>#N/A</v>
      </c>
      <c r="GS23" s="173" t="e">
        <f t="shared" si="83"/>
        <v>#N/A</v>
      </c>
      <c r="GT23" s="173" t="e">
        <f t="shared" si="84"/>
        <v>#N/A</v>
      </c>
      <c r="GU23" s="173" t="e">
        <f t="shared" si="85"/>
        <v>#N/A</v>
      </c>
      <c r="GV23" s="173" t="e">
        <f t="shared" si="86"/>
        <v>#N/A</v>
      </c>
      <c r="GW23" s="173" t="e">
        <f t="shared" si="87"/>
        <v>#N/A</v>
      </c>
      <c r="GX23" s="173" t="e">
        <f t="shared" si="88"/>
        <v>#N/A</v>
      </c>
      <c r="GY23" s="173" t="e">
        <f t="shared" si="89"/>
        <v>#N/A</v>
      </c>
      <c r="GZ23" s="173" t="e">
        <f t="shared" si="90"/>
        <v>#N/A</v>
      </c>
      <c r="HA23" s="173" t="e">
        <f t="shared" si="91"/>
        <v>#N/A</v>
      </c>
      <c r="HB23" s="173" t="e">
        <f t="shared" si="92"/>
        <v>#N/A</v>
      </c>
      <c r="HC23" s="173" t="e">
        <f t="shared" si="93"/>
        <v>#N/A</v>
      </c>
      <c r="HD23" s="173" t="e">
        <f t="shared" si="94"/>
        <v>#N/A</v>
      </c>
      <c r="HE23" s="173" t="e">
        <f t="shared" si="95"/>
        <v>#N/A</v>
      </c>
      <c r="HF23" s="173" t="e">
        <f t="shared" si="96"/>
        <v>#N/A</v>
      </c>
      <c r="HG23" s="173" t="e">
        <f t="shared" si="97"/>
        <v>#N/A</v>
      </c>
      <c r="HH23" s="173" t="e">
        <f t="shared" si="98"/>
        <v>#N/A</v>
      </c>
      <c r="HI23" s="173" t="e">
        <f t="shared" si="99"/>
        <v>#N/A</v>
      </c>
      <c r="HJ23" s="173" t="e">
        <f t="shared" si="100"/>
        <v>#N/A</v>
      </c>
      <c r="HK23" s="173" t="e">
        <f t="shared" si="101"/>
        <v>#N/A</v>
      </c>
      <c r="HL23" s="173" t="e">
        <f t="shared" si="102"/>
        <v>#N/A</v>
      </c>
      <c r="HM23" s="173" t="e">
        <f t="shared" si="103"/>
        <v>#N/A</v>
      </c>
      <c r="HN23" s="173" t="e">
        <f t="shared" si="104"/>
        <v>#N/A</v>
      </c>
      <c r="HO23" s="173" t="e">
        <f t="shared" si="105"/>
        <v>#N/A</v>
      </c>
      <c r="HP23" s="173" t="e">
        <f t="shared" si="106"/>
        <v>#N/A</v>
      </c>
    </row>
    <row r="24" spans="1:224" hidden="1" x14ac:dyDescent="0.25">
      <c r="A24" s="4">
        <v>21</v>
      </c>
      <c r="B24" s="100" t="str">
        <f t="shared" si="107"/>
        <v/>
      </c>
      <c r="C24" s="99"/>
      <c r="D24" s="100" t="str">
        <f t="shared" si="108"/>
        <v/>
      </c>
      <c r="E24" s="36" t="str">
        <f t="shared" si="0"/>
        <v/>
      </c>
      <c r="F24" s="36" t="str">
        <f t="shared" si="1"/>
        <v/>
      </c>
      <c r="G24" s="77" t="str">
        <f t="shared" si="109"/>
        <v/>
      </c>
      <c r="H24" s="23"/>
      <c r="I24" s="58"/>
      <c r="J24" s="300"/>
      <c r="K24" s="78" t="str">
        <f>IF(AND(B24&gt;0,C24&gt;0,D24&gt;0),IF(ISBLANK(J24),IF(ISBLANK(H24),"",(D24-B24)*VLOOKUP(H24,VLookups!$A$4:$B$13,2,FALSE)),J24),"")</f>
        <v/>
      </c>
      <c r="L24" s="79" t="str">
        <f t="shared" si="2"/>
        <v/>
      </c>
      <c r="M24" s="99"/>
      <c r="N24" s="290" t="str">
        <f>IF(AND(M24&gt;0,C24&gt;0,NOT(K24="")),ABS(VLOOKUP($M$1,VLookups!$A$43:$B$44,2,FALSE)-_xlfn.NORM.DIST(M24,G24,K24,TRUE)),"")</f>
        <v/>
      </c>
      <c r="O24" s="98" t="str">
        <f>IF(AND($B24&gt;0,$C24&gt;0,$D24&gt;0,NOT(ISBLANK($H24))),_xlfn.NORM.INV(ABS(VLOOKUP($M$1,VLookups!$A$43:$B$44,2,FALSE)-O$3),$G24,$K24),"")</f>
        <v/>
      </c>
      <c r="P24" s="97" t="str">
        <f>IF(AND($B24&gt;0,$C24&gt;0,$D24&gt;0,NOT(ISBLANK($H24))),_xlfn.NORM.INV(ABS(VLOOKUP($M$1,VLookups!$A$43:$B$44,2,FALSE)-P$3),$G24,$K24),"")</f>
        <v/>
      </c>
      <c r="Q24" s="98" t="str">
        <f>IF(AND($B24&gt;0,$C24&gt;0,$D24&gt;0,NOT(ISBLANK($H24))),_xlfn.NORM.INV(ABS(VLOOKUP($M$1,VLookups!$A$43:$B$44,2,FALSE)-Q$3),$G24,$K24),"")</f>
        <v/>
      </c>
      <c r="R24" s="97" t="str">
        <f>IF(AND($B24&gt;0,$C24&gt;0,$D24&gt;0,NOT(ISBLANK($H24))),_xlfn.NORM.INV(ABS(VLOOKUP($M$1,VLookups!$A$43:$B$44,2,FALSE)-R$3),$G24,$K24),"")</f>
        <v/>
      </c>
      <c r="S24" s="98" t="str">
        <f>IF(AND($B24&gt;0,$C24&gt;0,$D24&gt;0,NOT(ISBLANK($H24))),_xlfn.NORM.INV(ABS(VLOOKUP($M$1,VLookups!$A$43:$B$44,2,FALSE)-S$3),$G24,$K24),"")</f>
        <v/>
      </c>
      <c r="T24" s="97" t="str">
        <f>IF(AND($B24&gt;0,$C24&gt;0,$D24&gt;0,NOT(ISBLANK($H24))),_xlfn.NORM.INV(ABS(VLOOKUP($M$1,VLookups!$A$43:$B$44,2,FALSE)-T$3),$G24,$K24),"")</f>
        <v/>
      </c>
      <c r="U24" s="5"/>
      <c r="V24" s="172"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7"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3" t="e">
        <f t="shared" si="6"/>
        <v>#N/A</v>
      </c>
      <c r="DU24" s="173" t="e">
        <f t="shared" si="7"/>
        <v>#N/A</v>
      </c>
      <c r="DV24" s="173" t="e">
        <f t="shared" si="8"/>
        <v>#N/A</v>
      </c>
      <c r="DW24" s="173" t="e">
        <f t="shared" si="9"/>
        <v>#N/A</v>
      </c>
      <c r="DX24" s="173" t="e">
        <f t="shared" si="10"/>
        <v>#N/A</v>
      </c>
      <c r="DY24" s="173" t="e">
        <f t="shared" si="11"/>
        <v>#N/A</v>
      </c>
      <c r="DZ24" s="173" t="e">
        <f t="shared" si="12"/>
        <v>#N/A</v>
      </c>
      <c r="EA24" s="173" t="e">
        <f t="shared" si="13"/>
        <v>#N/A</v>
      </c>
      <c r="EB24" s="173" t="e">
        <f t="shared" si="14"/>
        <v>#N/A</v>
      </c>
      <c r="EC24" s="173" t="e">
        <f t="shared" si="15"/>
        <v>#N/A</v>
      </c>
      <c r="ED24" s="173" t="e">
        <f t="shared" si="16"/>
        <v>#N/A</v>
      </c>
      <c r="EE24" s="173" t="e">
        <f t="shared" si="17"/>
        <v>#N/A</v>
      </c>
      <c r="EF24" s="173" t="e">
        <f t="shared" si="18"/>
        <v>#N/A</v>
      </c>
      <c r="EG24" s="173" t="e">
        <f t="shared" si="19"/>
        <v>#N/A</v>
      </c>
      <c r="EH24" s="173" t="e">
        <f t="shared" si="20"/>
        <v>#N/A</v>
      </c>
      <c r="EI24" s="173" t="e">
        <f t="shared" si="21"/>
        <v>#N/A</v>
      </c>
      <c r="EJ24" s="173" t="e">
        <f t="shared" si="22"/>
        <v>#N/A</v>
      </c>
      <c r="EK24" s="173" t="e">
        <f t="shared" si="23"/>
        <v>#N/A</v>
      </c>
      <c r="EL24" s="173" t="e">
        <f t="shared" si="24"/>
        <v>#N/A</v>
      </c>
      <c r="EM24" s="173" t="e">
        <f t="shared" si="25"/>
        <v>#N/A</v>
      </c>
      <c r="EN24" s="173" t="e">
        <f t="shared" si="26"/>
        <v>#N/A</v>
      </c>
      <c r="EO24" s="173" t="e">
        <f t="shared" si="27"/>
        <v>#N/A</v>
      </c>
      <c r="EP24" s="173" t="e">
        <f t="shared" si="28"/>
        <v>#N/A</v>
      </c>
      <c r="EQ24" s="173" t="e">
        <f t="shared" si="29"/>
        <v>#N/A</v>
      </c>
      <c r="ER24" s="173" t="e">
        <f t="shared" si="30"/>
        <v>#N/A</v>
      </c>
      <c r="ES24" s="173" t="e">
        <f t="shared" si="31"/>
        <v>#N/A</v>
      </c>
      <c r="ET24" s="173" t="e">
        <f t="shared" si="32"/>
        <v>#N/A</v>
      </c>
      <c r="EU24" s="173" t="e">
        <f t="shared" si="33"/>
        <v>#N/A</v>
      </c>
      <c r="EV24" s="173" t="e">
        <f t="shared" si="34"/>
        <v>#N/A</v>
      </c>
      <c r="EW24" s="173" t="e">
        <f t="shared" si="35"/>
        <v>#N/A</v>
      </c>
      <c r="EX24" s="173" t="e">
        <f t="shared" si="36"/>
        <v>#N/A</v>
      </c>
      <c r="EY24" s="173" t="e">
        <f t="shared" si="37"/>
        <v>#N/A</v>
      </c>
      <c r="EZ24" s="173" t="e">
        <f t="shared" si="38"/>
        <v>#N/A</v>
      </c>
      <c r="FA24" s="173" t="e">
        <f t="shared" si="39"/>
        <v>#N/A</v>
      </c>
      <c r="FB24" s="173" t="e">
        <f t="shared" si="40"/>
        <v>#N/A</v>
      </c>
      <c r="FC24" s="173" t="e">
        <f t="shared" si="41"/>
        <v>#N/A</v>
      </c>
      <c r="FD24" s="173" t="e">
        <f t="shared" si="42"/>
        <v>#N/A</v>
      </c>
      <c r="FE24" s="173" t="e">
        <f t="shared" si="43"/>
        <v>#N/A</v>
      </c>
      <c r="FF24" s="173" t="e">
        <f t="shared" si="44"/>
        <v>#N/A</v>
      </c>
      <c r="FG24" s="173" t="e">
        <f t="shared" si="45"/>
        <v>#N/A</v>
      </c>
      <c r="FH24" s="173" t="e">
        <f t="shared" si="46"/>
        <v>#N/A</v>
      </c>
      <c r="FI24" s="173" t="e">
        <f t="shared" si="47"/>
        <v>#N/A</v>
      </c>
      <c r="FJ24" s="173" t="e">
        <f t="shared" si="48"/>
        <v>#N/A</v>
      </c>
      <c r="FK24" s="173" t="e">
        <f t="shared" si="49"/>
        <v>#N/A</v>
      </c>
      <c r="FL24" s="173" t="e">
        <f t="shared" si="50"/>
        <v>#N/A</v>
      </c>
      <c r="FM24" s="173" t="e">
        <f t="shared" si="51"/>
        <v>#N/A</v>
      </c>
      <c r="FN24" s="173" t="e">
        <f t="shared" si="52"/>
        <v>#N/A</v>
      </c>
      <c r="FO24" s="173" t="e">
        <f t="shared" si="53"/>
        <v>#N/A</v>
      </c>
      <c r="FP24" s="173" t="e">
        <f t="shared" si="54"/>
        <v>#N/A</v>
      </c>
      <c r="FQ24" s="173" t="e">
        <f t="shared" si="55"/>
        <v>#N/A</v>
      </c>
      <c r="FR24" s="173" t="e">
        <f t="shared" si="56"/>
        <v>#N/A</v>
      </c>
      <c r="FS24" s="173" t="e">
        <f t="shared" si="57"/>
        <v>#N/A</v>
      </c>
      <c r="FT24" s="173" t="e">
        <f t="shared" si="58"/>
        <v>#N/A</v>
      </c>
      <c r="FU24" s="173" t="e">
        <f t="shared" si="59"/>
        <v>#N/A</v>
      </c>
      <c r="FV24" s="173" t="e">
        <f t="shared" si="60"/>
        <v>#N/A</v>
      </c>
      <c r="FW24" s="173" t="e">
        <f t="shared" si="61"/>
        <v>#N/A</v>
      </c>
      <c r="FX24" s="173" t="e">
        <f t="shared" si="62"/>
        <v>#N/A</v>
      </c>
      <c r="FY24" s="173" t="e">
        <f t="shared" si="63"/>
        <v>#N/A</v>
      </c>
      <c r="FZ24" s="173" t="e">
        <f t="shared" si="64"/>
        <v>#N/A</v>
      </c>
      <c r="GA24" s="173" t="e">
        <f t="shared" si="65"/>
        <v>#N/A</v>
      </c>
      <c r="GB24" s="173" t="e">
        <f t="shared" si="66"/>
        <v>#N/A</v>
      </c>
      <c r="GC24" s="173" t="e">
        <f t="shared" si="67"/>
        <v>#N/A</v>
      </c>
      <c r="GD24" s="173" t="e">
        <f t="shared" si="68"/>
        <v>#N/A</v>
      </c>
      <c r="GE24" s="173" t="e">
        <f t="shared" si="69"/>
        <v>#N/A</v>
      </c>
      <c r="GF24" s="173" t="e">
        <f t="shared" si="70"/>
        <v>#N/A</v>
      </c>
      <c r="GG24" s="173" t="e">
        <f t="shared" si="71"/>
        <v>#N/A</v>
      </c>
      <c r="GH24" s="173" t="e">
        <f t="shared" si="72"/>
        <v>#N/A</v>
      </c>
      <c r="GI24" s="173" t="e">
        <f t="shared" si="73"/>
        <v>#N/A</v>
      </c>
      <c r="GJ24" s="173" t="e">
        <f t="shared" si="74"/>
        <v>#N/A</v>
      </c>
      <c r="GK24" s="173" t="e">
        <f t="shared" si="75"/>
        <v>#N/A</v>
      </c>
      <c r="GL24" s="173" t="e">
        <f t="shared" si="76"/>
        <v>#N/A</v>
      </c>
      <c r="GM24" s="173" t="e">
        <f t="shared" si="77"/>
        <v>#N/A</v>
      </c>
      <c r="GN24" s="173" t="e">
        <f t="shared" si="78"/>
        <v>#N/A</v>
      </c>
      <c r="GO24" s="173" t="e">
        <f t="shared" si="79"/>
        <v>#N/A</v>
      </c>
      <c r="GP24" s="173" t="e">
        <f t="shared" si="80"/>
        <v>#N/A</v>
      </c>
      <c r="GQ24" s="173" t="e">
        <f t="shared" si="81"/>
        <v>#N/A</v>
      </c>
      <c r="GR24" s="173" t="e">
        <f t="shared" si="82"/>
        <v>#N/A</v>
      </c>
      <c r="GS24" s="173" t="e">
        <f t="shared" si="83"/>
        <v>#N/A</v>
      </c>
      <c r="GT24" s="173" t="e">
        <f t="shared" si="84"/>
        <v>#N/A</v>
      </c>
      <c r="GU24" s="173" t="e">
        <f t="shared" si="85"/>
        <v>#N/A</v>
      </c>
      <c r="GV24" s="173" t="e">
        <f t="shared" si="86"/>
        <v>#N/A</v>
      </c>
      <c r="GW24" s="173" t="e">
        <f t="shared" si="87"/>
        <v>#N/A</v>
      </c>
      <c r="GX24" s="173" t="e">
        <f t="shared" si="88"/>
        <v>#N/A</v>
      </c>
      <c r="GY24" s="173" t="e">
        <f t="shared" si="89"/>
        <v>#N/A</v>
      </c>
      <c r="GZ24" s="173" t="e">
        <f t="shared" si="90"/>
        <v>#N/A</v>
      </c>
      <c r="HA24" s="173" t="e">
        <f t="shared" si="91"/>
        <v>#N/A</v>
      </c>
      <c r="HB24" s="173" t="e">
        <f t="shared" si="92"/>
        <v>#N/A</v>
      </c>
      <c r="HC24" s="173" t="e">
        <f t="shared" si="93"/>
        <v>#N/A</v>
      </c>
      <c r="HD24" s="173" t="e">
        <f t="shared" si="94"/>
        <v>#N/A</v>
      </c>
      <c r="HE24" s="173" t="e">
        <f t="shared" si="95"/>
        <v>#N/A</v>
      </c>
      <c r="HF24" s="173" t="e">
        <f t="shared" si="96"/>
        <v>#N/A</v>
      </c>
      <c r="HG24" s="173" t="e">
        <f t="shared" si="97"/>
        <v>#N/A</v>
      </c>
      <c r="HH24" s="173" t="e">
        <f t="shared" si="98"/>
        <v>#N/A</v>
      </c>
      <c r="HI24" s="173" t="e">
        <f t="shared" si="99"/>
        <v>#N/A</v>
      </c>
      <c r="HJ24" s="173" t="e">
        <f t="shared" si="100"/>
        <v>#N/A</v>
      </c>
      <c r="HK24" s="173" t="e">
        <f t="shared" si="101"/>
        <v>#N/A</v>
      </c>
      <c r="HL24" s="173" t="e">
        <f t="shared" si="102"/>
        <v>#N/A</v>
      </c>
      <c r="HM24" s="173" t="e">
        <f t="shared" si="103"/>
        <v>#N/A</v>
      </c>
      <c r="HN24" s="173" t="e">
        <f t="shared" si="104"/>
        <v>#N/A</v>
      </c>
      <c r="HO24" s="173" t="e">
        <f t="shared" si="105"/>
        <v>#N/A</v>
      </c>
      <c r="HP24" s="173" t="e">
        <f t="shared" si="106"/>
        <v>#N/A</v>
      </c>
    </row>
    <row r="25" spans="1:224" hidden="1" x14ac:dyDescent="0.25">
      <c r="A25" s="4">
        <v>22</v>
      </c>
      <c r="B25" s="100" t="str">
        <f t="shared" si="107"/>
        <v/>
      </c>
      <c r="C25" s="99"/>
      <c r="D25" s="100" t="str">
        <f t="shared" si="108"/>
        <v/>
      </c>
      <c r="E25" s="36" t="str">
        <f t="shared" si="0"/>
        <v/>
      </c>
      <c r="F25" s="36" t="str">
        <f t="shared" si="1"/>
        <v/>
      </c>
      <c r="G25" s="77" t="str">
        <f t="shared" si="109"/>
        <v/>
      </c>
      <c r="H25" s="23"/>
      <c r="I25" s="58"/>
      <c r="J25" s="300"/>
      <c r="K25" s="78" t="str">
        <f>IF(AND(B25&gt;0,C25&gt;0,D25&gt;0),IF(ISBLANK(J25),IF(ISBLANK(H25),"",(D25-B25)*VLOOKUP(H25,VLookups!$A$4:$B$13,2,FALSE)),J25),"")</f>
        <v/>
      </c>
      <c r="L25" s="79" t="str">
        <f t="shared" si="2"/>
        <v/>
      </c>
      <c r="M25" s="99"/>
      <c r="N25" s="290" t="str">
        <f>IF(AND(M25&gt;0,C25&gt;0,NOT(K25="")),ABS(VLOOKUP($M$1,VLookups!$A$43:$B$44,2,FALSE)-_xlfn.NORM.DIST(M25,G25,K25,TRUE)),"")</f>
        <v/>
      </c>
      <c r="O25" s="98" t="str">
        <f>IF(AND($B25&gt;0,$C25&gt;0,$D25&gt;0,NOT(ISBLANK($H25))),_xlfn.NORM.INV(ABS(VLOOKUP($M$1,VLookups!$A$43:$B$44,2,FALSE)-O$3),$G25,$K25),"")</f>
        <v/>
      </c>
      <c r="P25" s="97" t="str">
        <f>IF(AND($B25&gt;0,$C25&gt;0,$D25&gt;0,NOT(ISBLANK($H25))),_xlfn.NORM.INV(ABS(VLOOKUP($M$1,VLookups!$A$43:$B$44,2,FALSE)-P$3),$G25,$K25),"")</f>
        <v/>
      </c>
      <c r="Q25" s="98" t="str">
        <f>IF(AND($B25&gt;0,$C25&gt;0,$D25&gt;0,NOT(ISBLANK($H25))),_xlfn.NORM.INV(ABS(VLOOKUP($M$1,VLookups!$A$43:$B$44,2,FALSE)-Q$3),$G25,$K25),"")</f>
        <v/>
      </c>
      <c r="R25" s="97" t="str">
        <f>IF(AND($B25&gt;0,$C25&gt;0,$D25&gt;0,NOT(ISBLANK($H25))),_xlfn.NORM.INV(ABS(VLOOKUP($M$1,VLookups!$A$43:$B$44,2,FALSE)-R$3),$G25,$K25),"")</f>
        <v/>
      </c>
      <c r="S25" s="98" t="str">
        <f>IF(AND($B25&gt;0,$C25&gt;0,$D25&gt;0,NOT(ISBLANK($H25))),_xlfn.NORM.INV(ABS(VLOOKUP($M$1,VLookups!$A$43:$B$44,2,FALSE)-S$3),$G25,$K25),"")</f>
        <v/>
      </c>
      <c r="T25" s="97" t="str">
        <f>IF(AND($B25&gt;0,$C25&gt;0,$D25&gt;0,NOT(ISBLANK($H25))),_xlfn.NORM.INV(ABS(VLOOKUP($M$1,VLookups!$A$43:$B$44,2,FALSE)-T$3),$G25,$K25),"")</f>
        <v/>
      </c>
      <c r="U25" s="5"/>
      <c r="V25" s="172"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7"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3" t="e">
        <f t="shared" si="6"/>
        <v>#N/A</v>
      </c>
      <c r="DU25" s="173" t="e">
        <f t="shared" si="7"/>
        <v>#N/A</v>
      </c>
      <c r="DV25" s="173" t="e">
        <f t="shared" si="8"/>
        <v>#N/A</v>
      </c>
      <c r="DW25" s="173" t="e">
        <f t="shared" si="9"/>
        <v>#N/A</v>
      </c>
      <c r="DX25" s="173" t="e">
        <f t="shared" si="10"/>
        <v>#N/A</v>
      </c>
      <c r="DY25" s="173" t="e">
        <f t="shared" si="11"/>
        <v>#N/A</v>
      </c>
      <c r="DZ25" s="173" t="e">
        <f t="shared" si="12"/>
        <v>#N/A</v>
      </c>
      <c r="EA25" s="173" t="e">
        <f t="shared" si="13"/>
        <v>#N/A</v>
      </c>
      <c r="EB25" s="173" t="e">
        <f t="shared" si="14"/>
        <v>#N/A</v>
      </c>
      <c r="EC25" s="173" t="e">
        <f t="shared" si="15"/>
        <v>#N/A</v>
      </c>
      <c r="ED25" s="173" t="e">
        <f t="shared" si="16"/>
        <v>#N/A</v>
      </c>
      <c r="EE25" s="173" t="e">
        <f t="shared" si="17"/>
        <v>#N/A</v>
      </c>
      <c r="EF25" s="173" t="e">
        <f t="shared" si="18"/>
        <v>#N/A</v>
      </c>
      <c r="EG25" s="173" t="e">
        <f t="shared" si="19"/>
        <v>#N/A</v>
      </c>
      <c r="EH25" s="173" t="e">
        <f t="shared" si="20"/>
        <v>#N/A</v>
      </c>
      <c r="EI25" s="173" t="e">
        <f t="shared" si="21"/>
        <v>#N/A</v>
      </c>
      <c r="EJ25" s="173" t="e">
        <f t="shared" si="22"/>
        <v>#N/A</v>
      </c>
      <c r="EK25" s="173" t="e">
        <f t="shared" si="23"/>
        <v>#N/A</v>
      </c>
      <c r="EL25" s="173" t="e">
        <f t="shared" si="24"/>
        <v>#N/A</v>
      </c>
      <c r="EM25" s="173" t="e">
        <f t="shared" si="25"/>
        <v>#N/A</v>
      </c>
      <c r="EN25" s="173" t="e">
        <f t="shared" si="26"/>
        <v>#N/A</v>
      </c>
      <c r="EO25" s="173" t="e">
        <f t="shared" si="27"/>
        <v>#N/A</v>
      </c>
      <c r="EP25" s="173" t="e">
        <f t="shared" si="28"/>
        <v>#N/A</v>
      </c>
      <c r="EQ25" s="173" t="e">
        <f t="shared" si="29"/>
        <v>#N/A</v>
      </c>
      <c r="ER25" s="173" t="e">
        <f t="shared" si="30"/>
        <v>#N/A</v>
      </c>
      <c r="ES25" s="173" t="e">
        <f t="shared" si="31"/>
        <v>#N/A</v>
      </c>
      <c r="ET25" s="173" t="e">
        <f t="shared" si="32"/>
        <v>#N/A</v>
      </c>
      <c r="EU25" s="173" t="e">
        <f t="shared" si="33"/>
        <v>#N/A</v>
      </c>
      <c r="EV25" s="173" t="e">
        <f t="shared" si="34"/>
        <v>#N/A</v>
      </c>
      <c r="EW25" s="173" t="e">
        <f t="shared" si="35"/>
        <v>#N/A</v>
      </c>
      <c r="EX25" s="173" t="e">
        <f t="shared" si="36"/>
        <v>#N/A</v>
      </c>
      <c r="EY25" s="173" t="e">
        <f t="shared" si="37"/>
        <v>#N/A</v>
      </c>
      <c r="EZ25" s="173" t="e">
        <f t="shared" si="38"/>
        <v>#N/A</v>
      </c>
      <c r="FA25" s="173" t="e">
        <f t="shared" si="39"/>
        <v>#N/A</v>
      </c>
      <c r="FB25" s="173" t="e">
        <f t="shared" si="40"/>
        <v>#N/A</v>
      </c>
      <c r="FC25" s="173" t="e">
        <f t="shared" si="41"/>
        <v>#N/A</v>
      </c>
      <c r="FD25" s="173" t="e">
        <f t="shared" si="42"/>
        <v>#N/A</v>
      </c>
      <c r="FE25" s="173" t="e">
        <f t="shared" si="43"/>
        <v>#N/A</v>
      </c>
      <c r="FF25" s="173" t="e">
        <f t="shared" si="44"/>
        <v>#N/A</v>
      </c>
      <c r="FG25" s="173" t="e">
        <f t="shared" si="45"/>
        <v>#N/A</v>
      </c>
      <c r="FH25" s="173" t="e">
        <f t="shared" si="46"/>
        <v>#N/A</v>
      </c>
      <c r="FI25" s="173" t="e">
        <f t="shared" si="47"/>
        <v>#N/A</v>
      </c>
      <c r="FJ25" s="173" t="e">
        <f t="shared" si="48"/>
        <v>#N/A</v>
      </c>
      <c r="FK25" s="173" t="e">
        <f t="shared" si="49"/>
        <v>#N/A</v>
      </c>
      <c r="FL25" s="173" t="e">
        <f t="shared" si="50"/>
        <v>#N/A</v>
      </c>
      <c r="FM25" s="173" t="e">
        <f t="shared" si="51"/>
        <v>#N/A</v>
      </c>
      <c r="FN25" s="173" t="e">
        <f t="shared" si="52"/>
        <v>#N/A</v>
      </c>
      <c r="FO25" s="173" t="e">
        <f t="shared" si="53"/>
        <v>#N/A</v>
      </c>
      <c r="FP25" s="173" t="e">
        <f t="shared" si="54"/>
        <v>#N/A</v>
      </c>
      <c r="FQ25" s="173" t="e">
        <f t="shared" si="55"/>
        <v>#N/A</v>
      </c>
      <c r="FR25" s="173" t="e">
        <f t="shared" si="56"/>
        <v>#N/A</v>
      </c>
      <c r="FS25" s="173" t="e">
        <f t="shared" si="57"/>
        <v>#N/A</v>
      </c>
      <c r="FT25" s="173" t="e">
        <f t="shared" si="58"/>
        <v>#N/A</v>
      </c>
      <c r="FU25" s="173" t="e">
        <f t="shared" si="59"/>
        <v>#N/A</v>
      </c>
      <c r="FV25" s="173" t="e">
        <f t="shared" si="60"/>
        <v>#N/A</v>
      </c>
      <c r="FW25" s="173" t="e">
        <f t="shared" si="61"/>
        <v>#N/A</v>
      </c>
      <c r="FX25" s="173" t="e">
        <f t="shared" si="62"/>
        <v>#N/A</v>
      </c>
      <c r="FY25" s="173" t="e">
        <f t="shared" si="63"/>
        <v>#N/A</v>
      </c>
      <c r="FZ25" s="173" t="e">
        <f t="shared" si="64"/>
        <v>#N/A</v>
      </c>
      <c r="GA25" s="173" t="e">
        <f t="shared" si="65"/>
        <v>#N/A</v>
      </c>
      <c r="GB25" s="173" t="e">
        <f t="shared" si="66"/>
        <v>#N/A</v>
      </c>
      <c r="GC25" s="173" t="e">
        <f t="shared" si="67"/>
        <v>#N/A</v>
      </c>
      <c r="GD25" s="173" t="e">
        <f t="shared" si="68"/>
        <v>#N/A</v>
      </c>
      <c r="GE25" s="173" t="e">
        <f t="shared" si="69"/>
        <v>#N/A</v>
      </c>
      <c r="GF25" s="173" t="e">
        <f t="shared" si="70"/>
        <v>#N/A</v>
      </c>
      <c r="GG25" s="173" t="e">
        <f t="shared" si="71"/>
        <v>#N/A</v>
      </c>
      <c r="GH25" s="173" t="e">
        <f t="shared" si="72"/>
        <v>#N/A</v>
      </c>
      <c r="GI25" s="173" t="e">
        <f t="shared" si="73"/>
        <v>#N/A</v>
      </c>
      <c r="GJ25" s="173" t="e">
        <f t="shared" si="74"/>
        <v>#N/A</v>
      </c>
      <c r="GK25" s="173" t="e">
        <f t="shared" si="75"/>
        <v>#N/A</v>
      </c>
      <c r="GL25" s="173" t="e">
        <f t="shared" si="76"/>
        <v>#N/A</v>
      </c>
      <c r="GM25" s="173" t="e">
        <f t="shared" si="77"/>
        <v>#N/A</v>
      </c>
      <c r="GN25" s="173" t="e">
        <f t="shared" si="78"/>
        <v>#N/A</v>
      </c>
      <c r="GO25" s="173" t="e">
        <f t="shared" si="79"/>
        <v>#N/A</v>
      </c>
      <c r="GP25" s="173" t="e">
        <f t="shared" si="80"/>
        <v>#N/A</v>
      </c>
      <c r="GQ25" s="173" t="e">
        <f t="shared" si="81"/>
        <v>#N/A</v>
      </c>
      <c r="GR25" s="173" t="e">
        <f t="shared" si="82"/>
        <v>#N/A</v>
      </c>
      <c r="GS25" s="173" t="e">
        <f t="shared" si="83"/>
        <v>#N/A</v>
      </c>
      <c r="GT25" s="173" t="e">
        <f t="shared" si="84"/>
        <v>#N/A</v>
      </c>
      <c r="GU25" s="173" t="e">
        <f t="shared" si="85"/>
        <v>#N/A</v>
      </c>
      <c r="GV25" s="173" t="e">
        <f t="shared" si="86"/>
        <v>#N/A</v>
      </c>
      <c r="GW25" s="173" t="e">
        <f t="shared" si="87"/>
        <v>#N/A</v>
      </c>
      <c r="GX25" s="173" t="e">
        <f t="shared" si="88"/>
        <v>#N/A</v>
      </c>
      <c r="GY25" s="173" t="e">
        <f t="shared" si="89"/>
        <v>#N/A</v>
      </c>
      <c r="GZ25" s="173" t="e">
        <f t="shared" si="90"/>
        <v>#N/A</v>
      </c>
      <c r="HA25" s="173" t="e">
        <f t="shared" si="91"/>
        <v>#N/A</v>
      </c>
      <c r="HB25" s="173" t="e">
        <f t="shared" si="92"/>
        <v>#N/A</v>
      </c>
      <c r="HC25" s="173" t="e">
        <f t="shared" si="93"/>
        <v>#N/A</v>
      </c>
      <c r="HD25" s="173" t="e">
        <f t="shared" si="94"/>
        <v>#N/A</v>
      </c>
      <c r="HE25" s="173" t="e">
        <f t="shared" si="95"/>
        <v>#N/A</v>
      </c>
      <c r="HF25" s="173" t="e">
        <f t="shared" si="96"/>
        <v>#N/A</v>
      </c>
      <c r="HG25" s="173" t="e">
        <f t="shared" si="97"/>
        <v>#N/A</v>
      </c>
      <c r="HH25" s="173" t="e">
        <f t="shared" si="98"/>
        <v>#N/A</v>
      </c>
      <c r="HI25" s="173" t="e">
        <f t="shared" si="99"/>
        <v>#N/A</v>
      </c>
      <c r="HJ25" s="173" t="e">
        <f t="shared" si="100"/>
        <v>#N/A</v>
      </c>
      <c r="HK25" s="173" t="e">
        <f t="shared" si="101"/>
        <v>#N/A</v>
      </c>
      <c r="HL25" s="173" t="e">
        <f t="shared" si="102"/>
        <v>#N/A</v>
      </c>
      <c r="HM25" s="173" t="e">
        <f t="shared" si="103"/>
        <v>#N/A</v>
      </c>
      <c r="HN25" s="173" t="e">
        <f t="shared" si="104"/>
        <v>#N/A</v>
      </c>
      <c r="HO25" s="173" t="e">
        <f t="shared" si="105"/>
        <v>#N/A</v>
      </c>
      <c r="HP25" s="173" t="e">
        <f t="shared" si="106"/>
        <v>#N/A</v>
      </c>
    </row>
    <row r="26" spans="1:224" hidden="1" x14ac:dyDescent="0.25">
      <c r="A26" s="4">
        <v>23</v>
      </c>
      <c r="B26" s="100" t="str">
        <f t="shared" si="107"/>
        <v/>
      </c>
      <c r="C26" s="99"/>
      <c r="D26" s="100" t="str">
        <f t="shared" si="108"/>
        <v/>
      </c>
      <c r="E26" s="36" t="str">
        <f t="shared" si="0"/>
        <v/>
      </c>
      <c r="F26" s="36" t="str">
        <f t="shared" si="1"/>
        <v/>
      </c>
      <c r="G26" s="77" t="str">
        <f t="shared" si="109"/>
        <v/>
      </c>
      <c r="H26" s="23"/>
      <c r="I26" s="58"/>
      <c r="J26" s="300"/>
      <c r="K26" s="78" t="str">
        <f>IF(AND(B26&gt;0,C26&gt;0,D26&gt;0),IF(ISBLANK(J26),IF(ISBLANK(H26),"",(D26-B26)*VLOOKUP(H26,VLookups!$A$4:$B$13,2,FALSE)),J26),"")</f>
        <v/>
      </c>
      <c r="L26" s="79" t="str">
        <f t="shared" si="2"/>
        <v/>
      </c>
      <c r="M26" s="99"/>
      <c r="N26" s="290" t="str">
        <f>IF(AND(M26&gt;0,C26&gt;0,NOT(K26="")),ABS(VLOOKUP($M$1,VLookups!$A$43:$B$44,2,FALSE)-_xlfn.NORM.DIST(M26,G26,K26,TRUE)),"")</f>
        <v/>
      </c>
      <c r="O26" s="98" t="str">
        <f>IF(AND($B26&gt;0,$C26&gt;0,$D26&gt;0,NOT(ISBLANK($H26))),_xlfn.NORM.INV(ABS(VLOOKUP($M$1,VLookups!$A$43:$B$44,2,FALSE)-O$3),$G26,$K26),"")</f>
        <v/>
      </c>
      <c r="P26" s="97" t="str">
        <f>IF(AND($B26&gt;0,$C26&gt;0,$D26&gt;0,NOT(ISBLANK($H26))),_xlfn.NORM.INV(ABS(VLOOKUP($M$1,VLookups!$A$43:$B$44,2,FALSE)-P$3),$G26,$K26),"")</f>
        <v/>
      </c>
      <c r="Q26" s="98" t="str">
        <f>IF(AND($B26&gt;0,$C26&gt;0,$D26&gt;0,NOT(ISBLANK($H26))),_xlfn.NORM.INV(ABS(VLOOKUP($M$1,VLookups!$A$43:$B$44,2,FALSE)-Q$3),$G26,$K26),"")</f>
        <v/>
      </c>
      <c r="R26" s="97" t="str">
        <f>IF(AND($B26&gt;0,$C26&gt;0,$D26&gt;0,NOT(ISBLANK($H26))),_xlfn.NORM.INV(ABS(VLOOKUP($M$1,VLookups!$A$43:$B$44,2,FALSE)-R$3),$G26,$K26),"")</f>
        <v/>
      </c>
      <c r="S26" s="98" t="str">
        <f>IF(AND($B26&gt;0,$C26&gt;0,$D26&gt;0,NOT(ISBLANK($H26))),_xlfn.NORM.INV(ABS(VLOOKUP($M$1,VLookups!$A$43:$B$44,2,FALSE)-S$3),$G26,$K26),"")</f>
        <v/>
      </c>
      <c r="T26" s="97" t="str">
        <f>IF(AND($B26&gt;0,$C26&gt;0,$D26&gt;0,NOT(ISBLANK($H26))),_xlfn.NORM.INV(ABS(VLOOKUP($M$1,VLookups!$A$43:$B$44,2,FALSE)-T$3),$G26,$K26),"")</f>
        <v/>
      </c>
      <c r="U26" s="5"/>
      <c r="V26" s="172"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7"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3" t="e">
        <f t="shared" si="6"/>
        <v>#N/A</v>
      </c>
      <c r="DU26" s="173" t="e">
        <f t="shared" si="7"/>
        <v>#N/A</v>
      </c>
      <c r="DV26" s="173" t="e">
        <f t="shared" si="8"/>
        <v>#N/A</v>
      </c>
      <c r="DW26" s="173" t="e">
        <f t="shared" si="9"/>
        <v>#N/A</v>
      </c>
      <c r="DX26" s="173" t="e">
        <f t="shared" si="10"/>
        <v>#N/A</v>
      </c>
      <c r="DY26" s="173" t="e">
        <f t="shared" si="11"/>
        <v>#N/A</v>
      </c>
      <c r="DZ26" s="173" t="e">
        <f t="shared" si="12"/>
        <v>#N/A</v>
      </c>
      <c r="EA26" s="173" t="e">
        <f t="shared" si="13"/>
        <v>#N/A</v>
      </c>
      <c r="EB26" s="173" t="e">
        <f t="shared" si="14"/>
        <v>#N/A</v>
      </c>
      <c r="EC26" s="173" t="e">
        <f t="shared" si="15"/>
        <v>#N/A</v>
      </c>
      <c r="ED26" s="173" t="e">
        <f t="shared" si="16"/>
        <v>#N/A</v>
      </c>
      <c r="EE26" s="173" t="e">
        <f t="shared" si="17"/>
        <v>#N/A</v>
      </c>
      <c r="EF26" s="173" t="e">
        <f t="shared" si="18"/>
        <v>#N/A</v>
      </c>
      <c r="EG26" s="173" t="e">
        <f t="shared" si="19"/>
        <v>#N/A</v>
      </c>
      <c r="EH26" s="173" t="e">
        <f t="shared" si="20"/>
        <v>#N/A</v>
      </c>
      <c r="EI26" s="173" t="e">
        <f t="shared" si="21"/>
        <v>#N/A</v>
      </c>
      <c r="EJ26" s="173" t="e">
        <f t="shared" si="22"/>
        <v>#N/A</v>
      </c>
      <c r="EK26" s="173" t="e">
        <f t="shared" si="23"/>
        <v>#N/A</v>
      </c>
      <c r="EL26" s="173" t="e">
        <f t="shared" si="24"/>
        <v>#N/A</v>
      </c>
      <c r="EM26" s="173" t="e">
        <f t="shared" si="25"/>
        <v>#N/A</v>
      </c>
      <c r="EN26" s="173" t="e">
        <f t="shared" si="26"/>
        <v>#N/A</v>
      </c>
      <c r="EO26" s="173" t="e">
        <f t="shared" si="27"/>
        <v>#N/A</v>
      </c>
      <c r="EP26" s="173" t="e">
        <f t="shared" si="28"/>
        <v>#N/A</v>
      </c>
      <c r="EQ26" s="173" t="e">
        <f t="shared" si="29"/>
        <v>#N/A</v>
      </c>
      <c r="ER26" s="173" t="e">
        <f t="shared" si="30"/>
        <v>#N/A</v>
      </c>
      <c r="ES26" s="173" t="e">
        <f t="shared" si="31"/>
        <v>#N/A</v>
      </c>
      <c r="ET26" s="173" t="e">
        <f t="shared" si="32"/>
        <v>#N/A</v>
      </c>
      <c r="EU26" s="173" t="e">
        <f t="shared" si="33"/>
        <v>#N/A</v>
      </c>
      <c r="EV26" s="173" t="e">
        <f t="shared" si="34"/>
        <v>#N/A</v>
      </c>
      <c r="EW26" s="173" t="e">
        <f t="shared" si="35"/>
        <v>#N/A</v>
      </c>
      <c r="EX26" s="173" t="e">
        <f t="shared" si="36"/>
        <v>#N/A</v>
      </c>
      <c r="EY26" s="173" t="e">
        <f t="shared" si="37"/>
        <v>#N/A</v>
      </c>
      <c r="EZ26" s="173" t="e">
        <f t="shared" si="38"/>
        <v>#N/A</v>
      </c>
      <c r="FA26" s="173" t="e">
        <f t="shared" si="39"/>
        <v>#N/A</v>
      </c>
      <c r="FB26" s="173" t="e">
        <f t="shared" si="40"/>
        <v>#N/A</v>
      </c>
      <c r="FC26" s="173" t="e">
        <f t="shared" si="41"/>
        <v>#N/A</v>
      </c>
      <c r="FD26" s="173" t="e">
        <f t="shared" si="42"/>
        <v>#N/A</v>
      </c>
      <c r="FE26" s="173" t="e">
        <f t="shared" si="43"/>
        <v>#N/A</v>
      </c>
      <c r="FF26" s="173" t="e">
        <f t="shared" si="44"/>
        <v>#N/A</v>
      </c>
      <c r="FG26" s="173" t="e">
        <f t="shared" si="45"/>
        <v>#N/A</v>
      </c>
      <c r="FH26" s="173" t="e">
        <f t="shared" si="46"/>
        <v>#N/A</v>
      </c>
      <c r="FI26" s="173" t="e">
        <f t="shared" si="47"/>
        <v>#N/A</v>
      </c>
      <c r="FJ26" s="173" t="e">
        <f t="shared" si="48"/>
        <v>#N/A</v>
      </c>
      <c r="FK26" s="173" t="e">
        <f t="shared" si="49"/>
        <v>#N/A</v>
      </c>
      <c r="FL26" s="173" t="e">
        <f t="shared" si="50"/>
        <v>#N/A</v>
      </c>
      <c r="FM26" s="173" t="e">
        <f t="shared" si="51"/>
        <v>#N/A</v>
      </c>
      <c r="FN26" s="173" t="e">
        <f t="shared" si="52"/>
        <v>#N/A</v>
      </c>
      <c r="FO26" s="173" t="e">
        <f t="shared" si="53"/>
        <v>#N/A</v>
      </c>
      <c r="FP26" s="173" t="e">
        <f t="shared" si="54"/>
        <v>#N/A</v>
      </c>
      <c r="FQ26" s="173" t="e">
        <f t="shared" si="55"/>
        <v>#N/A</v>
      </c>
      <c r="FR26" s="173" t="e">
        <f t="shared" si="56"/>
        <v>#N/A</v>
      </c>
      <c r="FS26" s="173" t="e">
        <f t="shared" si="57"/>
        <v>#N/A</v>
      </c>
      <c r="FT26" s="173" t="e">
        <f t="shared" si="58"/>
        <v>#N/A</v>
      </c>
      <c r="FU26" s="173" t="e">
        <f t="shared" si="59"/>
        <v>#N/A</v>
      </c>
      <c r="FV26" s="173" t="e">
        <f t="shared" si="60"/>
        <v>#N/A</v>
      </c>
      <c r="FW26" s="173" t="e">
        <f t="shared" si="61"/>
        <v>#N/A</v>
      </c>
      <c r="FX26" s="173" t="e">
        <f t="shared" si="62"/>
        <v>#N/A</v>
      </c>
      <c r="FY26" s="173" t="e">
        <f t="shared" si="63"/>
        <v>#N/A</v>
      </c>
      <c r="FZ26" s="173" t="e">
        <f t="shared" si="64"/>
        <v>#N/A</v>
      </c>
      <c r="GA26" s="173" t="e">
        <f t="shared" si="65"/>
        <v>#N/A</v>
      </c>
      <c r="GB26" s="173" t="e">
        <f t="shared" si="66"/>
        <v>#N/A</v>
      </c>
      <c r="GC26" s="173" t="e">
        <f t="shared" si="67"/>
        <v>#N/A</v>
      </c>
      <c r="GD26" s="173" t="e">
        <f t="shared" si="68"/>
        <v>#N/A</v>
      </c>
      <c r="GE26" s="173" t="e">
        <f t="shared" si="69"/>
        <v>#N/A</v>
      </c>
      <c r="GF26" s="173" t="e">
        <f t="shared" si="70"/>
        <v>#N/A</v>
      </c>
      <c r="GG26" s="173" t="e">
        <f t="shared" si="71"/>
        <v>#N/A</v>
      </c>
      <c r="GH26" s="173" t="e">
        <f t="shared" si="72"/>
        <v>#N/A</v>
      </c>
      <c r="GI26" s="173" t="e">
        <f t="shared" si="73"/>
        <v>#N/A</v>
      </c>
      <c r="GJ26" s="173" t="e">
        <f t="shared" si="74"/>
        <v>#N/A</v>
      </c>
      <c r="GK26" s="173" t="e">
        <f t="shared" si="75"/>
        <v>#N/A</v>
      </c>
      <c r="GL26" s="173" t="e">
        <f t="shared" si="76"/>
        <v>#N/A</v>
      </c>
      <c r="GM26" s="173" t="e">
        <f t="shared" si="77"/>
        <v>#N/A</v>
      </c>
      <c r="GN26" s="173" t="e">
        <f t="shared" si="78"/>
        <v>#N/A</v>
      </c>
      <c r="GO26" s="173" t="e">
        <f t="shared" si="79"/>
        <v>#N/A</v>
      </c>
      <c r="GP26" s="173" t="e">
        <f t="shared" si="80"/>
        <v>#N/A</v>
      </c>
      <c r="GQ26" s="173" t="e">
        <f t="shared" si="81"/>
        <v>#N/A</v>
      </c>
      <c r="GR26" s="173" t="e">
        <f t="shared" si="82"/>
        <v>#N/A</v>
      </c>
      <c r="GS26" s="173" t="e">
        <f t="shared" si="83"/>
        <v>#N/A</v>
      </c>
      <c r="GT26" s="173" t="e">
        <f t="shared" si="84"/>
        <v>#N/A</v>
      </c>
      <c r="GU26" s="173" t="e">
        <f t="shared" si="85"/>
        <v>#N/A</v>
      </c>
      <c r="GV26" s="173" t="e">
        <f t="shared" si="86"/>
        <v>#N/A</v>
      </c>
      <c r="GW26" s="173" t="e">
        <f t="shared" si="87"/>
        <v>#N/A</v>
      </c>
      <c r="GX26" s="173" t="e">
        <f t="shared" si="88"/>
        <v>#N/A</v>
      </c>
      <c r="GY26" s="173" t="e">
        <f t="shared" si="89"/>
        <v>#N/A</v>
      </c>
      <c r="GZ26" s="173" t="e">
        <f t="shared" si="90"/>
        <v>#N/A</v>
      </c>
      <c r="HA26" s="173" t="e">
        <f t="shared" si="91"/>
        <v>#N/A</v>
      </c>
      <c r="HB26" s="173" t="e">
        <f t="shared" si="92"/>
        <v>#N/A</v>
      </c>
      <c r="HC26" s="173" t="e">
        <f t="shared" si="93"/>
        <v>#N/A</v>
      </c>
      <c r="HD26" s="173" t="e">
        <f t="shared" si="94"/>
        <v>#N/A</v>
      </c>
      <c r="HE26" s="173" t="e">
        <f t="shared" si="95"/>
        <v>#N/A</v>
      </c>
      <c r="HF26" s="173" t="e">
        <f t="shared" si="96"/>
        <v>#N/A</v>
      </c>
      <c r="HG26" s="173" t="e">
        <f t="shared" si="97"/>
        <v>#N/A</v>
      </c>
      <c r="HH26" s="173" t="e">
        <f t="shared" si="98"/>
        <v>#N/A</v>
      </c>
      <c r="HI26" s="173" t="e">
        <f t="shared" si="99"/>
        <v>#N/A</v>
      </c>
      <c r="HJ26" s="173" t="e">
        <f t="shared" si="100"/>
        <v>#N/A</v>
      </c>
      <c r="HK26" s="173" t="e">
        <f t="shared" si="101"/>
        <v>#N/A</v>
      </c>
      <c r="HL26" s="173" t="e">
        <f t="shared" si="102"/>
        <v>#N/A</v>
      </c>
      <c r="HM26" s="173" t="e">
        <f t="shared" si="103"/>
        <v>#N/A</v>
      </c>
      <c r="HN26" s="173" t="e">
        <f t="shared" si="104"/>
        <v>#N/A</v>
      </c>
      <c r="HO26" s="173" t="e">
        <f t="shared" si="105"/>
        <v>#N/A</v>
      </c>
      <c r="HP26" s="173" t="e">
        <f t="shared" si="106"/>
        <v>#N/A</v>
      </c>
    </row>
    <row r="27" spans="1:224" hidden="1" x14ac:dyDescent="0.25">
      <c r="A27" s="4">
        <v>24</v>
      </c>
      <c r="B27" s="100" t="str">
        <f t="shared" si="107"/>
        <v/>
      </c>
      <c r="C27" s="99"/>
      <c r="D27" s="100" t="str">
        <f t="shared" si="108"/>
        <v/>
      </c>
      <c r="E27" s="36" t="str">
        <f t="shared" si="0"/>
        <v/>
      </c>
      <c r="F27" s="36" t="str">
        <f t="shared" si="1"/>
        <v/>
      </c>
      <c r="G27" s="77" t="str">
        <f t="shared" si="109"/>
        <v/>
      </c>
      <c r="H27" s="23"/>
      <c r="I27" s="58"/>
      <c r="J27" s="300"/>
      <c r="K27" s="78" t="str">
        <f>IF(AND(B27&gt;0,C27&gt;0,D27&gt;0),IF(ISBLANK(J27),IF(ISBLANK(H27),"",(D27-B27)*VLOOKUP(H27,VLookups!$A$4:$B$13,2,FALSE)),J27),"")</f>
        <v/>
      </c>
      <c r="L27" s="79" t="str">
        <f t="shared" si="2"/>
        <v/>
      </c>
      <c r="M27" s="99"/>
      <c r="N27" s="290" t="str">
        <f>IF(AND(M27&gt;0,C27&gt;0,NOT(K27="")),ABS(VLOOKUP($M$1,VLookups!$A$43:$B$44,2,FALSE)-_xlfn.NORM.DIST(M27,G27,K27,TRUE)),"")</f>
        <v/>
      </c>
      <c r="O27" s="98" t="str">
        <f>IF(AND($B27&gt;0,$C27&gt;0,$D27&gt;0,NOT(ISBLANK($H27))),_xlfn.NORM.INV(ABS(VLOOKUP($M$1,VLookups!$A$43:$B$44,2,FALSE)-O$3),$G27,$K27),"")</f>
        <v/>
      </c>
      <c r="P27" s="97" t="str">
        <f>IF(AND($B27&gt;0,$C27&gt;0,$D27&gt;0,NOT(ISBLANK($H27))),_xlfn.NORM.INV(ABS(VLOOKUP($M$1,VLookups!$A$43:$B$44,2,FALSE)-P$3),$G27,$K27),"")</f>
        <v/>
      </c>
      <c r="Q27" s="98" t="str">
        <f>IF(AND($B27&gt;0,$C27&gt;0,$D27&gt;0,NOT(ISBLANK($H27))),_xlfn.NORM.INV(ABS(VLOOKUP($M$1,VLookups!$A$43:$B$44,2,FALSE)-Q$3),$G27,$K27),"")</f>
        <v/>
      </c>
      <c r="R27" s="97" t="str">
        <f>IF(AND($B27&gt;0,$C27&gt;0,$D27&gt;0,NOT(ISBLANK($H27))),_xlfn.NORM.INV(ABS(VLOOKUP($M$1,VLookups!$A$43:$B$44,2,FALSE)-R$3),$G27,$K27),"")</f>
        <v/>
      </c>
      <c r="S27" s="98" t="str">
        <f>IF(AND($B27&gt;0,$C27&gt;0,$D27&gt;0,NOT(ISBLANK($H27))),_xlfn.NORM.INV(ABS(VLOOKUP($M$1,VLookups!$A$43:$B$44,2,FALSE)-S$3),$G27,$K27),"")</f>
        <v/>
      </c>
      <c r="T27" s="97" t="str">
        <f>IF(AND($B27&gt;0,$C27&gt;0,$D27&gt;0,NOT(ISBLANK($H27))),_xlfn.NORM.INV(ABS(VLOOKUP($M$1,VLookups!$A$43:$B$44,2,FALSE)-T$3),$G27,$K27),"")</f>
        <v/>
      </c>
      <c r="U27" s="5"/>
      <c r="V27" s="172"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7"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3" t="e">
        <f t="shared" si="6"/>
        <v>#N/A</v>
      </c>
      <c r="DU27" s="173" t="e">
        <f t="shared" si="7"/>
        <v>#N/A</v>
      </c>
      <c r="DV27" s="173" t="e">
        <f t="shared" si="8"/>
        <v>#N/A</v>
      </c>
      <c r="DW27" s="173" t="e">
        <f t="shared" si="9"/>
        <v>#N/A</v>
      </c>
      <c r="DX27" s="173" t="e">
        <f t="shared" si="10"/>
        <v>#N/A</v>
      </c>
      <c r="DY27" s="173" t="e">
        <f t="shared" si="11"/>
        <v>#N/A</v>
      </c>
      <c r="DZ27" s="173" t="e">
        <f t="shared" si="12"/>
        <v>#N/A</v>
      </c>
      <c r="EA27" s="173" t="e">
        <f t="shared" si="13"/>
        <v>#N/A</v>
      </c>
      <c r="EB27" s="173" t="e">
        <f t="shared" si="14"/>
        <v>#N/A</v>
      </c>
      <c r="EC27" s="173" t="e">
        <f t="shared" si="15"/>
        <v>#N/A</v>
      </c>
      <c r="ED27" s="173" t="e">
        <f t="shared" si="16"/>
        <v>#N/A</v>
      </c>
      <c r="EE27" s="173" t="e">
        <f t="shared" si="17"/>
        <v>#N/A</v>
      </c>
      <c r="EF27" s="173" t="e">
        <f t="shared" si="18"/>
        <v>#N/A</v>
      </c>
      <c r="EG27" s="173" t="e">
        <f t="shared" si="19"/>
        <v>#N/A</v>
      </c>
      <c r="EH27" s="173" t="e">
        <f t="shared" si="20"/>
        <v>#N/A</v>
      </c>
      <c r="EI27" s="173" t="e">
        <f t="shared" si="21"/>
        <v>#N/A</v>
      </c>
      <c r="EJ27" s="173" t="e">
        <f t="shared" si="22"/>
        <v>#N/A</v>
      </c>
      <c r="EK27" s="173" t="e">
        <f t="shared" si="23"/>
        <v>#N/A</v>
      </c>
      <c r="EL27" s="173" t="e">
        <f t="shared" si="24"/>
        <v>#N/A</v>
      </c>
      <c r="EM27" s="173" t="e">
        <f t="shared" si="25"/>
        <v>#N/A</v>
      </c>
      <c r="EN27" s="173" t="e">
        <f t="shared" si="26"/>
        <v>#N/A</v>
      </c>
      <c r="EO27" s="173" t="e">
        <f t="shared" si="27"/>
        <v>#N/A</v>
      </c>
      <c r="EP27" s="173" t="e">
        <f t="shared" si="28"/>
        <v>#N/A</v>
      </c>
      <c r="EQ27" s="173" t="e">
        <f t="shared" si="29"/>
        <v>#N/A</v>
      </c>
      <c r="ER27" s="173" t="e">
        <f t="shared" si="30"/>
        <v>#N/A</v>
      </c>
      <c r="ES27" s="173" t="e">
        <f t="shared" si="31"/>
        <v>#N/A</v>
      </c>
      <c r="ET27" s="173" t="e">
        <f t="shared" si="32"/>
        <v>#N/A</v>
      </c>
      <c r="EU27" s="173" t="e">
        <f t="shared" si="33"/>
        <v>#N/A</v>
      </c>
      <c r="EV27" s="173" t="e">
        <f t="shared" si="34"/>
        <v>#N/A</v>
      </c>
      <c r="EW27" s="173" t="e">
        <f t="shared" si="35"/>
        <v>#N/A</v>
      </c>
      <c r="EX27" s="173" t="e">
        <f t="shared" si="36"/>
        <v>#N/A</v>
      </c>
      <c r="EY27" s="173" t="e">
        <f t="shared" si="37"/>
        <v>#N/A</v>
      </c>
      <c r="EZ27" s="173" t="e">
        <f t="shared" si="38"/>
        <v>#N/A</v>
      </c>
      <c r="FA27" s="173" t="e">
        <f t="shared" si="39"/>
        <v>#N/A</v>
      </c>
      <c r="FB27" s="173" t="e">
        <f t="shared" si="40"/>
        <v>#N/A</v>
      </c>
      <c r="FC27" s="173" t="e">
        <f t="shared" si="41"/>
        <v>#N/A</v>
      </c>
      <c r="FD27" s="173" t="e">
        <f t="shared" si="42"/>
        <v>#N/A</v>
      </c>
      <c r="FE27" s="173" t="e">
        <f t="shared" si="43"/>
        <v>#N/A</v>
      </c>
      <c r="FF27" s="173" t="e">
        <f t="shared" si="44"/>
        <v>#N/A</v>
      </c>
      <c r="FG27" s="173" t="e">
        <f t="shared" si="45"/>
        <v>#N/A</v>
      </c>
      <c r="FH27" s="173" t="e">
        <f t="shared" si="46"/>
        <v>#N/A</v>
      </c>
      <c r="FI27" s="173" t="e">
        <f t="shared" si="47"/>
        <v>#N/A</v>
      </c>
      <c r="FJ27" s="173" t="e">
        <f t="shared" si="48"/>
        <v>#N/A</v>
      </c>
      <c r="FK27" s="173" t="e">
        <f t="shared" si="49"/>
        <v>#N/A</v>
      </c>
      <c r="FL27" s="173" t="e">
        <f t="shared" si="50"/>
        <v>#N/A</v>
      </c>
      <c r="FM27" s="173" t="e">
        <f t="shared" si="51"/>
        <v>#N/A</v>
      </c>
      <c r="FN27" s="173" t="e">
        <f t="shared" si="52"/>
        <v>#N/A</v>
      </c>
      <c r="FO27" s="173" t="e">
        <f t="shared" si="53"/>
        <v>#N/A</v>
      </c>
      <c r="FP27" s="173" t="e">
        <f t="shared" si="54"/>
        <v>#N/A</v>
      </c>
      <c r="FQ27" s="173" t="e">
        <f t="shared" si="55"/>
        <v>#N/A</v>
      </c>
      <c r="FR27" s="173" t="e">
        <f t="shared" si="56"/>
        <v>#N/A</v>
      </c>
      <c r="FS27" s="173" t="e">
        <f t="shared" si="57"/>
        <v>#N/A</v>
      </c>
      <c r="FT27" s="173" t="e">
        <f t="shared" si="58"/>
        <v>#N/A</v>
      </c>
      <c r="FU27" s="173" t="e">
        <f t="shared" si="59"/>
        <v>#N/A</v>
      </c>
      <c r="FV27" s="173" t="e">
        <f t="shared" si="60"/>
        <v>#N/A</v>
      </c>
      <c r="FW27" s="173" t="e">
        <f t="shared" si="61"/>
        <v>#N/A</v>
      </c>
      <c r="FX27" s="173" t="e">
        <f t="shared" si="62"/>
        <v>#N/A</v>
      </c>
      <c r="FY27" s="173" t="e">
        <f t="shared" si="63"/>
        <v>#N/A</v>
      </c>
      <c r="FZ27" s="173" t="e">
        <f t="shared" si="64"/>
        <v>#N/A</v>
      </c>
      <c r="GA27" s="173" t="e">
        <f t="shared" si="65"/>
        <v>#N/A</v>
      </c>
      <c r="GB27" s="173" t="e">
        <f t="shared" si="66"/>
        <v>#N/A</v>
      </c>
      <c r="GC27" s="173" t="e">
        <f t="shared" si="67"/>
        <v>#N/A</v>
      </c>
      <c r="GD27" s="173" t="e">
        <f t="shared" si="68"/>
        <v>#N/A</v>
      </c>
      <c r="GE27" s="173" t="e">
        <f t="shared" si="69"/>
        <v>#N/A</v>
      </c>
      <c r="GF27" s="173" t="e">
        <f t="shared" si="70"/>
        <v>#N/A</v>
      </c>
      <c r="GG27" s="173" t="e">
        <f t="shared" si="71"/>
        <v>#N/A</v>
      </c>
      <c r="GH27" s="173" t="e">
        <f t="shared" si="72"/>
        <v>#N/A</v>
      </c>
      <c r="GI27" s="173" t="e">
        <f t="shared" si="73"/>
        <v>#N/A</v>
      </c>
      <c r="GJ27" s="173" t="e">
        <f t="shared" si="74"/>
        <v>#N/A</v>
      </c>
      <c r="GK27" s="173" t="e">
        <f t="shared" si="75"/>
        <v>#N/A</v>
      </c>
      <c r="GL27" s="173" t="e">
        <f t="shared" si="76"/>
        <v>#N/A</v>
      </c>
      <c r="GM27" s="173" t="e">
        <f t="shared" si="77"/>
        <v>#N/A</v>
      </c>
      <c r="GN27" s="173" t="e">
        <f t="shared" si="78"/>
        <v>#N/A</v>
      </c>
      <c r="GO27" s="173" t="e">
        <f t="shared" si="79"/>
        <v>#N/A</v>
      </c>
      <c r="GP27" s="173" t="e">
        <f t="shared" si="80"/>
        <v>#N/A</v>
      </c>
      <c r="GQ27" s="173" t="e">
        <f t="shared" si="81"/>
        <v>#N/A</v>
      </c>
      <c r="GR27" s="173" t="e">
        <f t="shared" si="82"/>
        <v>#N/A</v>
      </c>
      <c r="GS27" s="173" t="e">
        <f t="shared" si="83"/>
        <v>#N/A</v>
      </c>
      <c r="GT27" s="173" t="e">
        <f t="shared" si="84"/>
        <v>#N/A</v>
      </c>
      <c r="GU27" s="173" t="e">
        <f t="shared" si="85"/>
        <v>#N/A</v>
      </c>
      <c r="GV27" s="173" t="e">
        <f t="shared" si="86"/>
        <v>#N/A</v>
      </c>
      <c r="GW27" s="173" t="e">
        <f t="shared" si="87"/>
        <v>#N/A</v>
      </c>
      <c r="GX27" s="173" t="e">
        <f t="shared" si="88"/>
        <v>#N/A</v>
      </c>
      <c r="GY27" s="173" t="e">
        <f t="shared" si="89"/>
        <v>#N/A</v>
      </c>
      <c r="GZ27" s="173" t="e">
        <f t="shared" si="90"/>
        <v>#N/A</v>
      </c>
      <c r="HA27" s="173" t="e">
        <f t="shared" si="91"/>
        <v>#N/A</v>
      </c>
      <c r="HB27" s="173" t="e">
        <f t="shared" si="92"/>
        <v>#N/A</v>
      </c>
      <c r="HC27" s="173" t="e">
        <f t="shared" si="93"/>
        <v>#N/A</v>
      </c>
      <c r="HD27" s="173" t="e">
        <f t="shared" si="94"/>
        <v>#N/A</v>
      </c>
      <c r="HE27" s="173" t="e">
        <f t="shared" si="95"/>
        <v>#N/A</v>
      </c>
      <c r="HF27" s="173" t="e">
        <f t="shared" si="96"/>
        <v>#N/A</v>
      </c>
      <c r="HG27" s="173" t="e">
        <f t="shared" si="97"/>
        <v>#N/A</v>
      </c>
      <c r="HH27" s="173" t="e">
        <f t="shared" si="98"/>
        <v>#N/A</v>
      </c>
      <c r="HI27" s="173" t="e">
        <f t="shared" si="99"/>
        <v>#N/A</v>
      </c>
      <c r="HJ27" s="173" t="e">
        <f t="shared" si="100"/>
        <v>#N/A</v>
      </c>
      <c r="HK27" s="173" t="e">
        <f t="shared" si="101"/>
        <v>#N/A</v>
      </c>
      <c r="HL27" s="173" t="e">
        <f t="shared" si="102"/>
        <v>#N/A</v>
      </c>
      <c r="HM27" s="173" t="e">
        <f t="shared" si="103"/>
        <v>#N/A</v>
      </c>
      <c r="HN27" s="173" t="e">
        <f t="shared" si="104"/>
        <v>#N/A</v>
      </c>
      <c r="HO27" s="173" t="e">
        <f t="shared" si="105"/>
        <v>#N/A</v>
      </c>
      <c r="HP27" s="173" t="e">
        <f t="shared" si="106"/>
        <v>#N/A</v>
      </c>
    </row>
    <row r="28" spans="1:224" hidden="1" x14ac:dyDescent="0.25">
      <c r="A28" s="4">
        <v>25</v>
      </c>
      <c r="B28" s="100" t="str">
        <f t="shared" si="107"/>
        <v/>
      </c>
      <c r="C28" s="99"/>
      <c r="D28" s="100" t="str">
        <f t="shared" si="108"/>
        <v/>
      </c>
      <c r="E28" s="36" t="str">
        <f t="shared" si="0"/>
        <v/>
      </c>
      <c r="F28" s="36" t="str">
        <f t="shared" si="1"/>
        <v/>
      </c>
      <c r="G28" s="77" t="str">
        <f t="shared" si="109"/>
        <v/>
      </c>
      <c r="H28" s="23"/>
      <c r="I28" s="58"/>
      <c r="J28" s="300"/>
      <c r="K28" s="78" t="str">
        <f>IF(AND(B28&gt;0,C28&gt;0,D28&gt;0),IF(ISBLANK(J28),IF(ISBLANK(H28),"",(D28-B28)*VLOOKUP(H28,VLookups!$A$4:$B$13,2,FALSE)),J28),"")</f>
        <v/>
      </c>
      <c r="L28" s="79" t="str">
        <f t="shared" si="2"/>
        <v/>
      </c>
      <c r="M28" s="99"/>
      <c r="N28" s="290" t="str">
        <f>IF(AND(M28&gt;0,C28&gt;0,NOT(K28="")),ABS(VLOOKUP($M$1,VLookups!$A$43:$B$44,2,FALSE)-_xlfn.NORM.DIST(M28,G28,K28,TRUE)),"")</f>
        <v/>
      </c>
      <c r="O28" s="98" t="str">
        <f>IF(AND($B28&gt;0,$C28&gt;0,$D28&gt;0,NOT(ISBLANK($H28))),_xlfn.NORM.INV(ABS(VLOOKUP($M$1,VLookups!$A$43:$B$44,2,FALSE)-O$3),$G28,$K28),"")</f>
        <v/>
      </c>
      <c r="P28" s="97" t="str">
        <f>IF(AND($B28&gt;0,$C28&gt;0,$D28&gt;0,NOT(ISBLANK($H28))),_xlfn.NORM.INV(ABS(VLOOKUP($M$1,VLookups!$A$43:$B$44,2,FALSE)-P$3),$G28,$K28),"")</f>
        <v/>
      </c>
      <c r="Q28" s="98" t="str">
        <f>IF(AND($B28&gt;0,$C28&gt;0,$D28&gt;0,NOT(ISBLANK($H28))),_xlfn.NORM.INV(ABS(VLOOKUP($M$1,VLookups!$A$43:$B$44,2,FALSE)-Q$3),$G28,$K28),"")</f>
        <v/>
      </c>
      <c r="R28" s="97" t="str">
        <f>IF(AND($B28&gt;0,$C28&gt;0,$D28&gt;0,NOT(ISBLANK($H28))),_xlfn.NORM.INV(ABS(VLOOKUP($M$1,VLookups!$A$43:$B$44,2,FALSE)-R$3),$G28,$K28),"")</f>
        <v/>
      </c>
      <c r="S28" s="98" t="str">
        <f>IF(AND($B28&gt;0,$C28&gt;0,$D28&gt;0,NOT(ISBLANK($H28))),_xlfn.NORM.INV(ABS(VLOOKUP($M$1,VLookups!$A$43:$B$44,2,FALSE)-S$3),$G28,$K28),"")</f>
        <v/>
      </c>
      <c r="T28" s="97" t="str">
        <f>IF(AND($B28&gt;0,$C28&gt;0,$D28&gt;0,NOT(ISBLANK($H28))),_xlfn.NORM.INV(ABS(VLOOKUP($M$1,VLookups!$A$43:$B$44,2,FALSE)-T$3),$G28,$K28),"")</f>
        <v/>
      </c>
      <c r="U28" s="5"/>
      <c r="V28" s="172"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7"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3" t="e">
        <f t="shared" si="6"/>
        <v>#N/A</v>
      </c>
      <c r="DU28" s="173" t="e">
        <f t="shared" si="7"/>
        <v>#N/A</v>
      </c>
      <c r="DV28" s="173" t="e">
        <f t="shared" si="8"/>
        <v>#N/A</v>
      </c>
      <c r="DW28" s="173" t="e">
        <f t="shared" si="9"/>
        <v>#N/A</v>
      </c>
      <c r="DX28" s="173" t="e">
        <f t="shared" si="10"/>
        <v>#N/A</v>
      </c>
      <c r="DY28" s="173" t="e">
        <f t="shared" si="11"/>
        <v>#N/A</v>
      </c>
      <c r="DZ28" s="173" t="e">
        <f t="shared" si="12"/>
        <v>#N/A</v>
      </c>
      <c r="EA28" s="173" t="e">
        <f t="shared" si="13"/>
        <v>#N/A</v>
      </c>
      <c r="EB28" s="173" t="e">
        <f t="shared" si="14"/>
        <v>#N/A</v>
      </c>
      <c r="EC28" s="173" t="e">
        <f t="shared" si="15"/>
        <v>#N/A</v>
      </c>
      <c r="ED28" s="173" t="e">
        <f t="shared" si="16"/>
        <v>#N/A</v>
      </c>
      <c r="EE28" s="173" t="e">
        <f t="shared" si="17"/>
        <v>#N/A</v>
      </c>
      <c r="EF28" s="173" t="e">
        <f t="shared" si="18"/>
        <v>#N/A</v>
      </c>
      <c r="EG28" s="173" t="e">
        <f t="shared" si="19"/>
        <v>#N/A</v>
      </c>
      <c r="EH28" s="173" t="e">
        <f t="shared" si="20"/>
        <v>#N/A</v>
      </c>
      <c r="EI28" s="173" t="e">
        <f t="shared" si="21"/>
        <v>#N/A</v>
      </c>
      <c r="EJ28" s="173" t="e">
        <f t="shared" si="22"/>
        <v>#N/A</v>
      </c>
      <c r="EK28" s="173" t="e">
        <f t="shared" si="23"/>
        <v>#N/A</v>
      </c>
      <c r="EL28" s="173" t="e">
        <f t="shared" si="24"/>
        <v>#N/A</v>
      </c>
      <c r="EM28" s="173" t="e">
        <f t="shared" si="25"/>
        <v>#N/A</v>
      </c>
      <c r="EN28" s="173" t="e">
        <f t="shared" si="26"/>
        <v>#N/A</v>
      </c>
      <c r="EO28" s="173" t="e">
        <f t="shared" si="27"/>
        <v>#N/A</v>
      </c>
      <c r="EP28" s="173" t="e">
        <f t="shared" si="28"/>
        <v>#N/A</v>
      </c>
      <c r="EQ28" s="173" t="e">
        <f t="shared" si="29"/>
        <v>#N/A</v>
      </c>
      <c r="ER28" s="173" t="e">
        <f t="shared" si="30"/>
        <v>#N/A</v>
      </c>
      <c r="ES28" s="173" t="e">
        <f t="shared" si="31"/>
        <v>#N/A</v>
      </c>
      <c r="ET28" s="173" t="e">
        <f t="shared" si="32"/>
        <v>#N/A</v>
      </c>
      <c r="EU28" s="173" t="e">
        <f t="shared" si="33"/>
        <v>#N/A</v>
      </c>
      <c r="EV28" s="173" t="e">
        <f t="shared" si="34"/>
        <v>#N/A</v>
      </c>
      <c r="EW28" s="173" t="e">
        <f t="shared" si="35"/>
        <v>#N/A</v>
      </c>
      <c r="EX28" s="173" t="e">
        <f t="shared" si="36"/>
        <v>#N/A</v>
      </c>
      <c r="EY28" s="173" t="e">
        <f t="shared" si="37"/>
        <v>#N/A</v>
      </c>
      <c r="EZ28" s="173" t="e">
        <f t="shared" si="38"/>
        <v>#N/A</v>
      </c>
      <c r="FA28" s="173" t="e">
        <f t="shared" si="39"/>
        <v>#N/A</v>
      </c>
      <c r="FB28" s="173" t="e">
        <f t="shared" si="40"/>
        <v>#N/A</v>
      </c>
      <c r="FC28" s="173" t="e">
        <f t="shared" si="41"/>
        <v>#N/A</v>
      </c>
      <c r="FD28" s="173" t="e">
        <f t="shared" si="42"/>
        <v>#N/A</v>
      </c>
      <c r="FE28" s="173" t="e">
        <f t="shared" si="43"/>
        <v>#N/A</v>
      </c>
      <c r="FF28" s="173" t="e">
        <f t="shared" si="44"/>
        <v>#N/A</v>
      </c>
      <c r="FG28" s="173" t="e">
        <f t="shared" si="45"/>
        <v>#N/A</v>
      </c>
      <c r="FH28" s="173" t="e">
        <f t="shared" si="46"/>
        <v>#N/A</v>
      </c>
      <c r="FI28" s="173" t="e">
        <f t="shared" si="47"/>
        <v>#N/A</v>
      </c>
      <c r="FJ28" s="173" t="e">
        <f t="shared" si="48"/>
        <v>#N/A</v>
      </c>
      <c r="FK28" s="173" t="e">
        <f t="shared" si="49"/>
        <v>#N/A</v>
      </c>
      <c r="FL28" s="173" t="e">
        <f t="shared" si="50"/>
        <v>#N/A</v>
      </c>
      <c r="FM28" s="173" t="e">
        <f t="shared" si="51"/>
        <v>#N/A</v>
      </c>
      <c r="FN28" s="173" t="e">
        <f t="shared" si="52"/>
        <v>#N/A</v>
      </c>
      <c r="FO28" s="173" t="e">
        <f t="shared" si="53"/>
        <v>#N/A</v>
      </c>
      <c r="FP28" s="173" t="e">
        <f t="shared" si="54"/>
        <v>#N/A</v>
      </c>
      <c r="FQ28" s="173" t="e">
        <f t="shared" si="55"/>
        <v>#N/A</v>
      </c>
      <c r="FR28" s="173" t="e">
        <f t="shared" si="56"/>
        <v>#N/A</v>
      </c>
      <c r="FS28" s="173" t="e">
        <f t="shared" si="57"/>
        <v>#N/A</v>
      </c>
      <c r="FT28" s="173" t="e">
        <f t="shared" si="58"/>
        <v>#N/A</v>
      </c>
      <c r="FU28" s="173" t="e">
        <f t="shared" si="59"/>
        <v>#N/A</v>
      </c>
      <c r="FV28" s="173" t="e">
        <f t="shared" si="60"/>
        <v>#N/A</v>
      </c>
      <c r="FW28" s="173" t="e">
        <f t="shared" si="61"/>
        <v>#N/A</v>
      </c>
      <c r="FX28" s="173" t="e">
        <f t="shared" si="62"/>
        <v>#N/A</v>
      </c>
      <c r="FY28" s="173" t="e">
        <f t="shared" si="63"/>
        <v>#N/A</v>
      </c>
      <c r="FZ28" s="173" t="e">
        <f t="shared" si="64"/>
        <v>#N/A</v>
      </c>
      <c r="GA28" s="173" t="e">
        <f t="shared" si="65"/>
        <v>#N/A</v>
      </c>
      <c r="GB28" s="173" t="e">
        <f t="shared" si="66"/>
        <v>#N/A</v>
      </c>
      <c r="GC28" s="173" t="e">
        <f t="shared" si="67"/>
        <v>#N/A</v>
      </c>
      <c r="GD28" s="173" t="e">
        <f t="shared" si="68"/>
        <v>#N/A</v>
      </c>
      <c r="GE28" s="173" t="e">
        <f t="shared" si="69"/>
        <v>#N/A</v>
      </c>
      <c r="GF28" s="173" t="e">
        <f t="shared" si="70"/>
        <v>#N/A</v>
      </c>
      <c r="GG28" s="173" t="e">
        <f t="shared" si="71"/>
        <v>#N/A</v>
      </c>
      <c r="GH28" s="173" t="e">
        <f t="shared" si="72"/>
        <v>#N/A</v>
      </c>
      <c r="GI28" s="173" t="e">
        <f t="shared" si="73"/>
        <v>#N/A</v>
      </c>
      <c r="GJ28" s="173" t="e">
        <f t="shared" si="74"/>
        <v>#N/A</v>
      </c>
      <c r="GK28" s="173" t="e">
        <f t="shared" si="75"/>
        <v>#N/A</v>
      </c>
      <c r="GL28" s="173" t="e">
        <f t="shared" si="76"/>
        <v>#N/A</v>
      </c>
      <c r="GM28" s="173" t="e">
        <f t="shared" si="77"/>
        <v>#N/A</v>
      </c>
      <c r="GN28" s="173" t="e">
        <f t="shared" si="78"/>
        <v>#N/A</v>
      </c>
      <c r="GO28" s="173" t="e">
        <f t="shared" si="79"/>
        <v>#N/A</v>
      </c>
      <c r="GP28" s="173" t="e">
        <f t="shared" si="80"/>
        <v>#N/A</v>
      </c>
      <c r="GQ28" s="173" t="e">
        <f t="shared" si="81"/>
        <v>#N/A</v>
      </c>
      <c r="GR28" s="173" t="e">
        <f t="shared" si="82"/>
        <v>#N/A</v>
      </c>
      <c r="GS28" s="173" t="e">
        <f t="shared" si="83"/>
        <v>#N/A</v>
      </c>
      <c r="GT28" s="173" t="e">
        <f t="shared" si="84"/>
        <v>#N/A</v>
      </c>
      <c r="GU28" s="173" t="e">
        <f t="shared" si="85"/>
        <v>#N/A</v>
      </c>
      <c r="GV28" s="173" t="e">
        <f t="shared" si="86"/>
        <v>#N/A</v>
      </c>
      <c r="GW28" s="173" t="e">
        <f t="shared" si="87"/>
        <v>#N/A</v>
      </c>
      <c r="GX28" s="173" t="e">
        <f t="shared" si="88"/>
        <v>#N/A</v>
      </c>
      <c r="GY28" s="173" t="e">
        <f t="shared" si="89"/>
        <v>#N/A</v>
      </c>
      <c r="GZ28" s="173" t="e">
        <f t="shared" si="90"/>
        <v>#N/A</v>
      </c>
      <c r="HA28" s="173" t="e">
        <f t="shared" si="91"/>
        <v>#N/A</v>
      </c>
      <c r="HB28" s="173" t="e">
        <f t="shared" si="92"/>
        <v>#N/A</v>
      </c>
      <c r="HC28" s="173" t="e">
        <f t="shared" si="93"/>
        <v>#N/A</v>
      </c>
      <c r="HD28" s="173" t="e">
        <f t="shared" si="94"/>
        <v>#N/A</v>
      </c>
      <c r="HE28" s="173" t="e">
        <f t="shared" si="95"/>
        <v>#N/A</v>
      </c>
      <c r="HF28" s="173" t="e">
        <f t="shared" si="96"/>
        <v>#N/A</v>
      </c>
      <c r="HG28" s="173" t="e">
        <f t="shared" si="97"/>
        <v>#N/A</v>
      </c>
      <c r="HH28" s="173" t="e">
        <f t="shared" si="98"/>
        <v>#N/A</v>
      </c>
      <c r="HI28" s="173" t="e">
        <f t="shared" si="99"/>
        <v>#N/A</v>
      </c>
      <c r="HJ28" s="173" t="e">
        <f t="shared" si="100"/>
        <v>#N/A</v>
      </c>
      <c r="HK28" s="173" t="e">
        <f t="shared" si="101"/>
        <v>#N/A</v>
      </c>
      <c r="HL28" s="173" t="e">
        <f t="shared" si="102"/>
        <v>#N/A</v>
      </c>
      <c r="HM28" s="173" t="e">
        <f t="shared" si="103"/>
        <v>#N/A</v>
      </c>
      <c r="HN28" s="173" t="e">
        <f t="shared" si="104"/>
        <v>#N/A</v>
      </c>
      <c r="HO28" s="173" t="e">
        <f t="shared" si="105"/>
        <v>#N/A</v>
      </c>
      <c r="HP28" s="173" t="e">
        <f t="shared" si="106"/>
        <v>#N/A</v>
      </c>
    </row>
    <row r="29" spans="1:224" hidden="1" x14ac:dyDescent="0.25">
      <c r="A29" s="4">
        <v>26</v>
      </c>
      <c r="B29" s="100" t="str">
        <f t="shared" si="107"/>
        <v/>
      </c>
      <c r="C29" s="99"/>
      <c r="D29" s="100" t="str">
        <f t="shared" si="108"/>
        <v/>
      </c>
      <c r="E29" s="36" t="str">
        <f t="shared" si="0"/>
        <v/>
      </c>
      <c r="F29" s="36" t="str">
        <f t="shared" si="1"/>
        <v/>
      </c>
      <c r="G29" s="77" t="str">
        <f t="shared" si="109"/>
        <v/>
      </c>
      <c r="H29" s="23"/>
      <c r="I29" s="58"/>
      <c r="J29" s="300"/>
      <c r="K29" s="78" t="str">
        <f>IF(AND(B29&gt;0,C29&gt;0,D29&gt;0),IF(ISBLANK(J29),IF(ISBLANK(H29),"",(D29-B29)*VLOOKUP(H29,VLookups!$A$4:$B$13,2,FALSE)),J29),"")</f>
        <v/>
      </c>
      <c r="L29" s="79" t="str">
        <f t="shared" si="2"/>
        <v/>
      </c>
      <c r="M29" s="99"/>
      <c r="N29" s="290" t="str">
        <f>IF(AND(M29&gt;0,C29&gt;0,NOT(K29="")),ABS(VLOOKUP($M$1,VLookups!$A$43:$B$44,2,FALSE)-_xlfn.NORM.DIST(M29,G29,K29,TRUE)),"")</f>
        <v/>
      </c>
      <c r="O29" s="98" t="str">
        <f>IF(AND($B29&gt;0,$C29&gt;0,$D29&gt;0,NOT(ISBLANK($H29))),_xlfn.NORM.INV(ABS(VLOOKUP($M$1,VLookups!$A$43:$B$44,2,FALSE)-O$3),$G29,$K29),"")</f>
        <v/>
      </c>
      <c r="P29" s="97" t="str">
        <f>IF(AND($B29&gt;0,$C29&gt;0,$D29&gt;0,NOT(ISBLANK($H29))),_xlfn.NORM.INV(ABS(VLOOKUP($M$1,VLookups!$A$43:$B$44,2,FALSE)-P$3),$G29,$K29),"")</f>
        <v/>
      </c>
      <c r="Q29" s="98" t="str">
        <f>IF(AND($B29&gt;0,$C29&gt;0,$D29&gt;0,NOT(ISBLANK($H29))),_xlfn.NORM.INV(ABS(VLOOKUP($M$1,VLookups!$A$43:$B$44,2,FALSE)-Q$3),$G29,$K29),"")</f>
        <v/>
      </c>
      <c r="R29" s="97" t="str">
        <f>IF(AND($B29&gt;0,$C29&gt;0,$D29&gt;0,NOT(ISBLANK($H29))),_xlfn.NORM.INV(ABS(VLOOKUP($M$1,VLookups!$A$43:$B$44,2,FALSE)-R$3),$G29,$K29),"")</f>
        <v/>
      </c>
      <c r="S29" s="98" t="str">
        <f>IF(AND($B29&gt;0,$C29&gt;0,$D29&gt;0,NOT(ISBLANK($H29))),_xlfn.NORM.INV(ABS(VLOOKUP($M$1,VLookups!$A$43:$B$44,2,FALSE)-S$3),$G29,$K29),"")</f>
        <v/>
      </c>
      <c r="T29" s="97" t="str">
        <f>IF(AND($B29&gt;0,$C29&gt;0,$D29&gt;0,NOT(ISBLANK($H29))),_xlfn.NORM.INV(ABS(VLOOKUP($M$1,VLookups!$A$43:$B$44,2,FALSE)-T$3),$G29,$K29),"")</f>
        <v/>
      </c>
      <c r="U29" s="5"/>
      <c r="V29" s="172"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7"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3" t="e">
        <f t="shared" si="6"/>
        <v>#N/A</v>
      </c>
      <c r="DU29" s="173" t="e">
        <f t="shared" si="7"/>
        <v>#N/A</v>
      </c>
      <c r="DV29" s="173" t="e">
        <f t="shared" si="8"/>
        <v>#N/A</v>
      </c>
      <c r="DW29" s="173" t="e">
        <f t="shared" si="9"/>
        <v>#N/A</v>
      </c>
      <c r="DX29" s="173" t="e">
        <f t="shared" si="10"/>
        <v>#N/A</v>
      </c>
      <c r="DY29" s="173" t="e">
        <f t="shared" si="11"/>
        <v>#N/A</v>
      </c>
      <c r="DZ29" s="173" t="e">
        <f t="shared" si="12"/>
        <v>#N/A</v>
      </c>
      <c r="EA29" s="173" t="e">
        <f t="shared" si="13"/>
        <v>#N/A</v>
      </c>
      <c r="EB29" s="173" t="e">
        <f t="shared" si="14"/>
        <v>#N/A</v>
      </c>
      <c r="EC29" s="173" t="e">
        <f t="shared" si="15"/>
        <v>#N/A</v>
      </c>
      <c r="ED29" s="173" t="e">
        <f t="shared" si="16"/>
        <v>#N/A</v>
      </c>
      <c r="EE29" s="173" t="e">
        <f t="shared" si="17"/>
        <v>#N/A</v>
      </c>
      <c r="EF29" s="173" t="e">
        <f t="shared" si="18"/>
        <v>#N/A</v>
      </c>
      <c r="EG29" s="173" t="e">
        <f t="shared" si="19"/>
        <v>#N/A</v>
      </c>
      <c r="EH29" s="173" t="e">
        <f t="shared" si="20"/>
        <v>#N/A</v>
      </c>
      <c r="EI29" s="173" t="e">
        <f t="shared" si="21"/>
        <v>#N/A</v>
      </c>
      <c r="EJ29" s="173" t="e">
        <f t="shared" si="22"/>
        <v>#N/A</v>
      </c>
      <c r="EK29" s="173" t="e">
        <f t="shared" si="23"/>
        <v>#N/A</v>
      </c>
      <c r="EL29" s="173" t="e">
        <f t="shared" si="24"/>
        <v>#N/A</v>
      </c>
      <c r="EM29" s="173" t="e">
        <f t="shared" si="25"/>
        <v>#N/A</v>
      </c>
      <c r="EN29" s="173" t="e">
        <f t="shared" si="26"/>
        <v>#N/A</v>
      </c>
      <c r="EO29" s="173" t="e">
        <f t="shared" si="27"/>
        <v>#N/A</v>
      </c>
      <c r="EP29" s="173" t="e">
        <f t="shared" si="28"/>
        <v>#N/A</v>
      </c>
      <c r="EQ29" s="173" t="e">
        <f t="shared" si="29"/>
        <v>#N/A</v>
      </c>
      <c r="ER29" s="173" t="e">
        <f t="shared" si="30"/>
        <v>#N/A</v>
      </c>
      <c r="ES29" s="173" t="e">
        <f t="shared" si="31"/>
        <v>#N/A</v>
      </c>
      <c r="ET29" s="173" t="e">
        <f t="shared" si="32"/>
        <v>#N/A</v>
      </c>
      <c r="EU29" s="173" t="e">
        <f t="shared" si="33"/>
        <v>#N/A</v>
      </c>
      <c r="EV29" s="173" t="e">
        <f t="shared" si="34"/>
        <v>#N/A</v>
      </c>
      <c r="EW29" s="173" t="e">
        <f t="shared" si="35"/>
        <v>#N/A</v>
      </c>
      <c r="EX29" s="173" t="e">
        <f t="shared" si="36"/>
        <v>#N/A</v>
      </c>
      <c r="EY29" s="173" t="e">
        <f t="shared" si="37"/>
        <v>#N/A</v>
      </c>
      <c r="EZ29" s="173" t="e">
        <f t="shared" si="38"/>
        <v>#N/A</v>
      </c>
      <c r="FA29" s="173" t="e">
        <f t="shared" si="39"/>
        <v>#N/A</v>
      </c>
      <c r="FB29" s="173" t="e">
        <f t="shared" si="40"/>
        <v>#N/A</v>
      </c>
      <c r="FC29" s="173" t="e">
        <f t="shared" si="41"/>
        <v>#N/A</v>
      </c>
      <c r="FD29" s="173" t="e">
        <f t="shared" si="42"/>
        <v>#N/A</v>
      </c>
      <c r="FE29" s="173" t="e">
        <f t="shared" si="43"/>
        <v>#N/A</v>
      </c>
      <c r="FF29" s="173" t="e">
        <f t="shared" si="44"/>
        <v>#N/A</v>
      </c>
      <c r="FG29" s="173" t="e">
        <f t="shared" si="45"/>
        <v>#N/A</v>
      </c>
      <c r="FH29" s="173" t="e">
        <f t="shared" si="46"/>
        <v>#N/A</v>
      </c>
      <c r="FI29" s="173" t="e">
        <f t="shared" si="47"/>
        <v>#N/A</v>
      </c>
      <c r="FJ29" s="173" t="e">
        <f t="shared" si="48"/>
        <v>#N/A</v>
      </c>
      <c r="FK29" s="173" t="e">
        <f t="shared" si="49"/>
        <v>#N/A</v>
      </c>
      <c r="FL29" s="173" t="e">
        <f t="shared" si="50"/>
        <v>#N/A</v>
      </c>
      <c r="FM29" s="173" t="e">
        <f t="shared" si="51"/>
        <v>#N/A</v>
      </c>
      <c r="FN29" s="173" t="e">
        <f t="shared" si="52"/>
        <v>#N/A</v>
      </c>
      <c r="FO29" s="173" t="e">
        <f t="shared" si="53"/>
        <v>#N/A</v>
      </c>
      <c r="FP29" s="173" t="e">
        <f t="shared" si="54"/>
        <v>#N/A</v>
      </c>
      <c r="FQ29" s="173" t="e">
        <f t="shared" si="55"/>
        <v>#N/A</v>
      </c>
      <c r="FR29" s="173" t="e">
        <f t="shared" si="56"/>
        <v>#N/A</v>
      </c>
      <c r="FS29" s="173" t="e">
        <f t="shared" si="57"/>
        <v>#N/A</v>
      </c>
      <c r="FT29" s="173" t="e">
        <f t="shared" si="58"/>
        <v>#N/A</v>
      </c>
      <c r="FU29" s="173" t="e">
        <f t="shared" si="59"/>
        <v>#N/A</v>
      </c>
      <c r="FV29" s="173" t="e">
        <f t="shared" si="60"/>
        <v>#N/A</v>
      </c>
      <c r="FW29" s="173" t="e">
        <f t="shared" si="61"/>
        <v>#N/A</v>
      </c>
      <c r="FX29" s="173" t="e">
        <f t="shared" si="62"/>
        <v>#N/A</v>
      </c>
      <c r="FY29" s="173" t="e">
        <f t="shared" si="63"/>
        <v>#N/A</v>
      </c>
      <c r="FZ29" s="173" t="e">
        <f t="shared" si="64"/>
        <v>#N/A</v>
      </c>
      <c r="GA29" s="173" t="e">
        <f t="shared" si="65"/>
        <v>#N/A</v>
      </c>
      <c r="GB29" s="173" t="e">
        <f t="shared" si="66"/>
        <v>#N/A</v>
      </c>
      <c r="GC29" s="173" t="e">
        <f t="shared" si="67"/>
        <v>#N/A</v>
      </c>
      <c r="GD29" s="173" t="e">
        <f t="shared" si="68"/>
        <v>#N/A</v>
      </c>
      <c r="GE29" s="173" t="e">
        <f t="shared" si="69"/>
        <v>#N/A</v>
      </c>
      <c r="GF29" s="173" t="e">
        <f t="shared" si="70"/>
        <v>#N/A</v>
      </c>
      <c r="GG29" s="173" t="e">
        <f t="shared" si="71"/>
        <v>#N/A</v>
      </c>
      <c r="GH29" s="173" t="e">
        <f t="shared" si="72"/>
        <v>#N/A</v>
      </c>
      <c r="GI29" s="173" t="e">
        <f t="shared" si="73"/>
        <v>#N/A</v>
      </c>
      <c r="GJ29" s="173" t="e">
        <f t="shared" si="74"/>
        <v>#N/A</v>
      </c>
      <c r="GK29" s="173" t="e">
        <f t="shared" si="75"/>
        <v>#N/A</v>
      </c>
      <c r="GL29" s="173" t="e">
        <f t="shared" si="76"/>
        <v>#N/A</v>
      </c>
      <c r="GM29" s="173" t="e">
        <f t="shared" si="77"/>
        <v>#N/A</v>
      </c>
      <c r="GN29" s="173" t="e">
        <f t="shared" si="78"/>
        <v>#N/A</v>
      </c>
      <c r="GO29" s="173" t="e">
        <f t="shared" si="79"/>
        <v>#N/A</v>
      </c>
      <c r="GP29" s="173" t="e">
        <f t="shared" si="80"/>
        <v>#N/A</v>
      </c>
      <c r="GQ29" s="173" t="e">
        <f t="shared" si="81"/>
        <v>#N/A</v>
      </c>
      <c r="GR29" s="173" t="e">
        <f t="shared" si="82"/>
        <v>#N/A</v>
      </c>
      <c r="GS29" s="173" t="e">
        <f t="shared" si="83"/>
        <v>#N/A</v>
      </c>
      <c r="GT29" s="173" t="e">
        <f t="shared" si="84"/>
        <v>#N/A</v>
      </c>
      <c r="GU29" s="173" t="e">
        <f t="shared" si="85"/>
        <v>#N/A</v>
      </c>
      <c r="GV29" s="173" t="e">
        <f t="shared" si="86"/>
        <v>#N/A</v>
      </c>
      <c r="GW29" s="173" t="e">
        <f t="shared" si="87"/>
        <v>#N/A</v>
      </c>
      <c r="GX29" s="173" t="e">
        <f t="shared" si="88"/>
        <v>#N/A</v>
      </c>
      <c r="GY29" s="173" t="e">
        <f t="shared" si="89"/>
        <v>#N/A</v>
      </c>
      <c r="GZ29" s="173" t="e">
        <f t="shared" si="90"/>
        <v>#N/A</v>
      </c>
      <c r="HA29" s="173" t="e">
        <f t="shared" si="91"/>
        <v>#N/A</v>
      </c>
      <c r="HB29" s="173" t="e">
        <f t="shared" si="92"/>
        <v>#N/A</v>
      </c>
      <c r="HC29" s="173" t="e">
        <f t="shared" si="93"/>
        <v>#N/A</v>
      </c>
      <c r="HD29" s="173" t="e">
        <f t="shared" si="94"/>
        <v>#N/A</v>
      </c>
      <c r="HE29" s="173" t="e">
        <f t="shared" si="95"/>
        <v>#N/A</v>
      </c>
      <c r="HF29" s="173" t="e">
        <f t="shared" si="96"/>
        <v>#N/A</v>
      </c>
      <c r="HG29" s="173" t="e">
        <f t="shared" si="97"/>
        <v>#N/A</v>
      </c>
      <c r="HH29" s="173" t="e">
        <f t="shared" si="98"/>
        <v>#N/A</v>
      </c>
      <c r="HI29" s="173" t="e">
        <f t="shared" si="99"/>
        <v>#N/A</v>
      </c>
      <c r="HJ29" s="173" t="e">
        <f t="shared" si="100"/>
        <v>#N/A</v>
      </c>
      <c r="HK29" s="173" t="e">
        <f t="shared" si="101"/>
        <v>#N/A</v>
      </c>
      <c r="HL29" s="173" t="e">
        <f t="shared" si="102"/>
        <v>#N/A</v>
      </c>
      <c r="HM29" s="173" t="e">
        <f t="shared" si="103"/>
        <v>#N/A</v>
      </c>
      <c r="HN29" s="173" t="e">
        <f t="shared" si="104"/>
        <v>#N/A</v>
      </c>
      <c r="HO29" s="173" t="e">
        <f t="shared" si="105"/>
        <v>#N/A</v>
      </c>
      <c r="HP29" s="173" t="e">
        <f t="shared" si="106"/>
        <v>#N/A</v>
      </c>
    </row>
    <row r="30" spans="1:224" hidden="1" x14ac:dyDescent="0.25">
      <c r="A30" s="4">
        <v>27</v>
      </c>
      <c r="B30" s="100" t="str">
        <f t="shared" si="107"/>
        <v/>
      </c>
      <c r="C30" s="99"/>
      <c r="D30" s="100" t="str">
        <f t="shared" si="108"/>
        <v/>
      </c>
      <c r="E30" s="36" t="str">
        <f t="shared" si="0"/>
        <v/>
      </c>
      <c r="F30" s="36" t="str">
        <f t="shared" si="1"/>
        <v/>
      </c>
      <c r="G30" s="77" t="str">
        <f t="shared" si="109"/>
        <v/>
      </c>
      <c r="H30" s="23"/>
      <c r="I30" s="58"/>
      <c r="J30" s="300"/>
      <c r="K30" s="78" t="str">
        <f>IF(AND(B30&gt;0,C30&gt;0,D30&gt;0),IF(ISBLANK(J30),IF(ISBLANK(H30),"",(D30-B30)*VLOOKUP(H30,VLookups!$A$4:$B$13,2,FALSE)),J30),"")</f>
        <v/>
      </c>
      <c r="L30" s="79" t="str">
        <f t="shared" si="2"/>
        <v/>
      </c>
      <c r="M30" s="99"/>
      <c r="N30" s="290" t="str">
        <f>IF(AND(M30&gt;0,C30&gt;0,NOT(K30="")),ABS(VLOOKUP($M$1,VLookups!$A$43:$B$44,2,FALSE)-_xlfn.NORM.DIST(M30,G30,K30,TRUE)),"")</f>
        <v/>
      </c>
      <c r="O30" s="98" t="str">
        <f>IF(AND($B30&gt;0,$C30&gt;0,$D30&gt;0,NOT(ISBLANK($H30))),_xlfn.NORM.INV(ABS(VLOOKUP($M$1,VLookups!$A$43:$B$44,2,FALSE)-O$3),$G30,$K30),"")</f>
        <v/>
      </c>
      <c r="P30" s="97" t="str">
        <f>IF(AND($B30&gt;0,$C30&gt;0,$D30&gt;0,NOT(ISBLANK($H30))),_xlfn.NORM.INV(ABS(VLOOKUP($M$1,VLookups!$A$43:$B$44,2,FALSE)-P$3),$G30,$K30),"")</f>
        <v/>
      </c>
      <c r="Q30" s="98" t="str">
        <f>IF(AND($B30&gt;0,$C30&gt;0,$D30&gt;0,NOT(ISBLANK($H30))),_xlfn.NORM.INV(ABS(VLOOKUP($M$1,VLookups!$A$43:$B$44,2,FALSE)-Q$3),$G30,$K30),"")</f>
        <v/>
      </c>
      <c r="R30" s="97" t="str">
        <f>IF(AND($B30&gt;0,$C30&gt;0,$D30&gt;0,NOT(ISBLANK($H30))),_xlfn.NORM.INV(ABS(VLOOKUP($M$1,VLookups!$A$43:$B$44,2,FALSE)-R$3),$G30,$K30),"")</f>
        <v/>
      </c>
      <c r="S30" s="98" t="str">
        <f>IF(AND($B30&gt;0,$C30&gt;0,$D30&gt;0,NOT(ISBLANK($H30))),_xlfn.NORM.INV(ABS(VLOOKUP($M$1,VLookups!$A$43:$B$44,2,FALSE)-S$3),$G30,$K30),"")</f>
        <v/>
      </c>
      <c r="T30" s="97" t="str">
        <f>IF(AND($B30&gt;0,$C30&gt;0,$D30&gt;0,NOT(ISBLANK($H30))),_xlfn.NORM.INV(ABS(VLOOKUP($M$1,VLookups!$A$43:$B$44,2,FALSE)-T$3),$G30,$K30),"")</f>
        <v/>
      </c>
      <c r="U30" s="5"/>
      <c r="V30" s="172"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7"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3" t="e">
        <f t="shared" si="6"/>
        <v>#N/A</v>
      </c>
      <c r="DU30" s="173" t="e">
        <f t="shared" si="7"/>
        <v>#N/A</v>
      </c>
      <c r="DV30" s="173" t="e">
        <f t="shared" si="8"/>
        <v>#N/A</v>
      </c>
      <c r="DW30" s="173" t="e">
        <f t="shared" si="9"/>
        <v>#N/A</v>
      </c>
      <c r="DX30" s="173" t="e">
        <f t="shared" si="10"/>
        <v>#N/A</v>
      </c>
      <c r="DY30" s="173" t="e">
        <f t="shared" si="11"/>
        <v>#N/A</v>
      </c>
      <c r="DZ30" s="173" t="e">
        <f t="shared" si="12"/>
        <v>#N/A</v>
      </c>
      <c r="EA30" s="173" t="e">
        <f t="shared" si="13"/>
        <v>#N/A</v>
      </c>
      <c r="EB30" s="173" t="e">
        <f t="shared" si="14"/>
        <v>#N/A</v>
      </c>
      <c r="EC30" s="173" t="e">
        <f t="shared" si="15"/>
        <v>#N/A</v>
      </c>
      <c r="ED30" s="173" t="e">
        <f t="shared" si="16"/>
        <v>#N/A</v>
      </c>
      <c r="EE30" s="173" t="e">
        <f t="shared" si="17"/>
        <v>#N/A</v>
      </c>
      <c r="EF30" s="173" t="e">
        <f t="shared" si="18"/>
        <v>#N/A</v>
      </c>
      <c r="EG30" s="173" t="e">
        <f t="shared" si="19"/>
        <v>#N/A</v>
      </c>
      <c r="EH30" s="173" t="e">
        <f t="shared" si="20"/>
        <v>#N/A</v>
      </c>
      <c r="EI30" s="173" t="e">
        <f t="shared" si="21"/>
        <v>#N/A</v>
      </c>
      <c r="EJ30" s="173" t="e">
        <f t="shared" si="22"/>
        <v>#N/A</v>
      </c>
      <c r="EK30" s="173" t="e">
        <f t="shared" si="23"/>
        <v>#N/A</v>
      </c>
      <c r="EL30" s="173" t="e">
        <f t="shared" si="24"/>
        <v>#N/A</v>
      </c>
      <c r="EM30" s="173" t="e">
        <f t="shared" si="25"/>
        <v>#N/A</v>
      </c>
      <c r="EN30" s="173" t="e">
        <f t="shared" si="26"/>
        <v>#N/A</v>
      </c>
      <c r="EO30" s="173" t="e">
        <f t="shared" si="27"/>
        <v>#N/A</v>
      </c>
      <c r="EP30" s="173" t="e">
        <f t="shared" si="28"/>
        <v>#N/A</v>
      </c>
      <c r="EQ30" s="173" t="e">
        <f t="shared" si="29"/>
        <v>#N/A</v>
      </c>
      <c r="ER30" s="173" t="e">
        <f t="shared" si="30"/>
        <v>#N/A</v>
      </c>
      <c r="ES30" s="173" t="e">
        <f t="shared" si="31"/>
        <v>#N/A</v>
      </c>
      <c r="ET30" s="173" t="e">
        <f t="shared" si="32"/>
        <v>#N/A</v>
      </c>
      <c r="EU30" s="173" t="e">
        <f t="shared" si="33"/>
        <v>#N/A</v>
      </c>
      <c r="EV30" s="173" t="e">
        <f t="shared" si="34"/>
        <v>#N/A</v>
      </c>
      <c r="EW30" s="173" t="e">
        <f t="shared" si="35"/>
        <v>#N/A</v>
      </c>
      <c r="EX30" s="173" t="e">
        <f t="shared" si="36"/>
        <v>#N/A</v>
      </c>
      <c r="EY30" s="173" t="e">
        <f t="shared" si="37"/>
        <v>#N/A</v>
      </c>
      <c r="EZ30" s="173" t="e">
        <f t="shared" si="38"/>
        <v>#N/A</v>
      </c>
      <c r="FA30" s="173" t="e">
        <f t="shared" si="39"/>
        <v>#N/A</v>
      </c>
      <c r="FB30" s="173" t="e">
        <f t="shared" si="40"/>
        <v>#N/A</v>
      </c>
      <c r="FC30" s="173" t="e">
        <f t="shared" si="41"/>
        <v>#N/A</v>
      </c>
      <c r="FD30" s="173" t="e">
        <f t="shared" si="42"/>
        <v>#N/A</v>
      </c>
      <c r="FE30" s="173" t="e">
        <f t="shared" si="43"/>
        <v>#N/A</v>
      </c>
      <c r="FF30" s="173" t="e">
        <f t="shared" si="44"/>
        <v>#N/A</v>
      </c>
      <c r="FG30" s="173" t="e">
        <f t="shared" si="45"/>
        <v>#N/A</v>
      </c>
      <c r="FH30" s="173" t="e">
        <f t="shared" si="46"/>
        <v>#N/A</v>
      </c>
      <c r="FI30" s="173" t="e">
        <f t="shared" si="47"/>
        <v>#N/A</v>
      </c>
      <c r="FJ30" s="173" t="e">
        <f t="shared" si="48"/>
        <v>#N/A</v>
      </c>
      <c r="FK30" s="173" t="e">
        <f t="shared" si="49"/>
        <v>#N/A</v>
      </c>
      <c r="FL30" s="173" t="e">
        <f t="shared" si="50"/>
        <v>#N/A</v>
      </c>
      <c r="FM30" s="173" t="e">
        <f t="shared" si="51"/>
        <v>#N/A</v>
      </c>
      <c r="FN30" s="173" t="e">
        <f t="shared" si="52"/>
        <v>#N/A</v>
      </c>
      <c r="FO30" s="173" t="e">
        <f t="shared" si="53"/>
        <v>#N/A</v>
      </c>
      <c r="FP30" s="173" t="e">
        <f t="shared" si="54"/>
        <v>#N/A</v>
      </c>
      <c r="FQ30" s="173" t="e">
        <f t="shared" si="55"/>
        <v>#N/A</v>
      </c>
      <c r="FR30" s="173" t="e">
        <f t="shared" si="56"/>
        <v>#N/A</v>
      </c>
      <c r="FS30" s="173" t="e">
        <f t="shared" si="57"/>
        <v>#N/A</v>
      </c>
      <c r="FT30" s="173" t="e">
        <f t="shared" si="58"/>
        <v>#N/A</v>
      </c>
      <c r="FU30" s="173" t="e">
        <f t="shared" si="59"/>
        <v>#N/A</v>
      </c>
      <c r="FV30" s="173" t="e">
        <f t="shared" si="60"/>
        <v>#N/A</v>
      </c>
      <c r="FW30" s="173" t="e">
        <f t="shared" si="61"/>
        <v>#N/A</v>
      </c>
      <c r="FX30" s="173" t="e">
        <f t="shared" si="62"/>
        <v>#N/A</v>
      </c>
      <c r="FY30" s="173" t="e">
        <f t="shared" si="63"/>
        <v>#N/A</v>
      </c>
      <c r="FZ30" s="173" t="e">
        <f t="shared" si="64"/>
        <v>#N/A</v>
      </c>
      <c r="GA30" s="173" t="e">
        <f t="shared" si="65"/>
        <v>#N/A</v>
      </c>
      <c r="GB30" s="173" t="e">
        <f t="shared" si="66"/>
        <v>#N/A</v>
      </c>
      <c r="GC30" s="173" t="e">
        <f t="shared" si="67"/>
        <v>#N/A</v>
      </c>
      <c r="GD30" s="173" t="e">
        <f t="shared" si="68"/>
        <v>#N/A</v>
      </c>
      <c r="GE30" s="173" t="e">
        <f t="shared" si="69"/>
        <v>#N/A</v>
      </c>
      <c r="GF30" s="173" t="e">
        <f t="shared" si="70"/>
        <v>#N/A</v>
      </c>
      <c r="GG30" s="173" t="e">
        <f t="shared" si="71"/>
        <v>#N/A</v>
      </c>
      <c r="GH30" s="173" t="e">
        <f t="shared" si="72"/>
        <v>#N/A</v>
      </c>
      <c r="GI30" s="173" t="e">
        <f t="shared" si="73"/>
        <v>#N/A</v>
      </c>
      <c r="GJ30" s="173" t="e">
        <f t="shared" si="74"/>
        <v>#N/A</v>
      </c>
      <c r="GK30" s="173" t="e">
        <f t="shared" si="75"/>
        <v>#N/A</v>
      </c>
      <c r="GL30" s="173" t="e">
        <f t="shared" si="76"/>
        <v>#N/A</v>
      </c>
      <c r="GM30" s="173" t="e">
        <f t="shared" si="77"/>
        <v>#N/A</v>
      </c>
      <c r="GN30" s="173" t="e">
        <f t="shared" si="78"/>
        <v>#N/A</v>
      </c>
      <c r="GO30" s="173" t="e">
        <f t="shared" si="79"/>
        <v>#N/A</v>
      </c>
      <c r="GP30" s="173" t="e">
        <f t="shared" si="80"/>
        <v>#N/A</v>
      </c>
      <c r="GQ30" s="173" t="e">
        <f t="shared" si="81"/>
        <v>#N/A</v>
      </c>
      <c r="GR30" s="173" t="e">
        <f t="shared" si="82"/>
        <v>#N/A</v>
      </c>
      <c r="GS30" s="173" t="e">
        <f t="shared" si="83"/>
        <v>#N/A</v>
      </c>
      <c r="GT30" s="173" t="e">
        <f t="shared" si="84"/>
        <v>#N/A</v>
      </c>
      <c r="GU30" s="173" t="e">
        <f t="shared" si="85"/>
        <v>#N/A</v>
      </c>
      <c r="GV30" s="173" t="e">
        <f t="shared" si="86"/>
        <v>#N/A</v>
      </c>
      <c r="GW30" s="173" t="e">
        <f t="shared" si="87"/>
        <v>#N/A</v>
      </c>
      <c r="GX30" s="173" t="e">
        <f t="shared" si="88"/>
        <v>#N/A</v>
      </c>
      <c r="GY30" s="173" t="e">
        <f t="shared" si="89"/>
        <v>#N/A</v>
      </c>
      <c r="GZ30" s="173" t="e">
        <f t="shared" si="90"/>
        <v>#N/A</v>
      </c>
      <c r="HA30" s="173" t="e">
        <f t="shared" si="91"/>
        <v>#N/A</v>
      </c>
      <c r="HB30" s="173" t="e">
        <f t="shared" si="92"/>
        <v>#N/A</v>
      </c>
      <c r="HC30" s="173" t="e">
        <f t="shared" si="93"/>
        <v>#N/A</v>
      </c>
      <c r="HD30" s="173" t="e">
        <f t="shared" si="94"/>
        <v>#N/A</v>
      </c>
      <c r="HE30" s="173" t="e">
        <f t="shared" si="95"/>
        <v>#N/A</v>
      </c>
      <c r="HF30" s="173" t="e">
        <f t="shared" si="96"/>
        <v>#N/A</v>
      </c>
      <c r="HG30" s="173" t="e">
        <f t="shared" si="97"/>
        <v>#N/A</v>
      </c>
      <c r="HH30" s="173" t="e">
        <f t="shared" si="98"/>
        <v>#N/A</v>
      </c>
      <c r="HI30" s="173" t="e">
        <f t="shared" si="99"/>
        <v>#N/A</v>
      </c>
      <c r="HJ30" s="173" t="e">
        <f t="shared" si="100"/>
        <v>#N/A</v>
      </c>
      <c r="HK30" s="173" t="e">
        <f t="shared" si="101"/>
        <v>#N/A</v>
      </c>
      <c r="HL30" s="173" t="e">
        <f t="shared" si="102"/>
        <v>#N/A</v>
      </c>
      <c r="HM30" s="173" t="e">
        <f t="shared" si="103"/>
        <v>#N/A</v>
      </c>
      <c r="HN30" s="173" t="e">
        <f t="shared" si="104"/>
        <v>#N/A</v>
      </c>
      <c r="HO30" s="173" t="e">
        <f t="shared" si="105"/>
        <v>#N/A</v>
      </c>
      <c r="HP30" s="173" t="e">
        <f t="shared" si="106"/>
        <v>#N/A</v>
      </c>
    </row>
    <row r="31" spans="1:224" hidden="1" x14ac:dyDescent="0.25">
      <c r="A31" s="4">
        <v>28</v>
      </c>
      <c r="B31" s="100" t="str">
        <f t="shared" si="107"/>
        <v/>
      </c>
      <c r="C31" s="99"/>
      <c r="D31" s="100" t="str">
        <f t="shared" si="108"/>
        <v/>
      </c>
      <c r="E31" s="36" t="str">
        <f t="shared" si="0"/>
        <v/>
      </c>
      <c r="F31" s="36" t="str">
        <f t="shared" si="1"/>
        <v/>
      </c>
      <c r="G31" s="77" t="str">
        <f t="shared" si="109"/>
        <v/>
      </c>
      <c r="H31" s="23"/>
      <c r="I31" s="58"/>
      <c r="J31" s="300"/>
      <c r="K31" s="78" t="str">
        <f>IF(AND(B31&gt;0,C31&gt;0,D31&gt;0),IF(ISBLANK(J31),IF(ISBLANK(H31),"",(D31-B31)*VLOOKUP(H31,VLookups!$A$4:$B$13,2,FALSE)),J31),"")</f>
        <v/>
      </c>
      <c r="L31" s="79" t="str">
        <f t="shared" si="2"/>
        <v/>
      </c>
      <c r="M31" s="99"/>
      <c r="N31" s="290" t="str">
        <f>IF(AND(M31&gt;0,C31&gt;0,NOT(K31="")),ABS(VLOOKUP($M$1,VLookups!$A$43:$B$44,2,FALSE)-_xlfn.NORM.DIST(M31,G31,K31,TRUE)),"")</f>
        <v/>
      </c>
      <c r="O31" s="98" t="str">
        <f>IF(AND($B31&gt;0,$C31&gt;0,$D31&gt;0,NOT(ISBLANK($H31))),_xlfn.NORM.INV(ABS(VLOOKUP($M$1,VLookups!$A$43:$B$44,2,FALSE)-O$3),$G31,$K31),"")</f>
        <v/>
      </c>
      <c r="P31" s="97" t="str">
        <f>IF(AND($B31&gt;0,$C31&gt;0,$D31&gt;0,NOT(ISBLANK($H31))),_xlfn.NORM.INV(ABS(VLOOKUP($M$1,VLookups!$A$43:$B$44,2,FALSE)-P$3),$G31,$K31),"")</f>
        <v/>
      </c>
      <c r="Q31" s="98" t="str">
        <f>IF(AND($B31&gt;0,$C31&gt;0,$D31&gt;0,NOT(ISBLANK($H31))),_xlfn.NORM.INV(ABS(VLOOKUP($M$1,VLookups!$A$43:$B$44,2,FALSE)-Q$3),$G31,$K31),"")</f>
        <v/>
      </c>
      <c r="R31" s="97" t="str">
        <f>IF(AND($B31&gt;0,$C31&gt;0,$D31&gt;0,NOT(ISBLANK($H31))),_xlfn.NORM.INV(ABS(VLOOKUP($M$1,VLookups!$A$43:$B$44,2,FALSE)-R$3),$G31,$K31),"")</f>
        <v/>
      </c>
      <c r="S31" s="98" t="str">
        <f>IF(AND($B31&gt;0,$C31&gt;0,$D31&gt;0,NOT(ISBLANK($H31))),_xlfn.NORM.INV(ABS(VLOOKUP($M$1,VLookups!$A$43:$B$44,2,FALSE)-S$3),$G31,$K31),"")</f>
        <v/>
      </c>
      <c r="T31" s="97" t="str">
        <f>IF(AND($B31&gt;0,$C31&gt;0,$D31&gt;0,NOT(ISBLANK($H31))),_xlfn.NORM.INV(ABS(VLOOKUP($M$1,VLookups!$A$43:$B$44,2,FALSE)-T$3),$G31,$K31),"")</f>
        <v/>
      </c>
      <c r="U31" s="5"/>
      <c r="V31" s="172"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7"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3" t="e">
        <f t="shared" si="6"/>
        <v>#N/A</v>
      </c>
      <c r="DU31" s="173" t="e">
        <f t="shared" si="7"/>
        <v>#N/A</v>
      </c>
      <c r="DV31" s="173" t="e">
        <f t="shared" si="8"/>
        <v>#N/A</v>
      </c>
      <c r="DW31" s="173" t="e">
        <f t="shared" si="9"/>
        <v>#N/A</v>
      </c>
      <c r="DX31" s="173" t="e">
        <f t="shared" si="10"/>
        <v>#N/A</v>
      </c>
      <c r="DY31" s="173" t="e">
        <f t="shared" si="11"/>
        <v>#N/A</v>
      </c>
      <c r="DZ31" s="173" t="e">
        <f t="shared" si="12"/>
        <v>#N/A</v>
      </c>
      <c r="EA31" s="173" t="e">
        <f t="shared" si="13"/>
        <v>#N/A</v>
      </c>
      <c r="EB31" s="173" t="e">
        <f t="shared" si="14"/>
        <v>#N/A</v>
      </c>
      <c r="EC31" s="173" t="e">
        <f t="shared" si="15"/>
        <v>#N/A</v>
      </c>
      <c r="ED31" s="173" t="e">
        <f t="shared" si="16"/>
        <v>#N/A</v>
      </c>
      <c r="EE31" s="173" t="e">
        <f t="shared" si="17"/>
        <v>#N/A</v>
      </c>
      <c r="EF31" s="173" t="e">
        <f t="shared" si="18"/>
        <v>#N/A</v>
      </c>
      <c r="EG31" s="173" t="e">
        <f t="shared" si="19"/>
        <v>#N/A</v>
      </c>
      <c r="EH31" s="173" t="e">
        <f t="shared" si="20"/>
        <v>#N/A</v>
      </c>
      <c r="EI31" s="173" t="e">
        <f t="shared" si="21"/>
        <v>#N/A</v>
      </c>
      <c r="EJ31" s="173" t="e">
        <f t="shared" si="22"/>
        <v>#N/A</v>
      </c>
      <c r="EK31" s="173" t="e">
        <f t="shared" si="23"/>
        <v>#N/A</v>
      </c>
      <c r="EL31" s="173" t="e">
        <f t="shared" si="24"/>
        <v>#N/A</v>
      </c>
      <c r="EM31" s="173" t="e">
        <f t="shared" si="25"/>
        <v>#N/A</v>
      </c>
      <c r="EN31" s="173" t="e">
        <f t="shared" si="26"/>
        <v>#N/A</v>
      </c>
      <c r="EO31" s="173" t="e">
        <f t="shared" si="27"/>
        <v>#N/A</v>
      </c>
      <c r="EP31" s="173" t="e">
        <f t="shared" si="28"/>
        <v>#N/A</v>
      </c>
      <c r="EQ31" s="173" t="e">
        <f t="shared" si="29"/>
        <v>#N/A</v>
      </c>
      <c r="ER31" s="173" t="e">
        <f t="shared" si="30"/>
        <v>#N/A</v>
      </c>
      <c r="ES31" s="173" t="e">
        <f t="shared" si="31"/>
        <v>#N/A</v>
      </c>
      <c r="ET31" s="173" t="e">
        <f t="shared" si="32"/>
        <v>#N/A</v>
      </c>
      <c r="EU31" s="173" t="e">
        <f t="shared" si="33"/>
        <v>#N/A</v>
      </c>
      <c r="EV31" s="173" t="e">
        <f t="shared" si="34"/>
        <v>#N/A</v>
      </c>
      <c r="EW31" s="173" t="e">
        <f t="shared" si="35"/>
        <v>#N/A</v>
      </c>
      <c r="EX31" s="173" t="e">
        <f t="shared" si="36"/>
        <v>#N/A</v>
      </c>
      <c r="EY31" s="173" t="e">
        <f t="shared" si="37"/>
        <v>#N/A</v>
      </c>
      <c r="EZ31" s="173" t="e">
        <f t="shared" si="38"/>
        <v>#N/A</v>
      </c>
      <c r="FA31" s="173" t="e">
        <f t="shared" si="39"/>
        <v>#N/A</v>
      </c>
      <c r="FB31" s="173" t="e">
        <f t="shared" si="40"/>
        <v>#N/A</v>
      </c>
      <c r="FC31" s="173" t="e">
        <f t="shared" si="41"/>
        <v>#N/A</v>
      </c>
      <c r="FD31" s="173" t="e">
        <f t="shared" si="42"/>
        <v>#N/A</v>
      </c>
      <c r="FE31" s="173" t="e">
        <f t="shared" si="43"/>
        <v>#N/A</v>
      </c>
      <c r="FF31" s="173" t="e">
        <f t="shared" si="44"/>
        <v>#N/A</v>
      </c>
      <c r="FG31" s="173" t="e">
        <f t="shared" si="45"/>
        <v>#N/A</v>
      </c>
      <c r="FH31" s="173" t="e">
        <f t="shared" si="46"/>
        <v>#N/A</v>
      </c>
      <c r="FI31" s="173" t="e">
        <f t="shared" si="47"/>
        <v>#N/A</v>
      </c>
      <c r="FJ31" s="173" t="e">
        <f t="shared" si="48"/>
        <v>#N/A</v>
      </c>
      <c r="FK31" s="173" t="e">
        <f t="shared" si="49"/>
        <v>#N/A</v>
      </c>
      <c r="FL31" s="173" t="e">
        <f t="shared" si="50"/>
        <v>#N/A</v>
      </c>
      <c r="FM31" s="173" t="e">
        <f t="shared" si="51"/>
        <v>#N/A</v>
      </c>
      <c r="FN31" s="173" t="e">
        <f t="shared" si="52"/>
        <v>#N/A</v>
      </c>
      <c r="FO31" s="173" t="e">
        <f t="shared" si="53"/>
        <v>#N/A</v>
      </c>
      <c r="FP31" s="173" t="e">
        <f t="shared" si="54"/>
        <v>#N/A</v>
      </c>
      <c r="FQ31" s="173" t="e">
        <f t="shared" si="55"/>
        <v>#N/A</v>
      </c>
      <c r="FR31" s="173" t="e">
        <f t="shared" si="56"/>
        <v>#N/A</v>
      </c>
      <c r="FS31" s="173" t="e">
        <f t="shared" si="57"/>
        <v>#N/A</v>
      </c>
      <c r="FT31" s="173" t="e">
        <f t="shared" si="58"/>
        <v>#N/A</v>
      </c>
      <c r="FU31" s="173" t="e">
        <f t="shared" si="59"/>
        <v>#N/A</v>
      </c>
      <c r="FV31" s="173" t="e">
        <f t="shared" si="60"/>
        <v>#N/A</v>
      </c>
      <c r="FW31" s="173" t="e">
        <f t="shared" si="61"/>
        <v>#N/A</v>
      </c>
      <c r="FX31" s="173" t="e">
        <f t="shared" si="62"/>
        <v>#N/A</v>
      </c>
      <c r="FY31" s="173" t="e">
        <f t="shared" si="63"/>
        <v>#N/A</v>
      </c>
      <c r="FZ31" s="173" t="e">
        <f t="shared" si="64"/>
        <v>#N/A</v>
      </c>
      <c r="GA31" s="173" t="e">
        <f t="shared" si="65"/>
        <v>#N/A</v>
      </c>
      <c r="GB31" s="173" t="e">
        <f t="shared" si="66"/>
        <v>#N/A</v>
      </c>
      <c r="GC31" s="173" t="e">
        <f t="shared" si="67"/>
        <v>#N/A</v>
      </c>
      <c r="GD31" s="173" t="e">
        <f t="shared" si="68"/>
        <v>#N/A</v>
      </c>
      <c r="GE31" s="173" t="e">
        <f t="shared" si="69"/>
        <v>#N/A</v>
      </c>
      <c r="GF31" s="173" t="e">
        <f t="shared" si="70"/>
        <v>#N/A</v>
      </c>
      <c r="GG31" s="173" t="e">
        <f t="shared" si="71"/>
        <v>#N/A</v>
      </c>
      <c r="GH31" s="173" t="e">
        <f t="shared" si="72"/>
        <v>#N/A</v>
      </c>
      <c r="GI31" s="173" t="e">
        <f t="shared" si="73"/>
        <v>#N/A</v>
      </c>
      <c r="GJ31" s="173" t="e">
        <f t="shared" si="74"/>
        <v>#N/A</v>
      </c>
      <c r="GK31" s="173" t="e">
        <f t="shared" si="75"/>
        <v>#N/A</v>
      </c>
      <c r="GL31" s="173" t="e">
        <f t="shared" si="76"/>
        <v>#N/A</v>
      </c>
      <c r="GM31" s="173" t="e">
        <f t="shared" si="77"/>
        <v>#N/A</v>
      </c>
      <c r="GN31" s="173" t="e">
        <f t="shared" si="78"/>
        <v>#N/A</v>
      </c>
      <c r="GO31" s="173" t="e">
        <f t="shared" si="79"/>
        <v>#N/A</v>
      </c>
      <c r="GP31" s="173" t="e">
        <f t="shared" si="80"/>
        <v>#N/A</v>
      </c>
      <c r="GQ31" s="173" t="e">
        <f t="shared" si="81"/>
        <v>#N/A</v>
      </c>
      <c r="GR31" s="173" t="e">
        <f t="shared" si="82"/>
        <v>#N/A</v>
      </c>
      <c r="GS31" s="173" t="e">
        <f t="shared" si="83"/>
        <v>#N/A</v>
      </c>
      <c r="GT31" s="173" t="e">
        <f t="shared" si="84"/>
        <v>#N/A</v>
      </c>
      <c r="GU31" s="173" t="e">
        <f t="shared" si="85"/>
        <v>#N/A</v>
      </c>
      <c r="GV31" s="173" t="e">
        <f t="shared" si="86"/>
        <v>#N/A</v>
      </c>
      <c r="GW31" s="173" t="e">
        <f t="shared" si="87"/>
        <v>#N/A</v>
      </c>
      <c r="GX31" s="173" t="e">
        <f t="shared" si="88"/>
        <v>#N/A</v>
      </c>
      <c r="GY31" s="173" t="e">
        <f t="shared" si="89"/>
        <v>#N/A</v>
      </c>
      <c r="GZ31" s="173" t="e">
        <f t="shared" si="90"/>
        <v>#N/A</v>
      </c>
      <c r="HA31" s="173" t="e">
        <f t="shared" si="91"/>
        <v>#N/A</v>
      </c>
      <c r="HB31" s="173" t="e">
        <f t="shared" si="92"/>
        <v>#N/A</v>
      </c>
      <c r="HC31" s="173" t="e">
        <f t="shared" si="93"/>
        <v>#N/A</v>
      </c>
      <c r="HD31" s="173" t="e">
        <f t="shared" si="94"/>
        <v>#N/A</v>
      </c>
      <c r="HE31" s="173" t="e">
        <f t="shared" si="95"/>
        <v>#N/A</v>
      </c>
      <c r="HF31" s="173" t="e">
        <f t="shared" si="96"/>
        <v>#N/A</v>
      </c>
      <c r="HG31" s="173" t="e">
        <f t="shared" si="97"/>
        <v>#N/A</v>
      </c>
      <c r="HH31" s="173" t="e">
        <f t="shared" si="98"/>
        <v>#N/A</v>
      </c>
      <c r="HI31" s="173" t="e">
        <f t="shared" si="99"/>
        <v>#N/A</v>
      </c>
      <c r="HJ31" s="173" t="e">
        <f t="shared" si="100"/>
        <v>#N/A</v>
      </c>
      <c r="HK31" s="173" t="e">
        <f t="shared" si="101"/>
        <v>#N/A</v>
      </c>
      <c r="HL31" s="173" t="e">
        <f t="shared" si="102"/>
        <v>#N/A</v>
      </c>
      <c r="HM31" s="173" t="e">
        <f t="shared" si="103"/>
        <v>#N/A</v>
      </c>
      <c r="HN31" s="173" t="e">
        <f t="shared" si="104"/>
        <v>#N/A</v>
      </c>
      <c r="HO31" s="173" t="e">
        <f t="shared" si="105"/>
        <v>#N/A</v>
      </c>
      <c r="HP31" s="173" t="e">
        <f t="shared" si="106"/>
        <v>#N/A</v>
      </c>
    </row>
    <row r="32" spans="1:224" hidden="1" x14ac:dyDescent="0.25">
      <c r="A32" s="4">
        <v>29</v>
      </c>
      <c r="B32" s="100" t="str">
        <f t="shared" si="107"/>
        <v/>
      </c>
      <c r="C32" s="99"/>
      <c r="D32" s="100" t="str">
        <f t="shared" si="108"/>
        <v/>
      </c>
      <c r="E32" s="36" t="str">
        <f t="shared" si="0"/>
        <v/>
      </c>
      <c r="F32" s="36" t="str">
        <f t="shared" si="1"/>
        <v/>
      </c>
      <c r="G32" s="77" t="str">
        <f t="shared" si="109"/>
        <v/>
      </c>
      <c r="H32" s="23"/>
      <c r="I32" s="58"/>
      <c r="J32" s="300"/>
      <c r="K32" s="78" t="str">
        <f>IF(AND(B32&gt;0,C32&gt;0,D32&gt;0),IF(ISBLANK(J32),IF(ISBLANK(H32),"",(D32-B32)*VLOOKUP(H32,VLookups!$A$4:$B$13,2,FALSE)),J32),"")</f>
        <v/>
      </c>
      <c r="L32" s="79" t="str">
        <f t="shared" si="2"/>
        <v/>
      </c>
      <c r="M32" s="99"/>
      <c r="N32" s="290" t="str">
        <f>IF(AND(M32&gt;0,C32&gt;0,NOT(K32="")),ABS(VLOOKUP($M$1,VLookups!$A$43:$B$44,2,FALSE)-_xlfn.NORM.DIST(M32,G32,K32,TRUE)),"")</f>
        <v/>
      </c>
      <c r="O32" s="98" t="str">
        <f>IF(AND($B32&gt;0,$C32&gt;0,$D32&gt;0,NOT(ISBLANK($H32))),_xlfn.NORM.INV(ABS(VLOOKUP($M$1,VLookups!$A$43:$B$44,2,FALSE)-O$3),$G32,$K32),"")</f>
        <v/>
      </c>
      <c r="P32" s="97" t="str">
        <f>IF(AND($B32&gt;0,$C32&gt;0,$D32&gt;0,NOT(ISBLANK($H32))),_xlfn.NORM.INV(ABS(VLOOKUP($M$1,VLookups!$A$43:$B$44,2,FALSE)-P$3),$G32,$K32),"")</f>
        <v/>
      </c>
      <c r="Q32" s="98" t="str">
        <f>IF(AND($B32&gt;0,$C32&gt;0,$D32&gt;0,NOT(ISBLANK($H32))),_xlfn.NORM.INV(ABS(VLOOKUP($M$1,VLookups!$A$43:$B$44,2,FALSE)-Q$3),$G32,$K32),"")</f>
        <v/>
      </c>
      <c r="R32" s="97" t="str">
        <f>IF(AND($B32&gt;0,$C32&gt;0,$D32&gt;0,NOT(ISBLANK($H32))),_xlfn.NORM.INV(ABS(VLOOKUP($M$1,VLookups!$A$43:$B$44,2,FALSE)-R$3),$G32,$K32),"")</f>
        <v/>
      </c>
      <c r="S32" s="98" t="str">
        <f>IF(AND($B32&gt;0,$C32&gt;0,$D32&gt;0,NOT(ISBLANK($H32))),_xlfn.NORM.INV(ABS(VLOOKUP($M$1,VLookups!$A$43:$B$44,2,FALSE)-S$3),$G32,$K32),"")</f>
        <v/>
      </c>
      <c r="T32" s="97" t="str">
        <f>IF(AND($B32&gt;0,$C32&gt;0,$D32&gt;0,NOT(ISBLANK($H32))),_xlfn.NORM.INV(ABS(VLOOKUP($M$1,VLookups!$A$43:$B$44,2,FALSE)-T$3),$G32,$K32),"")</f>
        <v/>
      </c>
      <c r="U32" s="5"/>
      <c r="V32" s="172"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7"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3" t="e">
        <f t="shared" si="6"/>
        <v>#N/A</v>
      </c>
      <c r="DU32" s="173" t="e">
        <f t="shared" si="7"/>
        <v>#N/A</v>
      </c>
      <c r="DV32" s="173" t="e">
        <f t="shared" si="8"/>
        <v>#N/A</v>
      </c>
      <c r="DW32" s="173" t="e">
        <f t="shared" si="9"/>
        <v>#N/A</v>
      </c>
      <c r="DX32" s="173" t="e">
        <f t="shared" si="10"/>
        <v>#N/A</v>
      </c>
      <c r="DY32" s="173" t="e">
        <f t="shared" si="11"/>
        <v>#N/A</v>
      </c>
      <c r="DZ32" s="173" t="e">
        <f t="shared" si="12"/>
        <v>#N/A</v>
      </c>
      <c r="EA32" s="173" t="e">
        <f t="shared" si="13"/>
        <v>#N/A</v>
      </c>
      <c r="EB32" s="173" t="e">
        <f t="shared" si="14"/>
        <v>#N/A</v>
      </c>
      <c r="EC32" s="173" t="e">
        <f t="shared" si="15"/>
        <v>#N/A</v>
      </c>
      <c r="ED32" s="173" t="e">
        <f t="shared" si="16"/>
        <v>#N/A</v>
      </c>
      <c r="EE32" s="173" t="e">
        <f t="shared" si="17"/>
        <v>#N/A</v>
      </c>
      <c r="EF32" s="173" t="e">
        <f t="shared" si="18"/>
        <v>#N/A</v>
      </c>
      <c r="EG32" s="173" t="e">
        <f t="shared" si="19"/>
        <v>#N/A</v>
      </c>
      <c r="EH32" s="173" t="e">
        <f t="shared" si="20"/>
        <v>#N/A</v>
      </c>
      <c r="EI32" s="173" t="e">
        <f t="shared" si="21"/>
        <v>#N/A</v>
      </c>
      <c r="EJ32" s="173" t="e">
        <f t="shared" si="22"/>
        <v>#N/A</v>
      </c>
      <c r="EK32" s="173" t="e">
        <f t="shared" si="23"/>
        <v>#N/A</v>
      </c>
      <c r="EL32" s="173" t="e">
        <f t="shared" si="24"/>
        <v>#N/A</v>
      </c>
      <c r="EM32" s="173" t="e">
        <f t="shared" si="25"/>
        <v>#N/A</v>
      </c>
      <c r="EN32" s="173" t="e">
        <f t="shared" si="26"/>
        <v>#N/A</v>
      </c>
      <c r="EO32" s="173" t="e">
        <f t="shared" si="27"/>
        <v>#N/A</v>
      </c>
      <c r="EP32" s="173" t="e">
        <f t="shared" si="28"/>
        <v>#N/A</v>
      </c>
      <c r="EQ32" s="173" t="e">
        <f t="shared" si="29"/>
        <v>#N/A</v>
      </c>
      <c r="ER32" s="173" t="e">
        <f t="shared" si="30"/>
        <v>#N/A</v>
      </c>
      <c r="ES32" s="173" t="e">
        <f t="shared" si="31"/>
        <v>#N/A</v>
      </c>
      <c r="ET32" s="173" t="e">
        <f t="shared" si="32"/>
        <v>#N/A</v>
      </c>
      <c r="EU32" s="173" t="e">
        <f t="shared" si="33"/>
        <v>#N/A</v>
      </c>
      <c r="EV32" s="173" t="e">
        <f t="shared" si="34"/>
        <v>#N/A</v>
      </c>
      <c r="EW32" s="173" t="e">
        <f t="shared" si="35"/>
        <v>#N/A</v>
      </c>
      <c r="EX32" s="173" t="e">
        <f t="shared" si="36"/>
        <v>#N/A</v>
      </c>
      <c r="EY32" s="173" t="e">
        <f t="shared" si="37"/>
        <v>#N/A</v>
      </c>
      <c r="EZ32" s="173" t="e">
        <f t="shared" si="38"/>
        <v>#N/A</v>
      </c>
      <c r="FA32" s="173" t="e">
        <f t="shared" si="39"/>
        <v>#N/A</v>
      </c>
      <c r="FB32" s="173" t="e">
        <f t="shared" si="40"/>
        <v>#N/A</v>
      </c>
      <c r="FC32" s="173" t="e">
        <f t="shared" si="41"/>
        <v>#N/A</v>
      </c>
      <c r="FD32" s="173" t="e">
        <f t="shared" si="42"/>
        <v>#N/A</v>
      </c>
      <c r="FE32" s="173" t="e">
        <f t="shared" si="43"/>
        <v>#N/A</v>
      </c>
      <c r="FF32" s="173" t="e">
        <f t="shared" si="44"/>
        <v>#N/A</v>
      </c>
      <c r="FG32" s="173" t="e">
        <f t="shared" si="45"/>
        <v>#N/A</v>
      </c>
      <c r="FH32" s="173" t="e">
        <f t="shared" si="46"/>
        <v>#N/A</v>
      </c>
      <c r="FI32" s="173" t="e">
        <f t="shared" si="47"/>
        <v>#N/A</v>
      </c>
      <c r="FJ32" s="173" t="e">
        <f t="shared" si="48"/>
        <v>#N/A</v>
      </c>
      <c r="FK32" s="173" t="e">
        <f t="shared" si="49"/>
        <v>#N/A</v>
      </c>
      <c r="FL32" s="173" t="e">
        <f t="shared" si="50"/>
        <v>#N/A</v>
      </c>
      <c r="FM32" s="173" t="e">
        <f t="shared" si="51"/>
        <v>#N/A</v>
      </c>
      <c r="FN32" s="173" t="e">
        <f t="shared" si="52"/>
        <v>#N/A</v>
      </c>
      <c r="FO32" s="173" t="e">
        <f t="shared" si="53"/>
        <v>#N/A</v>
      </c>
      <c r="FP32" s="173" t="e">
        <f t="shared" si="54"/>
        <v>#N/A</v>
      </c>
      <c r="FQ32" s="173" t="e">
        <f t="shared" si="55"/>
        <v>#N/A</v>
      </c>
      <c r="FR32" s="173" t="e">
        <f t="shared" si="56"/>
        <v>#N/A</v>
      </c>
      <c r="FS32" s="173" t="e">
        <f t="shared" si="57"/>
        <v>#N/A</v>
      </c>
      <c r="FT32" s="173" t="e">
        <f t="shared" si="58"/>
        <v>#N/A</v>
      </c>
      <c r="FU32" s="173" t="e">
        <f t="shared" si="59"/>
        <v>#N/A</v>
      </c>
      <c r="FV32" s="173" t="e">
        <f t="shared" si="60"/>
        <v>#N/A</v>
      </c>
      <c r="FW32" s="173" t="e">
        <f t="shared" si="61"/>
        <v>#N/A</v>
      </c>
      <c r="FX32" s="173" t="e">
        <f t="shared" si="62"/>
        <v>#N/A</v>
      </c>
      <c r="FY32" s="173" t="e">
        <f t="shared" si="63"/>
        <v>#N/A</v>
      </c>
      <c r="FZ32" s="173" t="e">
        <f t="shared" si="64"/>
        <v>#N/A</v>
      </c>
      <c r="GA32" s="173" t="e">
        <f t="shared" si="65"/>
        <v>#N/A</v>
      </c>
      <c r="GB32" s="173" t="e">
        <f t="shared" si="66"/>
        <v>#N/A</v>
      </c>
      <c r="GC32" s="173" t="e">
        <f t="shared" si="67"/>
        <v>#N/A</v>
      </c>
      <c r="GD32" s="173" t="e">
        <f t="shared" si="68"/>
        <v>#N/A</v>
      </c>
      <c r="GE32" s="173" t="e">
        <f t="shared" si="69"/>
        <v>#N/A</v>
      </c>
      <c r="GF32" s="173" t="e">
        <f t="shared" si="70"/>
        <v>#N/A</v>
      </c>
      <c r="GG32" s="173" t="e">
        <f t="shared" si="71"/>
        <v>#N/A</v>
      </c>
      <c r="GH32" s="173" t="e">
        <f t="shared" si="72"/>
        <v>#N/A</v>
      </c>
      <c r="GI32" s="173" t="e">
        <f t="shared" si="73"/>
        <v>#N/A</v>
      </c>
      <c r="GJ32" s="173" t="e">
        <f t="shared" si="74"/>
        <v>#N/A</v>
      </c>
      <c r="GK32" s="173" t="e">
        <f t="shared" si="75"/>
        <v>#N/A</v>
      </c>
      <c r="GL32" s="173" t="e">
        <f t="shared" si="76"/>
        <v>#N/A</v>
      </c>
      <c r="GM32" s="173" t="e">
        <f t="shared" si="77"/>
        <v>#N/A</v>
      </c>
      <c r="GN32" s="173" t="e">
        <f t="shared" si="78"/>
        <v>#N/A</v>
      </c>
      <c r="GO32" s="173" t="e">
        <f t="shared" si="79"/>
        <v>#N/A</v>
      </c>
      <c r="GP32" s="173" t="e">
        <f t="shared" si="80"/>
        <v>#N/A</v>
      </c>
      <c r="GQ32" s="173" t="e">
        <f t="shared" si="81"/>
        <v>#N/A</v>
      </c>
      <c r="GR32" s="173" t="e">
        <f t="shared" si="82"/>
        <v>#N/A</v>
      </c>
      <c r="GS32" s="173" t="e">
        <f t="shared" si="83"/>
        <v>#N/A</v>
      </c>
      <c r="GT32" s="173" t="e">
        <f t="shared" si="84"/>
        <v>#N/A</v>
      </c>
      <c r="GU32" s="173" t="e">
        <f t="shared" si="85"/>
        <v>#N/A</v>
      </c>
      <c r="GV32" s="173" t="e">
        <f t="shared" si="86"/>
        <v>#N/A</v>
      </c>
      <c r="GW32" s="173" t="e">
        <f t="shared" si="87"/>
        <v>#N/A</v>
      </c>
      <c r="GX32" s="173" t="e">
        <f t="shared" si="88"/>
        <v>#N/A</v>
      </c>
      <c r="GY32" s="173" t="e">
        <f t="shared" si="89"/>
        <v>#N/A</v>
      </c>
      <c r="GZ32" s="173" t="e">
        <f t="shared" si="90"/>
        <v>#N/A</v>
      </c>
      <c r="HA32" s="173" t="e">
        <f t="shared" si="91"/>
        <v>#N/A</v>
      </c>
      <c r="HB32" s="173" t="e">
        <f t="shared" si="92"/>
        <v>#N/A</v>
      </c>
      <c r="HC32" s="173" t="e">
        <f t="shared" si="93"/>
        <v>#N/A</v>
      </c>
      <c r="HD32" s="173" t="e">
        <f t="shared" si="94"/>
        <v>#N/A</v>
      </c>
      <c r="HE32" s="173" t="e">
        <f t="shared" si="95"/>
        <v>#N/A</v>
      </c>
      <c r="HF32" s="173" t="e">
        <f t="shared" si="96"/>
        <v>#N/A</v>
      </c>
      <c r="HG32" s="173" t="e">
        <f t="shared" si="97"/>
        <v>#N/A</v>
      </c>
      <c r="HH32" s="173" t="e">
        <f t="shared" si="98"/>
        <v>#N/A</v>
      </c>
      <c r="HI32" s="173" t="e">
        <f t="shared" si="99"/>
        <v>#N/A</v>
      </c>
      <c r="HJ32" s="173" t="e">
        <f t="shared" si="100"/>
        <v>#N/A</v>
      </c>
      <c r="HK32" s="173" t="e">
        <f t="shared" si="101"/>
        <v>#N/A</v>
      </c>
      <c r="HL32" s="173" t="e">
        <f t="shared" si="102"/>
        <v>#N/A</v>
      </c>
      <c r="HM32" s="173" t="e">
        <f t="shared" si="103"/>
        <v>#N/A</v>
      </c>
      <c r="HN32" s="173" t="e">
        <f t="shared" si="104"/>
        <v>#N/A</v>
      </c>
      <c r="HO32" s="173" t="e">
        <f t="shared" si="105"/>
        <v>#N/A</v>
      </c>
      <c r="HP32" s="173" t="e">
        <f t="shared" si="106"/>
        <v>#N/A</v>
      </c>
    </row>
    <row r="33" spans="1:224" hidden="1" x14ac:dyDescent="0.25">
      <c r="A33" s="4">
        <v>30</v>
      </c>
      <c r="B33" s="100" t="str">
        <f t="shared" si="107"/>
        <v/>
      </c>
      <c r="C33" s="99"/>
      <c r="D33" s="100" t="str">
        <f t="shared" si="108"/>
        <v/>
      </c>
      <c r="E33" s="36" t="str">
        <f t="shared" si="0"/>
        <v/>
      </c>
      <c r="F33" s="36" t="str">
        <f t="shared" si="1"/>
        <v/>
      </c>
      <c r="G33" s="77" t="str">
        <f t="shared" si="109"/>
        <v/>
      </c>
      <c r="H33" s="23"/>
      <c r="I33" s="58"/>
      <c r="J33" s="300"/>
      <c r="K33" s="78" t="str">
        <f>IF(AND(B33&gt;0,C33&gt;0,D33&gt;0),IF(ISBLANK(J33),IF(ISBLANK(H33),"",(D33-B33)*VLOOKUP(H33,VLookups!$A$4:$B$13,2,FALSE)),J33),"")</f>
        <v/>
      </c>
      <c r="L33" s="79" t="str">
        <f t="shared" si="2"/>
        <v/>
      </c>
      <c r="M33" s="99"/>
      <c r="N33" s="290" t="str">
        <f>IF(AND(M33&gt;0,C33&gt;0,NOT(K33="")),ABS(VLOOKUP($M$1,VLookups!$A$43:$B$44,2,FALSE)-_xlfn.NORM.DIST(M33,G33,K33,TRUE)),"")</f>
        <v/>
      </c>
      <c r="O33" s="98" t="str">
        <f>IF(AND($B33&gt;0,$C33&gt;0,$D33&gt;0,NOT(ISBLANK($H33))),_xlfn.NORM.INV(ABS(VLOOKUP($M$1,VLookups!$A$43:$B$44,2,FALSE)-O$3),$G33,$K33),"")</f>
        <v/>
      </c>
      <c r="P33" s="97" t="str">
        <f>IF(AND($B33&gt;0,$C33&gt;0,$D33&gt;0,NOT(ISBLANK($H33))),_xlfn.NORM.INV(ABS(VLOOKUP($M$1,VLookups!$A$43:$B$44,2,FALSE)-P$3),$G33,$K33),"")</f>
        <v/>
      </c>
      <c r="Q33" s="98" t="str">
        <f>IF(AND($B33&gt;0,$C33&gt;0,$D33&gt;0,NOT(ISBLANK($H33))),_xlfn.NORM.INV(ABS(VLOOKUP($M$1,VLookups!$A$43:$B$44,2,FALSE)-Q$3),$G33,$K33),"")</f>
        <v/>
      </c>
      <c r="R33" s="97" t="str">
        <f>IF(AND($B33&gt;0,$C33&gt;0,$D33&gt;0,NOT(ISBLANK($H33))),_xlfn.NORM.INV(ABS(VLOOKUP($M$1,VLookups!$A$43:$B$44,2,FALSE)-R$3),$G33,$K33),"")</f>
        <v/>
      </c>
      <c r="S33" s="98" t="str">
        <f>IF(AND($B33&gt;0,$C33&gt;0,$D33&gt;0,NOT(ISBLANK($H33))),_xlfn.NORM.INV(ABS(VLOOKUP($M$1,VLookups!$A$43:$B$44,2,FALSE)-S$3),$G33,$K33),"")</f>
        <v/>
      </c>
      <c r="T33" s="97" t="str">
        <f>IF(AND($B33&gt;0,$C33&gt;0,$D33&gt;0,NOT(ISBLANK($H33))),_xlfn.NORM.INV(ABS(VLOOKUP($M$1,VLookups!$A$43:$B$44,2,FALSE)-T$3),$G33,$K33),"")</f>
        <v/>
      </c>
      <c r="U33" s="5"/>
      <c r="V33" s="172"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7"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3" t="e">
        <f t="shared" si="6"/>
        <v>#N/A</v>
      </c>
      <c r="DU33" s="173" t="e">
        <f t="shared" si="7"/>
        <v>#N/A</v>
      </c>
      <c r="DV33" s="173" t="e">
        <f t="shared" si="8"/>
        <v>#N/A</v>
      </c>
      <c r="DW33" s="173" t="e">
        <f t="shared" si="9"/>
        <v>#N/A</v>
      </c>
      <c r="DX33" s="173" t="e">
        <f t="shared" si="10"/>
        <v>#N/A</v>
      </c>
      <c r="DY33" s="173" t="e">
        <f t="shared" si="11"/>
        <v>#N/A</v>
      </c>
      <c r="DZ33" s="173" t="e">
        <f t="shared" si="12"/>
        <v>#N/A</v>
      </c>
      <c r="EA33" s="173" t="e">
        <f t="shared" si="13"/>
        <v>#N/A</v>
      </c>
      <c r="EB33" s="173" t="e">
        <f t="shared" si="14"/>
        <v>#N/A</v>
      </c>
      <c r="EC33" s="173" t="e">
        <f t="shared" si="15"/>
        <v>#N/A</v>
      </c>
      <c r="ED33" s="173" t="e">
        <f t="shared" si="16"/>
        <v>#N/A</v>
      </c>
      <c r="EE33" s="173" t="e">
        <f t="shared" si="17"/>
        <v>#N/A</v>
      </c>
      <c r="EF33" s="173" t="e">
        <f t="shared" si="18"/>
        <v>#N/A</v>
      </c>
      <c r="EG33" s="173" t="e">
        <f t="shared" si="19"/>
        <v>#N/A</v>
      </c>
      <c r="EH33" s="173" t="e">
        <f t="shared" si="20"/>
        <v>#N/A</v>
      </c>
      <c r="EI33" s="173" t="e">
        <f t="shared" si="21"/>
        <v>#N/A</v>
      </c>
      <c r="EJ33" s="173" t="e">
        <f t="shared" si="22"/>
        <v>#N/A</v>
      </c>
      <c r="EK33" s="173" t="e">
        <f t="shared" si="23"/>
        <v>#N/A</v>
      </c>
      <c r="EL33" s="173" t="e">
        <f t="shared" si="24"/>
        <v>#N/A</v>
      </c>
      <c r="EM33" s="173" t="e">
        <f t="shared" si="25"/>
        <v>#N/A</v>
      </c>
      <c r="EN33" s="173" t="e">
        <f t="shared" si="26"/>
        <v>#N/A</v>
      </c>
      <c r="EO33" s="173" t="e">
        <f t="shared" si="27"/>
        <v>#N/A</v>
      </c>
      <c r="EP33" s="173" t="e">
        <f t="shared" si="28"/>
        <v>#N/A</v>
      </c>
      <c r="EQ33" s="173" t="e">
        <f t="shared" si="29"/>
        <v>#N/A</v>
      </c>
      <c r="ER33" s="173" t="e">
        <f t="shared" si="30"/>
        <v>#N/A</v>
      </c>
      <c r="ES33" s="173" t="e">
        <f t="shared" si="31"/>
        <v>#N/A</v>
      </c>
      <c r="ET33" s="173" t="e">
        <f t="shared" si="32"/>
        <v>#N/A</v>
      </c>
      <c r="EU33" s="173" t="e">
        <f t="shared" si="33"/>
        <v>#N/A</v>
      </c>
      <c r="EV33" s="173" t="e">
        <f t="shared" si="34"/>
        <v>#N/A</v>
      </c>
      <c r="EW33" s="173" t="e">
        <f t="shared" si="35"/>
        <v>#N/A</v>
      </c>
      <c r="EX33" s="173" t="e">
        <f t="shared" si="36"/>
        <v>#N/A</v>
      </c>
      <c r="EY33" s="173" t="e">
        <f t="shared" si="37"/>
        <v>#N/A</v>
      </c>
      <c r="EZ33" s="173" t="e">
        <f t="shared" si="38"/>
        <v>#N/A</v>
      </c>
      <c r="FA33" s="173" t="e">
        <f t="shared" si="39"/>
        <v>#N/A</v>
      </c>
      <c r="FB33" s="173" t="e">
        <f t="shared" si="40"/>
        <v>#N/A</v>
      </c>
      <c r="FC33" s="173" t="e">
        <f t="shared" si="41"/>
        <v>#N/A</v>
      </c>
      <c r="FD33" s="173" t="e">
        <f t="shared" si="42"/>
        <v>#N/A</v>
      </c>
      <c r="FE33" s="173" t="e">
        <f t="shared" si="43"/>
        <v>#N/A</v>
      </c>
      <c r="FF33" s="173" t="e">
        <f t="shared" si="44"/>
        <v>#N/A</v>
      </c>
      <c r="FG33" s="173" t="e">
        <f t="shared" si="45"/>
        <v>#N/A</v>
      </c>
      <c r="FH33" s="173" t="e">
        <f t="shared" si="46"/>
        <v>#N/A</v>
      </c>
      <c r="FI33" s="173" t="e">
        <f t="shared" si="47"/>
        <v>#N/A</v>
      </c>
      <c r="FJ33" s="173" t="e">
        <f t="shared" si="48"/>
        <v>#N/A</v>
      </c>
      <c r="FK33" s="173" t="e">
        <f t="shared" si="49"/>
        <v>#N/A</v>
      </c>
      <c r="FL33" s="173" t="e">
        <f t="shared" si="50"/>
        <v>#N/A</v>
      </c>
      <c r="FM33" s="173" t="e">
        <f t="shared" si="51"/>
        <v>#N/A</v>
      </c>
      <c r="FN33" s="173" t="e">
        <f t="shared" si="52"/>
        <v>#N/A</v>
      </c>
      <c r="FO33" s="173" t="e">
        <f t="shared" si="53"/>
        <v>#N/A</v>
      </c>
      <c r="FP33" s="173" t="e">
        <f t="shared" si="54"/>
        <v>#N/A</v>
      </c>
      <c r="FQ33" s="173" t="e">
        <f t="shared" si="55"/>
        <v>#N/A</v>
      </c>
      <c r="FR33" s="173" t="e">
        <f t="shared" si="56"/>
        <v>#N/A</v>
      </c>
      <c r="FS33" s="173" t="e">
        <f t="shared" si="57"/>
        <v>#N/A</v>
      </c>
      <c r="FT33" s="173" t="e">
        <f t="shared" si="58"/>
        <v>#N/A</v>
      </c>
      <c r="FU33" s="173" t="e">
        <f t="shared" si="59"/>
        <v>#N/A</v>
      </c>
      <c r="FV33" s="173" t="e">
        <f t="shared" si="60"/>
        <v>#N/A</v>
      </c>
      <c r="FW33" s="173" t="e">
        <f t="shared" si="61"/>
        <v>#N/A</v>
      </c>
      <c r="FX33" s="173" t="e">
        <f t="shared" si="62"/>
        <v>#N/A</v>
      </c>
      <c r="FY33" s="173" t="e">
        <f t="shared" si="63"/>
        <v>#N/A</v>
      </c>
      <c r="FZ33" s="173" t="e">
        <f t="shared" si="64"/>
        <v>#N/A</v>
      </c>
      <c r="GA33" s="173" t="e">
        <f t="shared" si="65"/>
        <v>#N/A</v>
      </c>
      <c r="GB33" s="173" t="e">
        <f t="shared" si="66"/>
        <v>#N/A</v>
      </c>
      <c r="GC33" s="173" t="e">
        <f t="shared" si="67"/>
        <v>#N/A</v>
      </c>
      <c r="GD33" s="173" t="e">
        <f t="shared" si="68"/>
        <v>#N/A</v>
      </c>
      <c r="GE33" s="173" t="e">
        <f t="shared" si="69"/>
        <v>#N/A</v>
      </c>
      <c r="GF33" s="173" t="e">
        <f t="shared" si="70"/>
        <v>#N/A</v>
      </c>
      <c r="GG33" s="173" t="e">
        <f t="shared" si="71"/>
        <v>#N/A</v>
      </c>
      <c r="GH33" s="173" t="e">
        <f t="shared" si="72"/>
        <v>#N/A</v>
      </c>
      <c r="GI33" s="173" t="e">
        <f t="shared" si="73"/>
        <v>#N/A</v>
      </c>
      <c r="GJ33" s="173" t="e">
        <f t="shared" si="74"/>
        <v>#N/A</v>
      </c>
      <c r="GK33" s="173" t="e">
        <f t="shared" si="75"/>
        <v>#N/A</v>
      </c>
      <c r="GL33" s="173" t="e">
        <f t="shared" si="76"/>
        <v>#N/A</v>
      </c>
      <c r="GM33" s="173" t="e">
        <f t="shared" si="77"/>
        <v>#N/A</v>
      </c>
      <c r="GN33" s="173" t="e">
        <f t="shared" si="78"/>
        <v>#N/A</v>
      </c>
      <c r="GO33" s="173" t="e">
        <f t="shared" si="79"/>
        <v>#N/A</v>
      </c>
      <c r="GP33" s="173" t="e">
        <f t="shared" si="80"/>
        <v>#N/A</v>
      </c>
      <c r="GQ33" s="173" t="e">
        <f t="shared" si="81"/>
        <v>#N/A</v>
      </c>
      <c r="GR33" s="173" t="e">
        <f t="shared" si="82"/>
        <v>#N/A</v>
      </c>
      <c r="GS33" s="173" t="e">
        <f t="shared" si="83"/>
        <v>#N/A</v>
      </c>
      <c r="GT33" s="173" t="e">
        <f t="shared" si="84"/>
        <v>#N/A</v>
      </c>
      <c r="GU33" s="173" t="e">
        <f t="shared" si="85"/>
        <v>#N/A</v>
      </c>
      <c r="GV33" s="173" t="e">
        <f t="shared" si="86"/>
        <v>#N/A</v>
      </c>
      <c r="GW33" s="173" t="e">
        <f t="shared" si="87"/>
        <v>#N/A</v>
      </c>
      <c r="GX33" s="173" t="e">
        <f t="shared" si="88"/>
        <v>#N/A</v>
      </c>
      <c r="GY33" s="173" t="e">
        <f t="shared" si="89"/>
        <v>#N/A</v>
      </c>
      <c r="GZ33" s="173" t="e">
        <f t="shared" si="90"/>
        <v>#N/A</v>
      </c>
      <c r="HA33" s="173" t="e">
        <f t="shared" si="91"/>
        <v>#N/A</v>
      </c>
      <c r="HB33" s="173" t="e">
        <f t="shared" si="92"/>
        <v>#N/A</v>
      </c>
      <c r="HC33" s="173" t="e">
        <f t="shared" si="93"/>
        <v>#N/A</v>
      </c>
      <c r="HD33" s="173" t="e">
        <f t="shared" si="94"/>
        <v>#N/A</v>
      </c>
      <c r="HE33" s="173" t="e">
        <f t="shared" si="95"/>
        <v>#N/A</v>
      </c>
      <c r="HF33" s="173" t="e">
        <f t="shared" si="96"/>
        <v>#N/A</v>
      </c>
      <c r="HG33" s="173" t="e">
        <f t="shared" si="97"/>
        <v>#N/A</v>
      </c>
      <c r="HH33" s="173" t="e">
        <f t="shared" si="98"/>
        <v>#N/A</v>
      </c>
      <c r="HI33" s="173" t="e">
        <f t="shared" si="99"/>
        <v>#N/A</v>
      </c>
      <c r="HJ33" s="173" t="e">
        <f t="shared" si="100"/>
        <v>#N/A</v>
      </c>
      <c r="HK33" s="173" t="e">
        <f t="shared" si="101"/>
        <v>#N/A</v>
      </c>
      <c r="HL33" s="173" t="e">
        <f t="shared" si="102"/>
        <v>#N/A</v>
      </c>
      <c r="HM33" s="173" t="e">
        <f t="shared" si="103"/>
        <v>#N/A</v>
      </c>
      <c r="HN33" s="173" t="e">
        <f t="shared" si="104"/>
        <v>#N/A</v>
      </c>
      <c r="HO33" s="173" t="e">
        <f t="shared" si="105"/>
        <v>#N/A</v>
      </c>
      <c r="HP33" s="173" t="e">
        <f t="shared" si="106"/>
        <v>#N/A</v>
      </c>
    </row>
    <row r="34" spans="1:224" hidden="1" x14ac:dyDescent="0.25">
      <c r="A34" s="4">
        <v>31</v>
      </c>
      <c r="B34" s="100" t="str">
        <f t="shared" si="107"/>
        <v/>
      </c>
      <c r="C34" s="99"/>
      <c r="D34" s="100" t="str">
        <f t="shared" si="108"/>
        <v/>
      </c>
      <c r="E34" s="36" t="str">
        <f t="shared" si="0"/>
        <v/>
      </c>
      <c r="F34" s="36" t="str">
        <f t="shared" si="1"/>
        <v/>
      </c>
      <c r="G34" s="77" t="str">
        <f t="shared" si="109"/>
        <v/>
      </c>
      <c r="H34" s="23"/>
      <c r="I34" s="58"/>
      <c r="J34" s="300"/>
      <c r="K34" s="78" t="str">
        <f>IF(AND(B34&gt;0,C34&gt;0,D34&gt;0),IF(ISBLANK(J34),IF(ISBLANK(H34),"",(D34-B34)*VLOOKUP(H34,VLookups!$A$4:$B$13,2,FALSE)),J34),"")</f>
        <v/>
      </c>
      <c r="L34" s="79" t="str">
        <f t="shared" si="2"/>
        <v/>
      </c>
      <c r="M34" s="99"/>
      <c r="N34" s="290" t="str">
        <f>IF(AND(M34&gt;0,C34&gt;0,NOT(K34="")),ABS(VLOOKUP($M$1,VLookups!$A$43:$B$44,2,FALSE)-_xlfn.NORM.DIST(M34,G34,K34,TRUE)),"")</f>
        <v/>
      </c>
      <c r="O34" s="98" t="str">
        <f>IF(AND($B34&gt;0,$C34&gt;0,$D34&gt;0,NOT(ISBLANK($H34))),_xlfn.NORM.INV(ABS(VLOOKUP($M$1,VLookups!$A$43:$B$44,2,FALSE)-O$3),$G34,$K34),"")</f>
        <v/>
      </c>
      <c r="P34" s="97" t="str">
        <f>IF(AND($B34&gt;0,$C34&gt;0,$D34&gt;0,NOT(ISBLANK($H34))),_xlfn.NORM.INV(ABS(VLOOKUP($M$1,VLookups!$A$43:$B$44,2,FALSE)-P$3),$G34,$K34),"")</f>
        <v/>
      </c>
      <c r="Q34" s="98" t="str">
        <f>IF(AND($B34&gt;0,$C34&gt;0,$D34&gt;0,NOT(ISBLANK($H34))),_xlfn.NORM.INV(ABS(VLOOKUP($M$1,VLookups!$A$43:$B$44,2,FALSE)-Q$3),$G34,$K34),"")</f>
        <v/>
      </c>
      <c r="R34" s="97" t="str">
        <f>IF(AND($B34&gt;0,$C34&gt;0,$D34&gt;0,NOT(ISBLANK($H34))),_xlfn.NORM.INV(ABS(VLOOKUP($M$1,VLookups!$A$43:$B$44,2,FALSE)-R$3),$G34,$K34),"")</f>
        <v/>
      </c>
      <c r="S34" s="98" t="str">
        <f>IF(AND($B34&gt;0,$C34&gt;0,$D34&gt;0,NOT(ISBLANK($H34))),_xlfn.NORM.INV(ABS(VLOOKUP($M$1,VLookups!$A$43:$B$44,2,FALSE)-S$3),$G34,$K34),"")</f>
        <v/>
      </c>
      <c r="T34" s="97" t="str">
        <f>IF(AND($B34&gt;0,$C34&gt;0,$D34&gt;0,NOT(ISBLANK($H34))),_xlfn.NORM.INV(ABS(VLOOKUP($M$1,VLookups!$A$43:$B$44,2,FALSE)-T$3),$G34,$K34),"")</f>
        <v/>
      </c>
      <c r="U34" s="5"/>
      <c r="V34" s="172"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7"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3" t="e">
        <f t="shared" si="6"/>
        <v>#N/A</v>
      </c>
      <c r="DU34" s="173" t="e">
        <f t="shared" si="7"/>
        <v>#N/A</v>
      </c>
      <c r="DV34" s="173" t="e">
        <f t="shared" si="8"/>
        <v>#N/A</v>
      </c>
      <c r="DW34" s="173" t="e">
        <f t="shared" si="9"/>
        <v>#N/A</v>
      </c>
      <c r="DX34" s="173" t="e">
        <f t="shared" si="10"/>
        <v>#N/A</v>
      </c>
      <c r="DY34" s="173" t="e">
        <f t="shared" si="11"/>
        <v>#N/A</v>
      </c>
      <c r="DZ34" s="173" t="e">
        <f t="shared" si="12"/>
        <v>#N/A</v>
      </c>
      <c r="EA34" s="173" t="e">
        <f t="shared" si="13"/>
        <v>#N/A</v>
      </c>
      <c r="EB34" s="173" t="e">
        <f t="shared" si="14"/>
        <v>#N/A</v>
      </c>
      <c r="EC34" s="173" t="e">
        <f t="shared" si="15"/>
        <v>#N/A</v>
      </c>
      <c r="ED34" s="173" t="e">
        <f t="shared" si="16"/>
        <v>#N/A</v>
      </c>
      <c r="EE34" s="173" t="e">
        <f t="shared" si="17"/>
        <v>#N/A</v>
      </c>
      <c r="EF34" s="173" t="e">
        <f t="shared" si="18"/>
        <v>#N/A</v>
      </c>
      <c r="EG34" s="173" t="e">
        <f t="shared" si="19"/>
        <v>#N/A</v>
      </c>
      <c r="EH34" s="173" t="e">
        <f t="shared" si="20"/>
        <v>#N/A</v>
      </c>
      <c r="EI34" s="173" t="e">
        <f t="shared" si="21"/>
        <v>#N/A</v>
      </c>
      <c r="EJ34" s="173" t="e">
        <f t="shared" si="22"/>
        <v>#N/A</v>
      </c>
      <c r="EK34" s="173" t="e">
        <f t="shared" si="23"/>
        <v>#N/A</v>
      </c>
      <c r="EL34" s="173" t="e">
        <f t="shared" si="24"/>
        <v>#N/A</v>
      </c>
      <c r="EM34" s="173" t="e">
        <f t="shared" si="25"/>
        <v>#N/A</v>
      </c>
      <c r="EN34" s="173" t="e">
        <f t="shared" si="26"/>
        <v>#N/A</v>
      </c>
      <c r="EO34" s="173" t="e">
        <f t="shared" si="27"/>
        <v>#N/A</v>
      </c>
      <c r="EP34" s="173" t="e">
        <f t="shared" si="28"/>
        <v>#N/A</v>
      </c>
      <c r="EQ34" s="173" t="e">
        <f t="shared" si="29"/>
        <v>#N/A</v>
      </c>
      <c r="ER34" s="173" t="e">
        <f t="shared" si="30"/>
        <v>#N/A</v>
      </c>
      <c r="ES34" s="173" t="e">
        <f t="shared" si="31"/>
        <v>#N/A</v>
      </c>
      <c r="ET34" s="173" t="e">
        <f t="shared" si="32"/>
        <v>#N/A</v>
      </c>
      <c r="EU34" s="173" t="e">
        <f t="shared" si="33"/>
        <v>#N/A</v>
      </c>
      <c r="EV34" s="173" t="e">
        <f t="shared" si="34"/>
        <v>#N/A</v>
      </c>
      <c r="EW34" s="173" t="e">
        <f t="shared" si="35"/>
        <v>#N/A</v>
      </c>
      <c r="EX34" s="173" t="e">
        <f t="shared" si="36"/>
        <v>#N/A</v>
      </c>
      <c r="EY34" s="173" t="e">
        <f t="shared" si="37"/>
        <v>#N/A</v>
      </c>
      <c r="EZ34" s="173" t="e">
        <f t="shared" si="38"/>
        <v>#N/A</v>
      </c>
      <c r="FA34" s="173" t="e">
        <f t="shared" si="39"/>
        <v>#N/A</v>
      </c>
      <c r="FB34" s="173" t="e">
        <f t="shared" si="40"/>
        <v>#N/A</v>
      </c>
      <c r="FC34" s="173" t="e">
        <f t="shared" si="41"/>
        <v>#N/A</v>
      </c>
      <c r="FD34" s="173" t="e">
        <f t="shared" si="42"/>
        <v>#N/A</v>
      </c>
      <c r="FE34" s="173" t="e">
        <f t="shared" si="43"/>
        <v>#N/A</v>
      </c>
      <c r="FF34" s="173" t="e">
        <f t="shared" si="44"/>
        <v>#N/A</v>
      </c>
      <c r="FG34" s="173" t="e">
        <f t="shared" si="45"/>
        <v>#N/A</v>
      </c>
      <c r="FH34" s="173" t="e">
        <f t="shared" si="46"/>
        <v>#N/A</v>
      </c>
      <c r="FI34" s="173" t="e">
        <f t="shared" si="47"/>
        <v>#N/A</v>
      </c>
      <c r="FJ34" s="173" t="e">
        <f t="shared" si="48"/>
        <v>#N/A</v>
      </c>
      <c r="FK34" s="173" t="e">
        <f t="shared" si="49"/>
        <v>#N/A</v>
      </c>
      <c r="FL34" s="173" t="e">
        <f t="shared" si="50"/>
        <v>#N/A</v>
      </c>
      <c r="FM34" s="173" t="e">
        <f t="shared" si="51"/>
        <v>#N/A</v>
      </c>
      <c r="FN34" s="173" t="e">
        <f t="shared" si="52"/>
        <v>#N/A</v>
      </c>
      <c r="FO34" s="173" t="e">
        <f t="shared" si="53"/>
        <v>#N/A</v>
      </c>
      <c r="FP34" s="173" t="e">
        <f t="shared" si="54"/>
        <v>#N/A</v>
      </c>
      <c r="FQ34" s="173" t="e">
        <f t="shared" si="55"/>
        <v>#N/A</v>
      </c>
      <c r="FR34" s="173" t="e">
        <f t="shared" si="56"/>
        <v>#N/A</v>
      </c>
      <c r="FS34" s="173" t="e">
        <f t="shared" si="57"/>
        <v>#N/A</v>
      </c>
      <c r="FT34" s="173" t="e">
        <f t="shared" si="58"/>
        <v>#N/A</v>
      </c>
      <c r="FU34" s="173" t="e">
        <f t="shared" si="59"/>
        <v>#N/A</v>
      </c>
      <c r="FV34" s="173" t="e">
        <f t="shared" si="60"/>
        <v>#N/A</v>
      </c>
      <c r="FW34" s="173" t="e">
        <f t="shared" si="61"/>
        <v>#N/A</v>
      </c>
      <c r="FX34" s="173" t="e">
        <f t="shared" si="62"/>
        <v>#N/A</v>
      </c>
      <c r="FY34" s="173" t="e">
        <f t="shared" si="63"/>
        <v>#N/A</v>
      </c>
      <c r="FZ34" s="173" t="e">
        <f t="shared" si="64"/>
        <v>#N/A</v>
      </c>
      <c r="GA34" s="173" t="e">
        <f t="shared" si="65"/>
        <v>#N/A</v>
      </c>
      <c r="GB34" s="173" t="e">
        <f t="shared" si="66"/>
        <v>#N/A</v>
      </c>
      <c r="GC34" s="173" t="e">
        <f t="shared" si="67"/>
        <v>#N/A</v>
      </c>
      <c r="GD34" s="173" t="e">
        <f t="shared" si="68"/>
        <v>#N/A</v>
      </c>
      <c r="GE34" s="173" t="e">
        <f t="shared" si="69"/>
        <v>#N/A</v>
      </c>
      <c r="GF34" s="173" t="e">
        <f t="shared" si="70"/>
        <v>#N/A</v>
      </c>
      <c r="GG34" s="173" t="e">
        <f t="shared" si="71"/>
        <v>#N/A</v>
      </c>
      <c r="GH34" s="173" t="e">
        <f t="shared" si="72"/>
        <v>#N/A</v>
      </c>
      <c r="GI34" s="173" t="e">
        <f t="shared" si="73"/>
        <v>#N/A</v>
      </c>
      <c r="GJ34" s="173" t="e">
        <f t="shared" si="74"/>
        <v>#N/A</v>
      </c>
      <c r="GK34" s="173" t="e">
        <f t="shared" si="75"/>
        <v>#N/A</v>
      </c>
      <c r="GL34" s="173" t="e">
        <f t="shared" si="76"/>
        <v>#N/A</v>
      </c>
      <c r="GM34" s="173" t="e">
        <f t="shared" si="77"/>
        <v>#N/A</v>
      </c>
      <c r="GN34" s="173" t="e">
        <f t="shared" si="78"/>
        <v>#N/A</v>
      </c>
      <c r="GO34" s="173" t="e">
        <f t="shared" si="79"/>
        <v>#N/A</v>
      </c>
      <c r="GP34" s="173" t="e">
        <f t="shared" si="80"/>
        <v>#N/A</v>
      </c>
      <c r="GQ34" s="173" t="e">
        <f t="shared" si="81"/>
        <v>#N/A</v>
      </c>
      <c r="GR34" s="173" t="e">
        <f t="shared" si="82"/>
        <v>#N/A</v>
      </c>
      <c r="GS34" s="173" t="e">
        <f t="shared" si="83"/>
        <v>#N/A</v>
      </c>
      <c r="GT34" s="173" t="e">
        <f t="shared" si="84"/>
        <v>#N/A</v>
      </c>
      <c r="GU34" s="173" t="e">
        <f t="shared" si="85"/>
        <v>#N/A</v>
      </c>
      <c r="GV34" s="173" t="e">
        <f t="shared" si="86"/>
        <v>#N/A</v>
      </c>
      <c r="GW34" s="173" t="e">
        <f t="shared" si="87"/>
        <v>#N/A</v>
      </c>
      <c r="GX34" s="173" t="e">
        <f t="shared" si="88"/>
        <v>#N/A</v>
      </c>
      <c r="GY34" s="173" t="e">
        <f t="shared" si="89"/>
        <v>#N/A</v>
      </c>
      <c r="GZ34" s="173" t="e">
        <f t="shared" si="90"/>
        <v>#N/A</v>
      </c>
      <c r="HA34" s="173" t="e">
        <f t="shared" si="91"/>
        <v>#N/A</v>
      </c>
      <c r="HB34" s="173" t="e">
        <f t="shared" si="92"/>
        <v>#N/A</v>
      </c>
      <c r="HC34" s="173" t="e">
        <f t="shared" si="93"/>
        <v>#N/A</v>
      </c>
      <c r="HD34" s="173" t="e">
        <f t="shared" si="94"/>
        <v>#N/A</v>
      </c>
      <c r="HE34" s="173" t="e">
        <f t="shared" si="95"/>
        <v>#N/A</v>
      </c>
      <c r="HF34" s="173" t="e">
        <f t="shared" si="96"/>
        <v>#N/A</v>
      </c>
      <c r="HG34" s="173" t="e">
        <f t="shared" si="97"/>
        <v>#N/A</v>
      </c>
      <c r="HH34" s="173" t="e">
        <f t="shared" si="98"/>
        <v>#N/A</v>
      </c>
      <c r="HI34" s="173" t="e">
        <f t="shared" si="99"/>
        <v>#N/A</v>
      </c>
      <c r="HJ34" s="173" t="e">
        <f t="shared" si="100"/>
        <v>#N/A</v>
      </c>
      <c r="HK34" s="173" t="e">
        <f t="shared" si="101"/>
        <v>#N/A</v>
      </c>
      <c r="HL34" s="173" t="e">
        <f t="shared" si="102"/>
        <v>#N/A</v>
      </c>
      <c r="HM34" s="173" t="e">
        <f t="shared" si="103"/>
        <v>#N/A</v>
      </c>
      <c r="HN34" s="173" t="e">
        <f t="shared" si="104"/>
        <v>#N/A</v>
      </c>
      <c r="HO34" s="173" t="e">
        <f t="shared" si="105"/>
        <v>#N/A</v>
      </c>
      <c r="HP34" s="173" t="e">
        <f t="shared" si="106"/>
        <v>#N/A</v>
      </c>
    </row>
    <row r="35" spans="1:224" hidden="1" x14ac:dyDescent="0.25">
      <c r="A35" s="4">
        <v>32</v>
      </c>
      <c r="B35" s="100" t="str">
        <f t="shared" si="107"/>
        <v/>
      </c>
      <c r="C35" s="99"/>
      <c r="D35" s="100" t="str">
        <f t="shared" si="108"/>
        <v/>
      </c>
      <c r="E35" s="36" t="str">
        <f t="shared" si="0"/>
        <v/>
      </c>
      <c r="F35" s="36" t="str">
        <f t="shared" si="1"/>
        <v/>
      </c>
      <c r="G35" s="77" t="str">
        <f t="shared" si="109"/>
        <v/>
      </c>
      <c r="H35" s="23"/>
      <c r="I35" s="58"/>
      <c r="J35" s="300"/>
      <c r="K35" s="78" t="str">
        <f>IF(AND(B35&gt;0,C35&gt;0,D35&gt;0),IF(ISBLANK(J35),IF(ISBLANK(H35),"",(D35-B35)*VLOOKUP(H35,VLookups!$A$4:$B$13,2,FALSE)),J35),"")</f>
        <v/>
      </c>
      <c r="L35" s="79" t="str">
        <f t="shared" si="2"/>
        <v/>
      </c>
      <c r="M35" s="99"/>
      <c r="N35" s="290" t="str">
        <f>IF(AND(M35&gt;0,C35&gt;0,NOT(K35="")),ABS(VLOOKUP($M$1,VLookups!$A$43:$B$44,2,FALSE)-_xlfn.NORM.DIST(M35,G35,K35,TRUE)),"")</f>
        <v/>
      </c>
      <c r="O35" s="98" t="str">
        <f>IF(AND($B35&gt;0,$C35&gt;0,$D35&gt;0,NOT(ISBLANK($H35))),_xlfn.NORM.INV(ABS(VLOOKUP($M$1,VLookups!$A$43:$B$44,2,FALSE)-O$3),$G35,$K35),"")</f>
        <v/>
      </c>
      <c r="P35" s="97" t="str">
        <f>IF(AND($B35&gt;0,$C35&gt;0,$D35&gt;0,NOT(ISBLANK($H35))),_xlfn.NORM.INV(ABS(VLOOKUP($M$1,VLookups!$A$43:$B$44,2,FALSE)-P$3),$G35,$K35),"")</f>
        <v/>
      </c>
      <c r="Q35" s="98" t="str">
        <f>IF(AND($B35&gt;0,$C35&gt;0,$D35&gt;0,NOT(ISBLANK($H35))),_xlfn.NORM.INV(ABS(VLOOKUP($M$1,VLookups!$A$43:$B$44,2,FALSE)-Q$3),$G35,$K35),"")</f>
        <v/>
      </c>
      <c r="R35" s="97" t="str">
        <f>IF(AND($B35&gt;0,$C35&gt;0,$D35&gt;0,NOT(ISBLANK($H35))),_xlfn.NORM.INV(ABS(VLOOKUP($M$1,VLookups!$A$43:$B$44,2,FALSE)-R$3),$G35,$K35),"")</f>
        <v/>
      </c>
      <c r="S35" s="98" t="str">
        <f>IF(AND($B35&gt;0,$C35&gt;0,$D35&gt;0,NOT(ISBLANK($H35))),_xlfn.NORM.INV(ABS(VLOOKUP($M$1,VLookups!$A$43:$B$44,2,FALSE)-S$3),$G35,$K35),"")</f>
        <v/>
      </c>
      <c r="T35" s="97" t="str">
        <f>IF(AND($B35&gt;0,$C35&gt;0,$D35&gt;0,NOT(ISBLANK($H35))),_xlfn.NORM.INV(ABS(VLOOKUP($M$1,VLookups!$A$43:$B$44,2,FALSE)-T$3),$G35,$K35),"")</f>
        <v/>
      </c>
      <c r="U35" s="5"/>
      <c r="V35" s="172"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7"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3" t="e">
        <f t="shared" si="6"/>
        <v>#N/A</v>
      </c>
      <c r="DU35" s="173" t="e">
        <f t="shared" si="7"/>
        <v>#N/A</v>
      </c>
      <c r="DV35" s="173" t="e">
        <f t="shared" si="8"/>
        <v>#N/A</v>
      </c>
      <c r="DW35" s="173" t="e">
        <f t="shared" si="9"/>
        <v>#N/A</v>
      </c>
      <c r="DX35" s="173" t="e">
        <f t="shared" si="10"/>
        <v>#N/A</v>
      </c>
      <c r="DY35" s="173" t="e">
        <f t="shared" si="11"/>
        <v>#N/A</v>
      </c>
      <c r="DZ35" s="173" t="e">
        <f t="shared" si="12"/>
        <v>#N/A</v>
      </c>
      <c r="EA35" s="173" t="e">
        <f t="shared" si="13"/>
        <v>#N/A</v>
      </c>
      <c r="EB35" s="173" t="e">
        <f t="shared" si="14"/>
        <v>#N/A</v>
      </c>
      <c r="EC35" s="173" t="e">
        <f t="shared" si="15"/>
        <v>#N/A</v>
      </c>
      <c r="ED35" s="173" t="e">
        <f t="shared" si="16"/>
        <v>#N/A</v>
      </c>
      <c r="EE35" s="173" t="e">
        <f t="shared" si="17"/>
        <v>#N/A</v>
      </c>
      <c r="EF35" s="173" t="e">
        <f t="shared" si="18"/>
        <v>#N/A</v>
      </c>
      <c r="EG35" s="173" t="e">
        <f t="shared" si="19"/>
        <v>#N/A</v>
      </c>
      <c r="EH35" s="173" t="e">
        <f t="shared" si="20"/>
        <v>#N/A</v>
      </c>
      <c r="EI35" s="173" t="e">
        <f t="shared" si="21"/>
        <v>#N/A</v>
      </c>
      <c r="EJ35" s="173" t="e">
        <f t="shared" si="22"/>
        <v>#N/A</v>
      </c>
      <c r="EK35" s="173" t="e">
        <f t="shared" si="23"/>
        <v>#N/A</v>
      </c>
      <c r="EL35" s="173" t="e">
        <f t="shared" si="24"/>
        <v>#N/A</v>
      </c>
      <c r="EM35" s="173" t="e">
        <f t="shared" si="25"/>
        <v>#N/A</v>
      </c>
      <c r="EN35" s="173" t="e">
        <f t="shared" si="26"/>
        <v>#N/A</v>
      </c>
      <c r="EO35" s="173" t="e">
        <f t="shared" si="27"/>
        <v>#N/A</v>
      </c>
      <c r="EP35" s="173" t="e">
        <f t="shared" si="28"/>
        <v>#N/A</v>
      </c>
      <c r="EQ35" s="173" t="e">
        <f t="shared" si="29"/>
        <v>#N/A</v>
      </c>
      <c r="ER35" s="173" t="e">
        <f t="shared" si="30"/>
        <v>#N/A</v>
      </c>
      <c r="ES35" s="173" t="e">
        <f t="shared" si="31"/>
        <v>#N/A</v>
      </c>
      <c r="ET35" s="173" t="e">
        <f t="shared" si="32"/>
        <v>#N/A</v>
      </c>
      <c r="EU35" s="173" t="e">
        <f t="shared" si="33"/>
        <v>#N/A</v>
      </c>
      <c r="EV35" s="173" t="e">
        <f t="shared" si="34"/>
        <v>#N/A</v>
      </c>
      <c r="EW35" s="173" t="e">
        <f t="shared" si="35"/>
        <v>#N/A</v>
      </c>
      <c r="EX35" s="173" t="e">
        <f t="shared" si="36"/>
        <v>#N/A</v>
      </c>
      <c r="EY35" s="173" t="e">
        <f t="shared" si="37"/>
        <v>#N/A</v>
      </c>
      <c r="EZ35" s="173" t="e">
        <f t="shared" si="38"/>
        <v>#N/A</v>
      </c>
      <c r="FA35" s="173" t="e">
        <f t="shared" si="39"/>
        <v>#N/A</v>
      </c>
      <c r="FB35" s="173" t="e">
        <f t="shared" si="40"/>
        <v>#N/A</v>
      </c>
      <c r="FC35" s="173" t="e">
        <f t="shared" si="41"/>
        <v>#N/A</v>
      </c>
      <c r="FD35" s="173" t="e">
        <f t="shared" si="42"/>
        <v>#N/A</v>
      </c>
      <c r="FE35" s="173" t="e">
        <f t="shared" si="43"/>
        <v>#N/A</v>
      </c>
      <c r="FF35" s="173" t="e">
        <f t="shared" si="44"/>
        <v>#N/A</v>
      </c>
      <c r="FG35" s="173" t="e">
        <f t="shared" si="45"/>
        <v>#N/A</v>
      </c>
      <c r="FH35" s="173" t="e">
        <f t="shared" si="46"/>
        <v>#N/A</v>
      </c>
      <c r="FI35" s="173" t="e">
        <f t="shared" si="47"/>
        <v>#N/A</v>
      </c>
      <c r="FJ35" s="173" t="e">
        <f t="shared" si="48"/>
        <v>#N/A</v>
      </c>
      <c r="FK35" s="173" t="e">
        <f t="shared" si="49"/>
        <v>#N/A</v>
      </c>
      <c r="FL35" s="173" t="e">
        <f t="shared" si="50"/>
        <v>#N/A</v>
      </c>
      <c r="FM35" s="173" t="e">
        <f t="shared" si="51"/>
        <v>#N/A</v>
      </c>
      <c r="FN35" s="173" t="e">
        <f t="shared" si="52"/>
        <v>#N/A</v>
      </c>
      <c r="FO35" s="173" t="e">
        <f t="shared" si="53"/>
        <v>#N/A</v>
      </c>
      <c r="FP35" s="173" t="e">
        <f t="shared" si="54"/>
        <v>#N/A</v>
      </c>
      <c r="FQ35" s="173" t="e">
        <f t="shared" si="55"/>
        <v>#N/A</v>
      </c>
      <c r="FR35" s="173" t="e">
        <f t="shared" si="56"/>
        <v>#N/A</v>
      </c>
      <c r="FS35" s="173" t="e">
        <f t="shared" si="57"/>
        <v>#N/A</v>
      </c>
      <c r="FT35" s="173" t="e">
        <f t="shared" si="58"/>
        <v>#N/A</v>
      </c>
      <c r="FU35" s="173" t="e">
        <f t="shared" si="59"/>
        <v>#N/A</v>
      </c>
      <c r="FV35" s="173" t="e">
        <f t="shared" si="60"/>
        <v>#N/A</v>
      </c>
      <c r="FW35" s="173" t="e">
        <f t="shared" si="61"/>
        <v>#N/A</v>
      </c>
      <c r="FX35" s="173" t="e">
        <f t="shared" si="62"/>
        <v>#N/A</v>
      </c>
      <c r="FY35" s="173" t="e">
        <f t="shared" si="63"/>
        <v>#N/A</v>
      </c>
      <c r="FZ35" s="173" t="e">
        <f t="shared" si="64"/>
        <v>#N/A</v>
      </c>
      <c r="GA35" s="173" t="e">
        <f t="shared" si="65"/>
        <v>#N/A</v>
      </c>
      <c r="GB35" s="173" t="e">
        <f t="shared" si="66"/>
        <v>#N/A</v>
      </c>
      <c r="GC35" s="173" t="e">
        <f t="shared" si="67"/>
        <v>#N/A</v>
      </c>
      <c r="GD35" s="173" t="e">
        <f t="shared" si="68"/>
        <v>#N/A</v>
      </c>
      <c r="GE35" s="173" t="e">
        <f t="shared" si="69"/>
        <v>#N/A</v>
      </c>
      <c r="GF35" s="173" t="e">
        <f t="shared" si="70"/>
        <v>#N/A</v>
      </c>
      <c r="GG35" s="173" t="e">
        <f t="shared" si="71"/>
        <v>#N/A</v>
      </c>
      <c r="GH35" s="173" t="e">
        <f t="shared" si="72"/>
        <v>#N/A</v>
      </c>
      <c r="GI35" s="173" t="e">
        <f t="shared" si="73"/>
        <v>#N/A</v>
      </c>
      <c r="GJ35" s="173" t="e">
        <f t="shared" si="74"/>
        <v>#N/A</v>
      </c>
      <c r="GK35" s="173" t="e">
        <f t="shared" si="75"/>
        <v>#N/A</v>
      </c>
      <c r="GL35" s="173" t="e">
        <f t="shared" si="76"/>
        <v>#N/A</v>
      </c>
      <c r="GM35" s="173" t="e">
        <f t="shared" si="77"/>
        <v>#N/A</v>
      </c>
      <c r="GN35" s="173" t="e">
        <f t="shared" si="78"/>
        <v>#N/A</v>
      </c>
      <c r="GO35" s="173" t="e">
        <f t="shared" si="79"/>
        <v>#N/A</v>
      </c>
      <c r="GP35" s="173" t="e">
        <f t="shared" si="80"/>
        <v>#N/A</v>
      </c>
      <c r="GQ35" s="173" t="e">
        <f t="shared" si="81"/>
        <v>#N/A</v>
      </c>
      <c r="GR35" s="173" t="e">
        <f t="shared" si="82"/>
        <v>#N/A</v>
      </c>
      <c r="GS35" s="173" t="e">
        <f t="shared" si="83"/>
        <v>#N/A</v>
      </c>
      <c r="GT35" s="173" t="e">
        <f t="shared" si="84"/>
        <v>#N/A</v>
      </c>
      <c r="GU35" s="173" t="e">
        <f t="shared" si="85"/>
        <v>#N/A</v>
      </c>
      <c r="GV35" s="173" t="e">
        <f t="shared" si="86"/>
        <v>#N/A</v>
      </c>
      <c r="GW35" s="173" t="e">
        <f t="shared" si="87"/>
        <v>#N/A</v>
      </c>
      <c r="GX35" s="173" t="e">
        <f t="shared" si="88"/>
        <v>#N/A</v>
      </c>
      <c r="GY35" s="173" t="e">
        <f t="shared" si="89"/>
        <v>#N/A</v>
      </c>
      <c r="GZ35" s="173" t="e">
        <f t="shared" si="90"/>
        <v>#N/A</v>
      </c>
      <c r="HA35" s="173" t="e">
        <f t="shared" si="91"/>
        <v>#N/A</v>
      </c>
      <c r="HB35" s="173" t="e">
        <f t="shared" si="92"/>
        <v>#N/A</v>
      </c>
      <c r="HC35" s="173" t="e">
        <f t="shared" si="93"/>
        <v>#N/A</v>
      </c>
      <c r="HD35" s="173" t="e">
        <f t="shared" si="94"/>
        <v>#N/A</v>
      </c>
      <c r="HE35" s="173" t="e">
        <f t="shared" si="95"/>
        <v>#N/A</v>
      </c>
      <c r="HF35" s="173" t="e">
        <f t="shared" si="96"/>
        <v>#N/A</v>
      </c>
      <c r="HG35" s="173" t="e">
        <f t="shared" si="97"/>
        <v>#N/A</v>
      </c>
      <c r="HH35" s="173" t="e">
        <f t="shared" si="98"/>
        <v>#N/A</v>
      </c>
      <c r="HI35" s="173" t="e">
        <f t="shared" si="99"/>
        <v>#N/A</v>
      </c>
      <c r="HJ35" s="173" t="e">
        <f t="shared" si="100"/>
        <v>#N/A</v>
      </c>
      <c r="HK35" s="173" t="e">
        <f t="shared" si="101"/>
        <v>#N/A</v>
      </c>
      <c r="HL35" s="173" t="e">
        <f t="shared" si="102"/>
        <v>#N/A</v>
      </c>
      <c r="HM35" s="173" t="e">
        <f t="shared" si="103"/>
        <v>#N/A</v>
      </c>
      <c r="HN35" s="173" t="e">
        <f t="shared" si="104"/>
        <v>#N/A</v>
      </c>
      <c r="HO35" s="173" t="e">
        <f t="shared" si="105"/>
        <v>#N/A</v>
      </c>
      <c r="HP35" s="173" t="e">
        <f t="shared" si="106"/>
        <v>#N/A</v>
      </c>
    </row>
    <row r="36" spans="1:224" hidden="1" x14ac:dyDescent="0.25">
      <c r="A36" s="4">
        <v>33</v>
      </c>
      <c r="B36" s="100" t="str">
        <f t="shared" si="107"/>
        <v/>
      </c>
      <c r="C36" s="99"/>
      <c r="D36" s="100" t="str">
        <f t="shared" si="108"/>
        <v/>
      </c>
      <c r="E36" s="36" t="str">
        <f t="shared" si="0"/>
        <v/>
      </c>
      <c r="F36" s="36" t="str">
        <f t="shared" si="1"/>
        <v/>
      </c>
      <c r="G36" s="77" t="str">
        <f t="shared" si="109"/>
        <v/>
      </c>
      <c r="H36" s="23"/>
      <c r="I36" s="58"/>
      <c r="J36" s="300"/>
      <c r="K36" s="78" t="str">
        <f>IF(AND(B36&gt;0,C36&gt;0,D36&gt;0),IF(ISBLANK(J36),IF(ISBLANK(H36),"",(D36-B36)*VLOOKUP(H36,VLookups!$A$4:$B$13,2,FALSE)),J36),"")</f>
        <v/>
      </c>
      <c r="L36" s="79" t="str">
        <f t="shared" ref="L36:L67" si="205">IF(K36="","",K36^2)</f>
        <v/>
      </c>
      <c r="M36" s="99"/>
      <c r="N36" s="290" t="str">
        <f>IF(AND(M36&gt;0,C36&gt;0,NOT(K36="")),ABS(VLOOKUP($M$1,VLookups!$A$43:$B$44,2,FALSE)-_xlfn.NORM.DIST(M36,G36,K36,TRUE)),"")</f>
        <v/>
      </c>
      <c r="O36" s="98" t="str">
        <f>IF(AND($B36&gt;0,$C36&gt;0,$D36&gt;0,NOT(ISBLANK($H36))),_xlfn.NORM.INV(ABS(VLOOKUP($M$1,VLookups!$A$43:$B$44,2,FALSE)-O$3),$G36,$K36),"")</f>
        <v/>
      </c>
      <c r="P36" s="97" t="str">
        <f>IF(AND($B36&gt;0,$C36&gt;0,$D36&gt;0,NOT(ISBLANK($H36))),_xlfn.NORM.INV(ABS(VLOOKUP($M$1,VLookups!$A$43:$B$44,2,FALSE)-P$3),$G36,$K36),"")</f>
        <v/>
      </c>
      <c r="Q36" s="98" t="str">
        <f>IF(AND($B36&gt;0,$C36&gt;0,$D36&gt;0,NOT(ISBLANK($H36))),_xlfn.NORM.INV(ABS(VLOOKUP($M$1,VLookups!$A$43:$B$44,2,FALSE)-Q$3),$G36,$K36),"")</f>
        <v/>
      </c>
      <c r="R36" s="97" t="str">
        <f>IF(AND($B36&gt;0,$C36&gt;0,$D36&gt;0,NOT(ISBLANK($H36))),_xlfn.NORM.INV(ABS(VLOOKUP($M$1,VLookups!$A$43:$B$44,2,FALSE)-R$3),$G36,$K36),"")</f>
        <v/>
      </c>
      <c r="S36" s="98" t="str">
        <f>IF(AND($B36&gt;0,$C36&gt;0,$D36&gt;0,NOT(ISBLANK($H36))),_xlfn.NORM.INV(ABS(VLOOKUP($M$1,VLookups!$A$43:$B$44,2,FALSE)-S$3),$G36,$K36),"")</f>
        <v/>
      </c>
      <c r="T36" s="97" t="str">
        <f>IF(AND($B36&gt;0,$C36&gt;0,$D36&gt;0,NOT(ISBLANK($H36))),_xlfn.NORM.INV(ABS(VLOOKUP($M$1,VLookups!$A$43:$B$44,2,FALSE)-T$3),$G36,$K36),"")</f>
        <v/>
      </c>
      <c r="U36" s="5"/>
      <c r="V36" s="172"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7"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3" t="e">
        <f t="shared" ref="DT36:DT67" si="209">IF(ISNONTEXT($K36),_xlfn.NORM.DIST(W36,$G36,$K36,FALSE),NA())</f>
        <v>#N/A</v>
      </c>
      <c r="DU36" s="173" t="e">
        <f t="shared" ref="DU36:DU67" si="210">IF(ISNONTEXT($K36),_xlfn.NORM.DIST(X36,$G36,$K36,FALSE),NA())</f>
        <v>#N/A</v>
      </c>
      <c r="DV36" s="173" t="e">
        <f t="shared" ref="DV36:DV67" si="211">IF(ISNONTEXT($K36),_xlfn.NORM.DIST(Y36,$G36,$K36,FALSE),NA())</f>
        <v>#N/A</v>
      </c>
      <c r="DW36" s="173" t="e">
        <f t="shared" ref="DW36:DW67" si="212">IF(ISNONTEXT($K36),_xlfn.NORM.DIST(Z36,$G36,$K36,FALSE),NA())</f>
        <v>#N/A</v>
      </c>
      <c r="DX36" s="173" t="e">
        <f t="shared" ref="DX36:DX67" si="213">IF(ISNONTEXT($K36),_xlfn.NORM.DIST(AA36,$G36,$K36,FALSE),NA())</f>
        <v>#N/A</v>
      </c>
      <c r="DY36" s="173" t="e">
        <f t="shared" ref="DY36:DY67" si="214">IF(ISNONTEXT($K36),_xlfn.NORM.DIST(AB36,$G36,$K36,FALSE),NA())</f>
        <v>#N/A</v>
      </c>
      <c r="DZ36" s="173" t="e">
        <f t="shared" ref="DZ36:DZ67" si="215">IF(ISNONTEXT($K36),_xlfn.NORM.DIST(AC36,$G36,$K36,FALSE),NA())</f>
        <v>#N/A</v>
      </c>
      <c r="EA36" s="173" t="e">
        <f t="shared" ref="EA36:EA67" si="216">IF(ISNONTEXT($K36),_xlfn.NORM.DIST(AD36,$G36,$K36,FALSE),NA())</f>
        <v>#N/A</v>
      </c>
      <c r="EB36" s="173" t="e">
        <f t="shared" ref="EB36:EB67" si="217">IF(ISNONTEXT($K36),_xlfn.NORM.DIST(AE36,$G36,$K36,FALSE),NA())</f>
        <v>#N/A</v>
      </c>
      <c r="EC36" s="173" t="e">
        <f t="shared" ref="EC36:EC67" si="218">IF(ISNONTEXT($K36),_xlfn.NORM.DIST(AF36,$G36,$K36,FALSE),NA())</f>
        <v>#N/A</v>
      </c>
      <c r="ED36" s="173" t="e">
        <f t="shared" ref="ED36:ED67" si="219">IF(ISNONTEXT($K36),_xlfn.NORM.DIST(AG36,$G36,$K36,FALSE),NA())</f>
        <v>#N/A</v>
      </c>
      <c r="EE36" s="173" t="e">
        <f t="shared" ref="EE36:EE67" si="220">IF(ISNONTEXT($K36),_xlfn.NORM.DIST(AH36,$G36,$K36,FALSE),NA())</f>
        <v>#N/A</v>
      </c>
      <c r="EF36" s="173" t="e">
        <f t="shared" ref="EF36:EF67" si="221">IF(ISNONTEXT($K36),_xlfn.NORM.DIST(AI36,$G36,$K36,FALSE),NA())</f>
        <v>#N/A</v>
      </c>
      <c r="EG36" s="173" t="e">
        <f t="shared" ref="EG36:EG67" si="222">IF(ISNONTEXT($K36),_xlfn.NORM.DIST(AJ36,$G36,$K36,FALSE),NA())</f>
        <v>#N/A</v>
      </c>
      <c r="EH36" s="173" t="e">
        <f t="shared" ref="EH36:EH67" si="223">IF(ISNONTEXT($K36),_xlfn.NORM.DIST(AK36,$G36,$K36,FALSE),NA())</f>
        <v>#N/A</v>
      </c>
      <c r="EI36" s="173" t="e">
        <f t="shared" ref="EI36:EI67" si="224">IF(ISNONTEXT($K36),_xlfn.NORM.DIST(AL36,$G36,$K36,FALSE),NA())</f>
        <v>#N/A</v>
      </c>
      <c r="EJ36" s="173" t="e">
        <f t="shared" ref="EJ36:EJ67" si="225">IF(ISNONTEXT($K36),_xlfn.NORM.DIST(AM36,$G36,$K36,FALSE),NA())</f>
        <v>#N/A</v>
      </c>
      <c r="EK36" s="173" t="e">
        <f t="shared" ref="EK36:EK67" si="226">IF(ISNONTEXT($K36),_xlfn.NORM.DIST(AN36,$G36,$K36,FALSE),NA())</f>
        <v>#N/A</v>
      </c>
      <c r="EL36" s="173" t="e">
        <f t="shared" ref="EL36:EL67" si="227">IF(ISNONTEXT($K36),_xlfn.NORM.DIST(AO36,$G36,$K36,FALSE),NA())</f>
        <v>#N/A</v>
      </c>
      <c r="EM36" s="173" t="e">
        <f t="shared" ref="EM36:EM67" si="228">IF(ISNONTEXT($K36),_xlfn.NORM.DIST(AP36,$G36,$K36,FALSE),NA())</f>
        <v>#N/A</v>
      </c>
      <c r="EN36" s="173" t="e">
        <f t="shared" ref="EN36:EN67" si="229">IF(ISNONTEXT($K36),_xlfn.NORM.DIST(AQ36,$G36,$K36,FALSE),NA())</f>
        <v>#N/A</v>
      </c>
      <c r="EO36" s="173" t="e">
        <f t="shared" ref="EO36:EO67" si="230">IF(ISNONTEXT($K36),_xlfn.NORM.DIST(AR36,$G36,$K36,FALSE),NA())</f>
        <v>#N/A</v>
      </c>
      <c r="EP36" s="173" t="e">
        <f t="shared" ref="EP36:EP67" si="231">IF(ISNONTEXT($K36),_xlfn.NORM.DIST(AS36,$G36,$K36,FALSE),NA())</f>
        <v>#N/A</v>
      </c>
      <c r="EQ36" s="173" t="e">
        <f t="shared" ref="EQ36:EQ67" si="232">IF(ISNONTEXT($K36),_xlfn.NORM.DIST(AT36,$G36,$K36,FALSE),NA())</f>
        <v>#N/A</v>
      </c>
      <c r="ER36" s="173" t="e">
        <f t="shared" ref="ER36:ER67" si="233">IF(ISNONTEXT($K36),_xlfn.NORM.DIST(AU36,$G36,$K36,FALSE),NA())</f>
        <v>#N/A</v>
      </c>
      <c r="ES36" s="173" t="e">
        <f t="shared" ref="ES36:ES67" si="234">IF(ISNONTEXT($K36),_xlfn.NORM.DIST(AV36,$G36,$K36,FALSE),NA())</f>
        <v>#N/A</v>
      </c>
      <c r="ET36" s="173" t="e">
        <f t="shared" ref="ET36:ET67" si="235">IF(ISNONTEXT($K36),_xlfn.NORM.DIST(AW36,$G36,$K36,FALSE),NA())</f>
        <v>#N/A</v>
      </c>
      <c r="EU36" s="173" t="e">
        <f t="shared" ref="EU36:EU67" si="236">IF(ISNONTEXT($K36),_xlfn.NORM.DIST(AX36,$G36,$K36,FALSE),NA())</f>
        <v>#N/A</v>
      </c>
      <c r="EV36" s="173" t="e">
        <f t="shared" ref="EV36:EV67" si="237">IF(ISNONTEXT($K36),_xlfn.NORM.DIST(AY36,$G36,$K36,FALSE),NA())</f>
        <v>#N/A</v>
      </c>
      <c r="EW36" s="173" t="e">
        <f t="shared" ref="EW36:EW67" si="238">IF(ISNONTEXT($K36),_xlfn.NORM.DIST(AZ36,$G36,$K36,FALSE),NA())</f>
        <v>#N/A</v>
      </c>
      <c r="EX36" s="173" t="e">
        <f t="shared" ref="EX36:EX67" si="239">IF(ISNONTEXT($K36),_xlfn.NORM.DIST(BA36,$G36,$K36,FALSE),NA())</f>
        <v>#N/A</v>
      </c>
      <c r="EY36" s="173" t="e">
        <f t="shared" ref="EY36:EY67" si="240">IF(ISNONTEXT($K36),_xlfn.NORM.DIST(BB36,$G36,$K36,FALSE),NA())</f>
        <v>#N/A</v>
      </c>
      <c r="EZ36" s="173" t="e">
        <f t="shared" ref="EZ36:EZ67" si="241">IF(ISNONTEXT($K36),_xlfn.NORM.DIST(BC36,$G36,$K36,FALSE),NA())</f>
        <v>#N/A</v>
      </c>
      <c r="FA36" s="173" t="e">
        <f t="shared" ref="FA36:FA67" si="242">IF(ISNONTEXT($K36),_xlfn.NORM.DIST(BD36,$G36,$K36,FALSE),NA())</f>
        <v>#N/A</v>
      </c>
      <c r="FB36" s="173" t="e">
        <f t="shared" ref="FB36:FB67" si="243">IF(ISNONTEXT($K36),_xlfn.NORM.DIST(BE36,$G36,$K36,FALSE),NA())</f>
        <v>#N/A</v>
      </c>
      <c r="FC36" s="173" t="e">
        <f t="shared" ref="FC36:FC67" si="244">IF(ISNONTEXT($K36),_xlfn.NORM.DIST(BF36,$G36,$K36,FALSE),NA())</f>
        <v>#N/A</v>
      </c>
      <c r="FD36" s="173" t="e">
        <f t="shared" ref="FD36:FD67" si="245">IF(ISNONTEXT($K36),_xlfn.NORM.DIST(BG36,$G36,$K36,FALSE),NA())</f>
        <v>#N/A</v>
      </c>
      <c r="FE36" s="173" t="e">
        <f t="shared" ref="FE36:FE67" si="246">IF(ISNONTEXT($K36),_xlfn.NORM.DIST(BH36,$G36,$K36,FALSE),NA())</f>
        <v>#N/A</v>
      </c>
      <c r="FF36" s="173" t="e">
        <f t="shared" ref="FF36:FF67" si="247">IF(ISNONTEXT($K36),_xlfn.NORM.DIST(BI36,$G36,$K36,FALSE),NA())</f>
        <v>#N/A</v>
      </c>
      <c r="FG36" s="173" t="e">
        <f t="shared" ref="FG36:FG67" si="248">IF(ISNONTEXT($K36),_xlfn.NORM.DIST(BJ36,$G36,$K36,FALSE),NA())</f>
        <v>#N/A</v>
      </c>
      <c r="FH36" s="173" t="e">
        <f t="shared" ref="FH36:FH67" si="249">IF(ISNONTEXT($K36),_xlfn.NORM.DIST(BK36,$G36,$K36,FALSE),NA())</f>
        <v>#N/A</v>
      </c>
      <c r="FI36" s="173" t="e">
        <f t="shared" ref="FI36:FI67" si="250">IF(ISNONTEXT($K36),_xlfn.NORM.DIST(BL36,$G36,$K36,FALSE),NA())</f>
        <v>#N/A</v>
      </c>
      <c r="FJ36" s="173" t="e">
        <f t="shared" ref="FJ36:FJ67" si="251">IF(ISNONTEXT($K36),_xlfn.NORM.DIST(BM36,$G36,$K36,FALSE),NA())</f>
        <v>#N/A</v>
      </c>
      <c r="FK36" s="173" t="e">
        <f t="shared" ref="FK36:FK67" si="252">IF(ISNONTEXT($K36),_xlfn.NORM.DIST(BN36,$G36,$K36,FALSE),NA())</f>
        <v>#N/A</v>
      </c>
      <c r="FL36" s="173" t="e">
        <f t="shared" ref="FL36:FL67" si="253">IF(ISNONTEXT($K36),_xlfn.NORM.DIST(BO36,$G36,$K36,FALSE),NA())</f>
        <v>#N/A</v>
      </c>
      <c r="FM36" s="173" t="e">
        <f t="shared" ref="FM36:FM67" si="254">IF(ISNONTEXT($K36),_xlfn.NORM.DIST(BP36,$G36,$K36,FALSE),NA())</f>
        <v>#N/A</v>
      </c>
      <c r="FN36" s="173" t="e">
        <f t="shared" ref="FN36:FN67" si="255">IF(ISNONTEXT($K36),_xlfn.NORM.DIST(BQ36,$G36,$K36,FALSE),NA())</f>
        <v>#N/A</v>
      </c>
      <c r="FO36" s="173" t="e">
        <f t="shared" ref="FO36:FO67" si="256">IF(ISNONTEXT($K36),_xlfn.NORM.DIST(BR36,$G36,$K36,FALSE),NA())</f>
        <v>#N/A</v>
      </c>
      <c r="FP36" s="173" t="e">
        <f t="shared" ref="FP36:FP67" si="257">IF(ISNONTEXT($K36),_xlfn.NORM.DIST(BS36,$G36,$K36,FALSE),NA())</f>
        <v>#N/A</v>
      </c>
      <c r="FQ36" s="173" t="e">
        <f t="shared" ref="FQ36:FQ67" si="258">IF(ISNONTEXT($K36),_xlfn.NORM.DIST(BT36,$G36,$K36,FALSE),NA())</f>
        <v>#N/A</v>
      </c>
      <c r="FR36" s="173" t="e">
        <f t="shared" ref="FR36:FR67" si="259">IF(ISNONTEXT($K36),_xlfn.NORM.DIST(BU36,$G36,$K36,FALSE),NA())</f>
        <v>#N/A</v>
      </c>
      <c r="FS36" s="173" t="e">
        <f t="shared" ref="FS36:FS67" si="260">IF(ISNONTEXT($K36),_xlfn.NORM.DIST(BV36,$G36,$K36,FALSE),NA())</f>
        <v>#N/A</v>
      </c>
      <c r="FT36" s="173" t="e">
        <f t="shared" ref="FT36:FT67" si="261">IF(ISNONTEXT($K36),_xlfn.NORM.DIST(BW36,$G36,$K36,FALSE),NA())</f>
        <v>#N/A</v>
      </c>
      <c r="FU36" s="173" t="e">
        <f t="shared" ref="FU36:FU67" si="262">IF(ISNONTEXT($K36),_xlfn.NORM.DIST(BX36,$G36,$K36,FALSE),NA())</f>
        <v>#N/A</v>
      </c>
      <c r="FV36" s="173" t="e">
        <f t="shared" ref="FV36:FV67" si="263">IF(ISNONTEXT($K36),_xlfn.NORM.DIST(BY36,$G36,$K36,FALSE),NA())</f>
        <v>#N/A</v>
      </c>
      <c r="FW36" s="173" t="e">
        <f t="shared" ref="FW36:FW67" si="264">IF(ISNONTEXT($K36),_xlfn.NORM.DIST(BZ36,$G36,$K36,FALSE),NA())</f>
        <v>#N/A</v>
      </c>
      <c r="FX36" s="173" t="e">
        <f t="shared" ref="FX36:FX67" si="265">IF(ISNONTEXT($K36),_xlfn.NORM.DIST(CA36,$G36,$K36,FALSE),NA())</f>
        <v>#N/A</v>
      </c>
      <c r="FY36" s="173" t="e">
        <f t="shared" ref="FY36:FY67" si="266">IF(ISNONTEXT($K36),_xlfn.NORM.DIST(CB36,$G36,$K36,FALSE),NA())</f>
        <v>#N/A</v>
      </c>
      <c r="FZ36" s="173" t="e">
        <f t="shared" ref="FZ36:FZ67" si="267">IF(ISNONTEXT($K36),_xlfn.NORM.DIST(CC36,$G36,$K36,FALSE),NA())</f>
        <v>#N/A</v>
      </c>
      <c r="GA36" s="173" t="e">
        <f t="shared" ref="GA36:GA67" si="268">IF(ISNONTEXT($K36),_xlfn.NORM.DIST(CD36,$G36,$K36,FALSE),NA())</f>
        <v>#N/A</v>
      </c>
      <c r="GB36" s="173" t="e">
        <f t="shared" ref="GB36:GB67" si="269">IF(ISNONTEXT($K36),_xlfn.NORM.DIST(CE36,$G36,$K36,FALSE),NA())</f>
        <v>#N/A</v>
      </c>
      <c r="GC36" s="173" t="e">
        <f t="shared" ref="GC36:GC67" si="270">IF(ISNONTEXT($K36),_xlfn.NORM.DIST(CF36,$G36,$K36,FALSE),NA())</f>
        <v>#N/A</v>
      </c>
      <c r="GD36" s="173" t="e">
        <f t="shared" ref="GD36:GD67" si="271">IF(ISNONTEXT($K36),_xlfn.NORM.DIST(CG36,$G36,$K36,FALSE),NA())</f>
        <v>#N/A</v>
      </c>
      <c r="GE36" s="173" t="e">
        <f t="shared" ref="GE36:GE67" si="272">IF(ISNONTEXT($K36),_xlfn.NORM.DIST(CH36,$G36,$K36,FALSE),NA())</f>
        <v>#N/A</v>
      </c>
      <c r="GF36" s="173" t="e">
        <f t="shared" ref="GF36:GF67" si="273">IF(ISNONTEXT($K36),_xlfn.NORM.DIST(CI36,$G36,$K36,FALSE),NA())</f>
        <v>#N/A</v>
      </c>
      <c r="GG36" s="173" t="e">
        <f t="shared" ref="GG36:GG67" si="274">IF(ISNONTEXT($K36),_xlfn.NORM.DIST(CJ36,$G36,$K36,FALSE),NA())</f>
        <v>#N/A</v>
      </c>
      <c r="GH36" s="173" t="e">
        <f t="shared" ref="GH36:GH67" si="275">IF(ISNONTEXT($K36),_xlfn.NORM.DIST(CK36,$G36,$K36,FALSE),NA())</f>
        <v>#N/A</v>
      </c>
      <c r="GI36" s="173" t="e">
        <f t="shared" ref="GI36:GI67" si="276">IF(ISNONTEXT($K36),_xlfn.NORM.DIST(CL36,$G36,$K36,FALSE),NA())</f>
        <v>#N/A</v>
      </c>
      <c r="GJ36" s="173" t="e">
        <f t="shared" ref="GJ36:GJ67" si="277">IF(ISNONTEXT($K36),_xlfn.NORM.DIST(CM36,$G36,$K36,FALSE),NA())</f>
        <v>#N/A</v>
      </c>
      <c r="GK36" s="173" t="e">
        <f t="shared" ref="GK36:GK67" si="278">IF(ISNONTEXT($K36),_xlfn.NORM.DIST(CN36,$G36,$K36,FALSE),NA())</f>
        <v>#N/A</v>
      </c>
      <c r="GL36" s="173" t="e">
        <f t="shared" ref="GL36:GL67" si="279">IF(ISNONTEXT($K36),_xlfn.NORM.DIST(CO36,$G36,$K36,FALSE),NA())</f>
        <v>#N/A</v>
      </c>
      <c r="GM36" s="173" t="e">
        <f t="shared" ref="GM36:GM67" si="280">IF(ISNONTEXT($K36),_xlfn.NORM.DIST(CP36,$G36,$K36,FALSE),NA())</f>
        <v>#N/A</v>
      </c>
      <c r="GN36" s="173" t="e">
        <f t="shared" ref="GN36:GN67" si="281">IF(ISNONTEXT($K36),_xlfn.NORM.DIST(CQ36,$G36,$K36,FALSE),NA())</f>
        <v>#N/A</v>
      </c>
      <c r="GO36" s="173" t="e">
        <f t="shared" ref="GO36:GO67" si="282">IF(ISNONTEXT($K36),_xlfn.NORM.DIST(CR36,$G36,$K36,FALSE),NA())</f>
        <v>#N/A</v>
      </c>
      <c r="GP36" s="173" t="e">
        <f t="shared" ref="GP36:GP67" si="283">IF(ISNONTEXT($K36),_xlfn.NORM.DIST(CS36,$G36,$K36,FALSE),NA())</f>
        <v>#N/A</v>
      </c>
      <c r="GQ36" s="173" t="e">
        <f t="shared" ref="GQ36:GQ67" si="284">IF(ISNONTEXT($K36),_xlfn.NORM.DIST(CT36,$G36,$K36,FALSE),NA())</f>
        <v>#N/A</v>
      </c>
      <c r="GR36" s="173" t="e">
        <f t="shared" ref="GR36:GR67" si="285">IF(ISNONTEXT($K36),_xlfn.NORM.DIST(CU36,$G36,$K36,FALSE),NA())</f>
        <v>#N/A</v>
      </c>
      <c r="GS36" s="173" t="e">
        <f t="shared" ref="GS36:GS67" si="286">IF(ISNONTEXT($K36),_xlfn.NORM.DIST(CV36,$G36,$K36,FALSE),NA())</f>
        <v>#N/A</v>
      </c>
      <c r="GT36" s="173" t="e">
        <f t="shared" ref="GT36:GT67" si="287">IF(ISNONTEXT($K36),_xlfn.NORM.DIST(CW36,$G36,$K36,FALSE),NA())</f>
        <v>#N/A</v>
      </c>
      <c r="GU36" s="173" t="e">
        <f t="shared" ref="GU36:GU67" si="288">IF(ISNONTEXT($K36),_xlfn.NORM.DIST(CX36,$G36,$K36,FALSE),NA())</f>
        <v>#N/A</v>
      </c>
      <c r="GV36" s="173" t="e">
        <f t="shared" ref="GV36:GV67" si="289">IF(ISNONTEXT($K36),_xlfn.NORM.DIST(CY36,$G36,$K36,FALSE),NA())</f>
        <v>#N/A</v>
      </c>
      <c r="GW36" s="173" t="e">
        <f t="shared" ref="GW36:GW67" si="290">IF(ISNONTEXT($K36),_xlfn.NORM.DIST(CZ36,$G36,$K36,FALSE),NA())</f>
        <v>#N/A</v>
      </c>
      <c r="GX36" s="173" t="e">
        <f t="shared" ref="GX36:GX67" si="291">IF(ISNONTEXT($K36),_xlfn.NORM.DIST(DA36,$G36,$K36,FALSE),NA())</f>
        <v>#N/A</v>
      </c>
      <c r="GY36" s="173" t="e">
        <f t="shared" ref="GY36:GY67" si="292">IF(ISNONTEXT($K36),_xlfn.NORM.DIST(DB36,$G36,$K36,FALSE),NA())</f>
        <v>#N/A</v>
      </c>
      <c r="GZ36" s="173" t="e">
        <f t="shared" ref="GZ36:GZ67" si="293">IF(ISNONTEXT($K36),_xlfn.NORM.DIST(DC36,$G36,$K36,FALSE),NA())</f>
        <v>#N/A</v>
      </c>
      <c r="HA36" s="173" t="e">
        <f t="shared" ref="HA36:HA67" si="294">IF(ISNONTEXT($K36),_xlfn.NORM.DIST(DD36,$G36,$K36,FALSE),NA())</f>
        <v>#N/A</v>
      </c>
      <c r="HB36" s="173" t="e">
        <f t="shared" ref="HB36:HB67" si="295">IF(ISNONTEXT($K36),_xlfn.NORM.DIST(DE36,$G36,$K36,FALSE),NA())</f>
        <v>#N/A</v>
      </c>
      <c r="HC36" s="173" t="e">
        <f t="shared" ref="HC36:HC67" si="296">IF(ISNONTEXT($K36),_xlfn.NORM.DIST(DF36,$G36,$K36,FALSE),NA())</f>
        <v>#N/A</v>
      </c>
      <c r="HD36" s="173" t="e">
        <f t="shared" ref="HD36:HD67" si="297">IF(ISNONTEXT($K36),_xlfn.NORM.DIST(DG36,$G36,$K36,FALSE),NA())</f>
        <v>#N/A</v>
      </c>
      <c r="HE36" s="173" t="e">
        <f t="shared" ref="HE36:HE67" si="298">IF(ISNONTEXT($K36),_xlfn.NORM.DIST(DH36,$G36,$K36,FALSE),NA())</f>
        <v>#N/A</v>
      </c>
      <c r="HF36" s="173" t="e">
        <f t="shared" ref="HF36:HF67" si="299">IF(ISNONTEXT($K36),_xlfn.NORM.DIST(DI36,$G36,$K36,FALSE),NA())</f>
        <v>#N/A</v>
      </c>
      <c r="HG36" s="173" t="e">
        <f t="shared" ref="HG36:HG67" si="300">IF(ISNONTEXT($K36),_xlfn.NORM.DIST(DJ36,$G36,$K36,FALSE),NA())</f>
        <v>#N/A</v>
      </c>
      <c r="HH36" s="173" t="e">
        <f t="shared" ref="HH36:HH67" si="301">IF(ISNONTEXT($K36),_xlfn.NORM.DIST(DK36,$G36,$K36,FALSE),NA())</f>
        <v>#N/A</v>
      </c>
      <c r="HI36" s="173" t="e">
        <f t="shared" ref="HI36:HI67" si="302">IF(ISNONTEXT($K36),_xlfn.NORM.DIST(DL36,$G36,$K36,FALSE),NA())</f>
        <v>#N/A</v>
      </c>
      <c r="HJ36" s="173" t="e">
        <f t="shared" ref="HJ36:HJ67" si="303">IF(ISNONTEXT($K36),_xlfn.NORM.DIST(DM36,$G36,$K36,FALSE),NA())</f>
        <v>#N/A</v>
      </c>
      <c r="HK36" s="173" t="e">
        <f t="shared" ref="HK36:HK67" si="304">IF(ISNONTEXT($K36),_xlfn.NORM.DIST(DN36,$G36,$K36,FALSE),NA())</f>
        <v>#N/A</v>
      </c>
      <c r="HL36" s="173" t="e">
        <f t="shared" ref="HL36:HL67" si="305">IF(ISNONTEXT($K36),_xlfn.NORM.DIST(DO36,$G36,$K36,FALSE),NA())</f>
        <v>#N/A</v>
      </c>
      <c r="HM36" s="173" t="e">
        <f t="shared" ref="HM36:HM67" si="306">IF(ISNONTEXT($K36),_xlfn.NORM.DIST(DP36,$G36,$K36,FALSE),NA())</f>
        <v>#N/A</v>
      </c>
      <c r="HN36" s="173" t="e">
        <f t="shared" ref="HN36:HN67" si="307">IF(ISNONTEXT($K36),_xlfn.NORM.DIST(DQ36,$G36,$K36,FALSE),NA())</f>
        <v>#N/A</v>
      </c>
      <c r="HO36" s="173" t="e">
        <f t="shared" ref="HO36:HO67" si="308">IF(ISNONTEXT($K36),_xlfn.NORM.DIST(DR36,$G36,$K36,FALSE),NA())</f>
        <v>#N/A</v>
      </c>
      <c r="HP36" s="173" t="e">
        <f t="shared" ref="HP36:HP67" si="309">IF(ISNONTEXT($K36),_xlfn.NORM.DIST(DS36,$G36,$K36,FALSE),NA())</f>
        <v>#N/A</v>
      </c>
    </row>
    <row r="37" spans="1:224" hidden="1" x14ac:dyDescent="0.25">
      <c r="A37" s="4">
        <v>34</v>
      </c>
      <c r="B37" s="100" t="str">
        <f t="shared" si="107"/>
        <v/>
      </c>
      <c r="C37" s="99"/>
      <c r="D37" s="100" t="str">
        <f t="shared" si="108"/>
        <v/>
      </c>
      <c r="E37" s="36" t="str">
        <f t="shared" si="0"/>
        <v/>
      </c>
      <c r="F37" s="36" t="str">
        <f t="shared" si="1"/>
        <v/>
      </c>
      <c r="G37" s="77" t="str">
        <f t="shared" si="109"/>
        <v/>
      </c>
      <c r="H37" s="23"/>
      <c r="I37" s="58"/>
      <c r="J37" s="300"/>
      <c r="K37" s="78" t="str">
        <f>IF(AND(B37&gt;0,C37&gt;0,D37&gt;0),IF(ISBLANK(J37),IF(ISBLANK(H37),"",(D37-B37)*VLOOKUP(H37,VLookups!$A$4:$B$13,2,FALSE)),J37),"")</f>
        <v/>
      </c>
      <c r="L37" s="79" t="str">
        <f t="shared" si="205"/>
        <v/>
      </c>
      <c r="M37" s="99"/>
      <c r="N37" s="290" t="str">
        <f>IF(AND(M37&gt;0,C37&gt;0,NOT(K37="")),ABS(VLOOKUP($M$1,VLookups!$A$43:$B$44,2,FALSE)-_xlfn.NORM.DIST(M37,G37,K37,TRUE)),"")</f>
        <v/>
      </c>
      <c r="O37" s="98" t="str">
        <f>IF(AND($B37&gt;0,$C37&gt;0,$D37&gt;0,NOT(ISBLANK($H37))),_xlfn.NORM.INV(ABS(VLOOKUP($M$1,VLookups!$A$43:$B$44,2,FALSE)-O$3),$G37,$K37),"")</f>
        <v/>
      </c>
      <c r="P37" s="97" t="str">
        <f>IF(AND($B37&gt;0,$C37&gt;0,$D37&gt;0,NOT(ISBLANK($H37))),_xlfn.NORM.INV(ABS(VLOOKUP($M$1,VLookups!$A$43:$B$44,2,FALSE)-P$3),$G37,$K37),"")</f>
        <v/>
      </c>
      <c r="Q37" s="98" t="str">
        <f>IF(AND($B37&gt;0,$C37&gt;0,$D37&gt;0,NOT(ISBLANK($H37))),_xlfn.NORM.INV(ABS(VLOOKUP($M$1,VLookups!$A$43:$B$44,2,FALSE)-Q$3),$G37,$K37),"")</f>
        <v/>
      </c>
      <c r="R37" s="97" t="str">
        <f>IF(AND($B37&gt;0,$C37&gt;0,$D37&gt;0,NOT(ISBLANK($H37))),_xlfn.NORM.INV(ABS(VLOOKUP($M$1,VLookups!$A$43:$B$44,2,FALSE)-R$3),$G37,$K37),"")</f>
        <v/>
      </c>
      <c r="S37" s="98" t="str">
        <f>IF(AND($B37&gt;0,$C37&gt;0,$D37&gt;0,NOT(ISBLANK($H37))),_xlfn.NORM.INV(ABS(VLOOKUP($M$1,VLookups!$A$43:$B$44,2,FALSE)-S$3),$G37,$K37),"")</f>
        <v/>
      </c>
      <c r="T37" s="97" t="str">
        <f>IF(AND($B37&gt;0,$C37&gt;0,$D37&gt;0,NOT(ISBLANK($H37))),_xlfn.NORM.INV(ABS(VLOOKUP($M$1,VLookups!$A$43:$B$44,2,FALSE)-T$3),$G37,$K37),"")</f>
        <v/>
      </c>
      <c r="U37" s="5"/>
      <c r="V37" s="172"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7"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3" t="e">
        <f t="shared" si="209"/>
        <v>#N/A</v>
      </c>
      <c r="DU37" s="173" t="e">
        <f t="shared" si="210"/>
        <v>#N/A</v>
      </c>
      <c r="DV37" s="173" t="e">
        <f t="shared" si="211"/>
        <v>#N/A</v>
      </c>
      <c r="DW37" s="173" t="e">
        <f t="shared" si="212"/>
        <v>#N/A</v>
      </c>
      <c r="DX37" s="173" t="e">
        <f t="shared" si="213"/>
        <v>#N/A</v>
      </c>
      <c r="DY37" s="173" t="e">
        <f t="shared" si="214"/>
        <v>#N/A</v>
      </c>
      <c r="DZ37" s="173" t="e">
        <f t="shared" si="215"/>
        <v>#N/A</v>
      </c>
      <c r="EA37" s="173" t="e">
        <f t="shared" si="216"/>
        <v>#N/A</v>
      </c>
      <c r="EB37" s="173" t="e">
        <f t="shared" si="217"/>
        <v>#N/A</v>
      </c>
      <c r="EC37" s="173" t="e">
        <f t="shared" si="218"/>
        <v>#N/A</v>
      </c>
      <c r="ED37" s="173" t="e">
        <f t="shared" si="219"/>
        <v>#N/A</v>
      </c>
      <c r="EE37" s="173" t="e">
        <f t="shared" si="220"/>
        <v>#N/A</v>
      </c>
      <c r="EF37" s="173" t="e">
        <f t="shared" si="221"/>
        <v>#N/A</v>
      </c>
      <c r="EG37" s="173" t="e">
        <f t="shared" si="222"/>
        <v>#N/A</v>
      </c>
      <c r="EH37" s="173" t="e">
        <f t="shared" si="223"/>
        <v>#N/A</v>
      </c>
      <c r="EI37" s="173" t="e">
        <f t="shared" si="224"/>
        <v>#N/A</v>
      </c>
      <c r="EJ37" s="173" t="e">
        <f t="shared" si="225"/>
        <v>#N/A</v>
      </c>
      <c r="EK37" s="173" t="e">
        <f t="shared" si="226"/>
        <v>#N/A</v>
      </c>
      <c r="EL37" s="173" t="e">
        <f t="shared" si="227"/>
        <v>#N/A</v>
      </c>
      <c r="EM37" s="173" t="e">
        <f t="shared" si="228"/>
        <v>#N/A</v>
      </c>
      <c r="EN37" s="173" t="e">
        <f t="shared" si="229"/>
        <v>#N/A</v>
      </c>
      <c r="EO37" s="173" t="e">
        <f t="shared" si="230"/>
        <v>#N/A</v>
      </c>
      <c r="EP37" s="173" t="e">
        <f t="shared" si="231"/>
        <v>#N/A</v>
      </c>
      <c r="EQ37" s="173" t="e">
        <f t="shared" si="232"/>
        <v>#N/A</v>
      </c>
      <c r="ER37" s="173" t="e">
        <f t="shared" si="233"/>
        <v>#N/A</v>
      </c>
      <c r="ES37" s="173" t="e">
        <f t="shared" si="234"/>
        <v>#N/A</v>
      </c>
      <c r="ET37" s="173" t="e">
        <f t="shared" si="235"/>
        <v>#N/A</v>
      </c>
      <c r="EU37" s="173" t="e">
        <f t="shared" si="236"/>
        <v>#N/A</v>
      </c>
      <c r="EV37" s="173" t="e">
        <f t="shared" si="237"/>
        <v>#N/A</v>
      </c>
      <c r="EW37" s="173" t="e">
        <f t="shared" si="238"/>
        <v>#N/A</v>
      </c>
      <c r="EX37" s="173" t="e">
        <f t="shared" si="239"/>
        <v>#N/A</v>
      </c>
      <c r="EY37" s="173" t="e">
        <f t="shared" si="240"/>
        <v>#N/A</v>
      </c>
      <c r="EZ37" s="173" t="e">
        <f t="shared" si="241"/>
        <v>#N/A</v>
      </c>
      <c r="FA37" s="173" t="e">
        <f t="shared" si="242"/>
        <v>#N/A</v>
      </c>
      <c r="FB37" s="173" t="e">
        <f t="shared" si="243"/>
        <v>#N/A</v>
      </c>
      <c r="FC37" s="173" t="e">
        <f t="shared" si="244"/>
        <v>#N/A</v>
      </c>
      <c r="FD37" s="173" t="e">
        <f t="shared" si="245"/>
        <v>#N/A</v>
      </c>
      <c r="FE37" s="173" t="e">
        <f t="shared" si="246"/>
        <v>#N/A</v>
      </c>
      <c r="FF37" s="173" t="e">
        <f t="shared" si="247"/>
        <v>#N/A</v>
      </c>
      <c r="FG37" s="173" t="e">
        <f t="shared" si="248"/>
        <v>#N/A</v>
      </c>
      <c r="FH37" s="173" t="e">
        <f t="shared" si="249"/>
        <v>#N/A</v>
      </c>
      <c r="FI37" s="173" t="e">
        <f t="shared" si="250"/>
        <v>#N/A</v>
      </c>
      <c r="FJ37" s="173" t="e">
        <f t="shared" si="251"/>
        <v>#N/A</v>
      </c>
      <c r="FK37" s="173" t="e">
        <f t="shared" si="252"/>
        <v>#N/A</v>
      </c>
      <c r="FL37" s="173" t="e">
        <f t="shared" si="253"/>
        <v>#N/A</v>
      </c>
      <c r="FM37" s="173" t="e">
        <f t="shared" si="254"/>
        <v>#N/A</v>
      </c>
      <c r="FN37" s="173" t="e">
        <f t="shared" si="255"/>
        <v>#N/A</v>
      </c>
      <c r="FO37" s="173" t="e">
        <f t="shared" si="256"/>
        <v>#N/A</v>
      </c>
      <c r="FP37" s="173" t="e">
        <f t="shared" si="257"/>
        <v>#N/A</v>
      </c>
      <c r="FQ37" s="173" t="e">
        <f t="shared" si="258"/>
        <v>#N/A</v>
      </c>
      <c r="FR37" s="173" t="e">
        <f t="shared" si="259"/>
        <v>#N/A</v>
      </c>
      <c r="FS37" s="173" t="e">
        <f t="shared" si="260"/>
        <v>#N/A</v>
      </c>
      <c r="FT37" s="173" t="e">
        <f t="shared" si="261"/>
        <v>#N/A</v>
      </c>
      <c r="FU37" s="173" t="e">
        <f t="shared" si="262"/>
        <v>#N/A</v>
      </c>
      <c r="FV37" s="173" t="e">
        <f t="shared" si="263"/>
        <v>#N/A</v>
      </c>
      <c r="FW37" s="173" t="e">
        <f t="shared" si="264"/>
        <v>#N/A</v>
      </c>
      <c r="FX37" s="173" t="e">
        <f t="shared" si="265"/>
        <v>#N/A</v>
      </c>
      <c r="FY37" s="173" t="e">
        <f t="shared" si="266"/>
        <v>#N/A</v>
      </c>
      <c r="FZ37" s="173" t="e">
        <f t="shared" si="267"/>
        <v>#N/A</v>
      </c>
      <c r="GA37" s="173" t="e">
        <f t="shared" si="268"/>
        <v>#N/A</v>
      </c>
      <c r="GB37" s="173" t="e">
        <f t="shared" si="269"/>
        <v>#N/A</v>
      </c>
      <c r="GC37" s="173" t="e">
        <f t="shared" si="270"/>
        <v>#N/A</v>
      </c>
      <c r="GD37" s="173" t="e">
        <f t="shared" si="271"/>
        <v>#N/A</v>
      </c>
      <c r="GE37" s="173" t="e">
        <f t="shared" si="272"/>
        <v>#N/A</v>
      </c>
      <c r="GF37" s="173" t="e">
        <f t="shared" si="273"/>
        <v>#N/A</v>
      </c>
      <c r="GG37" s="173" t="e">
        <f t="shared" si="274"/>
        <v>#N/A</v>
      </c>
      <c r="GH37" s="173" t="e">
        <f t="shared" si="275"/>
        <v>#N/A</v>
      </c>
      <c r="GI37" s="173" t="e">
        <f t="shared" si="276"/>
        <v>#N/A</v>
      </c>
      <c r="GJ37" s="173" t="e">
        <f t="shared" si="277"/>
        <v>#N/A</v>
      </c>
      <c r="GK37" s="173" t="e">
        <f t="shared" si="278"/>
        <v>#N/A</v>
      </c>
      <c r="GL37" s="173" t="e">
        <f t="shared" si="279"/>
        <v>#N/A</v>
      </c>
      <c r="GM37" s="173" t="e">
        <f t="shared" si="280"/>
        <v>#N/A</v>
      </c>
      <c r="GN37" s="173" t="e">
        <f t="shared" si="281"/>
        <v>#N/A</v>
      </c>
      <c r="GO37" s="173" t="e">
        <f t="shared" si="282"/>
        <v>#N/A</v>
      </c>
      <c r="GP37" s="173" t="e">
        <f t="shared" si="283"/>
        <v>#N/A</v>
      </c>
      <c r="GQ37" s="173" t="e">
        <f t="shared" si="284"/>
        <v>#N/A</v>
      </c>
      <c r="GR37" s="173" t="e">
        <f t="shared" si="285"/>
        <v>#N/A</v>
      </c>
      <c r="GS37" s="173" t="e">
        <f t="shared" si="286"/>
        <v>#N/A</v>
      </c>
      <c r="GT37" s="173" t="e">
        <f t="shared" si="287"/>
        <v>#N/A</v>
      </c>
      <c r="GU37" s="173" t="e">
        <f t="shared" si="288"/>
        <v>#N/A</v>
      </c>
      <c r="GV37" s="173" t="e">
        <f t="shared" si="289"/>
        <v>#N/A</v>
      </c>
      <c r="GW37" s="173" t="e">
        <f t="shared" si="290"/>
        <v>#N/A</v>
      </c>
      <c r="GX37" s="173" t="e">
        <f t="shared" si="291"/>
        <v>#N/A</v>
      </c>
      <c r="GY37" s="173" t="e">
        <f t="shared" si="292"/>
        <v>#N/A</v>
      </c>
      <c r="GZ37" s="173" t="e">
        <f t="shared" si="293"/>
        <v>#N/A</v>
      </c>
      <c r="HA37" s="173" t="e">
        <f t="shared" si="294"/>
        <v>#N/A</v>
      </c>
      <c r="HB37" s="173" t="e">
        <f t="shared" si="295"/>
        <v>#N/A</v>
      </c>
      <c r="HC37" s="173" t="e">
        <f t="shared" si="296"/>
        <v>#N/A</v>
      </c>
      <c r="HD37" s="173" t="e">
        <f t="shared" si="297"/>
        <v>#N/A</v>
      </c>
      <c r="HE37" s="173" t="e">
        <f t="shared" si="298"/>
        <v>#N/A</v>
      </c>
      <c r="HF37" s="173" t="e">
        <f t="shared" si="299"/>
        <v>#N/A</v>
      </c>
      <c r="HG37" s="173" t="e">
        <f t="shared" si="300"/>
        <v>#N/A</v>
      </c>
      <c r="HH37" s="173" t="e">
        <f t="shared" si="301"/>
        <v>#N/A</v>
      </c>
      <c r="HI37" s="173" t="e">
        <f t="shared" si="302"/>
        <v>#N/A</v>
      </c>
      <c r="HJ37" s="173" t="e">
        <f t="shared" si="303"/>
        <v>#N/A</v>
      </c>
      <c r="HK37" s="173" t="e">
        <f t="shared" si="304"/>
        <v>#N/A</v>
      </c>
      <c r="HL37" s="173" t="e">
        <f t="shared" si="305"/>
        <v>#N/A</v>
      </c>
      <c r="HM37" s="173" t="e">
        <f t="shared" si="306"/>
        <v>#N/A</v>
      </c>
      <c r="HN37" s="173" t="e">
        <f t="shared" si="307"/>
        <v>#N/A</v>
      </c>
      <c r="HO37" s="173" t="e">
        <f t="shared" si="308"/>
        <v>#N/A</v>
      </c>
      <c r="HP37" s="173" t="e">
        <f t="shared" si="309"/>
        <v>#N/A</v>
      </c>
    </row>
    <row r="38" spans="1:224" hidden="1" x14ac:dyDescent="0.25">
      <c r="A38" s="4">
        <v>35</v>
      </c>
      <c r="B38" s="100" t="str">
        <f t="shared" si="107"/>
        <v/>
      </c>
      <c r="C38" s="99"/>
      <c r="D38" s="100" t="str">
        <f t="shared" si="108"/>
        <v/>
      </c>
      <c r="E38" s="36" t="str">
        <f t="shared" si="0"/>
        <v/>
      </c>
      <c r="F38" s="36" t="str">
        <f t="shared" si="1"/>
        <v/>
      </c>
      <c r="G38" s="77" t="str">
        <f t="shared" si="109"/>
        <v/>
      </c>
      <c r="H38" s="23"/>
      <c r="I38" s="58"/>
      <c r="J38" s="300"/>
      <c r="K38" s="78" t="str">
        <f>IF(AND(B38&gt;0,C38&gt;0,D38&gt;0),IF(ISBLANK(J38),IF(ISBLANK(H38),"",(D38-B38)*VLOOKUP(H38,VLookups!$A$4:$B$13,2,FALSE)),J38),"")</f>
        <v/>
      </c>
      <c r="L38" s="79" t="str">
        <f t="shared" si="205"/>
        <v/>
      </c>
      <c r="M38" s="99"/>
      <c r="N38" s="290" t="str">
        <f>IF(AND(M38&gt;0,C38&gt;0,NOT(K38="")),ABS(VLOOKUP($M$1,VLookups!$A$43:$B$44,2,FALSE)-_xlfn.NORM.DIST(M38,G38,K38,TRUE)),"")</f>
        <v/>
      </c>
      <c r="O38" s="98" t="str">
        <f>IF(AND($B38&gt;0,$C38&gt;0,$D38&gt;0,NOT(ISBLANK($H38))),_xlfn.NORM.INV(ABS(VLOOKUP($M$1,VLookups!$A$43:$B$44,2,FALSE)-O$3),$G38,$K38),"")</f>
        <v/>
      </c>
      <c r="P38" s="97" t="str">
        <f>IF(AND($B38&gt;0,$C38&gt;0,$D38&gt;0,NOT(ISBLANK($H38))),_xlfn.NORM.INV(ABS(VLOOKUP($M$1,VLookups!$A$43:$B$44,2,FALSE)-P$3),$G38,$K38),"")</f>
        <v/>
      </c>
      <c r="Q38" s="98" t="str">
        <f>IF(AND($B38&gt;0,$C38&gt;0,$D38&gt;0,NOT(ISBLANK($H38))),_xlfn.NORM.INV(ABS(VLOOKUP($M$1,VLookups!$A$43:$B$44,2,FALSE)-Q$3),$G38,$K38),"")</f>
        <v/>
      </c>
      <c r="R38" s="97" t="str">
        <f>IF(AND($B38&gt;0,$C38&gt;0,$D38&gt;0,NOT(ISBLANK($H38))),_xlfn.NORM.INV(ABS(VLOOKUP($M$1,VLookups!$A$43:$B$44,2,FALSE)-R$3),$G38,$K38),"")</f>
        <v/>
      </c>
      <c r="S38" s="98" t="str">
        <f>IF(AND($B38&gt;0,$C38&gt;0,$D38&gt;0,NOT(ISBLANK($H38))),_xlfn.NORM.INV(ABS(VLOOKUP($M$1,VLookups!$A$43:$B$44,2,FALSE)-S$3),$G38,$K38),"")</f>
        <v/>
      </c>
      <c r="T38" s="97" t="str">
        <f>IF(AND($B38&gt;0,$C38&gt;0,$D38&gt;0,NOT(ISBLANK($H38))),_xlfn.NORM.INV(ABS(VLOOKUP($M$1,VLookups!$A$43:$B$44,2,FALSE)-T$3),$G38,$K38),"")</f>
        <v/>
      </c>
      <c r="U38" s="5"/>
      <c r="V38" s="172"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7"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3" t="e">
        <f t="shared" si="209"/>
        <v>#N/A</v>
      </c>
      <c r="DU38" s="173" t="e">
        <f t="shared" si="210"/>
        <v>#N/A</v>
      </c>
      <c r="DV38" s="173" t="e">
        <f t="shared" si="211"/>
        <v>#N/A</v>
      </c>
      <c r="DW38" s="173" t="e">
        <f t="shared" si="212"/>
        <v>#N/A</v>
      </c>
      <c r="DX38" s="173" t="e">
        <f t="shared" si="213"/>
        <v>#N/A</v>
      </c>
      <c r="DY38" s="173" t="e">
        <f t="shared" si="214"/>
        <v>#N/A</v>
      </c>
      <c r="DZ38" s="173" t="e">
        <f t="shared" si="215"/>
        <v>#N/A</v>
      </c>
      <c r="EA38" s="173" t="e">
        <f t="shared" si="216"/>
        <v>#N/A</v>
      </c>
      <c r="EB38" s="173" t="e">
        <f t="shared" si="217"/>
        <v>#N/A</v>
      </c>
      <c r="EC38" s="173" t="e">
        <f t="shared" si="218"/>
        <v>#N/A</v>
      </c>
      <c r="ED38" s="173" t="e">
        <f t="shared" si="219"/>
        <v>#N/A</v>
      </c>
      <c r="EE38" s="173" t="e">
        <f t="shared" si="220"/>
        <v>#N/A</v>
      </c>
      <c r="EF38" s="173" t="e">
        <f t="shared" si="221"/>
        <v>#N/A</v>
      </c>
      <c r="EG38" s="173" t="e">
        <f t="shared" si="222"/>
        <v>#N/A</v>
      </c>
      <c r="EH38" s="173" t="e">
        <f t="shared" si="223"/>
        <v>#N/A</v>
      </c>
      <c r="EI38" s="173" t="e">
        <f t="shared" si="224"/>
        <v>#N/A</v>
      </c>
      <c r="EJ38" s="173" t="e">
        <f t="shared" si="225"/>
        <v>#N/A</v>
      </c>
      <c r="EK38" s="173" t="e">
        <f t="shared" si="226"/>
        <v>#N/A</v>
      </c>
      <c r="EL38" s="173" t="e">
        <f t="shared" si="227"/>
        <v>#N/A</v>
      </c>
      <c r="EM38" s="173" t="e">
        <f t="shared" si="228"/>
        <v>#N/A</v>
      </c>
      <c r="EN38" s="173" t="e">
        <f t="shared" si="229"/>
        <v>#N/A</v>
      </c>
      <c r="EO38" s="173" t="e">
        <f t="shared" si="230"/>
        <v>#N/A</v>
      </c>
      <c r="EP38" s="173" t="e">
        <f t="shared" si="231"/>
        <v>#N/A</v>
      </c>
      <c r="EQ38" s="173" t="e">
        <f t="shared" si="232"/>
        <v>#N/A</v>
      </c>
      <c r="ER38" s="173" t="e">
        <f t="shared" si="233"/>
        <v>#N/A</v>
      </c>
      <c r="ES38" s="173" t="e">
        <f t="shared" si="234"/>
        <v>#N/A</v>
      </c>
      <c r="ET38" s="173" t="e">
        <f t="shared" si="235"/>
        <v>#N/A</v>
      </c>
      <c r="EU38" s="173" t="e">
        <f t="shared" si="236"/>
        <v>#N/A</v>
      </c>
      <c r="EV38" s="173" t="e">
        <f t="shared" si="237"/>
        <v>#N/A</v>
      </c>
      <c r="EW38" s="173" t="e">
        <f t="shared" si="238"/>
        <v>#N/A</v>
      </c>
      <c r="EX38" s="173" t="e">
        <f t="shared" si="239"/>
        <v>#N/A</v>
      </c>
      <c r="EY38" s="173" t="e">
        <f t="shared" si="240"/>
        <v>#N/A</v>
      </c>
      <c r="EZ38" s="173" t="e">
        <f t="shared" si="241"/>
        <v>#N/A</v>
      </c>
      <c r="FA38" s="173" t="e">
        <f t="shared" si="242"/>
        <v>#N/A</v>
      </c>
      <c r="FB38" s="173" t="e">
        <f t="shared" si="243"/>
        <v>#N/A</v>
      </c>
      <c r="FC38" s="173" t="e">
        <f t="shared" si="244"/>
        <v>#N/A</v>
      </c>
      <c r="FD38" s="173" t="e">
        <f t="shared" si="245"/>
        <v>#N/A</v>
      </c>
      <c r="FE38" s="173" t="e">
        <f t="shared" si="246"/>
        <v>#N/A</v>
      </c>
      <c r="FF38" s="173" t="e">
        <f t="shared" si="247"/>
        <v>#N/A</v>
      </c>
      <c r="FG38" s="173" t="e">
        <f t="shared" si="248"/>
        <v>#N/A</v>
      </c>
      <c r="FH38" s="173" t="e">
        <f t="shared" si="249"/>
        <v>#N/A</v>
      </c>
      <c r="FI38" s="173" t="e">
        <f t="shared" si="250"/>
        <v>#N/A</v>
      </c>
      <c r="FJ38" s="173" t="e">
        <f t="shared" si="251"/>
        <v>#N/A</v>
      </c>
      <c r="FK38" s="173" t="e">
        <f t="shared" si="252"/>
        <v>#N/A</v>
      </c>
      <c r="FL38" s="173" t="e">
        <f t="shared" si="253"/>
        <v>#N/A</v>
      </c>
      <c r="FM38" s="173" t="e">
        <f t="shared" si="254"/>
        <v>#N/A</v>
      </c>
      <c r="FN38" s="173" t="e">
        <f t="shared" si="255"/>
        <v>#N/A</v>
      </c>
      <c r="FO38" s="173" t="e">
        <f t="shared" si="256"/>
        <v>#N/A</v>
      </c>
      <c r="FP38" s="173" t="e">
        <f t="shared" si="257"/>
        <v>#N/A</v>
      </c>
      <c r="FQ38" s="173" t="e">
        <f t="shared" si="258"/>
        <v>#N/A</v>
      </c>
      <c r="FR38" s="173" t="e">
        <f t="shared" si="259"/>
        <v>#N/A</v>
      </c>
      <c r="FS38" s="173" t="e">
        <f t="shared" si="260"/>
        <v>#N/A</v>
      </c>
      <c r="FT38" s="173" t="e">
        <f t="shared" si="261"/>
        <v>#N/A</v>
      </c>
      <c r="FU38" s="173" t="e">
        <f t="shared" si="262"/>
        <v>#N/A</v>
      </c>
      <c r="FV38" s="173" t="e">
        <f t="shared" si="263"/>
        <v>#N/A</v>
      </c>
      <c r="FW38" s="173" t="e">
        <f t="shared" si="264"/>
        <v>#N/A</v>
      </c>
      <c r="FX38" s="173" t="e">
        <f t="shared" si="265"/>
        <v>#N/A</v>
      </c>
      <c r="FY38" s="173" t="e">
        <f t="shared" si="266"/>
        <v>#N/A</v>
      </c>
      <c r="FZ38" s="173" t="e">
        <f t="shared" si="267"/>
        <v>#N/A</v>
      </c>
      <c r="GA38" s="173" t="e">
        <f t="shared" si="268"/>
        <v>#N/A</v>
      </c>
      <c r="GB38" s="173" t="e">
        <f t="shared" si="269"/>
        <v>#N/A</v>
      </c>
      <c r="GC38" s="173" t="e">
        <f t="shared" si="270"/>
        <v>#N/A</v>
      </c>
      <c r="GD38" s="173" t="e">
        <f t="shared" si="271"/>
        <v>#N/A</v>
      </c>
      <c r="GE38" s="173" t="e">
        <f t="shared" si="272"/>
        <v>#N/A</v>
      </c>
      <c r="GF38" s="173" t="e">
        <f t="shared" si="273"/>
        <v>#N/A</v>
      </c>
      <c r="GG38" s="173" t="e">
        <f t="shared" si="274"/>
        <v>#N/A</v>
      </c>
      <c r="GH38" s="173" t="e">
        <f t="shared" si="275"/>
        <v>#N/A</v>
      </c>
      <c r="GI38" s="173" t="e">
        <f t="shared" si="276"/>
        <v>#N/A</v>
      </c>
      <c r="GJ38" s="173" t="e">
        <f t="shared" si="277"/>
        <v>#N/A</v>
      </c>
      <c r="GK38" s="173" t="e">
        <f t="shared" si="278"/>
        <v>#N/A</v>
      </c>
      <c r="GL38" s="173" t="e">
        <f t="shared" si="279"/>
        <v>#N/A</v>
      </c>
      <c r="GM38" s="173" t="e">
        <f t="shared" si="280"/>
        <v>#N/A</v>
      </c>
      <c r="GN38" s="173" t="e">
        <f t="shared" si="281"/>
        <v>#N/A</v>
      </c>
      <c r="GO38" s="173" t="e">
        <f t="shared" si="282"/>
        <v>#N/A</v>
      </c>
      <c r="GP38" s="173" t="e">
        <f t="shared" si="283"/>
        <v>#N/A</v>
      </c>
      <c r="GQ38" s="173" t="e">
        <f t="shared" si="284"/>
        <v>#N/A</v>
      </c>
      <c r="GR38" s="173" t="e">
        <f t="shared" si="285"/>
        <v>#N/A</v>
      </c>
      <c r="GS38" s="173" t="e">
        <f t="shared" si="286"/>
        <v>#N/A</v>
      </c>
      <c r="GT38" s="173" t="e">
        <f t="shared" si="287"/>
        <v>#N/A</v>
      </c>
      <c r="GU38" s="173" t="e">
        <f t="shared" si="288"/>
        <v>#N/A</v>
      </c>
      <c r="GV38" s="173" t="e">
        <f t="shared" si="289"/>
        <v>#N/A</v>
      </c>
      <c r="GW38" s="173" t="e">
        <f t="shared" si="290"/>
        <v>#N/A</v>
      </c>
      <c r="GX38" s="173" t="e">
        <f t="shared" si="291"/>
        <v>#N/A</v>
      </c>
      <c r="GY38" s="173" t="e">
        <f t="shared" si="292"/>
        <v>#N/A</v>
      </c>
      <c r="GZ38" s="173" t="e">
        <f t="shared" si="293"/>
        <v>#N/A</v>
      </c>
      <c r="HA38" s="173" t="e">
        <f t="shared" si="294"/>
        <v>#N/A</v>
      </c>
      <c r="HB38" s="173" t="e">
        <f t="shared" si="295"/>
        <v>#N/A</v>
      </c>
      <c r="HC38" s="173" t="e">
        <f t="shared" si="296"/>
        <v>#N/A</v>
      </c>
      <c r="HD38" s="173" t="e">
        <f t="shared" si="297"/>
        <v>#N/A</v>
      </c>
      <c r="HE38" s="173" t="e">
        <f t="shared" si="298"/>
        <v>#N/A</v>
      </c>
      <c r="HF38" s="173" t="e">
        <f t="shared" si="299"/>
        <v>#N/A</v>
      </c>
      <c r="HG38" s="173" t="e">
        <f t="shared" si="300"/>
        <v>#N/A</v>
      </c>
      <c r="HH38" s="173" t="e">
        <f t="shared" si="301"/>
        <v>#N/A</v>
      </c>
      <c r="HI38" s="173" t="e">
        <f t="shared" si="302"/>
        <v>#N/A</v>
      </c>
      <c r="HJ38" s="173" t="e">
        <f t="shared" si="303"/>
        <v>#N/A</v>
      </c>
      <c r="HK38" s="173" t="e">
        <f t="shared" si="304"/>
        <v>#N/A</v>
      </c>
      <c r="HL38" s="173" t="e">
        <f t="shared" si="305"/>
        <v>#N/A</v>
      </c>
      <c r="HM38" s="173" t="e">
        <f t="shared" si="306"/>
        <v>#N/A</v>
      </c>
      <c r="HN38" s="173" t="e">
        <f t="shared" si="307"/>
        <v>#N/A</v>
      </c>
      <c r="HO38" s="173" t="e">
        <f t="shared" si="308"/>
        <v>#N/A</v>
      </c>
      <c r="HP38" s="173" t="e">
        <f t="shared" si="309"/>
        <v>#N/A</v>
      </c>
    </row>
    <row r="39" spans="1:224" hidden="1" x14ac:dyDescent="0.25">
      <c r="A39" s="4">
        <v>36</v>
      </c>
      <c r="B39" s="100" t="str">
        <f t="shared" si="107"/>
        <v/>
      </c>
      <c r="C39" s="99"/>
      <c r="D39" s="100" t="str">
        <f t="shared" si="108"/>
        <v/>
      </c>
      <c r="E39" s="36" t="str">
        <f t="shared" si="0"/>
        <v/>
      </c>
      <c r="F39" s="36" t="str">
        <f t="shared" si="1"/>
        <v/>
      </c>
      <c r="G39" s="77" t="str">
        <f t="shared" si="109"/>
        <v/>
      </c>
      <c r="H39" s="23"/>
      <c r="I39" s="58"/>
      <c r="J39" s="300"/>
      <c r="K39" s="78" t="str">
        <f>IF(AND(B39&gt;0,C39&gt;0,D39&gt;0),IF(ISBLANK(J39),IF(ISBLANK(H39),"",(D39-B39)*VLOOKUP(H39,VLookups!$A$4:$B$13,2,FALSE)),J39),"")</f>
        <v/>
      </c>
      <c r="L39" s="79" t="str">
        <f t="shared" si="205"/>
        <v/>
      </c>
      <c r="M39" s="99"/>
      <c r="N39" s="290" t="str">
        <f>IF(AND(M39&gt;0,C39&gt;0,NOT(K39="")),ABS(VLOOKUP($M$1,VLookups!$A$43:$B$44,2,FALSE)-_xlfn.NORM.DIST(M39,G39,K39,TRUE)),"")</f>
        <v/>
      </c>
      <c r="O39" s="98" t="str">
        <f>IF(AND($B39&gt;0,$C39&gt;0,$D39&gt;0,NOT(ISBLANK($H39))),_xlfn.NORM.INV(ABS(VLOOKUP($M$1,VLookups!$A$43:$B$44,2,FALSE)-O$3),$G39,$K39),"")</f>
        <v/>
      </c>
      <c r="P39" s="97" t="str">
        <f>IF(AND($B39&gt;0,$C39&gt;0,$D39&gt;0,NOT(ISBLANK($H39))),_xlfn.NORM.INV(ABS(VLOOKUP($M$1,VLookups!$A$43:$B$44,2,FALSE)-P$3),$G39,$K39),"")</f>
        <v/>
      </c>
      <c r="Q39" s="98" t="str">
        <f>IF(AND($B39&gt;0,$C39&gt;0,$D39&gt;0,NOT(ISBLANK($H39))),_xlfn.NORM.INV(ABS(VLOOKUP($M$1,VLookups!$A$43:$B$44,2,FALSE)-Q$3),$G39,$K39),"")</f>
        <v/>
      </c>
      <c r="R39" s="97" t="str">
        <f>IF(AND($B39&gt;0,$C39&gt;0,$D39&gt;0,NOT(ISBLANK($H39))),_xlfn.NORM.INV(ABS(VLOOKUP($M$1,VLookups!$A$43:$B$44,2,FALSE)-R$3),$G39,$K39),"")</f>
        <v/>
      </c>
      <c r="S39" s="98" t="str">
        <f>IF(AND($B39&gt;0,$C39&gt;0,$D39&gt;0,NOT(ISBLANK($H39))),_xlfn.NORM.INV(ABS(VLOOKUP($M$1,VLookups!$A$43:$B$44,2,FALSE)-S$3),$G39,$K39),"")</f>
        <v/>
      </c>
      <c r="T39" s="97" t="str">
        <f>IF(AND($B39&gt;0,$C39&gt;0,$D39&gt;0,NOT(ISBLANK($H39))),_xlfn.NORM.INV(ABS(VLOOKUP($M$1,VLookups!$A$43:$B$44,2,FALSE)-T$3),$G39,$K39),"")</f>
        <v/>
      </c>
      <c r="U39" s="5"/>
      <c r="V39" s="172"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7"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3" t="e">
        <f t="shared" si="209"/>
        <v>#N/A</v>
      </c>
      <c r="DU39" s="173" t="e">
        <f t="shared" si="210"/>
        <v>#N/A</v>
      </c>
      <c r="DV39" s="173" t="e">
        <f t="shared" si="211"/>
        <v>#N/A</v>
      </c>
      <c r="DW39" s="173" t="e">
        <f t="shared" si="212"/>
        <v>#N/A</v>
      </c>
      <c r="DX39" s="173" t="e">
        <f t="shared" si="213"/>
        <v>#N/A</v>
      </c>
      <c r="DY39" s="173" t="e">
        <f t="shared" si="214"/>
        <v>#N/A</v>
      </c>
      <c r="DZ39" s="173" t="e">
        <f t="shared" si="215"/>
        <v>#N/A</v>
      </c>
      <c r="EA39" s="173" t="e">
        <f t="shared" si="216"/>
        <v>#N/A</v>
      </c>
      <c r="EB39" s="173" t="e">
        <f t="shared" si="217"/>
        <v>#N/A</v>
      </c>
      <c r="EC39" s="173" t="e">
        <f t="shared" si="218"/>
        <v>#N/A</v>
      </c>
      <c r="ED39" s="173" t="e">
        <f t="shared" si="219"/>
        <v>#N/A</v>
      </c>
      <c r="EE39" s="173" t="e">
        <f t="shared" si="220"/>
        <v>#N/A</v>
      </c>
      <c r="EF39" s="173" t="e">
        <f t="shared" si="221"/>
        <v>#N/A</v>
      </c>
      <c r="EG39" s="173" t="e">
        <f t="shared" si="222"/>
        <v>#N/A</v>
      </c>
      <c r="EH39" s="173" t="e">
        <f t="shared" si="223"/>
        <v>#N/A</v>
      </c>
      <c r="EI39" s="173" t="e">
        <f t="shared" si="224"/>
        <v>#N/A</v>
      </c>
      <c r="EJ39" s="173" t="e">
        <f t="shared" si="225"/>
        <v>#N/A</v>
      </c>
      <c r="EK39" s="173" t="e">
        <f t="shared" si="226"/>
        <v>#N/A</v>
      </c>
      <c r="EL39" s="173" t="e">
        <f t="shared" si="227"/>
        <v>#N/A</v>
      </c>
      <c r="EM39" s="173" t="e">
        <f t="shared" si="228"/>
        <v>#N/A</v>
      </c>
      <c r="EN39" s="173" t="e">
        <f t="shared" si="229"/>
        <v>#N/A</v>
      </c>
      <c r="EO39" s="173" t="e">
        <f t="shared" si="230"/>
        <v>#N/A</v>
      </c>
      <c r="EP39" s="173" t="e">
        <f t="shared" si="231"/>
        <v>#N/A</v>
      </c>
      <c r="EQ39" s="173" t="e">
        <f t="shared" si="232"/>
        <v>#N/A</v>
      </c>
      <c r="ER39" s="173" t="e">
        <f t="shared" si="233"/>
        <v>#N/A</v>
      </c>
      <c r="ES39" s="173" t="e">
        <f t="shared" si="234"/>
        <v>#N/A</v>
      </c>
      <c r="ET39" s="173" t="e">
        <f t="shared" si="235"/>
        <v>#N/A</v>
      </c>
      <c r="EU39" s="173" t="e">
        <f t="shared" si="236"/>
        <v>#N/A</v>
      </c>
      <c r="EV39" s="173" t="e">
        <f t="shared" si="237"/>
        <v>#N/A</v>
      </c>
      <c r="EW39" s="173" t="e">
        <f t="shared" si="238"/>
        <v>#N/A</v>
      </c>
      <c r="EX39" s="173" t="e">
        <f t="shared" si="239"/>
        <v>#N/A</v>
      </c>
      <c r="EY39" s="173" t="e">
        <f t="shared" si="240"/>
        <v>#N/A</v>
      </c>
      <c r="EZ39" s="173" t="e">
        <f t="shared" si="241"/>
        <v>#N/A</v>
      </c>
      <c r="FA39" s="173" t="e">
        <f t="shared" si="242"/>
        <v>#N/A</v>
      </c>
      <c r="FB39" s="173" t="e">
        <f t="shared" si="243"/>
        <v>#N/A</v>
      </c>
      <c r="FC39" s="173" t="e">
        <f t="shared" si="244"/>
        <v>#N/A</v>
      </c>
      <c r="FD39" s="173" t="e">
        <f t="shared" si="245"/>
        <v>#N/A</v>
      </c>
      <c r="FE39" s="173" t="e">
        <f t="shared" si="246"/>
        <v>#N/A</v>
      </c>
      <c r="FF39" s="173" t="e">
        <f t="shared" si="247"/>
        <v>#N/A</v>
      </c>
      <c r="FG39" s="173" t="e">
        <f t="shared" si="248"/>
        <v>#N/A</v>
      </c>
      <c r="FH39" s="173" t="e">
        <f t="shared" si="249"/>
        <v>#N/A</v>
      </c>
      <c r="FI39" s="173" t="e">
        <f t="shared" si="250"/>
        <v>#N/A</v>
      </c>
      <c r="FJ39" s="173" t="e">
        <f t="shared" si="251"/>
        <v>#N/A</v>
      </c>
      <c r="FK39" s="173" t="e">
        <f t="shared" si="252"/>
        <v>#N/A</v>
      </c>
      <c r="FL39" s="173" t="e">
        <f t="shared" si="253"/>
        <v>#N/A</v>
      </c>
      <c r="FM39" s="173" t="e">
        <f t="shared" si="254"/>
        <v>#N/A</v>
      </c>
      <c r="FN39" s="173" t="e">
        <f t="shared" si="255"/>
        <v>#N/A</v>
      </c>
      <c r="FO39" s="173" t="e">
        <f t="shared" si="256"/>
        <v>#N/A</v>
      </c>
      <c r="FP39" s="173" t="e">
        <f t="shared" si="257"/>
        <v>#N/A</v>
      </c>
      <c r="FQ39" s="173" t="e">
        <f t="shared" si="258"/>
        <v>#N/A</v>
      </c>
      <c r="FR39" s="173" t="e">
        <f t="shared" si="259"/>
        <v>#N/A</v>
      </c>
      <c r="FS39" s="173" t="e">
        <f t="shared" si="260"/>
        <v>#N/A</v>
      </c>
      <c r="FT39" s="173" t="e">
        <f t="shared" si="261"/>
        <v>#N/A</v>
      </c>
      <c r="FU39" s="173" t="e">
        <f t="shared" si="262"/>
        <v>#N/A</v>
      </c>
      <c r="FV39" s="173" t="e">
        <f t="shared" si="263"/>
        <v>#N/A</v>
      </c>
      <c r="FW39" s="173" t="e">
        <f t="shared" si="264"/>
        <v>#N/A</v>
      </c>
      <c r="FX39" s="173" t="e">
        <f t="shared" si="265"/>
        <v>#N/A</v>
      </c>
      <c r="FY39" s="173" t="e">
        <f t="shared" si="266"/>
        <v>#N/A</v>
      </c>
      <c r="FZ39" s="173" t="e">
        <f t="shared" si="267"/>
        <v>#N/A</v>
      </c>
      <c r="GA39" s="173" t="e">
        <f t="shared" si="268"/>
        <v>#N/A</v>
      </c>
      <c r="GB39" s="173" t="e">
        <f t="shared" si="269"/>
        <v>#N/A</v>
      </c>
      <c r="GC39" s="173" t="e">
        <f t="shared" si="270"/>
        <v>#N/A</v>
      </c>
      <c r="GD39" s="173" t="e">
        <f t="shared" si="271"/>
        <v>#N/A</v>
      </c>
      <c r="GE39" s="173" t="e">
        <f t="shared" si="272"/>
        <v>#N/A</v>
      </c>
      <c r="GF39" s="173" t="e">
        <f t="shared" si="273"/>
        <v>#N/A</v>
      </c>
      <c r="GG39" s="173" t="e">
        <f t="shared" si="274"/>
        <v>#N/A</v>
      </c>
      <c r="GH39" s="173" t="e">
        <f t="shared" si="275"/>
        <v>#N/A</v>
      </c>
      <c r="GI39" s="173" t="e">
        <f t="shared" si="276"/>
        <v>#N/A</v>
      </c>
      <c r="GJ39" s="173" t="e">
        <f t="shared" si="277"/>
        <v>#N/A</v>
      </c>
      <c r="GK39" s="173" t="e">
        <f t="shared" si="278"/>
        <v>#N/A</v>
      </c>
      <c r="GL39" s="173" t="e">
        <f t="shared" si="279"/>
        <v>#N/A</v>
      </c>
      <c r="GM39" s="173" t="e">
        <f t="shared" si="280"/>
        <v>#N/A</v>
      </c>
      <c r="GN39" s="173" t="e">
        <f t="shared" si="281"/>
        <v>#N/A</v>
      </c>
      <c r="GO39" s="173" t="e">
        <f t="shared" si="282"/>
        <v>#N/A</v>
      </c>
      <c r="GP39" s="173" t="e">
        <f t="shared" si="283"/>
        <v>#N/A</v>
      </c>
      <c r="GQ39" s="173" t="e">
        <f t="shared" si="284"/>
        <v>#N/A</v>
      </c>
      <c r="GR39" s="173" t="e">
        <f t="shared" si="285"/>
        <v>#N/A</v>
      </c>
      <c r="GS39" s="173" t="e">
        <f t="shared" si="286"/>
        <v>#N/A</v>
      </c>
      <c r="GT39" s="173" t="e">
        <f t="shared" si="287"/>
        <v>#N/A</v>
      </c>
      <c r="GU39" s="173" t="e">
        <f t="shared" si="288"/>
        <v>#N/A</v>
      </c>
      <c r="GV39" s="173" t="e">
        <f t="shared" si="289"/>
        <v>#N/A</v>
      </c>
      <c r="GW39" s="173" t="e">
        <f t="shared" si="290"/>
        <v>#N/A</v>
      </c>
      <c r="GX39" s="173" t="e">
        <f t="shared" si="291"/>
        <v>#N/A</v>
      </c>
      <c r="GY39" s="173" t="e">
        <f t="shared" si="292"/>
        <v>#N/A</v>
      </c>
      <c r="GZ39" s="173" t="e">
        <f t="shared" si="293"/>
        <v>#N/A</v>
      </c>
      <c r="HA39" s="173" t="e">
        <f t="shared" si="294"/>
        <v>#N/A</v>
      </c>
      <c r="HB39" s="173" t="e">
        <f t="shared" si="295"/>
        <v>#N/A</v>
      </c>
      <c r="HC39" s="173" t="e">
        <f t="shared" si="296"/>
        <v>#N/A</v>
      </c>
      <c r="HD39" s="173" t="e">
        <f t="shared" si="297"/>
        <v>#N/A</v>
      </c>
      <c r="HE39" s="173" t="e">
        <f t="shared" si="298"/>
        <v>#N/A</v>
      </c>
      <c r="HF39" s="173" t="e">
        <f t="shared" si="299"/>
        <v>#N/A</v>
      </c>
      <c r="HG39" s="173" t="e">
        <f t="shared" si="300"/>
        <v>#N/A</v>
      </c>
      <c r="HH39" s="173" t="e">
        <f t="shared" si="301"/>
        <v>#N/A</v>
      </c>
      <c r="HI39" s="173" t="e">
        <f t="shared" si="302"/>
        <v>#N/A</v>
      </c>
      <c r="HJ39" s="173" t="e">
        <f t="shared" si="303"/>
        <v>#N/A</v>
      </c>
      <c r="HK39" s="173" t="e">
        <f t="shared" si="304"/>
        <v>#N/A</v>
      </c>
      <c r="HL39" s="173" t="e">
        <f t="shared" si="305"/>
        <v>#N/A</v>
      </c>
      <c r="HM39" s="173" t="e">
        <f t="shared" si="306"/>
        <v>#N/A</v>
      </c>
      <c r="HN39" s="173" t="e">
        <f t="shared" si="307"/>
        <v>#N/A</v>
      </c>
      <c r="HO39" s="173" t="e">
        <f t="shared" si="308"/>
        <v>#N/A</v>
      </c>
      <c r="HP39" s="173" t="e">
        <f t="shared" si="309"/>
        <v>#N/A</v>
      </c>
    </row>
    <row r="40" spans="1:224" hidden="1" x14ac:dyDescent="0.25">
      <c r="A40" s="4">
        <v>37</v>
      </c>
      <c r="B40" s="100" t="str">
        <f t="shared" si="107"/>
        <v/>
      </c>
      <c r="C40" s="99"/>
      <c r="D40" s="100" t="str">
        <f t="shared" si="108"/>
        <v/>
      </c>
      <c r="E40" s="36" t="str">
        <f t="shared" si="0"/>
        <v/>
      </c>
      <c r="F40" s="36" t="str">
        <f t="shared" si="1"/>
        <v/>
      </c>
      <c r="G40" s="77" t="str">
        <f t="shared" si="109"/>
        <v/>
      </c>
      <c r="H40" s="23"/>
      <c r="I40" s="58"/>
      <c r="J40" s="300"/>
      <c r="K40" s="78" t="str">
        <f>IF(AND(B40&gt;0,C40&gt;0,D40&gt;0),IF(ISBLANK(J40),IF(ISBLANK(H40),"",(D40-B40)*VLOOKUP(H40,VLookups!$A$4:$B$13,2,FALSE)),J40),"")</f>
        <v/>
      </c>
      <c r="L40" s="79" t="str">
        <f t="shared" si="205"/>
        <v/>
      </c>
      <c r="M40" s="99"/>
      <c r="N40" s="290" t="str">
        <f>IF(AND(M40&gt;0,C40&gt;0,NOT(K40="")),ABS(VLOOKUP($M$1,VLookups!$A$43:$B$44,2,FALSE)-_xlfn.NORM.DIST(M40,G40,K40,TRUE)),"")</f>
        <v/>
      </c>
      <c r="O40" s="98" t="str">
        <f>IF(AND($B40&gt;0,$C40&gt;0,$D40&gt;0,NOT(ISBLANK($H40))),_xlfn.NORM.INV(ABS(VLOOKUP($M$1,VLookups!$A$43:$B$44,2,FALSE)-O$3),$G40,$K40),"")</f>
        <v/>
      </c>
      <c r="P40" s="97" t="str">
        <f>IF(AND($B40&gt;0,$C40&gt;0,$D40&gt;0,NOT(ISBLANK($H40))),_xlfn.NORM.INV(ABS(VLOOKUP($M$1,VLookups!$A$43:$B$44,2,FALSE)-P$3),$G40,$K40),"")</f>
        <v/>
      </c>
      <c r="Q40" s="98" t="str">
        <f>IF(AND($B40&gt;0,$C40&gt;0,$D40&gt;0,NOT(ISBLANK($H40))),_xlfn.NORM.INV(ABS(VLOOKUP($M$1,VLookups!$A$43:$B$44,2,FALSE)-Q$3),$G40,$K40),"")</f>
        <v/>
      </c>
      <c r="R40" s="97" t="str">
        <f>IF(AND($B40&gt;0,$C40&gt;0,$D40&gt;0,NOT(ISBLANK($H40))),_xlfn.NORM.INV(ABS(VLOOKUP($M$1,VLookups!$A$43:$B$44,2,FALSE)-R$3),$G40,$K40),"")</f>
        <v/>
      </c>
      <c r="S40" s="98" t="str">
        <f>IF(AND($B40&gt;0,$C40&gt;0,$D40&gt;0,NOT(ISBLANK($H40))),_xlfn.NORM.INV(ABS(VLOOKUP($M$1,VLookups!$A$43:$B$44,2,FALSE)-S$3),$G40,$K40),"")</f>
        <v/>
      </c>
      <c r="T40" s="97" t="str">
        <f>IF(AND($B40&gt;0,$C40&gt;0,$D40&gt;0,NOT(ISBLANK($H40))),_xlfn.NORM.INV(ABS(VLOOKUP($M$1,VLookups!$A$43:$B$44,2,FALSE)-T$3),$G40,$K40),"")</f>
        <v/>
      </c>
      <c r="U40" s="5"/>
      <c r="V40" s="172"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7"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3" t="e">
        <f t="shared" si="209"/>
        <v>#N/A</v>
      </c>
      <c r="DU40" s="173" t="e">
        <f t="shared" si="210"/>
        <v>#N/A</v>
      </c>
      <c r="DV40" s="173" t="e">
        <f t="shared" si="211"/>
        <v>#N/A</v>
      </c>
      <c r="DW40" s="173" t="e">
        <f t="shared" si="212"/>
        <v>#N/A</v>
      </c>
      <c r="DX40" s="173" t="e">
        <f t="shared" si="213"/>
        <v>#N/A</v>
      </c>
      <c r="DY40" s="173" t="e">
        <f t="shared" si="214"/>
        <v>#N/A</v>
      </c>
      <c r="DZ40" s="173" t="e">
        <f t="shared" si="215"/>
        <v>#N/A</v>
      </c>
      <c r="EA40" s="173" t="e">
        <f t="shared" si="216"/>
        <v>#N/A</v>
      </c>
      <c r="EB40" s="173" t="e">
        <f t="shared" si="217"/>
        <v>#N/A</v>
      </c>
      <c r="EC40" s="173" t="e">
        <f t="shared" si="218"/>
        <v>#N/A</v>
      </c>
      <c r="ED40" s="173" t="e">
        <f t="shared" si="219"/>
        <v>#N/A</v>
      </c>
      <c r="EE40" s="173" t="e">
        <f t="shared" si="220"/>
        <v>#N/A</v>
      </c>
      <c r="EF40" s="173" t="e">
        <f t="shared" si="221"/>
        <v>#N/A</v>
      </c>
      <c r="EG40" s="173" t="e">
        <f t="shared" si="222"/>
        <v>#N/A</v>
      </c>
      <c r="EH40" s="173" t="e">
        <f t="shared" si="223"/>
        <v>#N/A</v>
      </c>
      <c r="EI40" s="173" t="e">
        <f t="shared" si="224"/>
        <v>#N/A</v>
      </c>
      <c r="EJ40" s="173" t="e">
        <f t="shared" si="225"/>
        <v>#N/A</v>
      </c>
      <c r="EK40" s="173" t="e">
        <f t="shared" si="226"/>
        <v>#N/A</v>
      </c>
      <c r="EL40" s="173" t="e">
        <f t="shared" si="227"/>
        <v>#N/A</v>
      </c>
      <c r="EM40" s="173" t="e">
        <f t="shared" si="228"/>
        <v>#N/A</v>
      </c>
      <c r="EN40" s="173" t="e">
        <f t="shared" si="229"/>
        <v>#N/A</v>
      </c>
      <c r="EO40" s="173" t="e">
        <f t="shared" si="230"/>
        <v>#N/A</v>
      </c>
      <c r="EP40" s="173" t="e">
        <f t="shared" si="231"/>
        <v>#N/A</v>
      </c>
      <c r="EQ40" s="173" t="e">
        <f t="shared" si="232"/>
        <v>#N/A</v>
      </c>
      <c r="ER40" s="173" t="e">
        <f t="shared" si="233"/>
        <v>#N/A</v>
      </c>
      <c r="ES40" s="173" t="e">
        <f t="shared" si="234"/>
        <v>#N/A</v>
      </c>
      <c r="ET40" s="173" t="e">
        <f t="shared" si="235"/>
        <v>#N/A</v>
      </c>
      <c r="EU40" s="173" t="e">
        <f t="shared" si="236"/>
        <v>#N/A</v>
      </c>
      <c r="EV40" s="173" t="e">
        <f t="shared" si="237"/>
        <v>#N/A</v>
      </c>
      <c r="EW40" s="173" t="e">
        <f t="shared" si="238"/>
        <v>#N/A</v>
      </c>
      <c r="EX40" s="173" t="e">
        <f t="shared" si="239"/>
        <v>#N/A</v>
      </c>
      <c r="EY40" s="173" t="e">
        <f t="shared" si="240"/>
        <v>#N/A</v>
      </c>
      <c r="EZ40" s="173" t="e">
        <f t="shared" si="241"/>
        <v>#N/A</v>
      </c>
      <c r="FA40" s="173" t="e">
        <f t="shared" si="242"/>
        <v>#N/A</v>
      </c>
      <c r="FB40" s="173" t="e">
        <f t="shared" si="243"/>
        <v>#N/A</v>
      </c>
      <c r="FC40" s="173" t="e">
        <f t="shared" si="244"/>
        <v>#N/A</v>
      </c>
      <c r="FD40" s="173" t="e">
        <f t="shared" si="245"/>
        <v>#N/A</v>
      </c>
      <c r="FE40" s="173" t="e">
        <f t="shared" si="246"/>
        <v>#N/A</v>
      </c>
      <c r="FF40" s="173" t="e">
        <f t="shared" si="247"/>
        <v>#N/A</v>
      </c>
      <c r="FG40" s="173" t="e">
        <f t="shared" si="248"/>
        <v>#N/A</v>
      </c>
      <c r="FH40" s="173" t="e">
        <f t="shared" si="249"/>
        <v>#N/A</v>
      </c>
      <c r="FI40" s="173" t="e">
        <f t="shared" si="250"/>
        <v>#N/A</v>
      </c>
      <c r="FJ40" s="173" t="e">
        <f t="shared" si="251"/>
        <v>#N/A</v>
      </c>
      <c r="FK40" s="173" t="e">
        <f t="shared" si="252"/>
        <v>#N/A</v>
      </c>
      <c r="FL40" s="173" t="e">
        <f t="shared" si="253"/>
        <v>#N/A</v>
      </c>
      <c r="FM40" s="173" t="e">
        <f t="shared" si="254"/>
        <v>#N/A</v>
      </c>
      <c r="FN40" s="173" t="e">
        <f t="shared" si="255"/>
        <v>#N/A</v>
      </c>
      <c r="FO40" s="173" t="e">
        <f t="shared" si="256"/>
        <v>#N/A</v>
      </c>
      <c r="FP40" s="173" t="e">
        <f t="shared" si="257"/>
        <v>#N/A</v>
      </c>
      <c r="FQ40" s="173" t="e">
        <f t="shared" si="258"/>
        <v>#N/A</v>
      </c>
      <c r="FR40" s="173" t="e">
        <f t="shared" si="259"/>
        <v>#N/A</v>
      </c>
      <c r="FS40" s="173" t="e">
        <f t="shared" si="260"/>
        <v>#N/A</v>
      </c>
      <c r="FT40" s="173" t="e">
        <f t="shared" si="261"/>
        <v>#N/A</v>
      </c>
      <c r="FU40" s="173" t="e">
        <f t="shared" si="262"/>
        <v>#N/A</v>
      </c>
      <c r="FV40" s="173" t="e">
        <f t="shared" si="263"/>
        <v>#N/A</v>
      </c>
      <c r="FW40" s="173" t="e">
        <f t="shared" si="264"/>
        <v>#N/A</v>
      </c>
      <c r="FX40" s="173" t="e">
        <f t="shared" si="265"/>
        <v>#N/A</v>
      </c>
      <c r="FY40" s="173" t="e">
        <f t="shared" si="266"/>
        <v>#N/A</v>
      </c>
      <c r="FZ40" s="173" t="e">
        <f t="shared" si="267"/>
        <v>#N/A</v>
      </c>
      <c r="GA40" s="173" t="e">
        <f t="shared" si="268"/>
        <v>#N/A</v>
      </c>
      <c r="GB40" s="173" t="e">
        <f t="shared" si="269"/>
        <v>#N/A</v>
      </c>
      <c r="GC40" s="173" t="e">
        <f t="shared" si="270"/>
        <v>#N/A</v>
      </c>
      <c r="GD40" s="173" t="e">
        <f t="shared" si="271"/>
        <v>#N/A</v>
      </c>
      <c r="GE40" s="173" t="e">
        <f t="shared" si="272"/>
        <v>#N/A</v>
      </c>
      <c r="GF40" s="173" t="e">
        <f t="shared" si="273"/>
        <v>#N/A</v>
      </c>
      <c r="GG40" s="173" t="e">
        <f t="shared" si="274"/>
        <v>#N/A</v>
      </c>
      <c r="GH40" s="173" t="e">
        <f t="shared" si="275"/>
        <v>#N/A</v>
      </c>
      <c r="GI40" s="173" t="e">
        <f t="shared" si="276"/>
        <v>#N/A</v>
      </c>
      <c r="GJ40" s="173" t="e">
        <f t="shared" si="277"/>
        <v>#N/A</v>
      </c>
      <c r="GK40" s="173" t="e">
        <f t="shared" si="278"/>
        <v>#N/A</v>
      </c>
      <c r="GL40" s="173" t="e">
        <f t="shared" si="279"/>
        <v>#N/A</v>
      </c>
      <c r="GM40" s="173" t="e">
        <f t="shared" si="280"/>
        <v>#N/A</v>
      </c>
      <c r="GN40" s="173" t="e">
        <f t="shared" si="281"/>
        <v>#N/A</v>
      </c>
      <c r="GO40" s="173" t="e">
        <f t="shared" si="282"/>
        <v>#N/A</v>
      </c>
      <c r="GP40" s="173" t="e">
        <f t="shared" si="283"/>
        <v>#N/A</v>
      </c>
      <c r="GQ40" s="173" t="e">
        <f t="shared" si="284"/>
        <v>#N/A</v>
      </c>
      <c r="GR40" s="173" t="e">
        <f t="shared" si="285"/>
        <v>#N/A</v>
      </c>
      <c r="GS40" s="173" t="e">
        <f t="shared" si="286"/>
        <v>#N/A</v>
      </c>
      <c r="GT40" s="173" t="e">
        <f t="shared" si="287"/>
        <v>#N/A</v>
      </c>
      <c r="GU40" s="173" t="e">
        <f t="shared" si="288"/>
        <v>#N/A</v>
      </c>
      <c r="GV40" s="173" t="e">
        <f t="shared" si="289"/>
        <v>#N/A</v>
      </c>
      <c r="GW40" s="173" t="e">
        <f t="shared" si="290"/>
        <v>#N/A</v>
      </c>
      <c r="GX40" s="173" t="e">
        <f t="shared" si="291"/>
        <v>#N/A</v>
      </c>
      <c r="GY40" s="173" t="e">
        <f t="shared" si="292"/>
        <v>#N/A</v>
      </c>
      <c r="GZ40" s="173" t="e">
        <f t="shared" si="293"/>
        <v>#N/A</v>
      </c>
      <c r="HA40" s="173" t="e">
        <f t="shared" si="294"/>
        <v>#N/A</v>
      </c>
      <c r="HB40" s="173" t="e">
        <f t="shared" si="295"/>
        <v>#N/A</v>
      </c>
      <c r="HC40" s="173" t="e">
        <f t="shared" si="296"/>
        <v>#N/A</v>
      </c>
      <c r="HD40" s="173" t="e">
        <f t="shared" si="297"/>
        <v>#N/A</v>
      </c>
      <c r="HE40" s="173" t="e">
        <f t="shared" si="298"/>
        <v>#N/A</v>
      </c>
      <c r="HF40" s="173" t="e">
        <f t="shared" si="299"/>
        <v>#N/A</v>
      </c>
      <c r="HG40" s="173" t="e">
        <f t="shared" si="300"/>
        <v>#N/A</v>
      </c>
      <c r="HH40" s="173" t="e">
        <f t="shared" si="301"/>
        <v>#N/A</v>
      </c>
      <c r="HI40" s="173" t="e">
        <f t="shared" si="302"/>
        <v>#N/A</v>
      </c>
      <c r="HJ40" s="173" t="e">
        <f t="shared" si="303"/>
        <v>#N/A</v>
      </c>
      <c r="HK40" s="173" t="e">
        <f t="shared" si="304"/>
        <v>#N/A</v>
      </c>
      <c r="HL40" s="173" t="e">
        <f t="shared" si="305"/>
        <v>#N/A</v>
      </c>
      <c r="HM40" s="173" t="e">
        <f t="shared" si="306"/>
        <v>#N/A</v>
      </c>
      <c r="HN40" s="173" t="e">
        <f t="shared" si="307"/>
        <v>#N/A</v>
      </c>
      <c r="HO40" s="173" t="e">
        <f t="shared" si="308"/>
        <v>#N/A</v>
      </c>
      <c r="HP40" s="173" t="e">
        <f t="shared" si="309"/>
        <v>#N/A</v>
      </c>
    </row>
    <row r="41" spans="1:224" hidden="1" x14ac:dyDescent="0.25">
      <c r="A41" s="4">
        <v>38</v>
      </c>
      <c r="B41" s="100" t="str">
        <f t="shared" si="107"/>
        <v/>
      </c>
      <c r="C41" s="99"/>
      <c r="D41" s="100" t="str">
        <f t="shared" si="108"/>
        <v/>
      </c>
      <c r="E41" s="36" t="str">
        <f t="shared" si="0"/>
        <v/>
      </c>
      <c r="F41" s="36" t="str">
        <f t="shared" si="1"/>
        <v/>
      </c>
      <c r="G41" s="77" t="str">
        <f t="shared" si="109"/>
        <v/>
      </c>
      <c r="H41" s="23"/>
      <c r="I41" s="58"/>
      <c r="J41" s="300"/>
      <c r="K41" s="78" t="str">
        <f>IF(AND(B41&gt;0,C41&gt;0,D41&gt;0),IF(ISBLANK(J41),IF(ISBLANK(H41),"",(D41-B41)*VLOOKUP(H41,VLookups!$A$4:$B$13,2,FALSE)),J41),"")</f>
        <v/>
      </c>
      <c r="L41" s="79" t="str">
        <f t="shared" si="205"/>
        <v/>
      </c>
      <c r="M41" s="99"/>
      <c r="N41" s="290" t="str">
        <f>IF(AND(M41&gt;0,C41&gt;0,NOT(K41="")),ABS(VLOOKUP($M$1,VLookups!$A$43:$B$44,2,FALSE)-_xlfn.NORM.DIST(M41,G41,K41,TRUE)),"")</f>
        <v/>
      </c>
      <c r="O41" s="98" t="str">
        <f>IF(AND($B41&gt;0,$C41&gt;0,$D41&gt;0,NOT(ISBLANK($H41))),_xlfn.NORM.INV(ABS(VLOOKUP($M$1,VLookups!$A$43:$B$44,2,FALSE)-O$3),$G41,$K41),"")</f>
        <v/>
      </c>
      <c r="P41" s="97" t="str">
        <f>IF(AND($B41&gt;0,$C41&gt;0,$D41&gt;0,NOT(ISBLANK($H41))),_xlfn.NORM.INV(ABS(VLOOKUP($M$1,VLookups!$A$43:$B$44,2,FALSE)-P$3),$G41,$K41),"")</f>
        <v/>
      </c>
      <c r="Q41" s="98" t="str">
        <f>IF(AND($B41&gt;0,$C41&gt;0,$D41&gt;0,NOT(ISBLANK($H41))),_xlfn.NORM.INV(ABS(VLOOKUP($M$1,VLookups!$A$43:$B$44,2,FALSE)-Q$3),$G41,$K41),"")</f>
        <v/>
      </c>
      <c r="R41" s="97" t="str">
        <f>IF(AND($B41&gt;0,$C41&gt;0,$D41&gt;0,NOT(ISBLANK($H41))),_xlfn.NORM.INV(ABS(VLOOKUP($M$1,VLookups!$A$43:$B$44,2,FALSE)-R$3),$G41,$K41),"")</f>
        <v/>
      </c>
      <c r="S41" s="98" t="str">
        <f>IF(AND($B41&gt;0,$C41&gt;0,$D41&gt;0,NOT(ISBLANK($H41))),_xlfn.NORM.INV(ABS(VLOOKUP($M$1,VLookups!$A$43:$B$44,2,FALSE)-S$3),$G41,$K41),"")</f>
        <v/>
      </c>
      <c r="T41" s="97" t="str">
        <f>IF(AND($B41&gt;0,$C41&gt;0,$D41&gt;0,NOT(ISBLANK($H41))),_xlfn.NORM.INV(ABS(VLOOKUP($M$1,VLookups!$A$43:$B$44,2,FALSE)-T$3),$G41,$K41),"")</f>
        <v/>
      </c>
      <c r="U41" s="5"/>
      <c r="V41" s="172"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7"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3" t="e">
        <f t="shared" si="209"/>
        <v>#N/A</v>
      </c>
      <c r="DU41" s="173" t="e">
        <f t="shared" si="210"/>
        <v>#N/A</v>
      </c>
      <c r="DV41" s="173" t="e">
        <f t="shared" si="211"/>
        <v>#N/A</v>
      </c>
      <c r="DW41" s="173" t="e">
        <f t="shared" si="212"/>
        <v>#N/A</v>
      </c>
      <c r="DX41" s="173" t="e">
        <f t="shared" si="213"/>
        <v>#N/A</v>
      </c>
      <c r="DY41" s="173" t="e">
        <f t="shared" si="214"/>
        <v>#N/A</v>
      </c>
      <c r="DZ41" s="173" t="e">
        <f t="shared" si="215"/>
        <v>#N/A</v>
      </c>
      <c r="EA41" s="173" t="e">
        <f t="shared" si="216"/>
        <v>#N/A</v>
      </c>
      <c r="EB41" s="173" t="e">
        <f t="shared" si="217"/>
        <v>#N/A</v>
      </c>
      <c r="EC41" s="173" t="e">
        <f t="shared" si="218"/>
        <v>#N/A</v>
      </c>
      <c r="ED41" s="173" t="e">
        <f t="shared" si="219"/>
        <v>#N/A</v>
      </c>
      <c r="EE41" s="173" t="e">
        <f t="shared" si="220"/>
        <v>#N/A</v>
      </c>
      <c r="EF41" s="173" t="e">
        <f t="shared" si="221"/>
        <v>#N/A</v>
      </c>
      <c r="EG41" s="173" t="e">
        <f t="shared" si="222"/>
        <v>#N/A</v>
      </c>
      <c r="EH41" s="173" t="e">
        <f t="shared" si="223"/>
        <v>#N/A</v>
      </c>
      <c r="EI41" s="173" t="e">
        <f t="shared" si="224"/>
        <v>#N/A</v>
      </c>
      <c r="EJ41" s="173" t="e">
        <f t="shared" si="225"/>
        <v>#N/A</v>
      </c>
      <c r="EK41" s="173" t="e">
        <f t="shared" si="226"/>
        <v>#N/A</v>
      </c>
      <c r="EL41" s="173" t="e">
        <f t="shared" si="227"/>
        <v>#N/A</v>
      </c>
      <c r="EM41" s="173" t="e">
        <f t="shared" si="228"/>
        <v>#N/A</v>
      </c>
      <c r="EN41" s="173" t="e">
        <f t="shared" si="229"/>
        <v>#N/A</v>
      </c>
      <c r="EO41" s="173" t="e">
        <f t="shared" si="230"/>
        <v>#N/A</v>
      </c>
      <c r="EP41" s="173" t="e">
        <f t="shared" si="231"/>
        <v>#N/A</v>
      </c>
      <c r="EQ41" s="173" t="e">
        <f t="shared" si="232"/>
        <v>#N/A</v>
      </c>
      <c r="ER41" s="173" t="e">
        <f t="shared" si="233"/>
        <v>#N/A</v>
      </c>
      <c r="ES41" s="173" t="e">
        <f t="shared" si="234"/>
        <v>#N/A</v>
      </c>
      <c r="ET41" s="173" t="e">
        <f t="shared" si="235"/>
        <v>#N/A</v>
      </c>
      <c r="EU41" s="173" t="e">
        <f t="shared" si="236"/>
        <v>#N/A</v>
      </c>
      <c r="EV41" s="173" t="e">
        <f t="shared" si="237"/>
        <v>#N/A</v>
      </c>
      <c r="EW41" s="173" t="e">
        <f t="shared" si="238"/>
        <v>#N/A</v>
      </c>
      <c r="EX41" s="173" t="e">
        <f t="shared" si="239"/>
        <v>#N/A</v>
      </c>
      <c r="EY41" s="173" t="e">
        <f t="shared" si="240"/>
        <v>#N/A</v>
      </c>
      <c r="EZ41" s="173" t="e">
        <f t="shared" si="241"/>
        <v>#N/A</v>
      </c>
      <c r="FA41" s="173" t="e">
        <f t="shared" si="242"/>
        <v>#N/A</v>
      </c>
      <c r="FB41" s="173" t="e">
        <f t="shared" si="243"/>
        <v>#N/A</v>
      </c>
      <c r="FC41" s="173" t="e">
        <f t="shared" si="244"/>
        <v>#N/A</v>
      </c>
      <c r="FD41" s="173" t="e">
        <f t="shared" si="245"/>
        <v>#N/A</v>
      </c>
      <c r="FE41" s="173" t="e">
        <f t="shared" si="246"/>
        <v>#N/A</v>
      </c>
      <c r="FF41" s="173" t="e">
        <f t="shared" si="247"/>
        <v>#N/A</v>
      </c>
      <c r="FG41" s="173" t="e">
        <f t="shared" si="248"/>
        <v>#N/A</v>
      </c>
      <c r="FH41" s="173" t="e">
        <f t="shared" si="249"/>
        <v>#N/A</v>
      </c>
      <c r="FI41" s="173" t="e">
        <f t="shared" si="250"/>
        <v>#N/A</v>
      </c>
      <c r="FJ41" s="173" t="e">
        <f t="shared" si="251"/>
        <v>#N/A</v>
      </c>
      <c r="FK41" s="173" t="e">
        <f t="shared" si="252"/>
        <v>#N/A</v>
      </c>
      <c r="FL41" s="173" t="e">
        <f t="shared" si="253"/>
        <v>#N/A</v>
      </c>
      <c r="FM41" s="173" t="e">
        <f t="shared" si="254"/>
        <v>#N/A</v>
      </c>
      <c r="FN41" s="173" t="e">
        <f t="shared" si="255"/>
        <v>#N/A</v>
      </c>
      <c r="FO41" s="173" t="e">
        <f t="shared" si="256"/>
        <v>#N/A</v>
      </c>
      <c r="FP41" s="173" t="e">
        <f t="shared" si="257"/>
        <v>#N/A</v>
      </c>
      <c r="FQ41" s="173" t="e">
        <f t="shared" si="258"/>
        <v>#N/A</v>
      </c>
      <c r="FR41" s="173" t="e">
        <f t="shared" si="259"/>
        <v>#N/A</v>
      </c>
      <c r="FS41" s="173" t="e">
        <f t="shared" si="260"/>
        <v>#N/A</v>
      </c>
      <c r="FT41" s="173" t="e">
        <f t="shared" si="261"/>
        <v>#N/A</v>
      </c>
      <c r="FU41" s="173" t="e">
        <f t="shared" si="262"/>
        <v>#N/A</v>
      </c>
      <c r="FV41" s="173" t="e">
        <f t="shared" si="263"/>
        <v>#N/A</v>
      </c>
      <c r="FW41" s="173" t="e">
        <f t="shared" si="264"/>
        <v>#N/A</v>
      </c>
      <c r="FX41" s="173" t="e">
        <f t="shared" si="265"/>
        <v>#N/A</v>
      </c>
      <c r="FY41" s="173" t="e">
        <f t="shared" si="266"/>
        <v>#N/A</v>
      </c>
      <c r="FZ41" s="173" t="e">
        <f t="shared" si="267"/>
        <v>#N/A</v>
      </c>
      <c r="GA41" s="173" t="e">
        <f t="shared" si="268"/>
        <v>#N/A</v>
      </c>
      <c r="GB41" s="173" t="e">
        <f t="shared" si="269"/>
        <v>#N/A</v>
      </c>
      <c r="GC41" s="173" t="e">
        <f t="shared" si="270"/>
        <v>#N/A</v>
      </c>
      <c r="GD41" s="173" t="e">
        <f t="shared" si="271"/>
        <v>#N/A</v>
      </c>
      <c r="GE41" s="173" t="e">
        <f t="shared" si="272"/>
        <v>#N/A</v>
      </c>
      <c r="GF41" s="173" t="e">
        <f t="shared" si="273"/>
        <v>#N/A</v>
      </c>
      <c r="GG41" s="173" t="e">
        <f t="shared" si="274"/>
        <v>#N/A</v>
      </c>
      <c r="GH41" s="173" t="e">
        <f t="shared" si="275"/>
        <v>#N/A</v>
      </c>
      <c r="GI41" s="173" t="e">
        <f t="shared" si="276"/>
        <v>#N/A</v>
      </c>
      <c r="GJ41" s="173" t="e">
        <f t="shared" si="277"/>
        <v>#N/A</v>
      </c>
      <c r="GK41" s="173" t="e">
        <f t="shared" si="278"/>
        <v>#N/A</v>
      </c>
      <c r="GL41" s="173" t="e">
        <f t="shared" si="279"/>
        <v>#N/A</v>
      </c>
      <c r="GM41" s="173" t="e">
        <f t="shared" si="280"/>
        <v>#N/A</v>
      </c>
      <c r="GN41" s="173" t="e">
        <f t="shared" si="281"/>
        <v>#N/A</v>
      </c>
      <c r="GO41" s="173" t="e">
        <f t="shared" si="282"/>
        <v>#N/A</v>
      </c>
      <c r="GP41" s="173" t="e">
        <f t="shared" si="283"/>
        <v>#N/A</v>
      </c>
      <c r="GQ41" s="173" t="e">
        <f t="shared" si="284"/>
        <v>#N/A</v>
      </c>
      <c r="GR41" s="173" t="e">
        <f t="shared" si="285"/>
        <v>#N/A</v>
      </c>
      <c r="GS41" s="173" t="e">
        <f t="shared" si="286"/>
        <v>#N/A</v>
      </c>
      <c r="GT41" s="173" t="e">
        <f t="shared" si="287"/>
        <v>#N/A</v>
      </c>
      <c r="GU41" s="173" t="e">
        <f t="shared" si="288"/>
        <v>#N/A</v>
      </c>
      <c r="GV41" s="173" t="e">
        <f t="shared" si="289"/>
        <v>#N/A</v>
      </c>
      <c r="GW41" s="173" t="e">
        <f t="shared" si="290"/>
        <v>#N/A</v>
      </c>
      <c r="GX41" s="173" t="e">
        <f t="shared" si="291"/>
        <v>#N/A</v>
      </c>
      <c r="GY41" s="173" t="e">
        <f t="shared" si="292"/>
        <v>#N/A</v>
      </c>
      <c r="GZ41" s="173" t="e">
        <f t="shared" si="293"/>
        <v>#N/A</v>
      </c>
      <c r="HA41" s="173" t="e">
        <f t="shared" si="294"/>
        <v>#N/A</v>
      </c>
      <c r="HB41" s="173" t="e">
        <f t="shared" si="295"/>
        <v>#N/A</v>
      </c>
      <c r="HC41" s="173" t="e">
        <f t="shared" si="296"/>
        <v>#N/A</v>
      </c>
      <c r="HD41" s="173" t="e">
        <f t="shared" si="297"/>
        <v>#N/A</v>
      </c>
      <c r="HE41" s="173" t="e">
        <f t="shared" si="298"/>
        <v>#N/A</v>
      </c>
      <c r="HF41" s="173" t="e">
        <f t="shared" si="299"/>
        <v>#N/A</v>
      </c>
      <c r="HG41" s="173" t="e">
        <f t="shared" si="300"/>
        <v>#N/A</v>
      </c>
      <c r="HH41" s="173" t="e">
        <f t="shared" si="301"/>
        <v>#N/A</v>
      </c>
      <c r="HI41" s="173" t="e">
        <f t="shared" si="302"/>
        <v>#N/A</v>
      </c>
      <c r="HJ41" s="173" t="e">
        <f t="shared" si="303"/>
        <v>#N/A</v>
      </c>
      <c r="HK41" s="173" t="e">
        <f t="shared" si="304"/>
        <v>#N/A</v>
      </c>
      <c r="HL41" s="173" t="e">
        <f t="shared" si="305"/>
        <v>#N/A</v>
      </c>
      <c r="HM41" s="173" t="e">
        <f t="shared" si="306"/>
        <v>#N/A</v>
      </c>
      <c r="HN41" s="173" t="e">
        <f t="shared" si="307"/>
        <v>#N/A</v>
      </c>
      <c r="HO41" s="173" t="e">
        <f t="shared" si="308"/>
        <v>#N/A</v>
      </c>
      <c r="HP41" s="173" t="e">
        <f t="shared" si="309"/>
        <v>#N/A</v>
      </c>
    </row>
    <row r="42" spans="1:224" hidden="1" x14ac:dyDescent="0.25">
      <c r="A42" s="4">
        <v>39</v>
      </c>
      <c r="B42" s="100" t="str">
        <f t="shared" si="107"/>
        <v/>
      </c>
      <c r="C42" s="99"/>
      <c r="D42" s="100" t="str">
        <f t="shared" si="108"/>
        <v/>
      </c>
      <c r="E42" s="36" t="str">
        <f t="shared" si="0"/>
        <v/>
      </c>
      <c r="F42" s="36" t="str">
        <f t="shared" si="1"/>
        <v/>
      </c>
      <c r="G42" s="77" t="str">
        <f t="shared" si="109"/>
        <v/>
      </c>
      <c r="H42" s="23"/>
      <c r="I42" s="58"/>
      <c r="J42" s="300"/>
      <c r="K42" s="78" t="str">
        <f>IF(AND(B42&gt;0,C42&gt;0,D42&gt;0),IF(ISBLANK(J42),IF(ISBLANK(H42),"",(D42-B42)*VLOOKUP(H42,VLookups!$A$4:$B$13,2,FALSE)),J42),"")</f>
        <v/>
      </c>
      <c r="L42" s="79" t="str">
        <f t="shared" si="205"/>
        <v/>
      </c>
      <c r="M42" s="99"/>
      <c r="N42" s="290" t="str">
        <f>IF(AND(M42&gt;0,C42&gt;0,NOT(K42="")),ABS(VLOOKUP($M$1,VLookups!$A$43:$B$44,2,FALSE)-_xlfn.NORM.DIST(M42,G42,K42,TRUE)),"")</f>
        <v/>
      </c>
      <c r="O42" s="98" t="str">
        <f>IF(AND($B42&gt;0,$C42&gt;0,$D42&gt;0,NOT(ISBLANK($H42))),_xlfn.NORM.INV(ABS(VLOOKUP($M$1,VLookups!$A$43:$B$44,2,FALSE)-O$3),$G42,$K42),"")</f>
        <v/>
      </c>
      <c r="P42" s="97" t="str">
        <f>IF(AND($B42&gt;0,$C42&gt;0,$D42&gt;0,NOT(ISBLANK($H42))),_xlfn.NORM.INV(ABS(VLOOKUP($M$1,VLookups!$A$43:$B$44,2,FALSE)-P$3),$G42,$K42),"")</f>
        <v/>
      </c>
      <c r="Q42" s="98" t="str">
        <f>IF(AND($B42&gt;0,$C42&gt;0,$D42&gt;0,NOT(ISBLANK($H42))),_xlfn.NORM.INV(ABS(VLOOKUP($M$1,VLookups!$A$43:$B$44,2,FALSE)-Q$3),$G42,$K42),"")</f>
        <v/>
      </c>
      <c r="R42" s="97" t="str">
        <f>IF(AND($B42&gt;0,$C42&gt;0,$D42&gt;0,NOT(ISBLANK($H42))),_xlfn.NORM.INV(ABS(VLOOKUP($M$1,VLookups!$A$43:$B$44,2,FALSE)-R$3),$G42,$K42),"")</f>
        <v/>
      </c>
      <c r="S42" s="98" t="str">
        <f>IF(AND($B42&gt;0,$C42&gt;0,$D42&gt;0,NOT(ISBLANK($H42))),_xlfn.NORM.INV(ABS(VLOOKUP($M$1,VLookups!$A$43:$B$44,2,FALSE)-S$3),$G42,$K42),"")</f>
        <v/>
      </c>
      <c r="T42" s="97" t="str">
        <f>IF(AND($B42&gt;0,$C42&gt;0,$D42&gt;0,NOT(ISBLANK($H42))),_xlfn.NORM.INV(ABS(VLOOKUP($M$1,VLookups!$A$43:$B$44,2,FALSE)-T$3),$G42,$K42),"")</f>
        <v/>
      </c>
      <c r="U42" s="5"/>
      <c r="V42" s="172"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7"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3" t="e">
        <f t="shared" si="209"/>
        <v>#N/A</v>
      </c>
      <c r="DU42" s="173" t="e">
        <f t="shared" si="210"/>
        <v>#N/A</v>
      </c>
      <c r="DV42" s="173" t="e">
        <f t="shared" si="211"/>
        <v>#N/A</v>
      </c>
      <c r="DW42" s="173" t="e">
        <f t="shared" si="212"/>
        <v>#N/A</v>
      </c>
      <c r="DX42" s="173" t="e">
        <f t="shared" si="213"/>
        <v>#N/A</v>
      </c>
      <c r="DY42" s="173" t="e">
        <f t="shared" si="214"/>
        <v>#N/A</v>
      </c>
      <c r="DZ42" s="173" t="e">
        <f t="shared" si="215"/>
        <v>#N/A</v>
      </c>
      <c r="EA42" s="173" t="e">
        <f t="shared" si="216"/>
        <v>#N/A</v>
      </c>
      <c r="EB42" s="173" t="e">
        <f t="shared" si="217"/>
        <v>#N/A</v>
      </c>
      <c r="EC42" s="173" t="e">
        <f t="shared" si="218"/>
        <v>#N/A</v>
      </c>
      <c r="ED42" s="173" t="e">
        <f t="shared" si="219"/>
        <v>#N/A</v>
      </c>
      <c r="EE42" s="173" t="e">
        <f t="shared" si="220"/>
        <v>#N/A</v>
      </c>
      <c r="EF42" s="173" t="e">
        <f t="shared" si="221"/>
        <v>#N/A</v>
      </c>
      <c r="EG42" s="173" t="e">
        <f t="shared" si="222"/>
        <v>#N/A</v>
      </c>
      <c r="EH42" s="173" t="e">
        <f t="shared" si="223"/>
        <v>#N/A</v>
      </c>
      <c r="EI42" s="173" t="e">
        <f t="shared" si="224"/>
        <v>#N/A</v>
      </c>
      <c r="EJ42" s="173" t="e">
        <f t="shared" si="225"/>
        <v>#N/A</v>
      </c>
      <c r="EK42" s="173" t="e">
        <f t="shared" si="226"/>
        <v>#N/A</v>
      </c>
      <c r="EL42" s="173" t="e">
        <f t="shared" si="227"/>
        <v>#N/A</v>
      </c>
      <c r="EM42" s="173" t="e">
        <f t="shared" si="228"/>
        <v>#N/A</v>
      </c>
      <c r="EN42" s="173" t="e">
        <f t="shared" si="229"/>
        <v>#N/A</v>
      </c>
      <c r="EO42" s="173" t="e">
        <f t="shared" si="230"/>
        <v>#N/A</v>
      </c>
      <c r="EP42" s="173" t="e">
        <f t="shared" si="231"/>
        <v>#N/A</v>
      </c>
      <c r="EQ42" s="173" t="e">
        <f t="shared" si="232"/>
        <v>#N/A</v>
      </c>
      <c r="ER42" s="173" t="e">
        <f t="shared" si="233"/>
        <v>#N/A</v>
      </c>
      <c r="ES42" s="173" t="e">
        <f t="shared" si="234"/>
        <v>#N/A</v>
      </c>
      <c r="ET42" s="173" t="e">
        <f t="shared" si="235"/>
        <v>#N/A</v>
      </c>
      <c r="EU42" s="173" t="e">
        <f t="shared" si="236"/>
        <v>#N/A</v>
      </c>
      <c r="EV42" s="173" t="e">
        <f t="shared" si="237"/>
        <v>#N/A</v>
      </c>
      <c r="EW42" s="173" t="e">
        <f t="shared" si="238"/>
        <v>#N/A</v>
      </c>
      <c r="EX42" s="173" t="e">
        <f t="shared" si="239"/>
        <v>#N/A</v>
      </c>
      <c r="EY42" s="173" t="e">
        <f t="shared" si="240"/>
        <v>#N/A</v>
      </c>
      <c r="EZ42" s="173" t="e">
        <f t="shared" si="241"/>
        <v>#N/A</v>
      </c>
      <c r="FA42" s="173" t="e">
        <f t="shared" si="242"/>
        <v>#N/A</v>
      </c>
      <c r="FB42" s="173" t="e">
        <f t="shared" si="243"/>
        <v>#N/A</v>
      </c>
      <c r="FC42" s="173" t="e">
        <f t="shared" si="244"/>
        <v>#N/A</v>
      </c>
      <c r="FD42" s="173" t="e">
        <f t="shared" si="245"/>
        <v>#N/A</v>
      </c>
      <c r="FE42" s="173" t="e">
        <f t="shared" si="246"/>
        <v>#N/A</v>
      </c>
      <c r="FF42" s="173" t="e">
        <f t="shared" si="247"/>
        <v>#N/A</v>
      </c>
      <c r="FG42" s="173" t="e">
        <f t="shared" si="248"/>
        <v>#N/A</v>
      </c>
      <c r="FH42" s="173" t="e">
        <f t="shared" si="249"/>
        <v>#N/A</v>
      </c>
      <c r="FI42" s="173" t="e">
        <f t="shared" si="250"/>
        <v>#N/A</v>
      </c>
      <c r="FJ42" s="173" t="e">
        <f t="shared" si="251"/>
        <v>#N/A</v>
      </c>
      <c r="FK42" s="173" t="e">
        <f t="shared" si="252"/>
        <v>#N/A</v>
      </c>
      <c r="FL42" s="173" t="e">
        <f t="shared" si="253"/>
        <v>#N/A</v>
      </c>
      <c r="FM42" s="173" t="e">
        <f t="shared" si="254"/>
        <v>#N/A</v>
      </c>
      <c r="FN42" s="173" t="e">
        <f t="shared" si="255"/>
        <v>#N/A</v>
      </c>
      <c r="FO42" s="173" t="e">
        <f t="shared" si="256"/>
        <v>#N/A</v>
      </c>
      <c r="FP42" s="173" t="e">
        <f t="shared" si="257"/>
        <v>#N/A</v>
      </c>
      <c r="FQ42" s="173" t="e">
        <f t="shared" si="258"/>
        <v>#N/A</v>
      </c>
      <c r="FR42" s="173" t="e">
        <f t="shared" si="259"/>
        <v>#N/A</v>
      </c>
      <c r="FS42" s="173" t="e">
        <f t="shared" si="260"/>
        <v>#N/A</v>
      </c>
      <c r="FT42" s="173" t="e">
        <f t="shared" si="261"/>
        <v>#N/A</v>
      </c>
      <c r="FU42" s="173" t="e">
        <f t="shared" si="262"/>
        <v>#N/A</v>
      </c>
      <c r="FV42" s="173" t="e">
        <f t="shared" si="263"/>
        <v>#N/A</v>
      </c>
      <c r="FW42" s="173" t="e">
        <f t="shared" si="264"/>
        <v>#N/A</v>
      </c>
      <c r="FX42" s="173" t="e">
        <f t="shared" si="265"/>
        <v>#N/A</v>
      </c>
      <c r="FY42" s="173" t="e">
        <f t="shared" si="266"/>
        <v>#N/A</v>
      </c>
      <c r="FZ42" s="173" t="e">
        <f t="shared" si="267"/>
        <v>#N/A</v>
      </c>
      <c r="GA42" s="173" t="e">
        <f t="shared" si="268"/>
        <v>#N/A</v>
      </c>
      <c r="GB42" s="173" t="e">
        <f t="shared" si="269"/>
        <v>#N/A</v>
      </c>
      <c r="GC42" s="173" t="e">
        <f t="shared" si="270"/>
        <v>#N/A</v>
      </c>
      <c r="GD42" s="173" t="e">
        <f t="shared" si="271"/>
        <v>#N/A</v>
      </c>
      <c r="GE42" s="173" t="e">
        <f t="shared" si="272"/>
        <v>#N/A</v>
      </c>
      <c r="GF42" s="173" t="e">
        <f t="shared" si="273"/>
        <v>#N/A</v>
      </c>
      <c r="GG42" s="173" t="e">
        <f t="shared" si="274"/>
        <v>#N/A</v>
      </c>
      <c r="GH42" s="173" t="e">
        <f t="shared" si="275"/>
        <v>#N/A</v>
      </c>
      <c r="GI42" s="173" t="e">
        <f t="shared" si="276"/>
        <v>#N/A</v>
      </c>
      <c r="GJ42" s="173" t="e">
        <f t="shared" si="277"/>
        <v>#N/A</v>
      </c>
      <c r="GK42" s="173" t="e">
        <f t="shared" si="278"/>
        <v>#N/A</v>
      </c>
      <c r="GL42" s="173" t="e">
        <f t="shared" si="279"/>
        <v>#N/A</v>
      </c>
      <c r="GM42" s="173" t="e">
        <f t="shared" si="280"/>
        <v>#N/A</v>
      </c>
      <c r="GN42" s="173" t="e">
        <f t="shared" si="281"/>
        <v>#N/A</v>
      </c>
      <c r="GO42" s="173" t="e">
        <f t="shared" si="282"/>
        <v>#N/A</v>
      </c>
      <c r="GP42" s="173" t="e">
        <f t="shared" si="283"/>
        <v>#N/A</v>
      </c>
      <c r="GQ42" s="173" t="e">
        <f t="shared" si="284"/>
        <v>#N/A</v>
      </c>
      <c r="GR42" s="173" t="e">
        <f t="shared" si="285"/>
        <v>#N/A</v>
      </c>
      <c r="GS42" s="173" t="e">
        <f t="shared" si="286"/>
        <v>#N/A</v>
      </c>
      <c r="GT42" s="173" t="e">
        <f t="shared" si="287"/>
        <v>#N/A</v>
      </c>
      <c r="GU42" s="173" t="e">
        <f t="shared" si="288"/>
        <v>#N/A</v>
      </c>
      <c r="GV42" s="173" t="e">
        <f t="shared" si="289"/>
        <v>#N/A</v>
      </c>
      <c r="GW42" s="173" t="e">
        <f t="shared" si="290"/>
        <v>#N/A</v>
      </c>
      <c r="GX42" s="173" t="e">
        <f t="shared" si="291"/>
        <v>#N/A</v>
      </c>
      <c r="GY42" s="173" t="e">
        <f t="shared" si="292"/>
        <v>#N/A</v>
      </c>
      <c r="GZ42" s="173" t="e">
        <f t="shared" si="293"/>
        <v>#N/A</v>
      </c>
      <c r="HA42" s="173" t="e">
        <f t="shared" si="294"/>
        <v>#N/A</v>
      </c>
      <c r="HB42" s="173" t="e">
        <f t="shared" si="295"/>
        <v>#N/A</v>
      </c>
      <c r="HC42" s="173" t="e">
        <f t="shared" si="296"/>
        <v>#N/A</v>
      </c>
      <c r="HD42" s="173" t="e">
        <f t="shared" si="297"/>
        <v>#N/A</v>
      </c>
      <c r="HE42" s="173" t="e">
        <f t="shared" si="298"/>
        <v>#N/A</v>
      </c>
      <c r="HF42" s="173" t="e">
        <f t="shared" si="299"/>
        <v>#N/A</v>
      </c>
      <c r="HG42" s="173" t="e">
        <f t="shared" si="300"/>
        <v>#N/A</v>
      </c>
      <c r="HH42" s="173" t="e">
        <f t="shared" si="301"/>
        <v>#N/A</v>
      </c>
      <c r="HI42" s="173" t="e">
        <f t="shared" si="302"/>
        <v>#N/A</v>
      </c>
      <c r="HJ42" s="173" t="e">
        <f t="shared" si="303"/>
        <v>#N/A</v>
      </c>
      <c r="HK42" s="173" t="e">
        <f t="shared" si="304"/>
        <v>#N/A</v>
      </c>
      <c r="HL42" s="173" t="e">
        <f t="shared" si="305"/>
        <v>#N/A</v>
      </c>
      <c r="HM42" s="173" t="e">
        <f t="shared" si="306"/>
        <v>#N/A</v>
      </c>
      <c r="HN42" s="173" t="e">
        <f t="shared" si="307"/>
        <v>#N/A</v>
      </c>
      <c r="HO42" s="173" t="e">
        <f t="shared" si="308"/>
        <v>#N/A</v>
      </c>
      <c r="HP42" s="173" t="e">
        <f t="shared" si="309"/>
        <v>#N/A</v>
      </c>
    </row>
    <row r="43" spans="1:224" hidden="1" x14ac:dyDescent="0.25">
      <c r="A43" s="4">
        <v>40</v>
      </c>
      <c r="B43" s="100" t="str">
        <f t="shared" si="107"/>
        <v/>
      </c>
      <c r="C43" s="99"/>
      <c r="D43" s="100" t="str">
        <f t="shared" si="108"/>
        <v/>
      </c>
      <c r="E43" s="36" t="str">
        <f t="shared" si="0"/>
        <v/>
      </c>
      <c r="F43" s="36" t="str">
        <f t="shared" si="1"/>
        <v/>
      </c>
      <c r="G43" s="77" t="str">
        <f t="shared" si="109"/>
        <v/>
      </c>
      <c r="H43" s="23"/>
      <c r="I43" s="58"/>
      <c r="J43" s="300"/>
      <c r="K43" s="78" t="str">
        <f>IF(AND(B43&gt;0,C43&gt;0,D43&gt;0),IF(ISBLANK(J43),IF(ISBLANK(H43),"",(D43-B43)*VLOOKUP(H43,VLookups!$A$4:$B$13,2,FALSE)),J43),"")</f>
        <v/>
      </c>
      <c r="L43" s="79" t="str">
        <f t="shared" si="205"/>
        <v/>
      </c>
      <c r="M43" s="99"/>
      <c r="N43" s="290" t="str">
        <f>IF(AND(M43&gt;0,C43&gt;0,NOT(K43="")),ABS(VLOOKUP($M$1,VLookups!$A$43:$B$44,2,FALSE)-_xlfn.NORM.DIST(M43,G43,K43,TRUE)),"")</f>
        <v/>
      </c>
      <c r="O43" s="98" t="str">
        <f>IF(AND($B43&gt;0,$C43&gt;0,$D43&gt;0,NOT(ISBLANK($H43))),_xlfn.NORM.INV(ABS(VLOOKUP($M$1,VLookups!$A$43:$B$44,2,FALSE)-O$3),$G43,$K43),"")</f>
        <v/>
      </c>
      <c r="P43" s="97" t="str">
        <f>IF(AND($B43&gt;0,$C43&gt;0,$D43&gt;0,NOT(ISBLANK($H43))),_xlfn.NORM.INV(ABS(VLOOKUP($M$1,VLookups!$A$43:$B$44,2,FALSE)-P$3),$G43,$K43),"")</f>
        <v/>
      </c>
      <c r="Q43" s="98" t="str">
        <f>IF(AND($B43&gt;0,$C43&gt;0,$D43&gt;0,NOT(ISBLANK($H43))),_xlfn.NORM.INV(ABS(VLOOKUP($M$1,VLookups!$A$43:$B$44,2,FALSE)-Q$3),$G43,$K43),"")</f>
        <v/>
      </c>
      <c r="R43" s="97" t="str">
        <f>IF(AND($B43&gt;0,$C43&gt;0,$D43&gt;0,NOT(ISBLANK($H43))),_xlfn.NORM.INV(ABS(VLOOKUP($M$1,VLookups!$A$43:$B$44,2,FALSE)-R$3),$G43,$K43),"")</f>
        <v/>
      </c>
      <c r="S43" s="98" t="str">
        <f>IF(AND($B43&gt;0,$C43&gt;0,$D43&gt;0,NOT(ISBLANK($H43))),_xlfn.NORM.INV(ABS(VLOOKUP($M$1,VLookups!$A$43:$B$44,2,FALSE)-S$3),$G43,$K43),"")</f>
        <v/>
      </c>
      <c r="T43" s="97" t="str">
        <f>IF(AND($B43&gt;0,$C43&gt;0,$D43&gt;0,NOT(ISBLANK($H43))),_xlfn.NORM.INV(ABS(VLOOKUP($M$1,VLookups!$A$43:$B$44,2,FALSE)-T$3),$G43,$K43),"")</f>
        <v/>
      </c>
      <c r="U43" s="5"/>
      <c r="V43" s="172"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7"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3" t="e">
        <f t="shared" si="209"/>
        <v>#N/A</v>
      </c>
      <c r="DU43" s="173" t="e">
        <f t="shared" si="210"/>
        <v>#N/A</v>
      </c>
      <c r="DV43" s="173" t="e">
        <f t="shared" si="211"/>
        <v>#N/A</v>
      </c>
      <c r="DW43" s="173" t="e">
        <f t="shared" si="212"/>
        <v>#N/A</v>
      </c>
      <c r="DX43" s="173" t="e">
        <f t="shared" si="213"/>
        <v>#N/A</v>
      </c>
      <c r="DY43" s="173" t="e">
        <f t="shared" si="214"/>
        <v>#N/A</v>
      </c>
      <c r="DZ43" s="173" t="e">
        <f t="shared" si="215"/>
        <v>#N/A</v>
      </c>
      <c r="EA43" s="173" t="e">
        <f t="shared" si="216"/>
        <v>#N/A</v>
      </c>
      <c r="EB43" s="173" t="e">
        <f t="shared" si="217"/>
        <v>#N/A</v>
      </c>
      <c r="EC43" s="173" t="e">
        <f t="shared" si="218"/>
        <v>#N/A</v>
      </c>
      <c r="ED43" s="173" t="e">
        <f t="shared" si="219"/>
        <v>#N/A</v>
      </c>
      <c r="EE43" s="173" t="e">
        <f t="shared" si="220"/>
        <v>#N/A</v>
      </c>
      <c r="EF43" s="173" t="e">
        <f t="shared" si="221"/>
        <v>#N/A</v>
      </c>
      <c r="EG43" s="173" t="e">
        <f t="shared" si="222"/>
        <v>#N/A</v>
      </c>
      <c r="EH43" s="173" t="e">
        <f t="shared" si="223"/>
        <v>#N/A</v>
      </c>
      <c r="EI43" s="173" t="e">
        <f t="shared" si="224"/>
        <v>#N/A</v>
      </c>
      <c r="EJ43" s="173" t="e">
        <f t="shared" si="225"/>
        <v>#N/A</v>
      </c>
      <c r="EK43" s="173" t="e">
        <f t="shared" si="226"/>
        <v>#N/A</v>
      </c>
      <c r="EL43" s="173" t="e">
        <f t="shared" si="227"/>
        <v>#N/A</v>
      </c>
      <c r="EM43" s="173" t="e">
        <f t="shared" si="228"/>
        <v>#N/A</v>
      </c>
      <c r="EN43" s="173" t="e">
        <f t="shared" si="229"/>
        <v>#N/A</v>
      </c>
      <c r="EO43" s="173" t="e">
        <f t="shared" si="230"/>
        <v>#N/A</v>
      </c>
      <c r="EP43" s="173" t="e">
        <f t="shared" si="231"/>
        <v>#N/A</v>
      </c>
      <c r="EQ43" s="173" t="e">
        <f t="shared" si="232"/>
        <v>#N/A</v>
      </c>
      <c r="ER43" s="173" t="e">
        <f t="shared" si="233"/>
        <v>#N/A</v>
      </c>
      <c r="ES43" s="173" t="e">
        <f t="shared" si="234"/>
        <v>#N/A</v>
      </c>
      <c r="ET43" s="173" t="e">
        <f t="shared" si="235"/>
        <v>#N/A</v>
      </c>
      <c r="EU43" s="173" t="e">
        <f t="shared" si="236"/>
        <v>#N/A</v>
      </c>
      <c r="EV43" s="173" t="e">
        <f t="shared" si="237"/>
        <v>#N/A</v>
      </c>
      <c r="EW43" s="173" t="e">
        <f t="shared" si="238"/>
        <v>#N/A</v>
      </c>
      <c r="EX43" s="173" t="e">
        <f t="shared" si="239"/>
        <v>#N/A</v>
      </c>
      <c r="EY43" s="173" t="e">
        <f t="shared" si="240"/>
        <v>#N/A</v>
      </c>
      <c r="EZ43" s="173" t="e">
        <f t="shared" si="241"/>
        <v>#N/A</v>
      </c>
      <c r="FA43" s="173" t="e">
        <f t="shared" si="242"/>
        <v>#N/A</v>
      </c>
      <c r="FB43" s="173" t="e">
        <f t="shared" si="243"/>
        <v>#N/A</v>
      </c>
      <c r="FC43" s="173" t="e">
        <f t="shared" si="244"/>
        <v>#N/A</v>
      </c>
      <c r="FD43" s="173" t="e">
        <f t="shared" si="245"/>
        <v>#N/A</v>
      </c>
      <c r="FE43" s="173" t="e">
        <f t="shared" si="246"/>
        <v>#N/A</v>
      </c>
      <c r="FF43" s="173" t="e">
        <f t="shared" si="247"/>
        <v>#N/A</v>
      </c>
      <c r="FG43" s="173" t="e">
        <f t="shared" si="248"/>
        <v>#N/A</v>
      </c>
      <c r="FH43" s="173" t="e">
        <f t="shared" si="249"/>
        <v>#N/A</v>
      </c>
      <c r="FI43" s="173" t="e">
        <f t="shared" si="250"/>
        <v>#N/A</v>
      </c>
      <c r="FJ43" s="173" t="e">
        <f t="shared" si="251"/>
        <v>#N/A</v>
      </c>
      <c r="FK43" s="173" t="e">
        <f t="shared" si="252"/>
        <v>#N/A</v>
      </c>
      <c r="FL43" s="173" t="e">
        <f t="shared" si="253"/>
        <v>#N/A</v>
      </c>
      <c r="FM43" s="173" t="e">
        <f t="shared" si="254"/>
        <v>#N/A</v>
      </c>
      <c r="FN43" s="173" t="e">
        <f t="shared" si="255"/>
        <v>#N/A</v>
      </c>
      <c r="FO43" s="173" t="e">
        <f t="shared" si="256"/>
        <v>#N/A</v>
      </c>
      <c r="FP43" s="173" t="e">
        <f t="shared" si="257"/>
        <v>#N/A</v>
      </c>
      <c r="FQ43" s="173" t="e">
        <f t="shared" si="258"/>
        <v>#N/A</v>
      </c>
      <c r="FR43" s="173" t="e">
        <f t="shared" si="259"/>
        <v>#N/A</v>
      </c>
      <c r="FS43" s="173" t="e">
        <f t="shared" si="260"/>
        <v>#N/A</v>
      </c>
      <c r="FT43" s="173" t="e">
        <f t="shared" si="261"/>
        <v>#N/A</v>
      </c>
      <c r="FU43" s="173" t="e">
        <f t="shared" si="262"/>
        <v>#N/A</v>
      </c>
      <c r="FV43" s="173" t="e">
        <f t="shared" si="263"/>
        <v>#N/A</v>
      </c>
      <c r="FW43" s="173" t="e">
        <f t="shared" si="264"/>
        <v>#N/A</v>
      </c>
      <c r="FX43" s="173" t="e">
        <f t="shared" si="265"/>
        <v>#N/A</v>
      </c>
      <c r="FY43" s="173" t="e">
        <f t="shared" si="266"/>
        <v>#N/A</v>
      </c>
      <c r="FZ43" s="173" t="e">
        <f t="shared" si="267"/>
        <v>#N/A</v>
      </c>
      <c r="GA43" s="173" t="e">
        <f t="shared" si="268"/>
        <v>#N/A</v>
      </c>
      <c r="GB43" s="173" t="e">
        <f t="shared" si="269"/>
        <v>#N/A</v>
      </c>
      <c r="GC43" s="173" t="e">
        <f t="shared" si="270"/>
        <v>#N/A</v>
      </c>
      <c r="GD43" s="173" t="e">
        <f t="shared" si="271"/>
        <v>#N/A</v>
      </c>
      <c r="GE43" s="173" t="e">
        <f t="shared" si="272"/>
        <v>#N/A</v>
      </c>
      <c r="GF43" s="173" t="e">
        <f t="shared" si="273"/>
        <v>#N/A</v>
      </c>
      <c r="GG43" s="173" t="e">
        <f t="shared" si="274"/>
        <v>#N/A</v>
      </c>
      <c r="GH43" s="173" t="e">
        <f t="shared" si="275"/>
        <v>#N/A</v>
      </c>
      <c r="GI43" s="173" t="e">
        <f t="shared" si="276"/>
        <v>#N/A</v>
      </c>
      <c r="GJ43" s="173" t="e">
        <f t="shared" si="277"/>
        <v>#N/A</v>
      </c>
      <c r="GK43" s="173" t="e">
        <f t="shared" si="278"/>
        <v>#N/A</v>
      </c>
      <c r="GL43" s="173" t="e">
        <f t="shared" si="279"/>
        <v>#N/A</v>
      </c>
      <c r="GM43" s="173" t="e">
        <f t="shared" si="280"/>
        <v>#N/A</v>
      </c>
      <c r="GN43" s="173" t="e">
        <f t="shared" si="281"/>
        <v>#N/A</v>
      </c>
      <c r="GO43" s="173" t="e">
        <f t="shared" si="282"/>
        <v>#N/A</v>
      </c>
      <c r="GP43" s="173" t="e">
        <f t="shared" si="283"/>
        <v>#N/A</v>
      </c>
      <c r="GQ43" s="173" t="e">
        <f t="shared" si="284"/>
        <v>#N/A</v>
      </c>
      <c r="GR43" s="173" t="e">
        <f t="shared" si="285"/>
        <v>#N/A</v>
      </c>
      <c r="GS43" s="173" t="e">
        <f t="shared" si="286"/>
        <v>#N/A</v>
      </c>
      <c r="GT43" s="173" t="e">
        <f t="shared" si="287"/>
        <v>#N/A</v>
      </c>
      <c r="GU43" s="173" t="e">
        <f t="shared" si="288"/>
        <v>#N/A</v>
      </c>
      <c r="GV43" s="173" t="e">
        <f t="shared" si="289"/>
        <v>#N/A</v>
      </c>
      <c r="GW43" s="173" t="e">
        <f t="shared" si="290"/>
        <v>#N/A</v>
      </c>
      <c r="GX43" s="173" t="e">
        <f t="shared" si="291"/>
        <v>#N/A</v>
      </c>
      <c r="GY43" s="173" t="e">
        <f t="shared" si="292"/>
        <v>#N/A</v>
      </c>
      <c r="GZ43" s="173" t="e">
        <f t="shared" si="293"/>
        <v>#N/A</v>
      </c>
      <c r="HA43" s="173" t="e">
        <f t="shared" si="294"/>
        <v>#N/A</v>
      </c>
      <c r="HB43" s="173" t="e">
        <f t="shared" si="295"/>
        <v>#N/A</v>
      </c>
      <c r="HC43" s="173" t="e">
        <f t="shared" si="296"/>
        <v>#N/A</v>
      </c>
      <c r="HD43" s="173" t="e">
        <f t="shared" si="297"/>
        <v>#N/A</v>
      </c>
      <c r="HE43" s="173" t="e">
        <f t="shared" si="298"/>
        <v>#N/A</v>
      </c>
      <c r="HF43" s="173" t="e">
        <f t="shared" si="299"/>
        <v>#N/A</v>
      </c>
      <c r="HG43" s="173" t="e">
        <f t="shared" si="300"/>
        <v>#N/A</v>
      </c>
      <c r="HH43" s="173" t="e">
        <f t="shared" si="301"/>
        <v>#N/A</v>
      </c>
      <c r="HI43" s="173" t="e">
        <f t="shared" si="302"/>
        <v>#N/A</v>
      </c>
      <c r="HJ43" s="173" t="e">
        <f t="shared" si="303"/>
        <v>#N/A</v>
      </c>
      <c r="HK43" s="173" t="e">
        <f t="shared" si="304"/>
        <v>#N/A</v>
      </c>
      <c r="HL43" s="173" t="e">
        <f t="shared" si="305"/>
        <v>#N/A</v>
      </c>
      <c r="HM43" s="173" t="e">
        <f t="shared" si="306"/>
        <v>#N/A</v>
      </c>
      <c r="HN43" s="173" t="e">
        <f t="shared" si="307"/>
        <v>#N/A</v>
      </c>
      <c r="HO43" s="173" t="e">
        <f t="shared" si="308"/>
        <v>#N/A</v>
      </c>
      <c r="HP43" s="173" t="e">
        <f t="shared" si="309"/>
        <v>#N/A</v>
      </c>
    </row>
    <row r="44" spans="1:224" hidden="1" x14ac:dyDescent="0.25">
      <c r="A44" s="4">
        <v>41</v>
      </c>
      <c r="B44" s="100" t="str">
        <f t="shared" si="107"/>
        <v/>
      </c>
      <c r="C44" s="99"/>
      <c r="D44" s="100" t="str">
        <f t="shared" si="108"/>
        <v/>
      </c>
      <c r="E44" s="36" t="str">
        <f t="shared" si="0"/>
        <v/>
      </c>
      <c r="F44" s="36" t="str">
        <f t="shared" si="1"/>
        <v/>
      </c>
      <c r="G44" s="77" t="str">
        <f t="shared" si="109"/>
        <v/>
      </c>
      <c r="H44" s="23"/>
      <c r="I44" s="58"/>
      <c r="J44" s="300"/>
      <c r="K44" s="78" t="str">
        <f>IF(AND(B44&gt;0,C44&gt;0,D44&gt;0),IF(ISBLANK(J44),IF(ISBLANK(H44),"",(D44-B44)*VLOOKUP(H44,VLookups!$A$4:$B$13,2,FALSE)),J44),"")</f>
        <v/>
      </c>
      <c r="L44" s="79" t="str">
        <f t="shared" si="205"/>
        <v/>
      </c>
      <c r="M44" s="99"/>
      <c r="N44" s="290" t="str">
        <f>IF(AND(M44&gt;0,C44&gt;0,NOT(K44="")),ABS(VLOOKUP($M$1,VLookups!$A$43:$B$44,2,FALSE)-_xlfn.NORM.DIST(M44,G44,K44,TRUE)),"")</f>
        <v/>
      </c>
      <c r="O44" s="98" t="str">
        <f>IF(AND($B44&gt;0,$C44&gt;0,$D44&gt;0,NOT(ISBLANK($H44))),_xlfn.NORM.INV(ABS(VLOOKUP($M$1,VLookups!$A$43:$B$44,2,FALSE)-O$3),$G44,$K44),"")</f>
        <v/>
      </c>
      <c r="P44" s="97" t="str">
        <f>IF(AND($B44&gt;0,$C44&gt;0,$D44&gt;0,NOT(ISBLANK($H44))),_xlfn.NORM.INV(ABS(VLOOKUP($M$1,VLookups!$A$43:$B$44,2,FALSE)-P$3),$G44,$K44),"")</f>
        <v/>
      </c>
      <c r="Q44" s="98" t="str">
        <f>IF(AND($B44&gt;0,$C44&gt;0,$D44&gt;0,NOT(ISBLANK($H44))),_xlfn.NORM.INV(ABS(VLOOKUP($M$1,VLookups!$A$43:$B$44,2,FALSE)-Q$3),$G44,$K44),"")</f>
        <v/>
      </c>
      <c r="R44" s="97" t="str">
        <f>IF(AND($B44&gt;0,$C44&gt;0,$D44&gt;0,NOT(ISBLANK($H44))),_xlfn.NORM.INV(ABS(VLOOKUP($M$1,VLookups!$A$43:$B$44,2,FALSE)-R$3),$G44,$K44),"")</f>
        <v/>
      </c>
      <c r="S44" s="98" t="str">
        <f>IF(AND($B44&gt;0,$C44&gt;0,$D44&gt;0,NOT(ISBLANK($H44))),_xlfn.NORM.INV(ABS(VLOOKUP($M$1,VLookups!$A$43:$B$44,2,FALSE)-S$3),$G44,$K44),"")</f>
        <v/>
      </c>
      <c r="T44" s="97" t="str">
        <f>IF(AND($B44&gt;0,$C44&gt;0,$D44&gt;0,NOT(ISBLANK($H44))),_xlfn.NORM.INV(ABS(VLOOKUP($M$1,VLookups!$A$43:$B$44,2,FALSE)-T$3),$G44,$K44),"")</f>
        <v/>
      </c>
      <c r="U44" s="5"/>
      <c r="V44" s="172"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7"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3" t="e">
        <f t="shared" si="209"/>
        <v>#N/A</v>
      </c>
      <c r="DU44" s="173" t="e">
        <f t="shared" si="210"/>
        <v>#N/A</v>
      </c>
      <c r="DV44" s="173" t="e">
        <f t="shared" si="211"/>
        <v>#N/A</v>
      </c>
      <c r="DW44" s="173" t="e">
        <f t="shared" si="212"/>
        <v>#N/A</v>
      </c>
      <c r="DX44" s="173" t="e">
        <f t="shared" si="213"/>
        <v>#N/A</v>
      </c>
      <c r="DY44" s="173" t="e">
        <f t="shared" si="214"/>
        <v>#N/A</v>
      </c>
      <c r="DZ44" s="173" t="e">
        <f t="shared" si="215"/>
        <v>#N/A</v>
      </c>
      <c r="EA44" s="173" t="e">
        <f t="shared" si="216"/>
        <v>#N/A</v>
      </c>
      <c r="EB44" s="173" t="e">
        <f t="shared" si="217"/>
        <v>#N/A</v>
      </c>
      <c r="EC44" s="173" t="e">
        <f t="shared" si="218"/>
        <v>#N/A</v>
      </c>
      <c r="ED44" s="173" t="e">
        <f t="shared" si="219"/>
        <v>#N/A</v>
      </c>
      <c r="EE44" s="173" t="e">
        <f t="shared" si="220"/>
        <v>#N/A</v>
      </c>
      <c r="EF44" s="173" t="e">
        <f t="shared" si="221"/>
        <v>#N/A</v>
      </c>
      <c r="EG44" s="173" t="e">
        <f t="shared" si="222"/>
        <v>#N/A</v>
      </c>
      <c r="EH44" s="173" t="e">
        <f t="shared" si="223"/>
        <v>#N/A</v>
      </c>
      <c r="EI44" s="173" t="e">
        <f t="shared" si="224"/>
        <v>#N/A</v>
      </c>
      <c r="EJ44" s="173" t="e">
        <f t="shared" si="225"/>
        <v>#N/A</v>
      </c>
      <c r="EK44" s="173" t="e">
        <f t="shared" si="226"/>
        <v>#N/A</v>
      </c>
      <c r="EL44" s="173" t="e">
        <f t="shared" si="227"/>
        <v>#N/A</v>
      </c>
      <c r="EM44" s="173" t="e">
        <f t="shared" si="228"/>
        <v>#N/A</v>
      </c>
      <c r="EN44" s="173" t="e">
        <f t="shared" si="229"/>
        <v>#N/A</v>
      </c>
      <c r="EO44" s="173" t="e">
        <f t="shared" si="230"/>
        <v>#N/A</v>
      </c>
      <c r="EP44" s="173" t="e">
        <f t="shared" si="231"/>
        <v>#N/A</v>
      </c>
      <c r="EQ44" s="173" t="e">
        <f t="shared" si="232"/>
        <v>#N/A</v>
      </c>
      <c r="ER44" s="173" t="e">
        <f t="shared" si="233"/>
        <v>#N/A</v>
      </c>
      <c r="ES44" s="173" t="e">
        <f t="shared" si="234"/>
        <v>#N/A</v>
      </c>
      <c r="ET44" s="173" t="e">
        <f t="shared" si="235"/>
        <v>#N/A</v>
      </c>
      <c r="EU44" s="173" t="e">
        <f t="shared" si="236"/>
        <v>#N/A</v>
      </c>
      <c r="EV44" s="173" t="e">
        <f t="shared" si="237"/>
        <v>#N/A</v>
      </c>
      <c r="EW44" s="173" t="e">
        <f t="shared" si="238"/>
        <v>#N/A</v>
      </c>
      <c r="EX44" s="173" t="e">
        <f t="shared" si="239"/>
        <v>#N/A</v>
      </c>
      <c r="EY44" s="173" t="e">
        <f t="shared" si="240"/>
        <v>#N/A</v>
      </c>
      <c r="EZ44" s="173" t="e">
        <f t="shared" si="241"/>
        <v>#N/A</v>
      </c>
      <c r="FA44" s="173" t="e">
        <f t="shared" si="242"/>
        <v>#N/A</v>
      </c>
      <c r="FB44" s="173" t="e">
        <f t="shared" si="243"/>
        <v>#N/A</v>
      </c>
      <c r="FC44" s="173" t="e">
        <f t="shared" si="244"/>
        <v>#N/A</v>
      </c>
      <c r="FD44" s="173" t="e">
        <f t="shared" si="245"/>
        <v>#N/A</v>
      </c>
      <c r="FE44" s="173" t="e">
        <f t="shared" si="246"/>
        <v>#N/A</v>
      </c>
      <c r="FF44" s="173" t="e">
        <f t="shared" si="247"/>
        <v>#N/A</v>
      </c>
      <c r="FG44" s="173" t="e">
        <f t="shared" si="248"/>
        <v>#N/A</v>
      </c>
      <c r="FH44" s="173" t="e">
        <f t="shared" si="249"/>
        <v>#N/A</v>
      </c>
      <c r="FI44" s="173" t="e">
        <f t="shared" si="250"/>
        <v>#N/A</v>
      </c>
      <c r="FJ44" s="173" t="e">
        <f t="shared" si="251"/>
        <v>#N/A</v>
      </c>
      <c r="FK44" s="173" t="e">
        <f t="shared" si="252"/>
        <v>#N/A</v>
      </c>
      <c r="FL44" s="173" t="e">
        <f t="shared" si="253"/>
        <v>#N/A</v>
      </c>
      <c r="FM44" s="173" t="e">
        <f t="shared" si="254"/>
        <v>#N/A</v>
      </c>
      <c r="FN44" s="173" t="e">
        <f t="shared" si="255"/>
        <v>#N/A</v>
      </c>
      <c r="FO44" s="173" t="e">
        <f t="shared" si="256"/>
        <v>#N/A</v>
      </c>
      <c r="FP44" s="173" t="e">
        <f t="shared" si="257"/>
        <v>#N/A</v>
      </c>
      <c r="FQ44" s="173" t="e">
        <f t="shared" si="258"/>
        <v>#N/A</v>
      </c>
      <c r="FR44" s="173" t="e">
        <f t="shared" si="259"/>
        <v>#N/A</v>
      </c>
      <c r="FS44" s="173" t="e">
        <f t="shared" si="260"/>
        <v>#N/A</v>
      </c>
      <c r="FT44" s="173" t="e">
        <f t="shared" si="261"/>
        <v>#N/A</v>
      </c>
      <c r="FU44" s="173" t="e">
        <f t="shared" si="262"/>
        <v>#N/A</v>
      </c>
      <c r="FV44" s="173" t="e">
        <f t="shared" si="263"/>
        <v>#N/A</v>
      </c>
      <c r="FW44" s="173" t="e">
        <f t="shared" si="264"/>
        <v>#N/A</v>
      </c>
      <c r="FX44" s="173" t="e">
        <f t="shared" si="265"/>
        <v>#N/A</v>
      </c>
      <c r="FY44" s="173" t="e">
        <f t="shared" si="266"/>
        <v>#N/A</v>
      </c>
      <c r="FZ44" s="173" t="e">
        <f t="shared" si="267"/>
        <v>#N/A</v>
      </c>
      <c r="GA44" s="173" t="e">
        <f t="shared" si="268"/>
        <v>#N/A</v>
      </c>
      <c r="GB44" s="173" t="e">
        <f t="shared" si="269"/>
        <v>#N/A</v>
      </c>
      <c r="GC44" s="173" t="e">
        <f t="shared" si="270"/>
        <v>#N/A</v>
      </c>
      <c r="GD44" s="173" t="e">
        <f t="shared" si="271"/>
        <v>#N/A</v>
      </c>
      <c r="GE44" s="173" t="e">
        <f t="shared" si="272"/>
        <v>#N/A</v>
      </c>
      <c r="GF44" s="173" t="e">
        <f t="shared" si="273"/>
        <v>#N/A</v>
      </c>
      <c r="GG44" s="173" t="e">
        <f t="shared" si="274"/>
        <v>#N/A</v>
      </c>
      <c r="GH44" s="173" t="e">
        <f t="shared" si="275"/>
        <v>#N/A</v>
      </c>
      <c r="GI44" s="173" t="e">
        <f t="shared" si="276"/>
        <v>#N/A</v>
      </c>
      <c r="GJ44" s="173" t="e">
        <f t="shared" si="277"/>
        <v>#N/A</v>
      </c>
      <c r="GK44" s="173" t="e">
        <f t="shared" si="278"/>
        <v>#N/A</v>
      </c>
      <c r="GL44" s="173" t="e">
        <f t="shared" si="279"/>
        <v>#N/A</v>
      </c>
      <c r="GM44" s="173" t="e">
        <f t="shared" si="280"/>
        <v>#N/A</v>
      </c>
      <c r="GN44" s="173" t="e">
        <f t="shared" si="281"/>
        <v>#N/A</v>
      </c>
      <c r="GO44" s="173" t="e">
        <f t="shared" si="282"/>
        <v>#N/A</v>
      </c>
      <c r="GP44" s="173" t="e">
        <f t="shared" si="283"/>
        <v>#N/A</v>
      </c>
      <c r="GQ44" s="173" t="e">
        <f t="shared" si="284"/>
        <v>#N/A</v>
      </c>
      <c r="GR44" s="173" t="e">
        <f t="shared" si="285"/>
        <v>#N/A</v>
      </c>
      <c r="GS44" s="173" t="e">
        <f t="shared" si="286"/>
        <v>#N/A</v>
      </c>
      <c r="GT44" s="173" t="e">
        <f t="shared" si="287"/>
        <v>#N/A</v>
      </c>
      <c r="GU44" s="173" t="e">
        <f t="shared" si="288"/>
        <v>#N/A</v>
      </c>
      <c r="GV44" s="173" t="e">
        <f t="shared" si="289"/>
        <v>#N/A</v>
      </c>
      <c r="GW44" s="173" t="e">
        <f t="shared" si="290"/>
        <v>#N/A</v>
      </c>
      <c r="GX44" s="173" t="e">
        <f t="shared" si="291"/>
        <v>#N/A</v>
      </c>
      <c r="GY44" s="173" t="e">
        <f t="shared" si="292"/>
        <v>#N/A</v>
      </c>
      <c r="GZ44" s="173" t="e">
        <f t="shared" si="293"/>
        <v>#N/A</v>
      </c>
      <c r="HA44" s="173" t="e">
        <f t="shared" si="294"/>
        <v>#N/A</v>
      </c>
      <c r="HB44" s="173" t="e">
        <f t="shared" si="295"/>
        <v>#N/A</v>
      </c>
      <c r="HC44" s="173" t="e">
        <f t="shared" si="296"/>
        <v>#N/A</v>
      </c>
      <c r="HD44" s="173" t="e">
        <f t="shared" si="297"/>
        <v>#N/A</v>
      </c>
      <c r="HE44" s="173" t="e">
        <f t="shared" si="298"/>
        <v>#N/A</v>
      </c>
      <c r="HF44" s="173" t="e">
        <f t="shared" si="299"/>
        <v>#N/A</v>
      </c>
      <c r="HG44" s="173" t="e">
        <f t="shared" si="300"/>
        <v>#N/A</v>
      </c>
      <c r="HH44" s="173" t="e">
        <f t="shared" si="301"/>
        <v>#N/A</v>
      </c>
      <c r="HI44" s="173" t="e">
        <f t="shared" si="302"/>
        <v>#N/A</v>
      </c>
      <c r="HJ44" s="173" t="e">
        <f t="shared" si="303"/>
        <v>#N/A</v>
      </c>
      <c r="HK44" s="173" t="e">
        <f t="shared" si="304"/>
        <v>#N/A</v>
      </c>
      <c r="HL44" s="173" t="e">
        <f t="shared" si="305"/>
        <v>#N/A</v>
      </c>
      <c r="HM44" s="173" t="e">
        <f t="shared" si="306"/>
        <v>#N/A</v>
      </c>
      <c r="HN44" s="173" t="e">
        <f t="shared" si="307"/>
        <v>#N/A</v>
      </c>
      <c r="HO44" s="173" t="e">
        <f t="shared" si="308"/>
        <v>#N/A</v>
      </c>
      <c r="HP44" s="173" t="e">
        <f t="shared" si="309"/>
        <v>#N/A</v>
      </c>
    </row>
    <row r="45" spans="1:224" hidden="1" x14ac:dyDescent="0.25">
      <c r="A45" s="4">
        <v>42</v>
      </c>
      <c r="B45" s="100" t="str">
        <f t="shared" si="107"/>
        <v/>
      </c>
      <c r="C45" s="99"/>
      <c r="D45" s="100" t="str">
        <f t="shared" si="108"/>
        <v/>
      </c>
      <c r="E45" s="36" t="str">
        <f t="shared" si="0"/>
        <v/>
      </c>
      <c r="F45" s="36" t="str">
        <f t="shared" si="1"/>
        <v/>
      </c>
      <c r="G45" s="77" t="str">
        <f t="shared" si="109"/>
        <v/>
      </c>
      <c r="H45" s="23"/>
      <c r="I45" s="58"/>
      <c r="J45" s="300"/>
      <c r="K45" s="78" t="str">
        <f>IF(AND(B45&gt;0,C45&gt;0,D45&gt;0),IF(ISBLANK(J45),IF(ISBLANK(H45),"",(D45-B45)*VLOOKUP(H45,VLookups!$A$4:$B$13,2,FALSE)),J45),"")</f>
        <v/>
      </c>
      <c r="L45" s="79" t="str">
        <f t="shared" si="205"/>
        <v/>
      </c>
      <c r="M45" s="99"/>
      <c r="N45" s="290" t="str">
        <f>IF(AND(M45&gt;0,C45&gt;0,NOT(K45="")),ABS(VLOOKUP($M$1,VLookups!$A$43:$B$44,2,FALSE)-_xlfn.NORM.DIST(M45,G45,K45,TRUE)),"")</f>
        <v/>
      </c>
      <c r="O45" s="98" t="str">
        <f>IF(AND($B45&gt;0,$C45&gt;0,$D45&gt;0,NOT(ISBLANK($H45))),_xlfn.NORM.INV(ABS(VLOOKUP($M$1,VLookups!$A$43:$B$44,2,FALSE)-O$3),$G45,$K45),"")</f>
        <v/>
      </c>
      <c r="P45" s="97" t="str">
        <f>IF(AND($B45&gt;0,$C45&gt;0,$D45&gt;0,NOT(ISBLANK($H45))),_xlfn.NORM.INV(ABS(VLOOKUP($M$1,VLookups!$A$43:$B$44,2,FALSE)-P$3),$G45,$K45),"")</f>
        <v/>
      </c>
      <c r="Q45" s="98" t="str">
        <f>IF(AND($B45&gt;0,$C45&gt;0,$D45&gt;0,NOT(ISBLANK($H45))),_xlfn.NORM.INV(ABS(VLOOKUP($M$1,VLookups!$A$43:$B$44,2,FALSE)-Q$3),$G45,$K45),"")</f>
        <v/>
      </c>
      <c r="R45" s="97" t="str">
        <f>IF(AND($B45&gt;0,$C45&gt;0,$D45&gt;0,NOT(ISBLANK($H45))),_xlfn.NORM.INV(ABS(VLOOKUP($M$1,VLookups!$A$43:$B$44,2,FALSE)-R$3),$G45,$K45),"")</f>
        <v/>
      </c>
      <c r="S45" s="98" t="str">
        <f>IF(AND($B45&gt;0,$C45&gt;0,$D45&gt;0,NOT(ISBLANK($H45))),_xlfn.NORM.INV(ABS(VLOOKUP($M$1,VLookups!$A$43:$B$44,2,FALSE)-S$3),$G45,$K45),"")</f>
        <v/>
      </c>
      <c r="T45" s="97" t="str">
        <f>IF(AND($B45&gt;0,$C45&gt;0,$D45&gt;0,NOT(ISBLANK($H45))),_xlfn.NORM.INV(ABS(VLOOKUP($M$1,VLookups!$A$43:$B$44,2,FALSE)-T$3),$G45,$K45),"")</f>
        <v/>
      </c>
      <c r="U45" s="5"/>
      <c r="V45" s="172"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7"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3" t="e">
        <f t="shared" si="209"/>
        <v>#N/A</v>
      </c>
      <c r="DU45" s="173" t="e">
        <f t="shared" si="210"/>
        <v>#N/A</v>
      </c>
      <c r="DV45" s="173" t="e">
        <f t="shared" si="211"/>
        <v>#N/A</v>
      </c>
      <c r="DW45" s="173" t="e">
        <f t="shared" si="212"/>
        <v>#N/A</v>
      </c>
      <c r="DX45" s="173" t="e">
        <f t="shared" si="213"/>
        <v>#N/A</v>
      </c>
      <c r="DY45" s="173" t="e">
        <f t="shared" si="214"/>
        <v>#N/A</v>
      </c>
      <c r="DZ45" s="173" t="e">
        <f t="shared" si="215"/>
        <v>#N/A</v>
      </c>
      <c r="EA45" s="173" t="e">
        <f t="shared" si="216"/>
        <v>#N/A</v>
      </c>
      <c r="EB45" s="173" t="e">
        <f t="shared" si="217"/>
        <v>#N/A</v>
      </c>
      <c r="EC45" s="173" t="e">
        <f t="shared" si="218"/>
        <v>#N/A</v>
      </c>
      <c r="ED45" s="173" t="e">
        <f t="shared" si="219"/>
        <v>#N/A</v>
      </c>
      <c r="EE45" s="173" t="e">
        <f t="shared" si="220"/>
        <v>#N/A</v>
      </c>
      <c r="EF45" s="173" t="e">
        <f t="shared" si="221"/>
        <v>#N/A</v>
      </c>
      <c r="EG45" s="173" t="e">
        <f t="shared" si="222"/>
        <v>#N/A</v>
      </c>
      <c r="EH45" s="173" t="e">
        <f t="shared" si="223"/>
        <v>#N/A</v>
      </c>
      <c r="EI45" s="173" t="e">
        <f t="shared" si="224"/>
        <v>#N/A</v>
      </c>
      <c r="EJ45" s="173" t="e">
        <f t="shared" si="225"/>
        <v>#N/A</v>
      </c>
      <c r="EK45" s="173" t="e">
        <f t="shared" si="226"/>
        <v>#N/A</v>
      </c>
      <c r="EL45" s="173" t="e">
        <f t="shared" si="227"/>
        <v>#N/A</v>
      </c>
      <c r="EM45" s="173" t="e">
        <f t="shared" si="228"/>
        <v>#N/A</v>
      </c>
      <c r="EN45" s="173" t="e">
        <f t="shared" si="229"/>
        <v>#N/A</v>
      </c>
      <c r="EO45" s="173" t="e">
        <f t="shared" si="230"/>
        <v>#N/A</v>
      </c>
      <c r="EP45" s="173" t="e">
        <f t="shared" si="231"/>
        <v>#N/A</v>
      </c>
      <c r="EQ45" s="173" t="e">
        <f t="shared" si="232"/>
        <v>#N/A</v>
      </c>
      <c r="ER45" s="173" t="e">
        <f t="shared" si="233"/>
        <v>#N/A</v>
      </c>
      <c r="ES45" s="173" t="e">
        <f t="shared" si="234"/>
        <v>#N/A</v>
      </c>
      <c r="ET45" s="173" t="e">
        <f t="shared" si="235"/>
        <v>#N/A</v>
      </c>
      <c r="EU45" s="173" t="e">
        <f t="shared" si="236"/>
        <v>#N/A</v>
      </c>
      <c r="EV45" s="173" t="e">
        <f t="shared" si="237"/>
        <v>#N/A</v>
      </c>
      <c r="EW45" s="173" t="e">
        <f t="shared" si="238"/>
        <v>#N/A</v>
      </c>
      <c r="EX45" s="173" t="e">
        <f t="shared" si="239"/>
        <v>#N/A</v>
      </c>
      <c r="EY45" s="173" t="e">
        <f t="shared" si="240"/>
        <v>#N/A</v>
      </c>
      <c r="EZ45" s="173" t="e">
        <f t="shared" si="241"/>
        <v>#N/A</v>
      </c>
      <c r="FA45" s="173" t="e">
        <f t="shared" si="242"/>
        <v>#N/A</v>
      </c>
      <c r="FB45" s="173" t="e">
        <f t="shared" si="243"/>
        <v>#N/A</v>
      </c>
      <c r="FC45" s="173" t="e">
        <f t="shared" si="244"/>
        <v>#N/A</v>
      </c>
      <c r="FD45" s="173" t="e">
        <f t="shared" si="245"/>
        <v>#N/A</v>
      </c>
      <c r="FE45" s="173" t="e">
        <f t="shared" si="246"/>
        <v>#N/A</v>
      </c>
      <c r="FF45" s="173" t="e">
        <f t="shared" si="247"/>
        <v>#N/A</v>
      </c>
      <c r="FG45" s="173" t="e">
        <f t="shared" si="248"/>
        <v>#N/A</v>
      </c>
      <c r="FH45" s="173" t="e">
        <f t="shared" si="249"/>
        <v>#N/A</v>
      </c>
      <c r="FI45" s="173" t="e">
        <f t="shared" si="250"/>
        <v>#N/A</v>
      </c>
      <c r="FJ45" s="173" t="e">
        <f t="shared" si="251"/>
        <v>#N/A</v>
      </c>
      <c r="FK45" s="173" t="e">
        <f t="shared" si="252"/>
        <v>#N/A</v>
      </c>
      <c r="FL45" s="173" t="e">
        <f t="shared" si="253"/>
        <v>#N/A</v>
      </c>
      <c r="FM45" s="173" t="e">
        <f t="shared" si="254"/>
        <v>#N/A</v>
      </c>
      <c r="FN45" s="173" t="e">
        <f t="shared" si="255"/>
        <v>#N/A</v>
      </c>
      <c r="FO45" s="173" t="e">
        <f t="shared" si="256"/>
        <v>#N/A</v>
      </c>
      <c r="FP45" s="173" t="e">
        <f t="shared" si="257"/>
        <v>#N/A</v>
      </c>
      <c r="FQ45" s="173" t="e">
        <f t="shared" si="258"/>
        <v>#N/A</v>
      </c>
      <c r="FR45" s="173" t="e">
        <f t="shared" si="259"/>
        <v>#N/A</v>
      </c>
      <c r="FS45" s="173" t="e">
        <f t="shared" si="260"/>
        <v>#N/A</v>
      </c>
      <c r="FT45" s="173" t="e">
        <f t="shared" si="261"/>
        <v>#N/A</v>
      </c>
      <c r="FU45" s="173" t="e">
        <f t="shared" si="262"/>
        <v>#N/A</v>
      </c>
      <c r="FV45" s="173" t="e">
        <f t="shared" si="263"/>
        <v>#N/A</v>
      </c>
      <c r="FW45" s="173" t="e">
        <f t="shared" si="264"/>
        <v>#N/A</v>
      </c>
      <c r="FX45" s="173" t="e">
        <f t="shared" si="265"/>
        <v>#N/A</v>
      </c>
      <c r="FY45" s="173" t="e">
        <f t="shared" si="266"/>
        <v>#N/A</v>
      </c>
      <c r="FZ45" s="173" t="e">
        <f t="shared" si="267"/>
        <v>#N/A</v>
      </c>
      <c r="GA45" s="173" t="e">
        <f t="shared" si="268"/>
        <v>#N/A</v>
      </c>
      <c r="GB45" s="173" t="e">
        <f t="shared" si="269"/>
        <v>#N/A</v>
      </c>
      <c r="GC45" s="173" t="e">
        <f t="shared" si="270"/>
        <v>#N/A</v>
      </c>
      <c r="GD45" s="173" t="e">
        <f t="shared" si="271"/>
        <v>#N/A</v>
      </c>
      <c r="GE45" s="173" t="e">
        <f t="shared" si="272"/>
        <v>#N/A</v>
      </c>
      <c r="GF45" s="173" t="e">
        <f t="shared" si="273"/>
        <v>#N/A</v>
      </c>
      <c r="GG45" s="173" t="e">
        <f t="shared" si="274"/>
        <v>#N/A</v>
      </c>
      <c r="GH45" s="173" t="e">
        <f t="shared" si="275"/>
        <v>#N/A</v>
      </c>
      <c r="GI45" s="173" t="e">
        <f t="shared" si="276"/>
        <v>#N/A</v>
      </c>
      <c r="GJ45" s="173" t="e">
        <f t="shared" si="277"/>
        <v>#N/A</v>
      </c>
      <c r="GK45" s="173" t="e">
        <f t="shared" si="278"/>
        <v>#N/A</v>
      </c>
      <c r="GL45" s="173" t="e">
        <f t="shared" si="279"/>
        <v>#N/A</v>
      </c>
      <c r="GM45" s="173" t="e">
        <f t="shared" si="280"/>
        <v>#N/A</v>
      </c>
      <c r="GN45" s="173" t="e">
        <f t="shared" si="281"/>
        <v>#N/A</v>
      </c>
      <c r="GO45" s="173" t="e">
        <f t="shared" si="282"/>
        <v>#N/A</v>
      </c>
      <c r="GP45" s="173" t="e">
        <f t="shared" si="283"/>
        <v>#N/A</v>
      </c>
      <c r="GQ45" s="173" t="e">
        <f t="shared" si="284"/>
        <v>#N/A</v>
      </c>
      <c r="GR45" s="173" t="e">
        <f t="shared" si="285"/>
        <v>#N/A</v>
      </c>
      <c r="GS45" s="173" t="e">
        <f t="shared" si="286"/>
        <v>#N/A</v>
      </c>
      <c r="GT45" s="173" t="e">
        <f t="shared" si="287"/>
        <v>#N/A</v>
      </c>
      <c r="GU45" s="173" t="e">
        <f t="shared" si="288"/>
        <v>#N/A</v>
      </c>
      <c r="GV45" s="173" t="e">
        <f t="shared" si="289"/>
        <v>#N/A</v>
      </c>
      <c r="GW45" s="173" t="e">
        <f t="shared" si="290"/>
        <v>#N/A</v>
      </c>
      <c r="GX45" s="173" t="e">
        <f t="shared" si="291"/>
        <v>#N/A</v>
      </c>
      <c r="GY45" s="173" t="e">
        <f t="shared" si="292"/>
        <v>#N/A</v>
      </c>
      <c r="GZ45" s="173" t="e">
        <f t="shared" si="293"/>
        <v>#N/A</v>
      </c>
      <c r="HA45" s="173" t="e">
        <f t="shared" si="294"/>
        <v>#N/A</v>
      </c>
      <c r="HB45" s="173" t="e">
        <f t="shared" si="295"/>
        <v>#N/A</v>
      </c>
      <c r="HC45" s="173" t="e">
        <f t="shared" si="296"/>
        <v>#N/A</v>
      </c>
      <c r="HD45" s="173" t="e">
        <f t="shared" si="297"/>
        <v>#N/A</v>
      </c>
      <c r="HE45" s="173" t="e">
        <f t="shared" si="298"/>
        <v>#N/A</v>
      </c>
      <c r="HF45" s="173" t="e">
        <f t="shared" si="299"/>
        <v>#N/A</v>
      </c>
      <c r="HG45" s="173" t="e">
        <f t="shared" si="300"/>
        <v>#N/A</v>
      </c>
      <c r="HH45" s="173" t="e">
        <f t="shared" si="301"/>
        <v>#N/A</v>
      </c>
      <c r="HI45" s="173" t="e">
        <f t="shared" si="302"/>
        <v>#N/A</v>
      </c>
      <c r="HJ45" s="173" t="e">
        <f t="shared" si="303"/>
        <v>#N/A</v>
      </c>
      <c r="HK45" s="173" t="e">
        <f t="shared" si="304"/>
        <v>#N/A</v>
      </c>
      <c r="HL45" s="173" t="e">
        <f t="shared" si="305"/>
        <v>#N/A</v>
      </c>
      <c r="HM45" s="173" t="e">
        <f t="shared" si="306"/>
        <v>#N/A</v>
      </c>
      <c r="HN45" s="173" t="e">
        <f t="shared" si="307"/>
        <v>#N/A</v>
      </c>
      <c r="HO45" s="173" t="e">
        <f t="shared" si="308"/>
        <v>#N/A</v>
      </c>
      <c r="HP45" s="173" t="e">
        <f t="shared" si="309"/>
        <v>#N/A</v>
      </c>
    </row>
    <row r="46" spans="1:224" hidden="1" x14ac:dyDescent="0.25">
      <c r="A46" s="4">
        <v>43</v>
      </c>
      <c r="B46" s="100" t="str">
        <f t="shared" si="107"/>
        <v/>
      </c>
      <c r="C46" s="99"/>
      <c r="D46" s="100" t="str">
        <f t="shared" si="108"/>
        <v/>
      </c>
      <c r="E46" s="36" t="str">
        <f t="shared" si="0"/>
        <v/>
      </c>
      <c r="F46" s="36" t="str">
        <f t="shared" si="1"/>
        <v/>
      </c>
      <c r="G46" s="77" t="str">
        <f t="shared" si="109"/>
        <v/>
      </c>
      <c r="H46" s="23"/>
      <c r="I46" s="58"/>
      <c r="J46" s="300"/>
      <c r="K46" s="78" t="str">
        <f>IF(AND(B46&gt;0,C46&gt;0,D46&gt;0),IF(ISBLANK(J46),IF(ISBLANK(H46),"",(D46-B46)*VLOOKUP(H46,VLookups!$A$4:$B$13,2,FALSE)),J46),"")</f>
        <v/>
      </c>
      <c r="L46" s="79" t="str">
        <f t="shared" si="205"/>
        <v/>
      </c>
      <c r="M46" s="99"/>
      <c r="N46" s="290" t="str">
        <f>IF(AND(M46&gt;0,C46&gt;0,NOT(K46="")),ABS(VLOOKUP($M$1,VLookups!$A$43:$B$44,2,FALSE)-_xlfn.NORM.DIST(M46,G46,K46,TRUE)),"")</f>
        <v/>
      </c>
      <c r="O46" s="98" t="str">
        <f>IF(AND($B46&gt;0,$C46&gt;0,$D46&gt;0,NOT(ISBLANK($H46))),_xlfn.NORM.INV(ABS(VLOOKUP($M$1,VLookups!$A$43:$B$44,2,FALSE)-O$3),$G46,$K46),"")</f>
        <v/>
      </c>
      <c r="P46" s="97" t="str">
        <f>IF(AND($B46&gt;0,$C46&gt;0,$D46&gt;0,NOT(ISBLANK($H46))),_xlfn.NORM.INV(ABS(VLOOKUP($M$1,VLookups!$A$43:$B$44,2,FALSE)-P$3),$G46,$K46),"")</f>
        <v/>
      </c>
      <c r="Q46" s="98" t="str">
        <f>IF(AND($B46&gt;0,$C46&gt;0,$D46&gt;0,NOT(ISBLANK($H46))),_xlfn.NORM.INV(ABS(VLOOKUP($M$1,VLookups!$A$43:$B$44,2,FALSE)-Q$3),$G46,$K46),"")</f>
        <v/>
      </c>
      <c r="R46" s="97" t="str">
        <f>IF(AND($B46&gt;0,$C46&gt;0,$D46&gt;0,NOT(ISBLANK($H46))),_xlfn.NORM.INV(ABS(VLOOKUP($M$1,VLookups!$A$43:$B$44,2,FALSE)-R$3),$G46,$K46),"")</f>
        <v/>
      </c>
      <c r="S46" s="98" t="str">
        <f>IF(AND($B46&gt;0,$C46&gt;0,$D46&gt;0,NOT(ISBLANK($H46))),_xlfn.NORM.INV(ABS(VLOOKUP($M$1,VLookups!$A$43:$B$44,2,FALSE)-S$3),$G46,$K46),"")</f>
        <v/>
      </c>
      <c r="T46" s="97" t="str">
        <f>IF(AND($B46&gt;0,$C46&gt;0,$D46&gt;0,NOT(ISBLANK($H46))),_xlfn.NORM.INV(ABS(VLOOKUP($M$1,VLookups!$A$43:$B$44,2,FALSE)-T$3),$G46,$K46),"")</f>
        <v/>
      </c>
      <c r="U46" s="5"/>
      <c r="V46" s="172"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7"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3" t="e">
        <f t="shared" si="209"/>
        <v>#N/A</v>
      </c>
      <c r="DU46" s="173" t="e">
        <f t="shared" si="210"/>
        <v>#N/A</v>
      </c>
      <c r="DV46" s="173" t="e">
        <f t="shared" si="211"/>
        <v>#N/A</v>
      </c>
      <c r="DW46" s="173" t="e">
        <f t="shared" si="212"/>
        <v>#N/A</v>
      </c>
      <c r="DX46" s="173" t="e">
        <f t="shared" si="213"/>
        <v>#N/A</v>
      </c>
      <c r="DY46" s="173" t="e">
        <f t="shared" si="214"/>
        <v>#N/A</v>
      </c>
      <c r="DZ46" s="173" t="e">
        <f t="shared" si="215"/>
        <v>#N/A</v>
      </c>
      <c r="EA46" s="173" t="e">
        <f t="shared" si="216"/>
        <v>#N/A</v>
      </c>
      <c r="EB46" s="173" t="e">
        <f t="shared" si="217"/>
        <v>#N/A</v>
      </c>
      <c r="EC46" s="173" t="e">
        <f t="shared" si="218"/>
        <v>#N/A</v>
      </c>
      <c r="ED46" s="173" t="e">
        <f t="shared" si="219"/>
        <v>#N/A</v>
      </c>
      <c r="EE46" s="173" t="e">
        <f t="shared" si="220"/>
        <v>#N/A</v>
      </c>
      <c r="EF46" s="173" t="e">
        <f t="shared" si="221"/>
        <v>#N/A</v>
      </c>
      <c r="EG46" s="173" t="e">
        <f t="shared" si="222"/>
        <v>#N/A</v>
      </c>
      <c r="EH46" s="173" t="e">
        <f t="shared" si="223"/>
        <v>#N/A</v>
      </c>
      <c r="EI46" s="173" t="e">
        <f t="shared" si="224"/>
        <v>#N/A</v>
      </c>
      <c r="EJ46" s="173" t="e">
        <f t="shared" si="225"/>
        <v>#N/A</v>
      </c>
      <c r="EK46" s="173" t="e">
        <f t="shared" si="226"/>
        <v>#N/A</v>
      </c>
      <c r="EL46" s="173" t="e">
        <f t="shared" si="227"/>
        <v>#N/A</v>
      </c>
      <c r="EM46" s="173" t="e">
        <f t="shared" si="228"/>
        <v>#N/A</v>
      </c>
      <c r="EN46" s="173" t="e">
        <f t="shared" si="229"/>
        <v>#N/A</v>
      </c>
      <c r="EO46" s="173" t="e">
        <f t="shared" si="230"/>
        <v>#N/A</v>
      </c>
      <c r="EP46" s="173" t="e">
        <f t="shared" si="231"/>
        <v>#N/A</v>
      </c>
      <c r="EQ46" s="173" t="e">
        <f t="shared" si="232"/>
        <v>#N/A</v>
      </c>
      <c r="ER46" s="173" t="e">
        <f t="shared" si="233"/>
        <v>#N/A</v>
      </c>
      <c r="ES46" s="173" t="e">
        <f t="shared" si="234"/>
        <v>#N/A</v>
      </c>
      <c r="ET46" s="173" t="e">
        <f t="shared" si="235"/>
        <v>#N/A</v>
      </c>
      <c r="EU46" s="173" t="e">
        <f t="shared" si="236"/>
        <v>#N/A</v>
      </c>
      <c r="EV46" s="173" t="e">
        <f t="shared" si="237"/>
        <v>#N/A</v>
      </c>
      <c r="EW46" s="173" t="e">
        <f t="shared" si="238"/>
        <v>#N/A</v>
      </c>
      <c r="EX46" s="173" t="e">
        <f t="shared" si="239"/>
        <v>#N/A</v>
      </c>
      <c r="EY46" s="173" t="e">
        <f t="shared" si="240"/>
        <v>#N/A</v>
      </c>
      <c r="EZ46" s="173" t="e">
        <f t="shared" si="241"/>
        <v>#N/A</v>
      </c>
      <c r="FA46" s="173" t="e">
        <f t="shared" si="242"/>
        <v>#N/A</v>
      </c>
      <c r="FB46" s="173" t="e">
        <f t="shared" si="243"/>
        <v>#N/A</v>
      </c>
      <c r="FC46" s="173" t="e">
        <f t="shared" si="244"/>
        <v>#N/A</v>
      </c>
      <c r="FD46" s="173" t="e">
        <f t="shared" si="245"/>
        <v>#N/A</v>
      </c>
      <c r="FE46" s="173" t="e">
        <f t="shared" si="246"/>
        <v>#N/A</v>
      </c>
      <c r="FF46" s="173" t="e">
        <f t="shared" si="247"/>
        <v>#N/A</v>
      </c>
      <c r="FG46" s="173" t="e">
        <f t="shared" si="248"/>
        <v>#N/A</v>
      </c>
      <c r="FH46" s="173" t="e">
        <f t="shared" si="249"/>
        <v>#N/A</v>
      </c>
      <c r="FI46" s="173" t="e">
        <f t="shared" si="250"/>
        <v>#N/A</v>
      </c>
      <c r="FJ46" s="173" t="e">
        <f t="shared" si="251"/>
        <v>#N/A</v>
      </c>
      <c r="FK46" s="173" t="e">
        <f t="shared" si="252"/>
        <v>#N/A</v>
      </c>
      <c r="FL46" s="173" t="e">
        <f t="shared" si="253"/>
        <v>#N/A</v>
      </c>
      <c r="FM46" s="173" t="e">
        <f t="shared" si="254"/>
        <v>#N/A</v>
      </c>
      <c r="FN46" s="173" t="e">
        <f t="shared" si="255"/>
        <v>#N/A</v>
      </c>
      <c r="FO46" s="173" t="e">
        <f t="shared" si="256"/>
        <v>#N/A</v>
      </c>
      <c r="FP46" s="173" t="e">
        <f t="shared" si="257"/>
        <v>#N/A</v>
      </c>
      <c r="FQ46" s="173" t="e">
        <f t="shared" si="258"/>
        <v>#N/A</v>
      </c>
      <c r="FR46" s="173" t="e">
        <f t="shared" si="259"/>
        <v>#N/A</v>
      </c>
      <c r="FS46" s="173" t="e">
        <f t="shared" si="260"/>
        <v>#N/A</v>
      </c>
      <c r="FT46" s="173" t="e">
        <f t="shared" si="261"/>
        <v>#N/A</v>
      </c>
      <c r="FU46" s="173" t="e">
        <f t="shared" si="262"/>
        <v>#N/A</v>
      </c>
      <c r="FV46" s="173" t="e">
        <f t="shared" si="263"/>
        <v>#N/A</v>
      </c>
      <c r="FW46" s="173" t="e">
        <f t="shared" si="264"/>
        <v>#N/A</v>
      </c>
      <c r="FX46" s="173" t="e">
        <f t="shared" si="265"/>
        <v>#N/A</v>
      </c>
      <c r="FY46" s="173" t="e">
        <f t="shared" si="266"/>
        <v>#N/A</v>
      </c>
      <c r="FZ46" s="173" t="e">
        <f t="shared" si="267"/>
        <v>#N/A</v>
      </c>
      <c r="GA46" s="173" t="e">
        <f t="shared" si="268"/>
        <v>#N/A</v>
      </c>
      <c r="GB46" s="173" t="e">
        <f t="shared" si="269"/>
        <v>#N/A</v>
      </c>
      <c r="GC46" s="173" t="e">
        <f t="shared" si="270"/>
        <v>#N/A</v>
      </c>
      <c r="GD46" s="173" t="e">
        <f t="shared" si="271"/>
        <v>#N/A</v>
      </c>
      <c r="GE46" s="173" t="e">
        <f t="shared" si="272"/>
        <v>#N/A</v>
      </c>
      <c r="GF46" s="173" t="e">
        <f t="shared" si="273"/>
        <v>#N/A</v>
      </c>
      <c r="GG46" s="173" t="e">
        <f t="shared" si="274"/>
        <v>#N/A</v>
      </c>
      <c r="GH46" s="173" t="e">
        <f t="shared" si="275"/>
        <v>#N/A</v>
      </c>
      <c r="GI46" s="173" t="e">
        <f t="shared" si="276"/>
        <v>#N/A</v>
      </c>
      <c r="GJ46" s="173" t="e">
        <f t="shared" si="277"/>
        <v>#N/A</v>
      </c>
      <c r="GK46" s="173" t="e">
        <f t="shared" si="278"/>
        <v>#N/A</v>
      </c>
      <c r="GL46" s="173" t="e">
        <f t="shared" si="279"/>
        <v>#N/A</v>
      </c>
      <c r="GM46" s="173" t="e">
        <f t="shared" si="280"/>
        <v>#N/A</v>
      </c>
      <c r="GN46" s="173" t="e">
        <f t="shared" si="281"/>
        <v>#N/A</v>
      </c>
      <c r="GO46" s="173" t="e">
        <f t="shared" si="282"/>
        <v>#N/A</v>
      </c>
      <c r="GP46" s="173" t="e">
        <f t="shared" si="283"/>
        <v>#N/A</v>
      </c>
      <c r="GQ46" s="173" t="e">
        <f t="shared" si="284"/>
        <v>#N/A</v>
      </c>
      <c r="GR46" s="173" t="e">
        <f t="shared" si="285"/>
        <v>#N/A</v>
      </c>
      <c r="GS46" s="173" t="e">
        <f t="shared" si="286"/>
        <v>#N/A</v>
      </c>
      <c r="GT46" s="173" t="e">
        <f t="shared" si="287"/>
        <v>#N/A</v>
      </c>
      <c r="GU46" s="173" t="e">
        <f t="shared" si="288"/>
        <v>#N/A</v>
      </c>
      <c r="GV46" s="173" t="e">
        <f t="shared" si="289"/>
        <v>#N/A</v>
      </c>
      <c r="GW46" s="173" t="e">
        <f t="shared" si="290"/>
        <v>#N/A</v>
      </c>
      <c r="GX46" s="173" t="e">
        <f t="shared" si="291"/>
        <v>#N/A</v>
      </c>
      <c r="GY46" s="173" t="e">
        <f t="shared" si="292"/>
        <v>#N/A</v>
      </c>
      <c r="GZ46" s="173" t="e">
        <f t="shared" si="293"/>
        <v>#N/A</v>
      </c>
      <c r="HA46" s="173" t="e">
        <f t="shared" si="294"/>
        <v>#N/A</v>
      </c>
      <c r="HB46" s="173" t="e">
        <f t="shared" si="295"/>
        <v>#N/A</v>
      </c>
      <c r="HC46" s="173" t="e">
        <f t="shared" si="296"/>
        <v>#N/A</v>
      </c>
      <c r="HD46" s="173" t="e">
        <f t="shared" si="297"/>
        <v>#N/A</v>
      </c>
      <c r="HE46" s="173" t="e">
        <f t="shared" si="298"/>
        <v>#N/A</v>
      </c>
      <c r="HF46" s="173" t="e">
        <f t="shared" si="299"/>
        <v>#N/A</v>
      </c>
      <c r="HG46" s="173" t="e">
        <f t="shared" si="300"/>
        <v>#N/A</v>
      </c>
      <c r="HH46" s="173" t="e">
        <f t="shared" si="301"/>
        <v>#N/A</v>
      </c>
      <c r="HI46" s="173" t="e">
        <f t="shared" si="302"/>
        <v>#N/A</v>
      </c>
      <c r="HJ46" s="173" t="e">
        <f t="shared" si="303"/>
        <v>#N/A</v>
      </c>
      <c r="HK46" s="173" t="e">
        <f t="shared" si="304"/>
        <v>#N/A</v>
      </c>
      <c r="HL46" s="173" t="e">
        <f t="shared" si="305"/>
        <v>#N/A</v>
      </c>
      <c r="HM46" s="173" t="e">
        <f t="shared" si="306"/>
        <v>#N/A</v>
      </c>
      <c r="HN46" s="173" t="e">
        <f t="shared" si="307"/>
        <v>#N/A</v>
      </c>
      <c r="HO46" s="173" t="e">
        <f t="shared" si="308"/>
        <v>#N/A</v>
      </c>
      <c r="HP46" s="173" t="e">
        <f t="shared" si="309"/>
        <v>#N/A</v>
      </c>
    </row>
    <row r="47" spans="1:224" hidden="1" x14ac:dyDescent="0.25">
      <c r="A47" s="4">
        <v>44</v>
      </c>
      <c r="B47" s="100" t="str">
        <f t="shared" si="107"/>
        <v/>
      </c>
      <c r="C47" s="99"/>
      <c r="D47" s="100" t="str">
        <f t="shared" si="108"/>
        <v/>
      </c>
      <c r="E47" s="36" t="str">
        <f t="shared" si="0"/>
        <v/>
      </c>
      <c r="F47" s="36" t="str">
        <f t="shared" si="1"/>
        <v/>
      </c>
      <c r="G47" s="77" t="str">
        <f t="shared" si="109"/>
        <v/>
      </c>
      <c r="H47" s="23"/>
      <c r="I47" s="58"/>
      <c r="J47" s="300"/>
      <c r="K47" s="78" t="str">
        <f>IF(AND(B47&gt;0,C47&gt;0,D47&gt;0),IF(ISBLANK(J47),IF(ISBLANK(H47),"",(D47-B47)*VLOOKUP(H47,VLookups!$A$4:$B$13,2,FALSE)),J47),"")</f>
        <v/>
      </c>
      <c r="L47" s="79" t="str">
        <f t="shared" si="205"/>
        <v/>
      </c>
      <c r="M47" s="99"/>
      <c r="N47" s="290" t="str">
        <f>IF(AND(M47&gt;0,C47&gt;0,NOT(K47="")),ABS(VLOOKUP($M$1,VLookups!$A$43:$B$44,2,FALSE)-_xlfn.NORM.DIST(M47,G47,K47,TRUE)),"")</f>
        <v/>
      </c>
      <c r="O47" s="98" t="str">
        <f>IF(AND($B47&gt;0,$C47&gt;0,$D47&gt;0,NOT(ISBLANK($H47))),_xlfn.NORM.INV(ABS(VLOOKUP($M$1,VLookups!$A$43:$B$44,2,FALSE)-O$3),$G47,$K47),"")</f>
        <v/>
      </c>
      <c r="P47" s="97" t="str">
        <f>IF(AND($B47&gt;0,$C47&gt;0,$D47&gt;0,NOT(ISBLANK($H47))),_xlfn.NORM.INV(ABS(VLOOKUP($M$1,VLookups!$A$43:$B$44,2,FALSE)-P$3),$G47,$K47),"")</f>
        <v/>
      </c>
      <c r="Q47" s="98" t="str">
        <f>IF(AND($B47&gt;0,$C47&gt;0,$D47&gt;0,NOT(ISBLANK($H47))),_xlfn.NORM.INV(ABS(VLOOKUP($M$1,VLookups!$A$43:$B$44,2,FALSE)-Q$3),$G47,$K47),"")</f>
        <v/>
      </c>
      <c r="R47" s="97" t="str">
        <f>IF(AND($B47&gt;0,$C47&gt;0,$D47&gt;0,NOT(ISBLANK($H47))),_xlfn.NORM.INV(ABS(VLOOKUP($M$1,VLookups!$A$43:$B$44,2,FALSE)-R$3),$G47,$K47),"")</f>
        <v/>
      </c>
      <c r="S47" s="98" t="str">
        <f>IF(AND($B47&gt;0,$C47&gt;0,$D47&gt;0,NOT(ISBLANK($H47))),_xlfn.NORM.INV(ABS(VLOOKUP($M$1,VLookups!$A$43:$B$44,2,FALSE)-S$3),$G47,$K47),"")</f>
        <v/>
      </c>
      <c r="T47" s="97" t="str">
        <f>IF(AND($B47&gt;0,$C47&gt;0,$D47&gt;0,NOT(ISBLANK($H47))),_xlfn.NORM.INV(ABS(VLOOKUP($M$1,VLookups!$A$43:$B$44,2,FALSE)-T$3),$G47,$K47),"")</f>
        <v/>
      </c>
      <c r="U47" s="5"/>
      <c r="V47" s="172"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7"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3" t="e">
        <f t="shared" si="209"/>
        <v>#N/A</v>
      </c>
      <c r="DU47" s="173" t="e">
        <f t="shared" si="210"/>
        <v>#N/A</v>
      </c>
      <c r="DV47" s="173" t="e">
        <f t="shared" si="211"/>
        <v>#N/A</v>
      </c>
      <c r="DW47" s="173" t="e">
        <f t="shared" si="212"/>
        <v>#N/A</v>
      </c>
      <c r="DX47" s="173" t="e">
        <f t="shared" si="213"/>
        <v>#N/A</v>
      </c>
      <c r="DY47" s="173" t="e">
        <f t="shared" si="214"/>
        <v>#N/A</v>
      </c>
      <c r="DZ47" s="173" t="e">
        <f t="shared" si="215"/>
        <v>#N/A</v>
      </c>
      <c r="EA47" s="173" t="e">
        <f t="shared" si="216"/>
        <v>#N/A</v>
      </c>
      <c r="EB47" s="173" t="e">
        <f t="shared" si="217"/>
        <v>#N/A</v>
      </c>
      <c r="EC47" s="173" t="e">
        <f t="shared" si="218"/>
        <v>#N/A</v>
      </c>
      <c r="ED47" s="173" t="e">
        <f t="shared" si="219"/>
        <v>#N/A</v>
      </c>
      <c r="EE47" s="173" t="e">
        <f t="shared" si="220"/>
        <v>#N/A</v>
      </c>
      <c r="EF47" s="173" t="e">
        <f t="shared" si="221"/>
        <v>#N/A</v>
      </c>
      <c r="EG47" s="173" t="e">
        <f t="shared" si="222"/>
        <v>#N/A</v>
      </c>
      <c r="EH47" s="173" t="e">
        <f t="shared" si="223"/>
        <v>#N/A</v>
      </c>
      <c r="EI47" s="173" t="e">
        <f t="shared" si="224"/>
        <v>#N/A</v>
      </c>
      <c r="EJ47" s="173" t="e">
        <f t="shared" si="225"/>
        <v>#N/A</v>
      </c>
      <c r="EK47" s="173" t="e">
        <f t="shared" si="226"/>
        <v>#N/A</v>
      </c>
      <c r="EL47" s="173" t="e">
        <f t="shared" si="227"/>
        <v>#N/A</v>
      </c>
      <c r="EM47" s="173" t="e">
        <f t="shared" si="228"/>
        <v>#N/A</v>
      </c>
      <c r="EN47" s="173" t="e">
        <f t="shared" si="229"/>
        <v>#N/A</v>
      </c>
      <c r="EO47" s="173" t="e">
        <f t="shared" si="230"/>
        <v>#N/A</v>
      </c>
      <c r="EP47" s="173" t="e">
        <f t="shared" si="231"/>
        <v>#N/A</v>
      </c>
      <c r="EQ47" s="173" t="e">
        <f t="shared" si="232"/>
        <v>#N/A</v>
      </c>
      <c r="ER47" s="173" t="e">
        <f t="shared" si="233"/>
        <v>#N/A</v>
      </c>
      <c r="ES47" s="173" t="e">
        <f t="shared" si="234"/>
        <v>#N/A</v>
      </c>
      <c r="ET47" s="173" t="e">
        <f t="shared" si="235"/>
        <v>#N/A</v>
      </c>
      <c r="EU47" s="173" t="e">
        <f t="shared" si="236"/>
        <v>#N/A</v>
      </c>
      <c r="EV47" s="173" t="e">
        <f t="shared" si="237"/>
        <v>#N/A</v>
      </c>
      <c r="EW47" s="173" t="e">
        <f t="shared" si="238"/>
        <v>#N/A</v>
      </c>
      <c r="EX47" s="173" t="e">
        <f t="shared" si="239"/>
        <v>#N/A</v>
      </c>
      <c r="EY47" s="173" t="e">
        <f t="shared" si="240"/>
        <v>#N/A</v>
      </c>
      <c r="EZ47" s="173" t="e">
        <f t="shared" si="241"/>
        <v>#N/A</v>
      </c>
      <c r="FA47" s="173" t="e">
        <f t="shared" si="242"/>
        <v>#N/A</v>
      </c>
      <c r="FB47" s="173" t="e">
        <f t="shared" si="243"/>
        <v>#N/A</v>
      </c>
      <c r="FC47" s="173" t="e">
        <f t="shared" si="244"/>
        <v>#N/A</v>
      </c>
      <c r="FD47" s="173" t="e">
        <f t="shared" si="245"/>
        <v>#N/A</v>
      </c>
      <c r="FE47" s="173" t="e">
        <f t="shared" si="246"/>
        <v>#N/A</v>
      </c>
      <c r="FF47" s="173" t="e">
        <f t="shared" si="247"/>
        <v>#N/A</v>
      </c>
      <c r="FG47" s="173" t="e">
        <f t="shared" si="248"/>
        <v>#N/A</v>
      </c>
      <c r="FH47" s="173" t="e">
        <f t="shared" si="249"/>
        <v>#N/A</v>
      </c>
      <c r="FI47" s="173" t="e">
        <f t="shared" si="250"/>
        <v>#N/A</v>
      </c>
      <c r="FJ47" s="173" t="e">
        <f t="shared" si="251"/>
        <v>#N/A</v>
      </c>
      <c r="FK47" s="173" t="e">
        <f t="shared" si="252"/>
        <v>#N/A</v>
      </c>
      <c r="FL47" s="173" t="e">
        <f t="shared" si="253"/>
        <v>#N/A</v>
      </c>
      <c r="FM47" s="173" t="e">
        <f t="shared" si="254"/>
        <v>#N/A</v>
      </c>
      <c r="FN47" s="173" t="e">
        <f t="shared" si="255"/>
        <v>#N/A</v>
      </c>
      <c r="FO47" s="173" t="e">
        <f t="shared" si="256"/>
        <v>#N/A</v>
      </c>
      <c r="FP47" s="173" t="e">
        <f t="shared" si="257"/>
        <v>#N/A</v>
      </c>
      <c r="FQ47" s="173" t="e">
        <f t="shared" si="258"/>
        <v>#N/A</v>
      </c>
      <c r="FR47" s="173" t="e">
        <f t="shared" si="259"/>
        <v>#N/A</v>
      </c>
      <c r="FS47" s="173" t="e">
        <f t="shared" si="260"/>
        <v>#N/A</v>
      </c>
      <c r="FT47" s="173" t="e">
        <f t="shared" si="261"/>
        <v>#N/A</v>
      </c>
      <c r="FU47" s="173" t="e">
        <f t="shared" si="262"/>
        <v>#N/A</v>
      </c>
      <c r="FV47" s="173" t="e">
        <f t="shared" si="263"/>
        <v>#N/A</v>
      </c>
      <c r="FW47" s="173" t="e">
        <f t="shared" si="264"/>
        <v>#N/A</v>
      </c>
      <c r="FX47" s="173" t="e">
        <f t="shared" si="265"/>
        <v>#N/A</v>
      </c>
      <c r="FY47" s="173" t="e">
        <f t="shared" si="266"/>
        <v>#N/A</v>
      </c>
      <c r="FZ47" s="173" t="e">
        <f t="shared" si="267"/>
        <v>#N/A</v>
      </c>
      <c r="GA47" s="173" t="e">
        <f t="shared" si="268"/>
        <v>#N/A</v>
      </c>
      <c r="GB47" s="173" t="e">
        <f t="shared" si="269"/>
        <v>#N/A</v>
      </c>
      <c r="GC47" s="173" t="e">
        <f t="shared" si="270"/>
        <v>#N/A</v>
      </c>
      <c r="GD47" s="173" t="e">
        <f t="shared" si="271"/>
        <v>#N/A</v>
      </c>
      <c r="GE47" s="173" t="e">
        <f t="shared" si="272"/>
        <v>#N/A</v>
      </c>
      <c r="GF47" s="173" t="e">
        <f t="shared" si="273"/>
        <v>#N/A</v>
      </c>
      <c r="GG47" s="173" t="e">
        <f t="shared" si="274"/>
        <v>#N/A</v>
      </c>
      <c r="GH47" s="173" t="e">
        <f t="shared" si="275"/>
        <v>#N/A</v>
      </c>
      <c r="GI47" s="173" t="e">
        <f t="shared" si="276"/>
        <v>#N/A</v>
      </c>
      <c r="GJ47" s="173" t="e">
        <f t="shared" si="277"/>
        <v>#N/A</v>
      </c>
      <c r="GK47" s="173" t="e">
        <f t="shared" si="278"/>
        <v>#N/A</v>
      </c>
      <c r="GL47" s="173" t="e">
        <f t="shared" si="279"/>
        <v>#N/A</v>
      </c>
      <c r="GM47" s="173" t="e">
        <f t="shared" si="280"/>
        <v>#N/A</v>
      </c>
      <c r="GN47" s="173" t="e">
        <f t="shared" si="281"/>
        <v>#N/A</v>
      </c>
      <c r="GO47" s="173" t="e">
        <f t="shared" si="282"/>
        <v>#N/A</v>
      </c>
      <c r="GP47" s="173" t="e">
        <f t="shared" si="283"/>
        <v>#N/A</v>
      </c>
      <c r="GQ47" s="173" t="e">
        <f t="shared" si="284"/>
        <v>#N/A</v>
      </c>
      <c r="GR47" s="173" t="e">
        <f t="shared" si="285"/>
        <v>#N/A</v>
      </c>
      <c r="GS47" s="173" t="e">
        <f t="shared" si="286"/>
        <v>#N/A</v>
      </c>
      <c r="GT47" s="173" t="e">
        <f t="shared" si="287"/>
        <v>#N/A</v>
      </c>
      <c r="GU47" s="173" t="e">
        <f t="shared" si="288"/>
        <v>#N/A</v>
      </c>
      <c r="GV47" s="173" t="e">
        <f t="shared" si="289"/>
        <v>#N/A</v>
      </c>
      <c r="GW47" s="173" t="e">
        <f t="shared" si="290"/>
        <v>#N/A</v>
      </c>
      <c r="GX47" s="173" t="e">
        <f t="shared" si="291"/>
        <v>#N/A</v>
      </c>
      <c r="GY47" s="173" t="e">
        <f t="shared" si="292"/>
        <v>#N/A</v>
      </c>
      <c r="GZ47" s="173" t="e">
        <f t="shared" si="293"/>
        <v>#N/A</v>
      </c>
      <c r="HA47" s="173" t="e">
        <f t="shared" si="294"/>
        <v>#N/A</v>
      </c>
      <c r="HB47" s="173" t="e">
        <f t="shared" si="295"/>
        <v>#N/A</v>
      </c>
      <c r="HC47" s="173" t="e">
        <f t="shared" si="296"/>
        <v>#N/A</v>
      </c>
      <c r="HD47" s="173" t="e">
        <f t="shared" si="297"/>
        <v>#N/A</v>
      </c>
      <c r="HE47" s="173" t="e">
        <f t="shared" si="298"/>
        <v>#N/A</v>
      </c>
      <c r="HF47" s="173" t="e">
        <f t="shared" si="299"/>
        <v>#N/A</v>
      </c>
      <c r="HG47" s="173" t="e">
        <f t="shared" si="300"/>
        <v>#N/A</v>
      </c>
      <c r="HH47" s="173" t="e">
        <f t="shared" si="301"/>
        <v>#N/A</v>
      </c>
      <c r="HI47" s="173" t="e">
        <f t="shared" si="302"/>
        <v>#N/A</v>
      </c>
      <c r="HJ47" s="173" t="e">
        <f t="shared" si="303"/>
        <v>#N/A</v>
      </c>
      <c r="HK47" s="173" t="e">
        <f t="shared" si="304"/>
        <v>#N/A</v>
      </c>
      <c r="HL47" s="173" t="e">
        <f t="shared" si="305"/>
        <v>#N/A</v>
      </c>
      <c r="HM47" s="173" t="e">
        <f t="shared" si="306"/>
        <v>#N/A</v>
      </c>
      <c r="HN47" s="173" t="e">
        <f t="shared" si="307"/>
        <v>#N/A</v>
      </c>
      <c r="HO47" s="173" t="e">
        <f t="shared" si="308"/>
        <v>#N/A</v>
      </c>
      <c r="HP47" s="173" t="e">
        <f t="shared" si="309"/>
        <v>#N/A</v>
      </c>
    </row>
    <row r="48" spans="1:224" hidden="1" x14ac:dyDescent="0.25">
      <c r="A48" s="4">
        <v>45</v>
      </c>
      <c r="B48" s="100" t="str">
        <f t="shared" si="107"/>
        <v/>
      </c>
      <c r="C48" s="99"/>
      <c r="D48" s="100" t="str">
        <f t="shared" si="108"/>
        <v/>
      </c>
      <c r="E48" s="36" t="str">
        <f t="shared" si="0"/>
        <v/>
      </c>
      <c r="F48" s="36" t="str">
        <f t="shared" si="1"/>
        <v/>
      </c>
      <c r="G48" s="77" t="str">
        <f t="shared" si="109"/>
        <v/>
      </c>
      <c r="H48" s="23"/>
      <c r="I48" s="58"/>
      <c r="J48" s="300"/>
      <c r="K48" s="78" t="str">
        <f>IF(AND(B48&gt;0,C48&gt;0,D48&gt;0),IF(ISBLANK(J48),IF(ISBLANK(H48),"",(D48-B48)*VLOOKUP(H48,VLookups!$A$4:$B$13,2,FALSE)),J48),"")</f>
        <v/>
      </c>
      <c r="L48" s="79" t="str">
        <f t="shared" si="205"/>
        <v/>
      </c>
      <c r="M48" s="99"/>
      <c r="N48" s="290" t="str">
        <f>IF(AND(M48&gt;0,C48&gt;0,NOT(K48="")),ABS(VLOOKUP($M$1,VLookups!$A$43:$B$44,2,FALSE)-_xlfn.NORM.DIST(M48,G48,K48,TRUE)),"")</f>
        <v/>
      </c>
      <c r="O48" s="98" t="str">
        <f>IF(AND($B48&gt;0,$C48&gt;0,$D48&gt;0,NOT(ISBLANK($H48))),_xlfn.NORM.INV(ABS(VLOOKUP($M$1,VLookups!$A$43:$B$44,2,FALSE)-O$3),$G48,$K48),"")</f>
        <v/>
      </c>
      <c r="P48" s="97" t="str">
        <f>IF(AND($B48&gt;0,$C48&gt;0,$D48&gt;0,NOT(ISBLANK($H48))),_xlfn.NORM.INV(ABS(VLOOKUP($M$1,VLookups!$A$43:$B$44,2,FALSE)-P$3),$G48,$K48),"")</f>
        <v/>
      </c>
      <c r="Q48" s="98" t="str">
        <f>IF(AND($B48&gt;0,$C48&gt;0,$D48&gt;0,NOT(ISBLANK($H48))),_xlfn.NORM.INV(ABS(VLOOKUP($M$1,VLookups!$A$43:$B$44,2,FALSE)-Q$3),$G48,$K48),"")</f>
        <v/>
      </c>
      <c r="R48" s="97" t="str">
        <f>IF(AND($B48&gt;0,$C48&gt;0,$D48&gt;0,NOT(ISBLANK($H48))),_xlfn.NORM.INV(ABS(VLOOKUP($M$1,VLookups!$A$43:$B$44,2,FALSE)-R$3),$G48,$K48),"")</f>
        <v/>
      </c>
      <c r="S48" s="98" t="str">
        <f>IF(AND($B48&gt;0,$C48&gt;0,$D48&gt;0,NOT(ISBLANK($H48))),_xlfn.NORM.INV(ABS(VLOOKUP($M$1,VLookups!$A$43:$B$44,2,FALSE)-S$3),$G48,$K48),"")</f>
        <v/>
      </c>
      <c r="T48" s="97" t="str">
        <f>IF(AND($B48&gt;0,$C48&gt;0,$D48&gt;0,NOT(ISBLANK($H48))),_xlfn.NORM.INV(ABS(VLOOKUP($M$1,VLookups!$A$43:$B$44,2,FALSE)-T$3),$G48,$K48),"")</f>
        <v/>
      </c>
      <c r="U48" s="5"/>
      <c r="V48" s="172"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7"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3" t="e">
        <f t="shared" si="209"/>
        <v>#N/A</v>
      </c>
      <c r="DU48" s="173" t="e">
        <f t="shared" si="210"/>
        <v>#N/A</v>
      </c>
      <c r="DV48" s="173" t="e">
        <f t="shared" si="211"/>
        <v>#N/A</v>
      </c>
      <c r="DW48" s="173" t="e">
        <f t="shared" si="212"/>
        <v>#N/A</v>
      </c>
      <c r="DX48" s="173" t="e">
        <f t="shared" si="213"/>
        <v>#N/A</v>
      </c>
      <c r="DY48" s="173" t="e">
        <f t="shared" si="214"/>
        <v>#N/A</v>
      </c>
      <c r="DZ48" s="173" t="e">
        <f t="shared" si="215"/>
        <v>#N/A</v>
      </c>
      <c r="EA48" s="173" t="e">
        <f t="shared" si="216"/>
        <v>#N/A</v>
      </c>
      <c r="EB48" s="173" t="e">
        <f t="shared" si="217"/>
        <v>#N/A</v>
      </c>
      <c r="EC48" s="173" t="e">
        <f t="shared" si="218"/>
        <v>#N/A</v>
      </c>
      <c r="ED48" s="173" t="e">
        <f t="shared" si="219"/>
        <v>#N/A</v>
      </c>
      <c r="EE48" s="173" t="e">
        <f t="shared" si="220"/>
        <v>#N/A</v>
      </c>
      <c r="EF48" s="173" t="e">
        <f t="shared" si="221"/>
        <v>#N/A</v>
      </c>
      <c r="EG48" s="173" t="e">
        <f t="shared" si="222"/>
        <v>#N/A</v>
      </c>
      <c r="EH48" s="173" t="e">
        <f t="shared" si="223"/>
        <v>#N/A</v>
      </c>
      <c r="EI48" s="173" t="e">
        <f t="shared" si="224"/>
        <v>#N/A</v>
      </c>
      <c r="EJ48" s="173" t="e">
        <f t="shared" si="225"/>
        <v>#N/A</v>
      </c>
      <c r="EK48" s="173" t="e">
        <f t="shared" si="226"/>
        <v>#N/A</v>
      </c>
      <c r="EL48" s="173" t="e">
        <f t="shared" si="227"/>
        <v>#N/A</v>
      </c>
      <c r="EM48" s="173" t="e">
        <f t="shared" si="228"/>
        <v>#N/A</v>
      </c>
      <c r="EN48" s="173" t="e">
        <f t="shared" si="229"/>
        <v>#N/A</v>
      </c>
      <c r="EO48" s="173" t="e">
        <f t="shared" si="230"/>
        <v>#N/A</v>
      </c>
      <c r="EP48" s="173" t="e">
        <f t="shared" si="231"/>
        <v>#N/A</v>
      </c>
      <c r="EQ48" s="173" t="e">
        <f t="shared" si="232"/>
        <v>#N/A</v>
      </c>
      <c r="ER48" s="173" t="e">
        <f t="shared" si="233"/>
        <v>#N/A</v>
      </c>
      <c r="ES48" s="173" t="e">
        <f t="shared" si="234"/>
        <v>#N/A</v>
      </c>
      <c r="ET48" s="173" t="e">
        <f t="shared" si="235"/>
        <v>#N/A</v>
      </c>
      <c r="EU48" s="173" t="e">
        <f t="shared" si="236"/>
        <v>#N/A</v>
      </c>
      <c r="EV48" s="173" t="e">
        <f t="shared" si="237"/>
        <v>#N/A</v>
      </c>
      <c r="EW48" s="173" t="e">
        <f t="shared" si="238"/>
        <v>#N/A</v>
      </c>
      <c r="EX48" s="173" t="e">
        <f t="shared" si="239"/>
        <v>#N/A</v>
      </c>
      <c r="EY48" s="173" t="e">
        <f t="shared" si="240"/>
        <v>#N/A</v>
      </c>
      <c r="EZ48" s="173" t="e">
        <f t="shared" si="241"/>
        <v>#N/A</v>
      </c>
      <c r="FA48" s="173" t="e">
        <f t="shared" si="242"/>
        <v>#N/A</v>
      </c>
      <c r="FB48" s="173" t="e">
        <f t="shared" si="243"/>
        <v>#N/A</v>
      </c>
      <c r="FC48" s="173" t="e">
        <f t="shared" si="244"/>
        <v>#N/A</v>
      </c>
      <c r="FD48" s="173" t="e">
        <f t="shared" si="245"/>
        <v>#N/A</v>
      </c>
      <c r="FE48" s="173" t="e">
        <f t="shared" si="246"/>
        <v>#N/A</v>
      </c>
      <c r="FF48" s="173" t="e">
        <f t="shared" si="247"/>
        <v>#N/A</v>
      </c>
      <c r="FG48" s="173" t="e">
        <f t="shared" si="248"/>
        <v>#N/A</v>
      </c>
      <c r="FH48" s="173" t="e">
        <f t="shared" si="249"/>
        <v>#N/A</v>
      </c>
      <c r="FI48" s="173" t="e">
        <f t="shared" si="250"/>
        <v>#N/A</v>
      </c>
      <c r="FJ48" s="173" t="e">
        <f t="shared" si="251"/>
        <v>#N/A</v>
      </c>
      <c r="FK48" s="173" t="e">
        <f t="shared" si="252"/>
        <v>#N/A</v>
      </c>
      <c r="FL48" s="173" t="e">
        <f t="shared" si="253"/>
        <v>#N/A</v>
      </c>
      <c r="FM48" s="173" t="e">
        <f t="shared" si="254"/>
        <v>#N/A</v>
      </c>
      <c r="FN48" s="173" t="e">
        <f t="shared" si="255"/>
        <v>#N/A</v>
      </c>
      <c r="FO48" s="173" t="e">
        <f t="shared" si="256"/>
        <v>#N/A</v>
      </c>
      <c r="FP48" s="173" t="e">
        <f t="shared" si="257"/>
        <v>#N/A</v>
      </c>
      <c r="FQ48" s="173" t="e">
        <f t="shared" si="258"/>
        <v>#N/A</v>
      </c>
      <c r="FR48" s="173" t="e">
        <f t="shared" si="259"/>
        <v>#N/A</v>
      </c>
      <c r="FS48" s="173" t="e">
        <f t="shared" si="260"/>
        <v>#N/A</v>
      </c>
      <c r="FT48" s="173" t="e">
        <f t="shared" si="261"/>
        <v>#N/A</v>
      </c>
      <c r="FU48" s="173" t="e">
        <f t="shared" si="262"/>
        <v>#N/A</v>
      </c>
      <c r="FV48" s="173" t="e">
        <f t="shared" si="263"/>
        <v>#N/A</v>
      </c>
      <c r="FW48" s="173" t="e">
        <f t="shared" si="264"/>
        <v>#N/A</v>
      </c>
      <c r="FX48" s="173" t="e">
        <f t="shared" si="265"/>
        <v>#N/A</v>
      </c>
      <c r="FY48" s="173" t="e">
        <f t="shared" si="266"/>
        <v>#N/A</v>
      </c>
      <c r="FZ48" s="173" t="e">
        <f t="shared" si="267"/>
        <v>#N/A</v>
      </c>
      <c r="GA48" s="173" t="e">
        <f t="shared" si="268"/>
        <v>#N/A</v>
      </c>
      <c r="GB48" s="173" t="e">
        <f t="shared" si="269"/>
        <v>#N/A</v>
      </c>
      <c r="GC48" s="173" t="e">
        <f t="shared" si="270"/>
        <v>#N/A</v>
      </c>
      <c r="GD48" s="173" t="e">
        <f t="shared" si="271"/>
        <v>#N/A</v>
      </c>
      <c r="GE48" s="173" t="e">
        <f t="shared" si="272"/>
        <v>#N/A</v>
      </c>
      <c r="GF48" s="173" t="e">
        <f t="shared" si="273"/>
        <v>#N/A</v>
      </c>
      <c r="GG48" s="173" t="e">
        <f t="shared" si="274"/>
        <v>#N/A</v>
      </c>
      <c r="GH48" s="173" t="e">
        <f t="shared" si="275"/>
        <v>#N/A</v>
      </c>
      <c r="GI48" s="173" t="e">
        <f t="shared" si="276"/>
        <v>#N/A</v>
      </c>
      <c r="GJ48" s="173" t="e">
        <f t="shared" si="277"/>
        <v>#N/A</v>
      </c>
      <c r="GK48" s="173" t="e">
        <f t="shared" si="278"/>
        <v>#N/A</v>
      </c>
      <c r="GL48" s="173" t="e">
        <f t="shared" si="279"/>
        <v>#N/A</v>
      </c>
      <c r="GM48" s="173" t="e">
        <f t="shared" si="280"/>
        <v>#N/A</v>
      </c>
      <c r="GN48" s="173" t="e">
        <f t="shared" si="281"/>
        <v>#N/A</v>
      </c>
      <c r="GO48" s="173" t="e">
        <f t="shared" si="282"/>
        <v>#N/A</v>
      </c>
      <c r="GP48" s="173" t="e">
        <f t="shared" si="283"/>
        <v>#N/A</v>
      </c>
      <c r="GQ48" s="173" t="e">
        <f t="shared" si="284"/>
        <v>#N/A</v>
      </c>
      <c r="GR48" s="173" t="e">
        <f t="shared" si="285"/>
        <v>#N/A</v>
      </c>
      <c r="GS48" s="173" t="e">
        <f t="shared" si="286"/>
        <v>#N/A</v>
      </c>
      <c r="GT48" s="173" t="e">
        <f t="shared" si="287"/>
        <v>#N/A</v>
      </c>
      <c r="GU48" s="173" t="e">
        <f t="shared" si="288"/>
        <v>#N/A</v>
      </c>
      <c r="GV48" s="173" t="e">
        <f t="shared" si="289"/>
        <v>#N/A</v>
      </c>
      <c r="GW48" s="173" t="e">
        <f t="shared" si="290"/>
        <v>#N/A</v>
      </c>
      <c r="GX48" s="173" t="e">
        <f t="shared" si="291"/>
        <v>#N/A</v>
      </c>
      <c r="GY48" s="173" t="e">
        <f t="shared" si="292"/>
        <v>#N/A</v>
      </c>
      <c r="GZ48" s="173" t="e">
        <f t="shared" si="293"/>
        <v>#N/A</v>
      </c>
      <c r="HA48" s="173" t="e">
        <f t="shared" si="294"/>
        <v>#N/A</v>
      </c>
      <c r="HB48" s="173" t="e">
        <f t="shared" si="295"/>
        <v>#N/A</v>
      </c>
      <c r="HC48" s="173" t="e">
        <f t="shared" si="296"/>
        <v>#N/A</v>
      </c>
      <c r="HD48" s="173" t="e">
        <f t="shared" si="297"/>
        <v>#N/A</v>
      </c>
      <c r="HE48" s="173" t="e">
        <f t="shared" si="298"/>
        <v>#N/A</v>
      </c>
      <c r="HF48" s="173" t="e">
        <f t="shared" si="299"/>
        <v>#N/A</v>
      </c>
      <c r="HG48" s="173" t="e">
        <f t="shared" si="300"/>
        <v>#N/A</v>
      </c>
      <c r="HH48" s="173" t="e">
        <f t="shared" si="301"/>
        <v>#N/A</v>
      </c>
      <c r="HI48" s="173" t="e">
        <f t="shared" si="302"/>
        <v>#N/A</v>
      </c>
      <c r="HJ48" s="173" t="e">
        <f t="shared" si="303"/>
        <v>#N/A</v>
      </c>
      <c r="HK48" s="173" t="e">
        <f t="shared" si="304"/>
        <v>#N/A</v>
      </c>
      <c r="HL48" s="173" t="e">
        <f t="shared" si="305"/>
        <v>#N/A</v>
      </c>
      <c r="HM48" s="173" t="e">
        <f t="shared" si="306"/>
        <v>#N/A</v>
      </c>
      <c r="HN48" s="173" t="e">
        <f t="shared" si="307"/>
        <v>#N/A</v>
      </c>
      <c r="HO48" s="173" t="e">
        <f t="shared" si="308"/>
        <v>#N/A</v>
      </c>
      <c r="HP48" s="173" t="e">
        <f t="shared" si="309"/>
        <v>#N/A</v>
      </c>
    </row>
    <row r="49" spans="1:224" hidden="1" x14ac:dyDescent="0.25">
      <c r="A49" s="4">
        <v>46</v>
      </c>
      <c r="B49" s="100" t="str">
        <f t="shared" si="107"/>
        <v/>
      </c>
      <c r="C49" s="99"/>
      <c r="D49" s="100" t="str">
        <f t="shared" si="108"/>
        <v/>
      </c>
      <c r="E49" s="36" t="str">
        <f t="shared" si="0"/>
        <v/>
      </c>
      <c r="F49" s="36" t="str">
        <f t="shared" si="1"/>
        <v/>
      </c>
      <c r="G49" s="77" t="str">
        <f t="shared" si="109"/>
        <v/>
      </c>
      <c r="H49" s="23"/>
      <c r="I49" s="58"/>
      <c r="J49" s="300"/>
      <c r="K49" s="78" t="str">
        <f>IF(AND(B49&gt;0,C49&gt;0,D49&gt;0),IF(ISBLANK(J49),IF(ISBLANK(H49),"",(D49-B49)*VLOOKUP(H49,VLookups!$A$4:$B$13,2,FALSE)),J49),"")</f>
        <v/>
      </c>
      <c r="L49" s="79" t="str">
        <f t="shared" si="205"/>
        <v/>
      </c>
      <c r="M49" s="99"/>
      <c r="N49" s="290" t="str">
        <f>IF(AND(M49&gt;0,C49&gt;0,NOT(K49="")),ABS(VLOOKUP($M$1,VLookups!$A$43:$B$44,2,FALSE)-_xlfn.NORM.DIST(M49,G49,K49,TRUE)),"")</f>
        <v/>
      </c>
      <c r="O49" s="98" t="str">
        <f>IF(AND($B49&gt;0,$C49&gt;0,$D49&gt;0,NOT(ISBLANK($H49))),_xlfn.NORM.INV(ABS(VLOOKUP($M$1,VLookups!$A$43:$B$44,2,FALSE)-O$3),$G49,$K49),"")</f>
        <v/>
      </c>
      <c r="P49" s="97" t="str">
        <f>IF(AND($B49&gt;0,$C49&gt;0,$D49&gt;0,NOT(ISBLANK($H49))),_xlfn.NORM.INV(ABS(VLOOKUP($M$1,VLookups!$A$43:$B$44,2,FALSE)-P$3),$G49,$K49),"")</f>
        <v/>
      </c>
      <c r="Q49" s="98" t="str">
        <f>IF(AND($B49&gt;0,$C49&gt;0,$D49&gt;0,NOT(ISBLANK($H49))),_xlfn.NORM.INV(ABS(VLOOKUP($M$1,VLookups!$A$43:$B$44,2,FALSE)-Q$3),$G49,$K49),"")</f>
        <v/>
      </c>
      <c r="R49" s="97" t="str">
        <f>IF(AND($B49&gt;0,$C49&gt;0,$D49&gt;0,NOT(ISBLANK($H49))),_xlfn.NORM.INV(ABS(VLOOKUP($M$1,VLookups!$A$43:$B$44,2,FALSE)-R$3),$G49,$K49),"")</f>
        <v/>
      </c>
      <c r="S49" s="98" t="str">
        <f>IF(AND($B49&gt;0,$C49&gt;0,$D49&gt;0,NOT(ISBLANK($H49))),_xlfn.NORM.INV(ABS(VLOOKUP($M$1,VLookups!$A$43:$B$44,2,FALSE)-S$3),$G49,$K49),"")</f>
        <v/>
      </c>
      <c r="T49" s="97" t="str">
        <f>IF(AND($B49&gt;0,$C49&gt;0,$D49&gt;0,NOT(ISBLANK($H49))),_xlfn.NORM.INV(ABS(VLOOKUP($M$1,VLookups!$A$43:$B$44,2,FALSE)-T$3),$G49,$K49),"")</f>
        <v/>
      </c>
      <c r="U49" s="5"/>
      <c r="V49" s="172"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7"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3" t="e">
        <f t="shared" si="209"/>
        <v>#N/A</v>
      </c>
      <c r="DU49" s="173" t="e">
        <f t="shared" si="210"/>
        <v>#N/A</v>
      </c>
      <c r="DV49" s="173" t="e">
        <f t="shared" si="211"/>
        <v>#N/A</v>
      </c>
      <c r="DW49" s="173" t="e">
        <f t="shared" si="212"/>
        <v>#N/A</v>
      </c>
      <c r="DX49" s="173" t="e">
        <f t="shared" si="213"/>
        <v>#N/A</v>
      </c>
      <c r="DY49" s="173" t="e">
        <f t="shared" si="214"/>
        <v>#N/A</v>
      </c>
      <c r="DZ49" s="173" t="e">
        <f t="shared" si="215"/>
        <v>#N/A</v>
      </c>
      <c r="EA49" s="173" t="e">
        <f t="shared" si="216"/>
        <v>#N/A</v>
      </c>
      <c r="EB49" s="173" t="e">
        <f t="shared" si="217"/>
        <v>#N/A</v>
      </c>
      <c r="EC49" s="173" t="e">
        <f t="shared" si="218"/>
        <v>#N/A</v>
      </c>
      <c r="ED49" s="173" t="e">
        <f t="shared" si="219"/>
        <v>#N/A</v>
      </c>
      <c r="EE49" s="173" t="e">
        <f t="shared" si="220"/>
        <v>#N/A</v>
      </c>
      <c r="EF49" s="173" t="e">
        <f t="shared" si="221"/>
        <v>#N/A</v>
      </c>
      <c r="EG49" s="173" t="e">
        <f t="shared" si="222"/>
        <v>#N/A</v>
      </c>
      <c r="EH49" s="173" t="e">
        <f t="shared" si="223"/>
        <v>#N/A</v>
      </c>
      <c r="EI49" s="173" t="e">
        <f t="shared" si="224"/>
        <v>#N/A</v>
      </c>
      <c r="EJ49" s="173" t="e">
        <f t="shared" si="225"/>
        <v>#N/A</v>
      </c>
      <c r="EK49" s="173" t="e">
        <f t="shared" si="226"/>
        <v>#N/A</v>
      </c>
      <c r="EL49" s="173" t="e">
        <f t="shared" si="227"/>
        <v>#N/A</v>
      </c>
      <c r="EM49" s="173" t="e">
        <f t="shared" si="228"/>
        <v>#N/A</v>
      </c>
      <c r="EN49" s="173" t="e">
        <f t="shared" si="229"/>
        <v>#N/A</v>
      </c>
      <c r="EO49" s="173" t="e">
        <f t="shared" si="230"/>
        <v>#N/A</v>
      </c>
      <c r="EP49" s="173" t="e">
        <f t="shared" si="231"/>
        <v>#N/A</v>
      </c>
      <c r="EQ49" s="173" t="e">
        <f t="shared" si="232"/>
        <v>#N/A</v>
      </c>
      <c r="ER49" s="173" t="e">
        <f t="shared" si="233"/>
        <v>#N/A</v>
      </c>
      <c r="ES49" s="173" t="e">
        <f t="shared" si="234"/>
        <v>#N/A</v>
      </c>
      <c r="ET49" s="173" t="e">
        <f t="shared" si="235"/>
        <v>#N/A</v>
      </c>
      <c r="EU49" s="173" t="e">
        <f t="shared" si="236"/>
        <v>#N/A</v>
      </c>
      <c r="EV49" s="173" t="e">
        <f t="shared" si="237"/>
        <v>#N/A</v>
      </c>
      <c r="EW49" s="173" t="e">
        <f t="shared" si="238"/>
        <v>#N/A</v>
      </c>
      <c r="EX49" s="173" t="e">
        <f t="shared" si="239"/>
        <v>#N/A</v>
      </c>
      <c r="EY49" s="173" t="e">
        <f t="shared" si="240"/>
        <v>#N/A</v>
      </c>
      <c r="EZ49" s="173" t="e">
        <f t="shared" si="241"/>
        <v>#N/A</v>
      </c>
      <c r="FA49" s="173" t="e">
        <f t="shared" si="242"/>
        <v>#N/A</v>
      </c>
      <c r="FB49" s="173" t="e">
        <f t="shared" si="243"/>
        <v>#N/A</v>
      </c>
      <c r="FC49" s="173" t="e">
        <f t="shared" si="244"/>
        <v>#N/A</v>
      </c>
      <c r="FD49" s="173" t="e">
        <f t="shared" si="245"/>
        <v>#N/A</v>
      </c>
      <c r="FE49" s="173" t="e">
        <f t="shared" si="246"/>
        <v>#N/A</v>
      </c>
      <c r="FF49" s="173" t="e">
        <f t="shared" si="247"/>
        <v>#N/A</v>
      </c>
      <c r="FG49" s="173" t="e">
        <f t="shared" si="248"/>
        <v>#N/A</v>
      </c>
      <c r="FH49" s="173" t="e">
        <f t="shared" si="249"/>
        <v>#N/A</v>
      </c>
      <c r="FI49" s="173" t="e">
        <f t="shared" si="250"/>
        <v>#N/A</v>
      </c>
      <c r="FJ49" s="173" t="e">
        <f t="shared" si="251"/>
        <v>#N/A</v>
      </c>
      <c r="FK49" s="173" t="e">
        <f t="shared" si="252"/>
        <v>#N/A</v>
      </c>
      <c r="FL49" s="173" t="e">
        <f t="shared" si="253"/>
        <v>#N/A</v>
      </c>
      <c r="FM49" s="173" t="e">
        <f t="shared" si="254"/>
        <v>#N/A</v>
      </c>
      <c r="FN49" s="173" t="e">
        <f t="shared" si="255"/>
        <v>#N/A</v>
      </c>
      <c r="FO49" s="173" t="e">
        <f t="shared" si="256"/>
        <v>#N/A</v>
      </c>
      <c r="FP49" s="173" t="e">
        <f t="shared" si="257"/>
        <v>#N/A</v>
      </c>
      <c r="FQ49" s="173" t="e">
        <f t="shared" si="258"/>
        <v>#N/A</v>
      </c>
      <c r="FR49" s="173" t="e">
        <f t="shared" si="259"/>
        <v>#N/A</v>
      </c>
      <c r="FS49" s="173" t="e">
        <f t="shared" si="260"/>
        <v>#N/A</v>
      </c>
      <c r="FT49" s="173" t="e">
        <f t="shared" si="261"/>
        <v>#N/A</v>
      </c>
      <c r="FU49" s="173" t="e">
        <f t="shared" si="262"/>
        <v>#N/A</v>
      </c>
      <c r="FV49" s="173" t="e">
        <f t="shared" si="263"/>
        <v>#N/A</v>
      </c>
      <c r="FW49" s="173" t="e">
        <f t="shared" si="264"/>
        <v>#N/A</v>
      </c>
      <c r="FX49" s="173" t="e">
        <f t="shared" si="265"/>
        <v>#N/A</v>
      </c>
      <c r="FY49" s="173" t="e">
        <f t="shared" si="266"/>
        <v>#N/A</v>
      </c>
      <c r="FZ49" s="173" t="e">
        <f t="shared" si="267"/>
        <v>#N/A</v>
      </c>
      <c r="GA49" s="173" t="e">
        <f t="shared" si="268"/>
        <v>#N/A</v>
      </c>
      <c r="GB49" s="173" t="e">
        <f t="shared" si="269"/>
        <v>#N/A</v>
      </c>
      <c r="GC49" s="173" t="e">
        <f t="shared" si="270"/>
        <v>#N/A</v>
      </c>
      <c r="GD49" s="173" t="e">
        <f t="shared" si="271"/>
        <v>#N/A</v>
      </c>
      <c r="GE49" s="173" t="e">
        <f t="shared" si="272"/>
        <v>#N/A</v>
      </c>
      <c r="GF49" s="173" t="e">
        <f t="shared" si="273"/>
        <v>#N/A</v>
      </c>
      <c r="GG49" s="173" t="e">
        <f t="shared" si="274"/>
        <v>#N/A</v>
      </c>
      <c r="GH49" s="173" t="e">
        <f t="shared" si="275"/>
        <v>#N/A</v>
      </c>
      <c r="GI49" s="173" t="e">
        <f t="shared" si="276"/>
        <v>#N/A</v>
      </c>
      <c r="GJ49" s="173" t="e">
        <f t="shared" si="277"/>
        <v>#N/A</v>
      </c>
      <c r="GK49" s="173" t="e">
        <f t="shared" si="278"/>
        <v>#N/A</v>
      </c>
      <c r="GL49" s="173" t="e">
        <f t="shared" si="279"/>
        <v>#N/A</v>
      </c>
      <c r="GM49" s="173" t="e">
        <f t="shared" si="280"/>
        <v>#N/A</v>
      </c>
      <c r="GN49" s="173" t="e">
        <f t="shared" si="281"/>
        <v>#N/A</v>
      </c>
      <c r="GO49" s="173" t="e">
        <f t="shared" si="282"/>
        <v>#N/A</v>
      </c>
      <c r="GP49" s="173" t="e">
        <f t="shared" si="283"/>
        <v>#N/A</v>
      </c>
      <c r="GQ49" s="173" t="e">
        <f t="shared" si="284"/>
        <v>#N/A</v>
      </c>
      <c r="GR49" s="173" t="e">
        <f t="shared" si="285"/>
        <v>#N/A</v>
      </c>
      <c r="GS49" s="173" t="e">
        <f t="shared" si="286"/>
        <v>#N/A</v>
      </c>
      <c r="GT49" s="173" t="e">
        <f t="shared" si="287"/>
        <v>#N/A</v>
      </c>
      <c r="GU49" s="173" t="e">
        <f t="shared" si="288"/>
        <v>#N/A</v>
      </c>
      <c r="GV49" s="173" t="e">
        <f t="shared" si="289"/>
        <v>#N/A</v>
      </c>
      <c r="GW49" s="173" t="e">
        <f t="shared" si="290"/>
        <v>#N/A</v>
      </c>
      <c r="GX49" s="173" t="e">
        <f t="shared" si="291"/>
        <v>#N/A</v>
      </c>
      <c r="GY49" s="173" t="e">
        <f t="shared" si="292"/>
        <v>#N/A</v>
      </c>
      <c r="GZ49" s="173" t="e">
        <f t="shared" si="293"/>
        <v>#N/A</v>
      </c>
      <c r="HA49" s="173" t="e">
        <f t="shared" si="294"/>
        <v>#N/A</v>
      </c>
      <c r="HB49" s="173" t="e">
        <f t="shared" si="295"/>
        <v>#N/A</v>
      </c>
      <c r="HC49" s="173" t="e">
        <f t="shared" si="296"/>
        <v>#N/A</v>
      </c>
      <c r="HD49" s="173" t="e">
        <f t="shared" si="297"/>
        <v>#N/A</v>
      </c>
      <c r="HE49" s="173" t="e">
        <f t="shared" si="298"/>
        <v>#N/A</v>
      </c>
      <c r="HF49" s="173" t="e">
        <f t="shared" si="299"/>
        <v>#N/A</v>
      </c>
      <c r="HG49" s="173" t="e">
        <f t="shared" si="300"/>
        <v>#N/A</v>
      </c>
      <c r="HH49" s="173" t="e">
        <f t="shared" si="301"/>
        <v>#N/A</v>
      </c>
      <c r="HI49" s="173" t="e">
        <f t="shared" si="302"/>
        <v>#N/A</v>
      </c>
      <c r="HJ49" s="173" t="e">
        <f t="shared" si="303"/>
        <v>#N/A</v>
      </c>
      <c r="HK49" s="173" t="e">
        <f t="shared" si="304"/>
        <v>#N/A</v>
      </c>
      <c r="HL49" s="173" t="e">
        <f t="shared" si="305"/>
        <v>#N/A</v>
      </c>
      <c r="HM49" s="173" t="e">
        <f t="shared" si="306"/>
        <v>#N/A</v>
      </c>
      <c r="HN49" s="173" t="e">
        <f t="shared" si="307"/>
        <v>#N/A</v>
      </c>
      <c r="HO49" s="173" t="e">
        <f t="shared" si="308"/>
        <v>#N/A</v>
      </c>
      <c r="HP49" s="173" t="e">
        <f t="shared" si="309"/>
        <v>#N/A</v>
      </c>
    </row>
    <row r="50" spans="1:224" hidden="1" x14ac:dyDescent="0.25">
      <c r="A50" s="4">
        <v>47</v>
      </c>
      <c r="B50" s="100" t="str">
        <f t="shared" si="107"/>
        <v/>
      </c>
      <c r="C50" s="99"/>
      <c r="D50" s="100" t="str">
        <f t="shared" si="108"/>
        <v/>
      </c>
      <c r="E50" s="36" t="str">
        <f t="shared" si="0"/>
        <v/>
      </c>
      <c r="F50" s="36" t="str">
        <f t="shared" si="1"/>
        <v/>
      </c>
      <c r="G50" s="77" t="str">
        <f t="shared" si="109"/>
        <v/>
      </c>
      <c r="H50" s="23"/>
      <c r="I50" s="58"/>
      <c r="J50" s="300"/>
      <c r="K50" s="78" t="str">
        <f>IF(AND(B50&gt;0,C50&gt;0,D50&gt;0),IF(ISBLANK(J50),IF(ISBLANK(H50),"",(D50-B50)*VLOOKUP(H50,VLookups!$A$4:$B$13,2,FALSE)),J50),"")</f>
        <v/>
      </c>
      <c r="L50" s="79" t="str">
        <f t="shared" si="205"/>
        <v/>
      </c>
      <c r="M50" s="99"/>
      <c r="N50" s="290" t="str">
        <f>IF(AND(M50&gt;0,C50&gt;0,NOT(K50="")),ABS(VLOOKUP($M$1,VLookups!$A$43:$B$44,2,FALSE)-_xlfn.NORM.DIST(M50,G50,K50,TRUE)),"")</f>
        <v/>
      </c>
      <c r="O50" s="98" t="str">
        <f>IF(AND($B50&gt;0,$C50&gt;0,$D50&gt;0,NOT(ISBLANK($H50))),_xlfn.NORM.INV(ABS(VLOOKUP($M$1,VLookups!$A$43:$B$44,2,FALSE)-O$3),$G50,$K50),"")</f>
        <v/>
      </c>
      <c r="P50" s="97" t="str">
        <f>IF(AND($B50&gt;0,$C50&gt;0,$D50&gt;0,NOT(ISBLANK($H50))),_xlfn.NORM.INV(ABS(VLOOKUP($M$1,VLookups!$A$43:$B$44,2,FALSE)-P$3),$G50,$K50),"")</f>
        <v/>
      </c>
      <c r="Q50" s="98" t="str">
        <f>IF(AND($B50&gt;0,$C50&gt;0,$D50&gt;0,NOT(ISBLANK($H50))),_xlfn.NORM.INV(ABS(VLOOKUP($M$1,VLookups!$A$43:$B$44,2,FALSE)-Q$3),$G50,$K50),"")</f>
        <v/>
      </c>
      <c r="R50" s="97" t="str">
        <f>IF(AND($B50&gt;0,$C50&gt;0,$D50&gt;0,NOT(ISBLANK($H50))),_xlfn.NORM.INV(ABS(VLOOKUP($M$1,VLookups!$A$43:$B$44,2,FALSE)-R$3),$G50,$K50),"")</f>
        <v/>
      </c>
      <c r="S50" s="98" t="str">
        <f>IF(AND($B50&gt;0,$C50&gt;0,$D50&gt;0,NOT(ISBLANK($H50))),_xlfn.NORM.INV(ABS(VLOOKUP($M$1,VLookups!$A$43:$B$44,2,FALSE)-S$3),$G50,$K50),"")</f>
        <v/>
      </c>
      <c r="T50" s="97" t="str">
        <f>IF(AND($B50&gt;0,$C50&gt;0,$D50&gt;0,NOT(ISBLANK($H50))),_xlfn.NORM.INV(ABS(VLOOKUP($M$1,VLookups!$A$43:$B$44,2,FALSE)-T$3),$G50,$K50),"")</f>
        <v/>
      </c>
      <c r="U50" s="5"/>
      <c r="V50" s="172"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7"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3" t="e">
        <f t="shared" si="209"/>
        <v>#N/A</v>
      </c>
      <c r="DU50" s="173" t="e">
        <f t="shared" si="210"/>
        <v>#N/A</v>
      </c>
      <c r="DV50" s="173" t="e">
        <f t="shared" si="211"/>
        <v>#N/A</v>
      </c>
      <c r="DW50" s="173" t="e">
        <f t="shared" si="212"/>
        <v>#N/A</v>
      </c>
      <c r="DX50" s="173" t="e">
        <f t="shared" si="213"/>
        <v>#N/A</v>
      </c>
      <c r="DY50" s="173" t="e">
        <f t="shared" si="214"/>
        <v>#N/A</v>
      </c>
      <c r="DZ50" s="173" t="e">
        <f t="shared" si="215"/>
        <v>#N/A</v>
      </c>
      <c r="EA50" s="173" t="e">
        <f t="shared" si="216"/>
        <v>#N/A</v>
      </c>
      <c r="EB50" s="173" t="e">
        <f t="shared" si="217"/>
        <v>#N/A</v>
      </c>
      <c r="EC50" s="173" t="e">
        <f t="shared" si="218"/>
        <v>#N/A</v>
      </c>
      <c r="ED50" s="173" t="e">
        <f t="shared" si="219"/>
        <v>#N/A</v>
      </c>
      <c r="EE50" s="173" t="e">
        <f t="shared" si="220"/>
        <v>#N/A</v>
      </c>
      <c r="EF50" s="173" t="e">
        <f t="shared" si="221"/>
        <v>#N/A</v>
      </c>
      <c r="EG50" s="173" t="e">
        <f t="shared" si="222"/>
        <v>#N/A</v>
      </c>
      <c r="EH50" s="173" t="e">
        <f t="shared" si="223"/>
        <v>#N/A</v>
      </c>
      <c r="EI50" s="173" t="e">
        <f t="shared" si="224"/>
        <v>#N/A</v>
      </c>
      <c r="EJ50" s="173" t="e">
        <f t="shared" si="225"/>
        <v>#N/A</v>
      </c>
      <c r="EK50" s="173" t="e">
        <f t="shared" si="226"/>
        <v>#N/A</v>
      </c>
      <c r="EL50" s="173" t="e">
        <f t="shared" si="227"/>
        <v>#N/A</v>
      </c>
      <c r="EM50" s="173" t="e">
        <f t="shared" si="228"/>
        <v>#N/A</v>
      </c>
      <c r="EN50" s="173" t="e">
        <f t="shared" si="229"/>
        <v>#N/A</v>
      </c>
      <c r="EO50" s="173" t="e">
        <f t="shared" si="230"/>
        <v>#N/A</v>
      </c>
      <c r="EP50" s="173" t="e">
        <f t="shared" si="231"/>
        <v>#N/A</v>
      </c>
      <c r="EQ50" s="173" t="e">
        <f t="shared" si="232"/>
        <v>#N/A</v>
      </c>
      <c r="ER50" s="173" t="e">
        <f t="shared" si="233"/>
        <v>#N/A</v>
      </c>
      <c r="ES50" s="173" t="e">
        <f t="shared" si="234"/>
        <v>#N/A</v>
      </c>
      <c r="ET50" s="173" t="e">
        <f t="shared" si="235"/>
        <v>#N/A</v>
      </c>
      <c r="EU50" s="173" t="e">
        <f t="shared" si="236"/>
        <v>#N/A</v>
      </c>
      <c r="EV50" s="173" t="e">
        <f t="shared" si="237"/>
        <v>#N/A</v>
      </c>
      <c r="EW50" s="173" t="e">
        <f t="shared" si="238"/>
        <v>#N/A</v>
      </c>
      <c r="EX50" s="173" t="e">
        <f t="shared" si="239"/>
        <v>#N/A</v>
      </c>
      <c r="EY50" s="173" t="e">
        <f t="shared" si="240"/>
        <v>#N/A</v>
      </c>
      <c r="EZ50" s="173" t="e">
        <f t="shared" si="241"/>
        <v>#N/A</v>
      </c>
      <c r="FA50" s="173" t="e">
        <f t="shared" si="242"/>
        <v>#N/A</v>
      </c>
      <c r="FB50" s="173" t="e">
        <f t="shared" si="243"/>
        <v>#N/A</v>
      </c>
      <c r="FC50" s="173" t="e">
        <f t="shared" si="244"/>
        <v>#N/A</v>
      </c>
      <c r="FD50" s="173" t="e">
        <f t="shared" si="245"/>
        <v>#N/A</v>
      </c>
      <c r="FE50" s="173" t="e">
        <f t="shared" si="246"/>
        <v>#N/A</v>
      </c>
      <c r="FF50" s="173" t="e">
        <f t="shared" si="247"/>
        <v>#N/A</v>
      </c>
      <c r="FG50" s="173" t="e">
        <f t="shared" si="248"/>
        <v>#N/A</v>
      </c>
      <c r="FH50" s="173" t="e">
        <f t="shared" si="249"/>
        <v>#N/A</v>
      </c>
      <c r="FI50" s="173" t="e">
        <f t="shared" si="250"/>
        <v>#N/A</v>
      </c>
      <c r="FJ50" s="173" t="e">
        <f t="shared" si="251"/>
        <v>#N/A</v>
      </c>
      <c r="FK50" s="173" t="e">
        <f t="shared" si="252"/>
        <v>#N/A</v>
      </c>
      <c r="FL50" s="173" t="e">
        <f t="shared" si="253"/>
        <v>#N/A</v>
      </c>
      <c r="FM50" s="173" t="e">
        <f t="shared" si="254"/>
        <v>#N/A</v>
      </c>
      <c r="FN50" s="173" t="e">
        <f t="shared" si="255"/>
        <v>#N/A</v>
      </c>
      <c r="FO50" s="173" t="e">
        <f t="shared" si="256"/>
        <v>#N/A</v>
      </c>
      <c r="FP50" s="173" t="e">
        <f t="shared" si="257"/>
        <v>#N/A</v>
      </c>
      <c r="FQ50" s="173" t="e">
        <f t="shared" si="258"/>
        <v>#N/A</v>
      </c>
      <c r="FR50" s="173" t="e">
        <f t="shared" si="259"/>
        <v>#N/A</v>
      </c>
      <c r="FS50" s="173" t="e">
        <f t="shared" si="260"/>
        <v>#N/A</v>
      </c>
      <c r="FT50" s="173" t="e">
        <f t="shared" si="261"/>
        <v>#N/A</v>
      </c>
      <c r="FU50" s="173" t="e">
        <f t="shared" si="262"/>
        <v>#N/A</v>
      </c>
      <c r="FV50" s="173" t="e">
        <f t="shared" si="263"/>
        <v>#N/A</v>
      </c>
      <c r="FW50" s="173" t="e">
        <f t="shared" si="264"/>
        <v>#N/A</v>
      </c>
      <c r="FX50" s="173" t="e">
        <f t="shared" si="265"/>
        <v>#N/A</v>
      </c>
      <c r="FY50" s="173" t="e">
        <f t="shared" si="266"/>
        <v>#N/A</v>
      </c>
      <c r="FZ50" s="173" t="e">
        <f t="shared" si="267"/>
        <v>#N/A</v>
      </c>
      <c r="GA50" s="173" t="e">
        <f t="shared" si="268"/>
        <v>#N/A</v>
      </c>
      <c r="GB50" s="173" t="e">
        <f t="shared" si="269"/>
        <v>#N/A</v>
      </c>
      <c r="GC50" s="173" t="e">
        <f t="shared" si="270"/>
        <v>#N/A</v>
      </c>
      <c r="GD50" s="173" t="e">
        <f t="shared" si="271"/>
        <v>#N/A</v>
      </c>
      <c r="GE50" s="173" t="e">
        <f t="shared" si="272"/>
        <v>#N/A</v>
      </c>
      <c r="GF50" s="173" t="e">
        <f t="shared" si="273"/>
        <v>#N/A</v>
      </c>
      <c r="GG50" s="173" t="e">
        <f t="shared" si="274"/>
        <v>#N/A</v>
      </c>
      <c r="GH50" s="173" t="e">
        <f t="shared" si="275"/>
        <v>#N/A</v>
      </c>
      <c r="GI50" s="173" t="e">
        <f t="shared" si="276"/>
        <v>#N/A</v>
      </c>
      <c r="GJ50" s="173" t="e">
        <f t="shared" si="277"/>
        <v>#N/A</v>
      </c>
      <c r="GK50" s="173" t="e">
        <f t="shared" si="278"/>
        <v>#N/A</v>
      </c>
      <c r="GL50" s="173" t="e">
        <f t="shared" si="279"/>
        <v>#N/A</v>
      </c>
      <c r="GM50" s="173" t="e">
        <f t="shared" si="280"/>
        <v>#N/A</v>
      </c>
      <c r="GN50" s="173" t="e">
        <f t="shared" si="281"/>
        <v>#N/A</v>
      </c>
      <c r="GO50" s="173" t="e">
        <f t="shared" si="282"/>
        <v>#N/A</v>
      </c>
      <c r="GP50" s="173" t="e">
        <f t="shared" si="283"/>
        <v>#N/A</v>
      </c>
      <c r="GQ50" s="173" t="e">
        <f t="shared" si="284"/>
        <v>#N/A</v>
      </c>
      <c r="GR50" s="173" t="e">
        <f t="shared" si="285"/>
        <v>#N/A</v>
      </c>
      <c r="GS50" s="173" t="e">
        <f t="shared" si="286"/>
        <v>#N/A</v>
      </c>
      <c r="GT50" s="173" t="e">
        <f t="shared" si="287"/>
        <v>#N/A</v>
      </c>
      <c r="GU50" s="173" t="e">
        <f t="shared" si="288"/>
        <v>#N/A</v>
      </c>
      <c r="GV50" s="173" t="e">
        <f t="shared" si="289"/>
        <v>#N/A</v>
      </c>
      <c r="GW50" s="173" t="e">
        <f t="shared" si="290"/>
        <v>#N/A</v>
      </c>
      <c r="GX50" s="173" t="e">
        <f t="shared" si="291"/>
        <v>#N/A</v>
      </c>
      <c r="GY50" s="173" t="e">
        <f t="shared" si="292"/>
        <v>#N/A</v>
      </c>
      <c r="GZ50" s="173" t="e">
        <f t="shared" si="293"/>
        <v>#N/A</v>
      </c>
      <c r="HA50" s="173" t="e">
        <f t="shared" si="294"/>
        <v>#N/A</v>
      </c>
      <c r="HB50" s="173" t="e">
        <f t="shared" si="295"/>
        <v>#N/A</v>
      </c>
      <c r="HC50" s="173" t="e">
        <f t="shared" si="296"/>
        <v>#N/A</v>
      </c>
      <c r="HD50" s="173" t="e">
        <f t="shared" si="297"/>
        <v>#N/A</v>
      </c>
      <c r="HE50" s="173" t="e">
        <f t="shared" si="298"/>
        <v>#N/A</v>
      </c>
      <c r="HF50" s="173" t="e">
        <f t="shared" si="299"/>
        <v>#N/A</v>
      </c>
      <c r="HG50" s="173" t="e">
        <f t="shared" si="300"/>
        <v>#N/A</v>
      </c>
      <c r="HH50" s="173" t="e">
        <f t="shared" si="301"/>
        <v>#N/A</v>
      </c>
      <c r="HI50" s="173" t="e">
        <f t="shared" si="302"/>
        <v>#N/A</v>
      </c>
      <c r="HJ50" s="173" t="e">
        <f t="shared" si="303"/>
        <v>#N/A</v>
      </c>
      <c r="HK50" s="173" t="e">
        <f t="shared" si="304"/>
        <v>#N/A</v>
      </c>
      <c r="HL50" s="173" t="e">
        <f t="shared" si="305"/>
        <v>#N/A</v>
      </c>
      <c r="HM50" s="173" t="e">
        <f t="shared" si="306"/>
        <v>#N/A</v>
      </c>
      <c r="HN50" s="173" t="e">
        <f t="shared" si="307"/>
        <v>#N/A</v>
      </c>
      <c r="HO50" s="173" t="e">
        <f t="shared" si="308"/>
        <v>#N/A</v>
      </c>
      <c r="HP50" s="173" t="e">
        <f t="shared" si="309"/>
        <v>#N/A</v>
      </c>
    </row>
    <row r="51" spans="1:224" hidden="1" x14ac:dyDescent="0.25">
      <c r="A51" s="4">
        <v>48</v>
      </c>
      <c r="B51" s="100" t="str">
        <f t="shared" si="107"/>
        <v/>
      </c>
      <c r="C51" s="99"/>
      <c r="D51" s="100" t="str">
        <f t="shared" si="108"/>
        <v/>
      </c>
      <c r="E51" s="36" t="str">
        <f t="shared" si="0"/>
        <v/>
      </c>
      <c r="F51" s="36" t="str">
        <f t="shared" si="1"/>
        <v/>
      </c>
      <c r="G51" s="77" t="str">
        <f t="shared" si="109"/>
        <v/>
      </c>
      <c r="H51" s="23"/>
      <c r="I51" s="58"/>
      <c r="J51" s="300"/>
      <c r="K51" s="78" t="str">
        <f>IF(AND(B51&gt;0,C51&gt;0,D51&gt;0),IF(ISBLANK(J51),IF(ISBLANK(H51),"",(D51-B51)*VLOOKUP(H51,VLookups!$A$4:$B$13,2,FALSE)),J51),"")</f>
        <v/>
      </c>
      <c r="L51" s="79" t="str">
        <f t="shared" si="205"/>
        <v/>
      </c>
      <c r="M51" s="99"/>
      <c r="N51" s="290" t="str">
        <f>IF(AND(M51&gt;0,C51&gt;0,NOT(K51="")),ABS(VLOOKUP($M$1,VLookups!$A$43:$B$44,2,FALSE)-_xlfn.NORM.DIST(M51,G51,K51,TRUE)),"")</f>
        <v/>
      </c>
      <c r="O51" s="98" t="str">
        <f>IF(AND($B51&gt;0,$C51&gt;0,$D51&gt;0,NOT(ISBLANK($H51))),_xlfn.NORM.INV(ABS(VLOOKUP($M$1,VLookups!$A$43:$B$44,2,FALSE)-O$3),$G51,$K51),"")</f>
        <v/>
      </c>
      <c r="P51" s="97" t="str">
        <f>IF(AND($B51&gt;0,$C51&gt;0,$D51&gt;0,NOT(ISBLANK($H51))),_xlfn.NORM.INV(ABS(VLOOKUP($M$1,VLookups!$A$43:$B$44,2,FALSE)-P$3),$G51,$K51),"")</f>
        <v/>
      </c>
      <c r="Q51" s="98" t="str">
        <f>IF(AND($B51&gt;0,$C51&gt;0,$D51&gt;0,NOT(ISBLANK($H51))),_xlfn.NORM.INV(ABS(VLOOKUP($M$1,VLookups!$A$43:$B$44,2,FALSE)-Q$3),$G51,$K51),"")</f>
        <v/>
      </c>
      <c r="R51" s="97" t="str">
        <f>IF(AND($B51&gt;0,$C51&gt;0,$D51&gt;0,NOT(ISBLANK($H51))),_xlfn.NORM.INV(ABS(VLOOKUP($M$1,VLookups!$A$43:$B$44,2,FALSE)-R$3),$G51,$K51),"")</f>
        <v/>
      </c>
      <c r="S51" s="98" t="str">
        <f>IF(AND($B51&gt;0,$C51&gt;0,$D51&gt;0,NOT(ISBLANK($H51))),_xlfn.NORM.INV(ABS(VLOOKUP($M$1,VLookups!$A$43:$B$44,2,FALSE)-S$3),$G51,$K51),"")</f>
        <v/>
      </c>
      <c r="T51" s="97" t="str">
        <f>IF(AND($B51&gt;0,$C51&gt;0,$D51&gt;0,NOT(ISBLANK($H51))),_xlfn.NORM.INV(ABS(VLOOKUP($M$1,VLookups!$A$43:$B$44,2,FALSE)-T$3),$G51,$K51),"")</f>
        <v/>
      </c>
      <c r="U51" s="5"/>
      <c r="V51" s="172"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7"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3" t="e">
        <f t="shared" si="209"/>
        <v>#N/A</v>
      </c>
      <c r="DU51" s="173" t="e">
        <f t="shared" si="210"/>
        <v>#N/A</v>
      </c>
      <c r="DV51" s="173" t="e">
        <f t="shared" si="211"/>
        <v>#N/A</v>
      </c>
      <c r="DW51" s="173" t="e">
        <f t="shared" si="212"/>
        <v>#N/A</v>
      </c>
      <c r="DX51" s="173" t="e">
        <f t="shared" si="213"/>
        <v>#N/A</v>
      </c>
      <c r="DY51" s="173" t="e">
        <f t="shared" si="214"/>
        <v>#N/A</v>
      </c>
      <c r="DZ51" s="173" t="e">
        <f t="shared" si="215"/>
        <v>#N/A</v>
      </c>
      <c r="EA51" s="173" t="e">
        <f t="shared" si="216"/>
        <v>#N/A</v>
      </c>
      <c r="EB51" s="173" t="e">
        <f t="shared" si="217"/>
        <v>#N/A</v>
      </c>
      <c r="EC51" s="173" t="e">
        <f t="shared" si="218"/>
        <v>#N/A</v>
      </c>
      <c r="ED51" s="173" t="e">
        <f t="shared" si="219"/>
        <v>#N/A</v>
      </c>
      <c r="EE51" s="173" t="e">
        <f t="shared" si="220"/>
        <v>#N/A</v>
      </c>
      <c r="EF51" s="173" t="e">
        <f t="shared" si="221"/>
        <v>#N/A</v>
      </c>
      <c r="EG51" s="173" t="e">
        <f t="shared" si="222"/>
        <v>#N/A</v>
      </c>
      <c r="EH51" s="173" t="e">
        <f t="shared" si="223"/>
        <v>#N/A</v>
      </c>
      <c r="EI51" s="173" t="e">
        <f t="shared" si="224"/>
        <v>#N/A</v>
      </c>
      <c r="EJ51" s="173" t="e">
        <f t="shared" si="225"/>
        <v>#N/A</v>
      </c>
      <c r="EK51" s="173" t="e">
        <f t="shared" si="226"/>
        <v>#N/A</v>
      </c>
      <c r="EL51" s="173" t="e">
        <f t="shared" si="227"/>
        <v>#N/A</v>
      </c>
      <c r="EM51" s="173" t="e">
        <f t="shared" si="228"/>
        <v>#N/A</v>
      </c>
      <c r="EN51" s="173" t="e">
        <f t="shared" si="229"/>
        <v>#N/A</v>
      </c>
      <c r="EO51" s="173" t="e">
        <f t="shared" si="230"/>
        <v>#N/A</v>
      </c>
      <c r="EP51" s="173" t="e">
        <f t="shared" si="231"/>
        <v>#N/A</v>
      </c>
      <c r="EQ51" s="173" t="e">
        <f t="shared" si="232"/>
        <v>#N/A</v>
      </c>
      <c r="ER51" s="173" t="e">
        <f t="shared" si="233"/>
        <v>#N/A</v>
      </c>
      <c r="ES51" s="173" t="e">
        <f t="shared" si="234"/>
        <v>#N/A</v>
      </c>
      <c r="ET51" s="173" t="e">
        <f t="shared" si="235"/>
        <v>#N/A</v>
      </c>
      <c r="EU51" s="173" t="e">
        <f t="shared" si="236"/>
        <v>#N/A</v>
      </c>
      <c r="EV51" s="173" t="e">
        <f t="shared" si="237"/>
        <v>#N/A</v>
      </c>
      <c r="EW51" s="173" t="e">
        <f t="shared" si="238"/>
        <v>#N/A</v>
      </c>
      <c r="EX51" s="173" t="e">
        <f t="shared" si="239"/>
        <v>#N/A</v>
      </c>
      <c r="EY51" s="173" t="e">
        <f t="shared" si="240"/>
        <v>#N/A</v>
      </c>
      <c r="EZ51" s="173" t="e">
        <f t="shared" si="241"/>
        <v>#N/A</v>
      </c>
      <c r="FA51" s="173" t="e">
        <f t="shared" si="242"/>
        <v>#N/A</v>
      </c>
      <c r="FB51" s="173" t="e">
        <f t="shared" si="243"/>
        <v>#N/A</v>
      </c>
      <c r="FC51" s="173" t="e">
        <f t="shared" si="244"/>
        <v>#N/A</v>
      </c>
      <c r="FD51" s="173" t="e">
        <f t="shared" si="245"/>
        <v>#N/A</v>
      </c>
      <c r="FE51" s="173" t="e">
        <f t="shared" si="246"/>
        <v>#N/A</v>
      </c>
      <c r="FF51" s="173" t="e">
        <f t="shared" si="247"/>
        <v>#N/A</v>
      </c>
      <c r="FG51" s="173" t="e">
        <f t="shared" si="248"/>
        <v>#N/A</v>
      </c>
      <c r="FH51" s="173" t="e">
        <f t="shared" si="249"/>
        <v>#N/A</v>
      </c>
      <c r="FI51" s="173" t="e">
        <f t="shared" si="250"/>
        <v>#N/A</v>
      </c>
      <c r="FJ51" s="173" t="e">
        <f t="shared" si="251"/>
        <v>#N/A</v>
      </c>
      <c r="FK51" s="173" t="e">
        <f t="shared" si="252"/>
        <v>#N/A</v>
      </c>
      <c r="FL51" s="173" t="e">
        <f t="shared" si="253"/>
        <v>#N/A</v>
      </c>
      <c r="FM51" s="173" t="e">
        <f t="shared" si="254"/>
        <v>#N/A</v>
      </c>
      <c r="FN51" s="173" t="e">
        <f t="shared" si="255"/>
        <v>#N/A</v>
      </c>
      <c r="FO51" s="173" t="e">
        <f t="shared" si="256"/>
        <v>#N/A</v>
      </c>
      <c r="FP51" s="173" t="e">
        <f t="shared" si="257"/>
        <v>#N/A</v>
      </c>
      <c r="FQ51" s="173" t="e">
        <f t="shared" si="258"/>
        <v>#N/A</v>
      </c>
      <c r="FR51" s="173" t="e">
        <f t="shared" si="259"/>
        <v>#N/A</v>
      </c>
      <c r="FS51" s="173" t="e">
        <f t="shared" si="260"/>
        <v>#N/A</v>
      </c>
      <c r="FT51" s="173" t="e">
        <f t="shared" si="261"/>
        <v>#N/A</v>
      </c>
      <c r="FU51" s="173" t="e">
        <f t="shared" si="262"/>
        <v>#N/A</v>
      </c>
      <c r="FV51" s="173" t="e">
        <f t="shared" si="263"/>
        <v>#N/A</v>
      </c>
      <c r="FW51" s="173" t="e">
        <f t="shared" si="264"/>
        <v>#N/A</v>
      </c>
      <c r="FX51" s="173" t="e">
        <f t="shared" si="265"/>
        <v>#N/A</v>
      </c>
      <c r="FY51" s="173" t="e">
        <f t="shared" si="266"/>
        <v>#N/A</v>
      </c>
      <c r="FZ51" s="173" t="e">
        <f t="shared" si="267"/>
        <v>#N/A</v>
      </c>
      <c r="GA51" s="173" t="e">
        <f t="shared" si="268"/>
        <v>#N/A</v>
      </c>
      <c r="GB51" s="173" t="e">
        <f t="shared" si="269"/>
        <v>#N/A</v>
      </c>
      <c r="GC51" s="173" t="e">
        <f t="shared" si="270"/>
        <v>#N/A</v>
      </c>
      <c r="GD51" s="173" t="e">
        <f t="shared" si="271"/>
        <v>#N/A</v>
      </c>
      <c r="GE51" s="173" t="e">
        <f t="shared" si="272"/>
        <v>#N/A</v>
      </c>
      <c r="GF51" s="173" t="e">
        <f t="shared" si="273"/>
        <v>#N/A</v>
      </c>
      <c r="GG51" s="173" t="e">
        <f t="shared" si="274"/>
        <v>#N/A</v>
      </c>
      <c r="GH51" s="173" t="e">
        <f t="shared" si="275"/>
        <v>#N/A</v>
      </c>
      <c r="GI51" s="173" t="e">
        <f t="shared" si="276"/>
        <v>#N/A</v>
      </c>
      <c r="GJ51" s="173" t="e">
        <f t="shared" si="277"/>
        <v>#N/A</v>
      </c>
      <c r="GK51" s="173" t="e">
        <f t="shared" si="278"/>
        <v>#N/A</v>
      </c>
      <c r="GL51" s="173" t="e">
        <f t="shared" si="279"/>
        <v>#N/A</v>
      </c>
      <c r="GM51" s="173" t="e">
        <f t="shared" si="280"/>
        <v>#N/A</v>
      </c>
      <c r="GN51" s="173" t="e">
        <f t="shared" si="281"/>
        <v>#N/A</v>
      </c>
      <c r="GO51" s="173" t="e">
        <f t="shared" si="282"/>
        <v>#N/A</v>
      </c>
      <c r="GP51" s="173" t="e">
        <f t="shared" si="283"/>
        <v>#N/A</v>
      </c>
      <c r="GQ51" s="173" t="e">
        <f t="shared" si="284"/>
        <v>#N/A</v>
      </c>
      <c r="GR51" s="173" t="e">
        <f t="shared" si="285"/>
        <v>#N/A</v>
      </c>
      <c r="GS51" s="173" t="e">
        <f t="shared" si="286"/>
        <v>#N/A</v>
      </c>
      <c r="GT51" s="173" t="e">
        <f t="shared" si="287"/>
        <v>#N/A</v>
      </c>
      <c r="GU51" s="173" t="e">
        <f t="shared" si="288"/>
        <v>#N/A</v>
      </c>
      <c r="GV51" s="173" t="e">
        <f t="shared" si="289"/>
        <v>#N/A</v>
      </c>
      <c r="GW51" s="173" t="e">
        <f t="shared" si="290"/>
        <v>#N/A</v>
      </c>
      <c r="GX51" s="173" t="e">
        <f t="shared" si="291"/>
        <v>#N/A</v>
      </c>
      <c r="GY51" s="173" t="e">
        <f t="shared" si="292"/>
        <v>#N/A</v>
      </c>
      <c r="GZ51" s="173" t="e">
        <f t="shared" si="293"/>
        <v>#N/A</v>
      </c>
      <c r="HA51" s="173" t="e">
        <f t="shared" si="294"/>
        <v>#N/A</v>
      </c>
      <c r="HB51" s="173" t="e">
        <f t="shared" si="295"/>
        <v>#N/A</v>
      </c>
      <c r="HC51" s="173" t="e">
        <f t="shared" si="296"/>
        <v>#N/A</v>
      </c>
      <c r="HD51" s="173" t="e">
        <f t="shared" si="297"/>
        <v>#N/A</v>
      </c>
      <c r="HE51" s="173" t="e">
        <f t="shared" si="298"/>
        <v>#N/A</v>
      </c>
      <c r="HF51" s="173" t="e">
        <f t="shared" si="299"/>
        <v>#N/A</v>
      </c>
      <c r="HG51" s="173" t="e">
        <f t="shared" si="300"/>
        <v>#N/A</v>
      </c>
      <c r="HH51" s="173" t="e">
        <f t="shared" si="301"/>
        <v>#N/A</v>
      </c>
      <c r="HI51" s="173" t="e">
        <f t="shared" si="302"/>
        <v>#N/A</v>
      </c>
      <c r="HJ51" s="173" t="e">
        <f t="shared" si="303"/>
        <v>#N/A</v>
      </c>
      <c r="HK51" s="173" t="e">
        <f t="shared" si="304"/>
        <v>#N/A</v>
      </c>
      <c r="HL51" s="173" t="e">
        <f t="shared" si="305"/>
        <v>#N/A</v>
      </c>
      <c r="HM51" s="173" t="e">
        <f t="shared" si="306"/>
        <v>#N/A</v>
      </c>
      <c r="HN51" s="173" t="e">
        <f t="shared" si="307"/>
        <v>#N/A</v>
      </c>
      <c r="HO51" s="173" t="e">
        <f t="shared" si="308"/>
        <v>#N/A</v>
      </c>
      <c r="HP51" s="173" t="e">
        <f t="shared" si="309"/>
        <v>#N/A</v>
      </c>
    </row>
    <row r="52" spans="1:224" hidden="1" x14ac:dyDescent="0.25">
      <c r="A52" s="4">
        <v>49</v>
      </c>
      <c r="B52" s="100" t="str">
        <f t="shared" si="107"/>
        <v/>
      </c>
      <c r="C52" s="99"/>
      <c r="D52" s="100" t="str">
        <f t="shared" si="108"/>
        <v/>
      </c>
      <c r="E52" s="36" t="str">
        <f t="shared" si="0"/>
        <v/>
      </c>
      <c r="F52" s="36" t="str">
        <f t="shared" si="1"/>
        <v/>
      </c>
      <c r="G52" s="77" t="str">
        <f t="shared" si="109"/>
        <v/>
      </c>
      <c r="H52" s="23"/>
      <c r="I52" s="58"/>
      <c r="J52" s="300"/>
      <c r="K52" s="78" t="str">
        <f>IF(AND(B52&gt;0,C52&gt;0,D52&gt;0),IF(ISBLANK(J52),IF(ISBLANK(H52),"",(D52-B52)*VLOOKUP(H52,VLookups!$A$4:$B$13,2,FALSE)),J52),"")</f>
        <v/>
      </c>
      <c r="L52" s="79" t="str">
        <f t="shared" si="205"/>
        <v/>
      </c>
      <c r="M52" s="99"/>
      <c r="N52" s="290" t="str">
        <f>IF(AND(M52&gt;0,C52&gt;0,NOT(K52="")),ABS(VLOOKUP($M$1,VLookups!$A$43:$B$44,2,FALSE)-_xlfn.NORM.DIST(M52,G52,K52,TRUE)),"")</f>
        <v/>
      </c>
      <c r="O52" s="98" t="str">
        <f>IF(AND($B52&gt;0,$C52&gt;0,$D52&gt;0,NOT(ISBLANK($H52))),_xlfn.NORM.INV(ABS(VLOOKUP($M$1,VLookups!$A$43:$B$44,2,FALSE)-O$3),$G52,$K52),"")</f>
        <v/>
      </c>
      <c r="P52" s="97" t="str">
        <f>IF(AND($B52&gt;0,$C52&gt;0,$D52&gt;0,NOT(ISBLANK($H52))),_xlfn.NORM.INV(ABS(VLOOKUP($M$1,VLookups!$A$43:$B$44,2,FALSE)-P$3),$G52,$K52),"")</f>
        <v/>
      </c>
      <c r="Q52" s="98" t="str">
        <f>IF(AND($B52&gt;0,$C52&gt;0,$D52&gt;0,NOT(ISBLANK($H52))),_xlfn.NORM.INV(ABS(VLOOKUP($M$1,VLookups!$A$43:$B$44,2,FALSE)-Q$3),$G52,$K52),"")</f>
        <v/>
      </c>
      <c r="R52" s="97" t="str">
        <f>IF(AND($B52&gt;0,$C52&gt;0,$D52&gt;0,NOT(ISBLANK($H52))),_xlfn.NORM.INV(ABS(VLOOKUP($M$1,VLookups!$A$43:$B$44,2,FALSE)-R$3),$G52,$K52),"")</f>
        <v/>
      </c>
      <c r="S52" s="98" t="str">
        <f>IF(AND($B52&gt;0,$C52&gt;0,$D52&gt;0,NOT(ISBLANK($H52))),_xlfn.NORM.INV(ABS(VLOOKUP($M$1,VLookups!$A$43:$B$44,2,FALSE)-S$3),$G52,$K52),"")</f>
        <v/>
      </c>
      <c r="T52" s="97" t="str">
        <f>IF(AND($B52&gt;0,$C52&gt;0,$D52&gt;0,NOT(ISBLANK($H52))),_xlfn.NORM.INV(ABS(VLOOKUP($M$1,VLookups!$A$43:$B$44,2,FALSE)-T$3),$G52,$K52),"")</f>
        <v/>
      </c>
      <c r="U52" s="5"/>
      <c r="V52" s="172"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7"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3" t="e">
        <f t="shared" si="209"/>
        <v>#N/A</v>
      </c>
      <c r="DU52" s="173" t="e">
        <f t="shared" si="210"/>
        <v>#N/A</v>
      </c>
      <c r="DV52" s="173" t="e">
        <f t="shared" si="211"/>
        <v>#N/A</v>
      </c>
      <c r="DW52" s="173" t="e">
        <f t="shared" si="212"/>
        <v>#N/A</v>
      </c>
      <c r="DX52" s="173" t="e">
        <f t="shared" si="213"/>
        <v>#N/A</v>
      </c>
      <c r="DY52" s="173" t="e">
        <f t="shared" si="214"/>
        <v>#N/A</v>
      </c>
      <c r="DZ52" s="173" t="e">
        <f t="shared" si="215"/>
        <v>#N/A</v>
      </c>
      <c r="EA52" s="173" t="e">
        <f t="shared" si="216"/>
        <v>#N/A</v>
      </c>
      <c r="EB52" s="173" t="e">
        <f t="shared" si="217"/>
        <v>#N/A</v>
      </c>
      <c r="EC52" s="173" t="e">
        <f t="shared" si="218"/>
        <v>#N/A</v>
      </c>
      <c r="ED52" s="173" t="e">
        <f t="shared" si="219"/>
        <v>#N/A</v>
      </c>
      <c r="EE52" s="173" t="e">
        <f t="shared" si="220"/>
        <v>#N/A</v>
      </c>
      <c r="EF52" s="173" t="e">
        <f t="shared" si="221"/>
        <v>#N/A</v>
      </c>
      <c r="EG52" s="173" t="e">
        <f t="shared" si="222"/>
        <v>#N/A</v>
      </c>
      <c r="EH52" s="173" t="e">
        <f t="shared" si="223"/>
        <v>#N/A</v>
      </c>
      <c r="EI52" s="173" t="e">
        <f t="shared" si="224"/>
        <v>#N/A</v>
      </c>
      <c r="EJ52" s="173" t="e">
        <f t="shared" si="225"/>
        <v>#N/A</v>
      </c>
      <c r="EK52" s="173" t="e">
        <f t="shared" si="226"/>
        <v>#N/A</v>
      </c>
      <c r="EL52" s="173" t="e">
        <f t="shared" si="227"/>
        <v>#N/A</v>
      </c>
      <c r="EM52" s="173" t="e">
        <f t="shared" si="228"/>
        <v>#N/A</v>
      </c>
      <c r="EN52" s="173" t="e">
        <f t="shared" si="229"/>
        <v>#N/A</v>
      </c>
      <c r="EO52" s="173" t="e">
        <f t="shared" si="230"/>
        <v>#N/A</v>
      </c>
      <c r="EP52" s="173" t="e">
        <f t="shared" si="231"/>
        <v>#N/A</v>
      </c>
      <c r="EQ52" s="173" t="e">
        <f t="shared" si="232"/>
        <v>#N/A</v>
      </c>
      <c r="ER52" s="173" t="e">
        <f t="shared" si="233"/>
        <v>#N/A</v>
      </c>
      <c r="ES52" s="173" t="e">
        <f t="shared" si="234"/>
        <v>#N/A</v>
      </c>
      <c r="ET52" s="173" t="e">
        <f t="shared" si="235"/>
        <v>#N/A</v>
      </c>
      <c r="EU52" s="173" t="e">
        <f t="shared" si="236"/>
        <v>#N/A</v>
      </c>
      <c r="EV52" s="173" t="e">
        <f t="shared" si="237"/>
        <v>#N/A</v>
      </c>
      <c r="EW52" s="173" t="e">
        <f t="shared" si="238"/>
        <v>#N/A</v>
      </c>
      <c r="EX52" s="173" t="e">
        <f t="shared" si="239"/>
        <v>#N/A</v>
      </c>
      <c r="EY52" s="173" t="e">
        <f t="shared" si="240"/>
        <v>#N/A</v>
      </c>
      <c r="EZ52" s="173" t="e">
        <f t="shared" si="241"/>
        <v>#N/A</v>
      </c>
      <c r="FA52" s="173" t="e">
        <f t="shared" si="242"/>
        <v>#N/A</v>
      </c>
      <c r="FB52" s="173" t="e">
        <f t="shared" si="243"/>
        <v>#N/A</v>
      </c>
      <c r="FC52" s="173" t="e">
        <f t="shared" si="244"/>
        <v>#N/A</v>
      </c>
      <c r="FD52" s="173" t="e">
        <f t="shared" si="245"/>
        <v>#N/A</v>
      </c>
      <c r="FE52" s="173" t="e">
        <f t="shared" si="246"/>
        <v>#N/A</v>
      </c>
      <c r="FF52" s="173" t="e">
        <f t="shared" si="247"/>
        <v>#N/A</v>
      </c>
      <c r="FG52" s="173" t="e">
        <f t="shared" si="248"/>
        <v>#N/A</v>
      </c>
      <c r="FH52" s="173" t="e">
        <f t="shared" si="249"/>
        <v>#N/A</v>
      </c>
      <c r="FI52" s="173" t="e">
        <f t="shared" si="250"/>
        <v>#N/A</v>
      </c>
      <c r="FJ52" s="173" t="e">
        <f t="shared" si="251"/>
        <v>#N/A</v>
      </c>
      <c r="FK52" s="173" t="e">
        <f t="shared" si="252"/>
        <v>#N/A</v>
      </c>
      <c r="FL52" s="173" t="e">
        <f t="shared" si="253"/>
        <v>#N/A</v>
      </c>
      <c r="FM52" s="173" t="e">
        <f t="shared" si="254"/>
        <v>#N/A</v>
      </c>
      <c r="FN52" s="173" t="e">
        <f t="shared" si="255"/>
        <v>#N/A</v>
      </c>
      <c r="FO52" s="173" t="e">
        <f t="shared" si="256"/>
        <v>#N/A</v>
      </c>
      <c r="FP52" s="173" t="e">
        <f t="shared" si="257"/>
        <v>#N/A</v>
      </c>
      <c r="FQ52" s="173" t="e">
        <f t="shared" si="258"/>
        <v>#N/A</v>
      </c>
      <c r="FR52" s="173" t="e">
        <f t="shared" si="259"/>
        <v>#N/A</v>
      </c>
      <c r="FS52" s="173" t="e">
        <f t="shared" si="260"/>
        <v>#N/A</v>
      </c>
      <c r="FT52" s="173" t="e">
        <f t="shared" si="261"/>
        <v>#N/A</v>
      </c>
      <c r="FU52" s="173" t="e">
        <f t="shared" si="262"/>
        <v>#N/A</v>
      </c>
      <c r="FV52" s="173" t="e">
        <f t="shared" si="263"/>
        <v>#N/A</v>
      </c>
      <c r="FW52" s="173" t="e">
        <f t="shared" si="264"/>
        <v>#N/A</v>
      </c>
      <c r="FX52" s="173" t="e">
        <f t="shared" si="265"/>
        <v>#N/A</v>
      </c>
      <c r="FY52" s="173" t="e">
        <f t="shared" si="266"/>
        <v>#N/A</v>
      </c>
      <c r="FZ52" s="173" t="e">
        <f t="shared" si="267"/>
        <v>#N/A</v>
      </c>
      <c r="GA52" s="173" t="e">
        <f t="shared" si="268"/>
        <v>#N/A</v>
      </c>
      <c r="GB52" s="173" t="e">
        <f t="shared" si="269"/>
        <v>#N/A</v>
      </c>
      <c r="GC52" s="173" t="e">
        <f t="shared" si="270"/>
        <v>#N/A</v>
      </c>
      <c r="GD52" s="173" t="e">
        <f t="shared" si="271"/>
        <v>#N/A</v>
      </c>
      <c r="GE52" s="173" t="e">
        <f t="shared" si="272"/>
        <v>#N/A</v>
      </c>
      <c r="GF52" s="173" t="e">
        <f t="shared" si="273"/>
        <v>#N/A</v>
      </c>
      <c r="GG52" s="173" t="e">
        <f t="shared" si="274"/>
        <v>#N/A</v>
      </c>
      <c r="GH52" s="173" t="e">
        <f t="shared" si="275"/>
        <v>#N/A</v>
      </c>
      <c r="GI52" s="173" t="e">
        <f t="shared" si="276"/>
        <v>#N/A</v>
      </c>
      <c r="GJ52" s="173" t="e">
        <f t="shared" si="277"/>
        <v>#N/A</v>
      </c>
      <c r="GK52" s="173" t="e">
        <f t="shared" si="278"/>
        <v>#N/A</v>
      </c>
      <c r="GL52" s="173" t="e">
        <f t="shared" si="279"/>
        <v>#N/A</v>
      </c>
      <c r="GM52" s="173" t="e">
        <f t="shared" si="280"/>
        <v>#N/A</v>
      </c>
      <c r="GN52" s="173" t="e">
        <f t="shared" si="281"/>
        <v>#N/A</v>
      </c>
      <c r="GO52" s="173" t="e">
        <f t="shared" si="282"/>
        <v>#N/A</v>
      </c>
      <c r="GP52" s="173" t="e">
        <f t="shared" si="283"/>
        <v>#N/A</v>
      </c>
      <c r="GQ52" s="173" t="e">
        <f t="shared" si="284"/>
        <v>#N/A</v>
      </c>
      <c r="GR52" s="173" t="e">
        <f t="shared" si="285"/>
        <v>#N/A</v>
      </c>
      <c r="GS52" s="173" t="e">
        <f t="shared" si="286"/>
        <v>#N/A</v>
      </c>
      <c r="GT52" s="173" t="e">
        <f t="shared" si="287"/>
        <v>#N/A</v>
      </c>
      <c r="GU52" s="173" t="e">
        <f t="shared" si="288"/>
        <v>#N/A</v>
      </c>
      <c r="GV52" s="173" t="e">
        <f t="shared" si="289"/>
        <v>#N/A</v>
      </c>
      <c r="GW52" s="173" t="e">
        <f t="shared" si="290"/>
        <v>#N/A</v>
      </c>
      <c r="GX52" s="173" t="e">
        <f t="shared" si="291"/>
        <v>#N/A</v>
      </c>
      <c r="GY52" s="173" t="e">
        <f t="shared" si="292"/>
        <v>#N/A</v>
      </c>
      <c r="GZ52" s="173" t="e">
        <f t="shared" si="293"/>
        <v>#N/A</v>
      </c>
      <c r="HA52" s="173" t="e">
        <f t="shared" si="294"/>
        <v>#N/A</v>
      </c>
      <c r="HB52" s="173" t="e">
        <f t="shared" si="295"/>
        <v>#N/A</v>
      </c>
      <c r="HC52" s="173" t="e">
        <f t="shared" si="296"/>
        <v>#N/A</v>
      </c>
      <c r="HD52" s="173" t="e">
        <f t="shared" si="297"/>
        <v>#N/A</v>
      </c>
      <c r="HE52" s="173" t="e">
        <f t="shared" si="298"/>
        <v>#N/A</v>
      </c>
      <c r="HF52" s="173" t="e">
        <f t="shared" si="299"/>
        <v>#N/A</v>
      </c>
      <c r="HG52" s="173" t="e">
        <f t="shared" si="300"/>
        <v>#N/A</v>
      </c>
      <c r="HH52" s="173" t="e">
        <f t="shared" si="301"/>
        <v>#N/A</v>
      </c>
      <c r="HI52" s="173" t="e">
        <f t="shared" si="302"/>
        <v>#N/A</v>
      </c>
      <c r="HJ52" s="173" t="e">
        <f t="shared" si="303"/>
        <v>#N/A</v>
      </c>
      <c r="HK52" s="173" t="e">
        <f t="shared" si="304"/>
        <v>#N/A</v>
      </c>
      <c r="HL52" s="173" t="e">
        <f t="shared" si="305"/>
        <v>#N/A</v>
      </c>
      <c r="HM52" s="173" t="e">
        <f t="shared" si="306"/>
        <v>#N/A</v>
      </c>
      <c r="HN52" s="173" t="e">
        <f t="shared" si="307"/>
        <v>#N/A</v>
      </c>
      <c r="HO52" s="173" t="e">
        <f t="shared" si="308"/>
        <v>#N/A</v>
      </c>
      <c r="HP52" s="173" t="e">
        <f t="shared" si="309"/>
        <v>#N/A</v>
      </c>
    </row>
    <row r="53" spans="1:224" hidden="1" x14ac:dyDescent="0.25">
      <c r="A53" s="4">
        <v>50</v>
      </c>
      <c r="B53" s="100" t="str">
        <f t="shared" si="107"/>
        <v/>
      </c>
      <c r="C53" s="99"/>
      <c r="D53" s="100" t="str">
        <f t="shared" si="108"/>
        <v/>
      </c>
      <c r="E53" s="36" t="str">
        <f t="shared" si="0"/>
        <v/>
      </c>
      <c r="F53" s="36" t="str">
        <f t="shared" si="1"/>
        <v/>
      </c>
      <c r="G53" s="77" t="str">
        <f t="shared" si="109"/>
        <v/>
      </c>
      <c r="H53" s="23"/>
      <c r="I53" s="58"/>
      <c r="J53" s="300"/>
      <c r="K53" s="78" t="str">
        <f>IF(AND(B53&gt;0,C53&gt;0,D53&gt;0),IF(ISBLANK(J53),IF(ISBLANK(H53),"",(D53-B53)*VLOOKUP(H53,VLookups!$A$4:$B$13,2,FALSE)),J53),"")</f>
        <v/>
      </c>
      <c r="L53" s="79" t="str">
        <f t="shared" si="205"/>
        <v/>
      </c>
      <c r="M53" s="99"/>
      <c r="N53" s="290" t="str">
        <f>IF(AND(M53&gt;0,C53&gt;0,NOT(K53="")),ABS(VLOOKUP($M$1,VLookups!$A$43:$B$44,2,FALSE)-_xlfn.NORM.DIST(M53,G53,K53,TRUE)),"")</f>
        <v/>
      </c>
      <c r="O53" s="98" t="str">
        <f>IF(AND($B53&gt;0,$C53&gt;0,$D53&gt;0,NOT(ISBLANK($H53))),_xlfn.NORM.INV(ABS(VLOOKUP($M$1,VLookups!$A$43:$B$44,2,FALSE)-O$3),$G53,$K53),"")</f>
        <v/>
      </c>
      <c r="P53" s="97" t="str">
        <f>IF(AND($B53&gt;0,$C53&gt;0,$D53&gt;0,NOT(ISBLANK($H53))),_xlfn.NORM.INV(ABS(VLOOKUP($M$1,VLookups!$A$43:$B$44,2,FALSE)-P$3),$G53,$K53),"")</f>
        <v/>
      </c>
      <c r="Q53" s="98" t="str">
        <f>IF(AND($B53&gt;0,$C53&gt;0,$D53&gt;0,NOT(ISBLANK($H53))),_xlfn.NORM.INV(ABS(VLOOKUP($M$1,VLookups!$A$43:$B$44,2,FALSE)-Q$3),$G53,$K53),"")</f>
        <v/>
      </c>
      <c r="R53" s="97" t="str">
        <f>IF(AND($B53&gt;0,$C53&gt;0,$D53&gt;0,NOT(ISBLANK($H53))),_xlfn.NORM.INV(ABS(VLOOKUP($M$1,VLookups!$A$43:$B$44,2,FALSE)-R$3),$G53,$K53),"")</f>
        <v/>
      </c>
      <c r="S53" s="98" t="str">
        <f>IF(AND($B53&gt;0,$C53&gt;0,$D53&gt;0,NOT(ISBLANK($H53))),_xlfn.NORM.INV(ABS(VLOOKUP($M$1,VLookups!$A$43:$B$44,2,FALSE)-S$3),$G53,$K53),"")</f>
        <v/>
      </c>
      <c r="T53" s="97" t="str">
        <f>IF(AND($B53&gt;0,$C53&gt;0,$D53&gt;0,NOT(ISBLANK($H53))),_xlfn.NORM.INV(ABS(VLOOKUP($M$1,VLookups!$A$43:$B$44,2,FALSE)-T$3),$G53,$K53),"")</f>
        <v/>
      </c>
      <c r="U53" s="5"/>
      <c r="V53" s="172"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7"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3" t="e">
        <f t="shared" si="209"/>
        <v>#N/A</v>
      </c>
      <c r="DU53" s="173" t="e">
        <f t="shared" si="210"/>
        <v>#N/A</v>
      </c>
      <c r="DV53" s="173" t="e">
        <f t="shared" si="211"/>
        <v>#N/A</v>
      </c>
      <c r="DW53" s="173" t="e">
        <f t="shared" si="212"/>
        <v>#N/A</v>
      </c>
      <c r="DX53" s="173" t="e">
        <f t="shared" si="213"/>
        <v>#N/A</v>
      </c>
      <c r="DY53" s="173" t="e">
        <f t="shared" si="214"/>
        <v>#N/A</v>
      </c>
      <c r="DZ53" s="173" t="e">
        <f t="shared" si="215"/>
        <v>#N/A</v>
      </c>
      <c r="EA53" s="173" t="e">
        <f t="shared" si="216"/>
        <v>#N/A</v>
      </c>
      <c r="EB53" s="173" t="e">
        <f t="shared" si="217"/>
        <v>#N/A</v>
      </c>
      <c r="EC53" s="173" t="e">
        <f t="shared" si="218"/>
        <v>#N/A</v>
      </c>
      <c r="ED53" s="173" t="e">
        <f t="shared" si="219"/>
        <v>#N/A</v>
      </c>
      <c r="EE53" s="173" t="e">
        <f t="shared" si="220"/>
        <v>#N/A</v>
      </c>
      <c r="EF53" s="173" t="e">
        <f t="shared" si="221"/>
        <v>#N/A</v>
      </c>
      <c r="EG53" s="173" t="e">
        <f t="shared" si="222"/>
        <v>#N/A</v>
      </c>
      <c r="EH53" s="173" t="e">
        <f t="shared" si="223"/>
        <v>#N/A</v>
      </c>
      <c r="EI53" s="173" t="e">
        <f t="shared" si="224"/>
        <v>#N/A</v>
      </c>
      <c r="EJ53" s="173" t="e">
        <f t="shared" si="225"/>
        <v>#N/A</v>
      </c>
      <c r="EK53" s="173" t="e">
        <f t="shared" si="226"/>
        <v>#N/A</v>
      </c>
      <c r="EL53" s="173" t="e">
        <f t="shared" si="227"/>
        <v>#N/A</v>
      </c>
      <c r="EM53" s="173" t="e">
        <f t="shared" si="228"/>
        <v>#N/A</v>
      </c>
      <c r="EN53" s="173" t="e">
        <f t="shared" si="229"/>
        <v>#N/A</v>
      </c>
      <c r="EO53" s="173" t="e">
        <f t="shared" si="230"/>
        <v>#N/A</v>
      </c>
      <c r="EP53" s="173" t="e">
        <f t="shared" si="231"/>
        <v>#N/A</v>
      </c>
      <c r="EQ53" s="173" t="e">
        <f t="shared" si="232"/>
        <v>#N/A</v>
      </c>
      <c r="ER53" s="173" t="e">
        <f t="shared" si="233"/>
        <v>#N/A</v>
      </c>
      <c r="ES53" s="173" t="e">
        <f t="shared" si="234"/>
        <v>#N/A</v>
      </c>
      <c r="ET53" s="173" t="e">
        <f t="shared" si="235"/>
        <v>#N/A</v>
      </c>
      <c r="EU53" s="173" t="e">
        <f t="shared" si="236"/>
        <v>#N/A</v>
      </c>
      <c r="EV53" s="173" t="e">
        <f t="shared" si="237"/>
        <v>#N/A</v>
      </c>
      <c r="EW53" s="173" t="e">
        <f t="shared" si="238"/>
        <v>#N/A</v>
      </c>
      <c r="EX53" s="173" t="e">
        <f t="shared" si="239"/>
        <v>#N/A</v>
      </c>
      <c r="EY53" s="173" t="e">
        <f t="shared" si="240"/>
        <v>#N/A</v>
      </c>
      <c r="EZ53" s="173" t="e">
        <f t="shared" si="241"/>
        <v>#N/A</v>
      </c>
      <c r="FA53" s="173" t="e">
        <f t="shared" si="242"/>
        <v>#N/A</v>
      </c>
      <c r="FB53" s="173" t="e">
        <f t="shared" si="243"/>
        <v>#N/A</v>
      </c>
      <c r="FC53" s="173" t="e">
        <f t="shared" si="244"/>
        <v>#N/A</v>
      </c>
      <c r="FD53" s="173" t="e">
        <f t="shared" si="245"/>
        <v>#N/A</v>
      </c>
      <c r="FE53" s="173" t="e">
        <f t="shared" si="246"/>
        <v>#N/A</v>
      </c>
      <c r="FF53" s="173" t="e">
        <f t="shared" si="247"/>
        <v>#N/A</v>
      </c>
      <c r="FG53" s="173" t="e">
        <f t="shared" si="248"/>
        <v>#N/A</v>
      </c>
      <c r="FH53" s="173" t="e">
        <f t="shared" si="249"/>
        <v>#N/A</v>
      </c>
      <c r="FI53" s="173" t="e">
        <f t="shared" si="250"/>
        <v>#N/A</v>
      </c>
      <c r="FJ53" s="173" t="e">
        <f t="shared" si="251"/>
        <v>#N/A</v>
      </c>
      <c r="FK53" s="173" t="e">
        <f t="shared" si="252"/>
        <v>#N/A</v>
      </c>
      <c r="FL53" s="173" t="e">
        <f t="shared" si="253"/>
        <v>#N/A</v>
      </c>
      <c r="FM53" s="173" t="e">
        <f t="shared" si="254"/>
        <v>#N/A</v>
      </c>
      <c r="FN53" s="173" t="e">
        <f t="shared" si="255"/>
        <v>#N/A</v>
      </c>
      <c r="FO53" s="173" t="e">
        <f t="shared" si="256"/>
        <v>#N/A</v>
      </c>
      <c r="FP53" s="173" t="e">
        <f t="shared" si="257"/>
        <v>#N/A</v>
      </c>
      <c r="FQ53" s="173" t="e">
        <f t="shared" si="258"/>
        <v>#N/A</v>
      </c>
      <c r="FR53" s="173" t="e">
        <f t="shared" si="259"/>
        <v>#N/A</v>
      </c>
      <c r="FS53" s="173" t="e">
        <f t="shared" si="260"/>
        <v>#N/A</v>
      </c>
      <c r="FT53" s="173" t="e">
        <f t="shared" si="261"/>
        <v>#N/A</v>
      </c>
      <c r="FU53" s="173" t="e">
        <f t="shared" si="262"/>
        <v>#N/A</v>
      </c>
      <c r="FV53" s="173" t="e">
        <f t="shared" si="263"/>
        <v>#N/A</v>
      </c>
      <c r="FW53" s="173" t="e">
        <f t="shared" si="264"/>
        <v>#N/A</v>
      </c>
      <c r="FX53" s="173" t="e">
        <f t="shared" si="265"/>
        <v>#N/A</v>
      </c>
      <c r="FY53" s="173" t="e">
        <f t="shared" si="266"/>
        <v>#N/A</v>
      </c>
      <c r="FZ53" s="173" t="e">
        <f t="shared" si="267"/>
        <v>#N/A</v>
      </c>
      <c r="GA53" s="173" t="e">
        <f t="shared" si="268"/>
        <v>#N/A</v>
      </c>
      <c r="GB53" s="173" t="e">
        <f t="shared" si="269"/>
        <v>#N/A</v>
      </c>
      <c r="GC53" s="173" t="e">
        <f t="shared" si="270"/>
        <v>#N/A</v>
      </c>
      <c r="GD53" s="173" t="e">
        <f t="shared" si="271"/>
        <v>#N/A</v>
      </c>
      <c r="GE53" s="173" t="e">
        <f t="shared" si="272"/>
        <v>#N/A</v>
      </c>
      <c r="GF53" s="173" t="e">
        <f t="shared" si="273"/>
        <v>#N/A</v>
      </c>
      <c r="GG53" s="173" t="e">
        <f t="shared" si="274"/>
        <v>#N/A</v>
      </c>
      <c r="GH53" s="173" t="e">
        <f t="shared" si="275"/>
        <v>#N/A</v>
      </c>
      <c r="GI53" s="173" t="e">
        <f t="shared" si="276"/>
        <v>#N/A</v>
      </c>
      <c r="GJ53" s="173" t="e">
        <f t="shared" si="277"/>
        <v>#N/A</v>
      </c>
      <c r="GK53" s="173" t="e">
        <f t="shared" si="278"/>
        <v>#N/A</v>
      </c>
      <c r="GL53" s="173" t="e">
        <f t="shared" si="279"/>
        <v>#N/A</v>
      </c>
      <c r="GM53" s="173" t="e">
        <f t="shared" si="280"/>
        <v>#N/A</v>
      </c>
      <c r="GN53" s="173" t="e">
        <f t="shared" si="281"/>
        <v>#N/A</v>
      </c>
      <c r="GO53" s="173" t="e">
        <f t="shared" si="282"/>
        <v>#N/A</v>
      </c>
      <c r="GP53" s="173" t="e">
        <f t="shared" si="283"/>
        <v>#N/A</v>
      </c>
      <c r="GQ53" s="173" t="e">
        <f t="shared" si="284"/>
        <v>#N/A</v>
      </c>
      <c r="GR53" s="173" t="e">
        <f t="shared" si="285"/>
        <v>#N/A</v>
      </c>
      <c r="GS53" s="173" t="e">
        <f t="shared" si="286"/>
        <v>#N/A</v>
      </c>
      <c r="GT53" s="173" t="e">
        <f t="shared" si="287"/>
        <v>#N/A</v>
      </c>
      <c r="GU53" s="173" t="e">
        <f t="shared" si="288"/>
        <v>#N/A</v>
      </c>
      <c r="GV53" s="173" t="e">
        <f t="shared" si="289"/>
        <v>#N/A</v>
      </c>
      <c r="GW53" s="173" t="e">
        <f t="shared" si="290"/>
        <v>#N/A</v>
      </c>
      <c r="GX53" s="173" t="e">
        <f t="shared" si="291"/>
        <v>#N/A</v>
      </c>
      <c r="GY53" s="173" t="e">
        <f t="shared" si="292"/>
        <v>#N/A</v>
      </c>
      <c r="GZ53" s="173" t="e">
        <f t="shared" si="293"/>
        <v>#N/A</v>
      </c>
      <c r="HA53" s="173" t="e">
        <f t="shared" si="294"/>
        <v>#N/A</v>
      </c>
      <c r="HB53" s="173" t="e">
        <f t="shared" si="295"/>
        <v>#N/A</v>
      </c>
      <c r="HC53" s="173" t="e">
        <f t="shared" si="296"/>
        <v>#N/A</v>
      </c>
      <c r="HD53" s="173" t="e">
        <f t="shared" si="297"/>
        <v>#N/A</v>
      </c>
      <c r="HE53" s="173" t="e">
        <f t="shared" si="298"/>
        <v>#N/A</v>
      </c>
      <c r="HF53" s="173" t="e">
        <f t="shared" si="299"/>
        <v>#N/A</v>
      </c>
      <c r="HG53" s="173" t="e">
        <f t="shared" si="300"/>
        <v>#N/A</v>
      </c>
      <c r="HH53" s="173" t="e">
        <f t="shared" si="301"/>
        <v>#N/A</v>
      </c>
      <c r="HI53" s="173" t="e">
        <f t="shared" si="302"/>
        <v>#N/A</v>
      </c>
      <c r="HJ53" s="173" t="e">
        <f t="shared" si="303"/>
        <v>#N/A</v>
      </c>
      <c r="HK53" s="173" t="e">
        <f t="shared" si="304"/>
        <v>#N/A</v>
      </c>
      <c r="HL53" s="173" t="e">
        <f t="shared" si="305"/>
        <v>#N/A</v>
      </c>
      <c r="HM53" s="173" t="e">
        <f t="shared" si="306"/>
        <v>#N/A</v>
      </c>
      <c r="HN53" s="173" t="e">
        <f t="shared" si="307"/>
        <v>#N/A</v>
      </c>
      <c r="HO53" s="173" t="e">
        <f t="shared" si="308"/>
        <v>#N/A</v>
      </c>
      <c r="HP53" s="173" t="e">
        <f t="shared" si="309"/>
        <v>#N/A</v>
      </c>
    </row>
    <row r="54" spans="1:224" hidden="1" x14ac:dyDescent="0.25">
      <c r="A54" s="4">
        <v>51</v>
      </c>
      <c r="B54" s="100" t="str">
        <f t="shared" si="107"/>
        <v/>
      </c>
      <c r="C54" s="99"/>
      <c r="D54" s="100" t="str">
        <f t="shared" si="108"/>
        <v/>
      </c>
      <c r="E54" s="36" t="str">
        <f t="shared" si="0"/>
        <v/>
      </c>
      <c r="F54" s="36" t="str">
        <f t="shared" si="1"/>
        <v/>
      </c>
      <c r="G54" s="77" t="str">
        <f t="shared" si="109"/>
        <v/>
      </c>
      <c r="H54" s="23"/>
      <c r="I54" s="58"/>
      <c r="J54" s="300"/>
      <c r="K54" s="78" t="str">
        <f>IF(AND(B54&gt;0,C54&gt;0,D54&gt;0),IF(ISBLANK(J54),IF(ISBLANK(H54),"",(D54-B54)*VLOOKUP(H54,VLookups!$A$4:$B$13,2,FALSE)),J54),"")</f>
        <v/>
      </c>
      <c r="L54" s="79" t="str">
        <f t="shared" si="205"/>
        <v/>
      </c>
      <c r="M54" s="99"/>
      <c r="N54" s="290" t="str">
        <f>IF(AND(M54&gt;0,C54&gt;0,NOT(K54="")),ABS(VLOOKUP($M$1,VLookups!$A$43:$B$44,2,FALSE)-_xlfn.NORM.DIST(M54,G54,K54,TRUE)),"")</f>
        <v/>
      </c>
      <c r="O54" s="98" t="str">
        <f>IF(AND($B54&gt;0,$C54&gt;0,$D54&gt;0,NOT(ISBLANK($H54))),_xlfn.NORM.INV(ABS(VLOOKUP($M$1,VLookups!$A$43:$B$44,2,FALSE)-O$3),$G54,$K54),"")</f>
        <v/>
      </c>
      <c r="P54" s="97" t="str">
        <f>IF(AND($B54&gt;0,$C54&gt;0,$D54&gt;0,NOT(ISBLANK($H54))),_xlfn.NORM.INV(ABS(VLOOKUP($M$1,VLookups!$A$43:$B$44,2,FALSE)-P$3),$G54,$K54),"")</f>
        <v/>
      </c>
      <c r="Q54" s="98" t="str">
        <f>IF(AND($B54&gt;0,$C54&gt;0,$D54&gt;0,NOT(ISBLANK($H54))),_xlfn.NORM.INV(ABS(VLOOKUP($M$1,VLookups!$A$43:$B$44,2,FALSE)-Q$3),$G54,$K54),"")</f>
        <v/>
      </c>
      <c r="R54" s="97" t="str">
        <f>IF(AND($B54&gt;0,$C54&gt;0,$D54&gt;0,NOT(ISBLANK($H54))),_xlfn.NORM.INV(ABS(VLOOKUP($M$1,VLookups!$A$43:$B$44,2,FALSE)-R$3),$G54,$K54),"")</f>
        <v/>
      </c>
      <c r="S54" s="98" t="str">
        <f>IF(AND($B54&gt;0,$C54&gt;0,$D54&gt;0,NOT(ISBLANK($H54))),_xlfn.NORM.INV(ABS(VLOOKUP($M$1,VLookups!$A$43:$B$44,2,FALSE)-S$3),$G54,$K54),"")</f>
        <v/>
      </c>
      <c r="T54" s="97" t="str">
        <f>IF(AND($B54&gt;0,$C54&gt;0,$D54&gt;0,NOT(ISBLANK($H54))),_xlfn.NORM.INV(ABS(VLOOKUP($M$1,VLookups!$A$43:$B$44,2,FALSE)-T$3),$G54,$K54),"")</f>
        <v/>
      </c>
      <c r="U54" s="5"/>
      <c r="V54" s="172"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7"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3" t="e">
        <f t="shared" si="209"/>
        <v>#N/A</v>
      </c>
      <c r="DU54" s="173" t="e">
        <f t="shared" si="210"/>
        <v>#N/A</v>
      </c>
      <c r="DV54" s="173" t="e">
        <f t="shared" si="211"/>
        <v>#N/A</v>
      </c>
      <c r="DW54" s="173" t="e">
        <f t="shared" si="212"/>
        <v>#N/A</v>
      </c>
      <c r="DX54" s="173" t="e">
        <f t="shared" si="213"/>
        <v>#N/A</v>
      </c>
      <c r="DY54" s="173" t="e">
        <f t="shared" si="214"/>
        <v>#N/A</v>
      </c>
      <c r="DZ54" s="173" t="e">
        <f t="shared" si="215"/>
        <v>#N/A</v>
      </c>
      <c r="EA54" s="173" t="e">
        <f t="shared" si="216"/>
        <v>#N/A</v>
      </c>
      <c r="EB54" s="173" t="e">
        <f t="shared" si="217"/>
        <v>#N/A</v>
      </c>
      <c r="EC54" s="173" t="e">
        <f t="shared" si="218"/>
        <v>#N/A</v>
      </c>
      <c r="ED54" s="173" t="e">
        <f t="shared" si="219"/>
        <v>#N/A</v>
      </c>
      <c r="EE54" s="173" t="e">
        <f t="shared" si="220"/>
        <v>#N/A</v>
      </c>
      <c r="EF54" s="173" t="e">
        <f t="shared" si="221"/>
        <v>#N/A</v>
      </c>
      <c r="EG54" s="173" t="e">
        <f t="shared" si="222"/>
        <v>#N/A</v>
      </c>
      <c r="EH54" s="173" t="e">
        <f t="shared" si="223"/>
        <v>#N/A</v>
      </c>
      <c r="EI54" s="173" t="e">
        <f t="shared" si="224"/>
        <v>#N/A</v>
      </c>
      <c r="EJ54" s="173" t="e">
        <f t="shared" si="225"/>
        <v>#N/A</v>
      </c>
      <c r="EK54" s="173" t="e">
        <f t="shared" si="226"/>
        <v>#N/A</v>
      </c>
      <c r="EL54" s="173" t="e">
        <f t="shared" si="227"/>
        <v>#N/A</v>
      </c>
      <c r="EM54" s="173" t="e">
        <f t="shared" si="228"/>
        <v>#N/A</v>
      </c>
      <c r="EN54" s="173" t="e">
        <f t="shared" si="229"/>
        <v>#N/A</v>
      </c>
      <c r="EO54" s="173" t="e">
        <f t="shared" si="230"/>
        <v>#N/A</v>
      </c>
      <c r="EP54" s="173" t="e">
        <f t="shared" si="231"/>
        <v>#N/A</v>
      </c>
      <c r="EQ54" s="173" t="e">
        <f t="shared" si="232"/>
        <v>#N/A</v>
      </c>
      <c r="ER54" s="173" t="e">
        <f t="shared" si="233"/>
        <v>#N/A</v>
      </c>
      <c r="ES54" s="173" t="e">
        <f t="shared" si="234"/>
        <v>#N/A</v>
      </c>
      <c r="ET54" s="173" t="e">
        <f t="shared" si="235"/>
        <v>#N/A</v>
      </c>
      <c r="EU54" s="173" t="e">
        <f t="shared" si="236"/>
        <v>#N/A</v>
      </c>
      <c r="EV54" s="173" t="e">
        <f t="shared" si="237"/>
        <v>#N/A</v>
      </c>
      <c r="EW54" s="173" t="e">
        <f t="shared" si="238"/>
        <v>#N/A</v>
      </c>
      <c r="EX54" s="173" t="e">
        <f t="shared" si="239"/>
        <v>#N/A</v>
      </c>
      <c r="EY54" s="173" t="e">
        <f t="shared" si="240"/>
        <v>#N/A</v>
      </c>
      <c r="EZ54" s="173" t="e">
        <f t="shared" si="241"/>
        <v>#N/A</v>
      </c>
      <c r="FA54" s="173" t="e">
        <f t="shared" si="242"/>
        <v>#N/A</v>
      </c>
      <c r="FB54" s="173" t="e">
        <f t="shared" si="243"/>
        <v>#N/A</v>
      </c>
      <c r="FC54" s="173" t="e">
        <f t="shared" si="244"/>
        <v>#N/A</v>
      </c>
      <c r="FD54" s="173" t="e">
        <f t="shared" si="245"/>
        <v>#N/A</v>
      </c>
      <c r="FE54" s="173" t="e">
        <f t="shared" si="246"/>
        <v>#N/A</v>
      </c>
      <c r="FF54" s="173" t="e">
        <f t="shared" si="247"/>
        <v>#N/A</v>
      </c>
      <c r="FG54" s="173" t="e">
        <f t="shared" si="248"/>
        <v>#N/A</v>
      </c>
      <c r="FH54" s="173" t="e">
        <f t="shared" si="249"/>
        <v>#N/A</v>
      </c>
      <c r="FI54" s="173" t="e">
        <f t="shared" si="250"/>
        <v>#N/A</v>
      </c>
      <c r="FJ54" s="173" t="e">
        <f t="shared" si="251"/>
        <v>#N/A</v>
      </c>
      <c r="FK54" s="173" t="e">
        <f t="shared" si="252"/>
        <v>#N/A</v>
      </c>
      <c r="FL54" s="173" t="e">
        <f t="shared" si="253"/>
        <v>#N/A</v>
      </c>
      <c r="FM54" s="173" t="e">
        <f t="shared" si="254"/>
        <v>#N/A</v>
      </c>
      <c r="FN54" s="173" t="e">
        <f t="shared" si="255"/>
        <v>#N/A</v>
      </c>
      <c r="FO54" s="173" t="e">
        <f t="shared" si="256"/>
        <v>#N/A</v>
      </c>
      <c r="FP54" s="173" t="e">
        <f t="shared" si="257"/>
        <v>#N/A</v>
      </c>
      <c r="FQ54" s="173" t="e">
        <f t="shared" si="258"/>
        <v>#N/A</v>
      </c>
      <c r="FR54" s="173" t="e">
        <f t="shared" si="259"/>
        <v>#N/A</v>
      </c>
      <c r="FS54" s="173" t="e">
        <f t="shared" si="260"/>
        <v>#N/A</v>
      </c>
      <c r="FT54" s="173" t="e">
        <f t="shared" si="261"/>
        <v>#N/A</v>
      </c>
      <c r="FU54" s="173" t="e">
        <f t="shared" si="262"/>
        <v>#N/A</v>
      </c>
      <c r="FV54" s="173" t="e">
        <f t="shared" si="263"/>
        <v>#N/A</v>
      </c>
      <c r="FW54" s="173" t="e">
        <f t="shared" si="264"/>
        <v>#N/A</v>
      </c>
      <c r="FX54" s="173" t="e">
        <f t="shared" si="265"/>
        <v>#N/A</v>
      </c>
      <c r="FY54" s="173" t="e">
        <f t="shared" si="266"/>
        <v>#N/A</v>
      </c>
      <c r="FZ54" s="173" t="e">
        <f t="shared" si="267"/>
        <v>#N/A</v>
      </c>
      <c r="GA54" s="173" t="e">
        <f t="shared" si="268"/>
        <v>#N/A</v>
      </c>
      <c r="GB54" s="173" t="e">
        <f t="shared" si="269"/>
        <v>#N/A</v>
      </c>
      <c r="GC54" s="173" t="e">
        <f t="shared" si="270"/>
        <v>#N/A</v>
      </c>
      <c r="GD54" s="173" t="e">
        <f t="shared" si="271"/>
        <v>#N/A</v>
      </c>
      <c r="GE54" s="173" t="e">
        <f t="shared" si="272"/>
        <v>#N/A</v>
      </c>
      <c r="GF54" s="173" t="e">
        <f t="shared" si="273"/>
        <v>#N/A</v>
      </c>
      <c r="GG54" s="173" t="e">
        <f t="shared" si="274"/>
        <v>#N/A</v>
      </c>
      <c r="GH54" s="173" t="e">
        <f t="shared" si="275"/>
        <v>#N/A</v>
      </c>
      <c r="GI54" s="173" t="e">
        <f t="shared" si="276"/>
        <v>#N/A</v>
      </c>
      <c r="GJ54" s="173" t="e">
        <f t="shared" si="277"/>
        <v>#N/A</v>
      </c>
      <c r="GK54" s="173" t="e">
        <f t="shared" si="278"/>
        <v>#N/A</v>
      </c>
      <c r="GL54" s="173" t="e">
        <f t="shared" si="279"/>
        <v>#N/A</v>
      </c>
      <c r="GM54" s="173" t="e">
        <f t="shared" si="280"/>
        <v>#N/A</v>
      </c>
      <c r="GN54" s="173" t="e">
        <f t="shared" si="281"/>
        <v>#N/A</v>
      </c>
      <c r="GO54" s="173" t="e">
        <f t="shared" si="282"/>
        <v>#N/A</v>
      </c>
      <c r="GP54" s="173" t="e">
        <f t="shared" si="283"/>
        <v>#N/A</v>
      </c>
      <c r="GQ54" s="173" t="e">
        <f t="shared" si="284"/>
        <v>#N/A</v>
      </c>
      <c r="GR54" s="173" t="e">
        <f t="shared" si="285"/>
        <v>#N/A</v>
      </c>
      <c r="GS54" s="173" t="e">
        <f t="shared" si="286"/>
        <v>#N/A</v>
      </c>
      <c r="GT54" s="173" t="e">
        <f t="shared" si="287"/>
        <v>#N/A</v>
      </c>
      <c r="GU54" s="173" t="e">
        <f t="shared" si="288"/>
        <v>#N/A</v>
      </c>
      <c r="GV54" s="173" t="e">
        <f t="shared" si="289"/>
        <v>#N/A</v>
      </c>
      <c r="GW54" s="173" t="e">
        <f t="shared" si="290"/>
        <v>#N/A</v>
      </c>
      <c r="GX54" s="173" t="e">
        <f t="shared" si="291"/>
        <v>#N/A</v>
      </c>
      <c r="GY54" s="173" t="e">
        <f t="shared" si="292"/>
        <v>#N/A</v>
      </c>
      <c r="GZ54" s="173" t="e">
        <f t="shared" si="293"/>
        <v>#N/A</v>
      </c>
      <c r="HA54" s="173" t="e">
        <f t="shared" si="294"/>
        <v>#N/A</v>
      </c>
      <c r="HB54" s="173" t="e">
        <f t="shared" si="295"/>
        <v>#N/A</v>
      </c>
      <c r="HC54" s="173" t="e">
        <f t="shared" si="296"/>
        <v>#N/A</v>
      </c>
      <c r="HD54" s="173" t="e">
        <f t="shared" si="297"/>
        <v>#N/A</v>
      </c>
      <c r="HE54" s="173" t="e">
        <f t="shared" si="298"/>
        <v>#N/A</v>
      </c>
      <c r="HF54" s="173" t="e">
        <f t="shared" si="299"/>
        <v>#N/A</v>
      </c>
      <c r="HG54" s="173" t="e">
        <f t="shared" si="300"/>
        <v>#N/A</v>
      </c>
      <c r="HH54" s="173" t="e">
        <f t="shared" si="301"/>
        <v>#N/A</v>
      </c>
      <c r="HI54" s="173" t="e">
        <f t="shared" si="302"/>
        <v>#N/A</v>
      </c>
      <c r="HJ54" s="173" t="e">
        <f t="shared" si="303"/>
        <v>#N/A</v>
      </c>
      <c r="HK54" s="173" t="e">
        <f t="shared" si="304"/>
        <v>#N/A</v>
      </c>
      <c r="HL54" s="173" t="e">
        <f t="shared" si="305"/>
        <v>#N/A</v>
      </c>
      <c r="HM54" s="173" t="e">
        <f t="shared" si="306"/>
        <v>#N/A</v>
      </c>
      <c r="HN54" s="173" t="e">
        <f t="shared" si="307"/>
        <v>#N/A</v>
      </c>
      <c r="HO54" s="173" t="e">
        <f t="shared" si="308"/>
        <v>#N/A</v>
      </c>
      <c r="HP54" s="173" t="e">
        <f t="shared" si="309"/>
        <v>#N/A</v>
      </c>
    </row>
    <row r="55" spans="1:224" hidden="1" x14ac:dyDescent="0.25">
      <c r="A55" s="4">
        <v>52</v>
      </c>
      <c r="B55" s="100" t="str">
        <f t="shared" si="107"/>
        <v/>
      </c>
      <c r="C55" s="99"/>
      <c r="D55" s="100" t="str">
        <f t="shared" si="108"/>
        <v/>
      </c>
      <c r="E55" s="36" t="str">
        <f t="shared" si="0"/>
        <v/>
      </c>
      <c r="F55" s="36" t="str">
        <f t="shared" si="1"/>
        <v/>
      </c>
      <c r="G55" s="77" t="str">
        <f t="shared" si="109"/>
        <v/>
      </c>
      <c r="H55" s="23"/>
      <c r="I55" s="58"/>
      <c r="J55" s="300"/>
      <c r="K55" s="78" t="str">
        <f>IF(AND(B55&gt;0,C55&gt;0,D55&gt;0),IF(ISBLANK(J55),IF(ISBLANK(H55),"",(D55-B55)*VLOOKUP(H55,VLookups!$A$4:$B$13,2,FALSE)),J55),"")</f>
        <v/>
      </c>
      <c r="L55" s="79" t="str">
        <f t="shared" si="205"/>
        <v/>
      </c>
      <c r="M55" s="99"/>
      <c r="N55" s="290" t="str">
        <f>IF(AND(M55&gt;0,C55&gt;0,NOT(K55="")),ABS(VLOOKUP($M$1,VLookups!$A$43:$B$44,2,FALSE)-_xlfn.NORM.DIST(M55,G55,K55,TRUE)),"")</f>
        <v/>
      </c>
      <c r="O55" s="98" t="str">
        <f>IF(AND($B55&gt;0,$C55&gt;0,$D55&gt;0,NOT(ISBLANK($H55))),_xlfn.NORM.INV(ABS(VLOOKUP($M$1,VLookups!$A$43:$B$44,2,FALSE)-O$3),$G55,$K55),"")</f>
        <v/>
      </c>
      <c r="P55" s="97" t="str">
        <f>IF(AND($B55&gt;0,$C55&gt;0,$D55&gt;0,NOT(ISBLANK($H55))),_xlfn.NORM.INV(ABS(VLOOKUP($M$1,VLookups!$A$43:$B$44,2,FALSE)-P$3),$G55,$K55),"")</f>
        <v/>
      </c>
      <c r="Q55" s="98" t="str">
        <f>IF(AND($B55&gt;0,$C55&gt;0,$D55&gt;0,NOT(ISBLANK($H55))),_xlfn.NORM.INV(ABS(VLOOKUP($M$1,VLookups!$A$43:$B$44,2,FALSE)-Q$3),$G55,$K55),"")</f>
        <v/>
      </c>
      <c r="R55" s="97" t="str">
        <f>IF(AND($B55&gt;0,$C55&gt;0,$D55&gt;0,NOT(ISBLANK($H55))),_xlfn.NORM.INV(ABS(VLOOKUP($M$1,VLookups!$A$43:$B$44,2,FALSE)-R$3),$G55,$K55),"")</f>
        <v/>
      </c>
      <c r="S55" s="98" t="str">
        <f>IF(AND($B55&gt;0,$C55&gt;0,$D55&gt;0,NOT(ISBLANK($H55))),_xlfn.NORM.INV(ABS(VLOOKUP($M$1,VLookups!$A$43:$B$44,2,FALSE)-S$3),$G55,$K55),"")</f>
        <v/>
      </c>
      <c r="T55" s="97" t="str">
        <f>IF(AND($B55&gt;0,$C55&gt;0,$D55&gt;0,NOT(ISBLANK($H55))),_xlfn.NORM.INV(ABS(VLOOKUP($M$1,VLookups!$A$43:$B$44,2,FALSE)-T$3),$G55,$K55),"")</f>
        <v/>
      </c>
      <c r="U55" s="5"/>
      <c r="V55" s="172"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7"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3" t="e">
        <f t="shared" si="209"/>
        <v>#N/A</v>
      </c>
      <c r="DU55" s="173" t="e">
        <f t="shared" si="210"/>
        <v>#N/A</v>
      </c>
      <c r="DV55" s="173" t="e">
        <f t="shared" si="211"/>
        <v>#N/A</v>
      </c>
      <c r="DW55" s="173" t="e">
        <f t="shared" si="212"/>
        <v>#N/A</v>
      </c>
      <c r="DX55" s="173" t="e">
        <f t="shared" si="213"/>
        <v>#N/A</v>
      </c>
      <c r="DY55" s="173" t="e">
        <f t="shared" si="214"/>
        <v>#N/A</v>
      </c>
      <c r="DZ55" s="173" t="e">
        <f t="shared" si="215"/>
        <v>#N/A</v>
      </c>
      <c r="EA55" s="173" t="e">
        <f t="shared" si="216"/>
        <v>#N/A</v>
      </c>
      <c r="EB55" s="173" t="e">
        <f t="shared" si="217"/>
        <v>#N/A</v>
      </c>
      <c r="EC55" s="173" t="e">
        <f t="shared" si="218"/>
        <v>#N/A</v>
      </c>
      <c r="ED55" s="173" t="e">
        <f t="shared" si="219"/>
        <v>#N/A</v>
      </c>
      <c r="EE55" s="173" t="e">
        <f t="shared" si="220"/>
        <v>#N/A</v>
      </c>
      <c r="EF55" s="173" t="e">
        <f t="shared" si="221"/>
        <v>#N/A</v>
      </c>
      <c r="EG55" s="173" t="e">
        <f t="shared" si="222"/>
        <v>#N/A</v>
      </c>
      <c r="EH55" s="173" t="e">
        <f t="shared" si="223"/>
        <v>#N/A</v>
      </c>
      <c r="EI55" s="173" t="e">
        <f t="shared" si="224"/>
        <v>#N/A</v>
      </c>
      <c r="EJ55" s="173" t="e">
        <f t="shared" si="225"/>
        <v>#N/A</v>
      </c>
      <c r="EK55" s="173" t="e">
        <f t="shared" si="226"/>
        <v>#N/A</v>
      </c>
      <c r="EL55" s="173" t="e">
        <f t="shared" si="227"/>
        <v>#N/A</v>
      </c>
      <c r="EM55" s="173" t="e">
        <f t="shared" si="228"/>
        <v>#N/A</v>
      </c>
      <c r="EN55" s="173" t="e">
        <f t="shared" si="229"/>
        <v>#N/A</v>
      </c>
      <c r="EO55" s="173" t="e">
        <f t="shared" si="230"/>
        <v>#N/A</v>
      </c>
      <c r="EP55" s="173" t="e">
        <f t="shared" si="231"/>
        <v>#N/A</v>
      </c>
      <c r="EQ55" s="173" t="e">
        <f t="shared" si="232"/>
        <v>#N/A</v>
      </c>
      <c r="ER55" s="173" t="e">
        <f t="shared" si="233"/>
        <v>#N/A</v>
      </c>
      <c r="ES55" s="173" t="e">
        <f t="shared" si="234"/>
        <v>#N/A</v>
      </c>
      <c r="ET55" s="173" t="e">
        <f t="shared" si="235"/>
        <v>#N/A</v>
      </c>
      <c r="EU55" s="173" t="e">
        <f t="shared" si="236"/>
        <v>#N/A</v>
      </c>
      <c r="EV55" s="173" t="e">
        <f t="shared" si="237"/>
        <v>#N/A</v>
      </c>
      <c r="EW55" s="173" t="e">
        <f t="shared" si="238"/>
        <v>#N/A</v>
      </c>
      <c r="EX55" s="173" t="e">
        <f t="shared" si="239"/>
        <v>#N/A</v>
      </c>
      <c r="EY55" s="173" t="e">
        <f t="shared" si="240"/>
        <v>#N/A</v>
      </c>
      <c r="EZ55" s="173" t="e">
        <f t="shared" si="241"/>
        <v>#N/A</v>
      </c>
      <c r="FA55" s="173" t="e">
        <f t="shared" si="242"/>
        <v>#N/A</v>
      </c>
      <c r="FB55" s="173" t="e">
        <f t="shared" si="243"/>
        <v>#N/A</v>
      </c>
      <c r="FC55" s="173" t="e">
        <f t="shared" si="244"/>
        <v>#N/A</v>
      </c>
      <c r="FD55" s="173" t="e">
        <f t="shared" si="245"/>
        <v>#N/A</v>
      </c>
      <c r="FE55" s="173" t="e">
        <f t="shared" si="246"/>
        <v>#N/A</v>
      </c>
      <c r="FF55" s="173" t="e">
        <f t="shared" si="247"/>
        <v>#N/A</v>
      </c>
      <c r="FG55" s="173" t="e">
        <f t="shared" si="248"/>
        <v>#N/A</v>
      </c>
      <c r="FH55" s="173" t="e">
        <f t="shared" si="249"/>
        <v>#N/A</v>
      </c>
      <c r="FI55" s="173" t="e">
        <f t="shared" si="250"/>
        <v>#N/A</v>
      </c>
      <c r="FJ55" s="173" t="e">
        <f t="shared" si="251"/>
        <v>#N/A</v>
      </c>
      <c r="FK55" s="173" t="e">
        <f t="shared" si="252"/>
        <v>#N/A</v>
      </c>
      <c r="FL55" s="173" t="e">
        <f t="shared" si="253"/>
        <v>#N/A</v>
      </c>
      <c r="FM55" s="173" t="e">
        <f t="shared" si="254"/>
        <v>#N/A</v>
      </c>
      <c r="FN55" s="173" t="e">
        <f t="shared" si="255"/>
        <v>#N/A</v>
      </c>
      <c r="FO55" s="173" t="e">
        <f t="shared" si="256"/>
        <v>#N/A</v>
      </c>
      <c r="FP55" s="173" t="e">
        <f t="shared" si="257"/>
        <v>#N/A</v>
      </c>
      <c r="FQ55" s="173" t="e">
        <f t="shared" si="258"/>
        <v>#N/A</v>
      </c>
      <c r="FR55" s="173" t="e">
        <f t="shared" si="259"/>
        <v>#N/A</v>
      </c>
      <c r="FS55" s="173" t="e">
        <f t="shared" si="260"/>
        <v>#N/A</v>
      </c>
      <c r="FT55" s="173" t="e">
        <f t="shared" si="261"/>
        <v>#N/A</v>
      </c>
      <c r="FU55" s="173" t="e">
        <f t="shared" si="262"/>
        <v>#N/A</v>
      </c>
      <c r="FV55" s="173" t="e">
        <f t="shared" si="263"/>
        <v>#N/A</v>
      </c>
      <c r="FW55" s="173" t="e">
        <f t="shared" si="264"/>
        <v>#N/A</v>
      </c>
      <c r="FX55" s="173" t="e">
        <f t="shared" si="265"/>
        <v>#N/A</v>
      </c>
      <c r="FY55" s="173" t="e">
        <f t="shared" si="266"/>
        <v>#N/A</v>
      </c>
      <c r="FZ55" s="173" t="e">
        <f t="shared" si="267"/>
        <v>#N/A</v>
      </c>
      <c r="GA55" s="173" t="e">
        <f t="shared" si="268"/>
        <v>#N/A</v>
      </c>
      <c r="GB55" s="173" t="e">
        <f t="shared" si="269"/>
        <v>#N/A</v>
      </c>
      <c r="GC55" s="173" t="e">
        <f t="shared" si="270"/>
        <v>#N/A</v>
      </c>
      <c r="GD55" s="173" t="e">
        <f t="shared" si="271"/>
        <v>#N/A</v>
      </c>
      <c r="GE55" s="173" t="e">
        <f t="shared" si="272"/>
        <v>#N/A</v>
      </c>
      <c r="GF55" s="173" t="e">
        <f t="shared" si="273"/>
        <v>#N/A</v>
      </c>
      <c r="GG55" s="173" t="e">
        <f t="shared" si="274"/>
        <v>#N/A</v>
      </c>
      <c r="GH55" s="173" t="e">
        <f t="shared" si="275"/>
        <v>#N/A</v>
      </c>
      <c r="GI55" s="173" t="e">
        <f t="shared" si="276"/>
        <v>#N/A</v>
      </c>
      <c r="GJ55" s="173" t="e">
        <f t="shared" si="277"/>
        <v>#N/A</v>
      </c>
      <c r="GK55" s="173" t="e">
        <f t="shared" si="278"/>
        <v>#N/A</v>
      </c>
      <c r="GL55" s="173" t="e">
        <f t="shared" si="279"/>
        <v>#N/A</v>
      </c>
      <c r="GM55" s="173" t="e">
        <f t="shared" si="280"/>
        <v>#N/A</v>
      </c>
      <c r="GN55" s="173" t="e">
        <f t="shared" si="281"/>
        <v>#N/A</v>
      </c>
      <c r="GO55" s="173" t="e">
        <f t="shared" si="282"/>
        <v>#N/A</v>
      </c>
      <c r="GP55" s="173" t="e">
        <f t="shared" si="283"/>
        <v>#N/A</v>
      </c>
      <c r="GQ55" s="173" t="e">
        <f t="shared" si="284"/>
        <v>#N/A</v>
      </c>
      <c r="GR55" s="173" t="e">
        <f t="shared" si="285"/>
        <v>#N/A</v>
      </c>
      <c r="GS55" s="173" t="e">
        <f t="shared" si="286"/>
        <v>#N/A</v>
      </c>
      <c r="GT55" s="173" t="e">
        <f t="shared" si="287"/>
        <v>#N/A</v>
      </c>
      <c r="GU55" s="173" t="e">
        <f t="shared" si="288"/>
        <v>#N/A</v>
      </c>
      <c r="GV55" s="173" t="e">
        <f t="shared" si="289"/>
        <v>#N/A</v>
      </c>
      <c r="GW55" s="173" t="e">
        <f t="shared" si="290"/>
        <v>#N/A</v>
      </c>
      <c r="GX55" s="173" t="e">
        <f t="shared" si="291"/>
        <v>#N/A</v>
      </c>
      <c r="GY55" s="173" t="e">
        <f t="shared" si="292"/>
        <v>#N/A</v>
      </c>
      <c r="GZ55" s="173" t="e">
        <f t="shared" si="293"/>
        <v>#N/A</v>
      </c>
      <c r="HA55" s="173" t="e">
        <f t="shared" si="294"/>
        <v>#N/A</v>
      </c>
      <c r="HB55" s="173" t="e">
        <f t="shared" si="295"/>
        <v>#N/A</v>
      </c>
      <c r="HC55" s="173" t="e">
        <f t="shared" si="296"/>
        <v>#N/A</v>
      </c>
      <c r="HD55" s="173" t="e">
        <f t="shared" si="297"/>
        <v>#N/A</v>
      </c>
      <c r="HE55" s="173" t="e">
        <f t="shared" si="298"/>
        <v>#N/A</v>
      </c>
      <c r="HF55" s="173" t="e">
        <f t="shared" si="299"/>
        <v>#N/A</v>
      </c>
      <c r="HG55" s="173" t="e">
        <f t="shared" si="300"/>
        <v>#N/A</v>
      </c>
      <c r="HH55" s="173" t="e">
        <f t="shared" si="301"/>
        <v>#N/A</v>
      </c>
      <c r="HI55" s="173" t="e">
        <f t="shared" si="302"/>
        <v>#N/A</v>
      </c>
      <c r="HJ55" s="173" t="e">
        <f t="shared" si="303"/>
        <v>#N/A</v>
      </c>
      <c r="HK55" s="173" t="e">
        <f t="shared" si="304"/>
        <v>#N/A</v>
      </c>
      <c r="HL55" s="173" t="e">
        <f t="shared" si="305"/>
        <v>#N/A</v>
      </c>
      <c r="HM55" s="173" t="e">
        <f t="shared" si="306"/>
        <v>#N/A</v>
      </c>
      <c r="HN55" s="173" t="e">
        <f t="shared" si="307"/>
        <v>#N/A</v>
      </c>
      <c r="HO55" s="173" t="e">
        <f t="shared" si="308"/>
        <v>#N/A</v>
      </c>
      <c r="HP55" s="173" t="e">
        <f t="shared" si="309"/>
        <v>#N/A</v>
      </c>
    </row>
    <row r="56" spans="1:224" hidden="1" x14ac:dyDescent="0.25">
      <c r="A56" s="4">
        <v>53</v>
      </c>
      <c r="B56" s="100" t="str">
        <f t="shared" si="107"/>
        <v/>
      </c>
      <c r="C56" s="99"/>
      <c r="D56" s="100" t="str">
        <f t="shared" si="108"/>
        <v/>
      </c>
      <c r="E56" s="36" t="str">
        <f t="shared" si="0"/>
        <v/>
      </c>
      <c r="F56" s="36" t="str">
        <f t="shared" si="1"/>
        <v/>
      </c>
      <c r="G56" s="77" t="str">
        <f t="shared" si="109"/>
        <v/>
      </c>
      <c r="H56" s="23"/>
      <c r="I56" s="58"/>
      <c r="J56" s="300"/>
      <c r="K56" s="78" t="str">
        <f>IF(AND(B56&gt;0,C56&gt;0,D56&gt;0),IF(ISBLANK(J56),IF(ISBLANK(H56),"",(D56-B56)*VLOOKUP(H56,VLookups!$A$4:$B$13,2,FALSE)),J56),"")</f>
        <v/>
      </c>
      <c r="L56" s="79" t="str">
        <f t="shared" si="205"/>
        <v/>
      </c>
      <c r="M56" s="99"/>
      <c r="N56" s="290" t="str">
        <f>IF(AND(M56&gt;0,C56&gt;0,NOT(K56="")),ABS(VLOOKUP($M$1,VLookups!$A$43:$B$44,2,FALSE)-_xlfn.NORM.DIST(M56,G56,K56,TRUE)),"")</f>
        <v/>
      </c>
      <c r="O56" s="98" t="str">
        <f>IF(AND($B56&gt;0,$C56&gt;0,$D56&gt;0,NOT(ISBLANK($H56))),_xlfn.NORM.INV(ABS(VLOOKUP($M$1,VLookups!$A$43:$B$44,2,FALSE)-O$3),$G56,$K56),"")</f>
        <v/>
      </c>
      <c r="P56" s="97" t="str">
        <f>IF(AND($B56&gt;0,$C56&gt;0,$D56&gt;0,NOT(ISBLANK($H56))),_xlfn.NORM.INV(ABS(VLOOKUP($M$1,VLookups!$A$43:$B$44,2,FALSE)-P$3),$G56,$K56),"")</f>
        <v/>
      </c>
      <c r="Q56" s="98" t="str">
        <f>IF(AND($B56&gt;0,$C56&gt;0,$D56&gt;0,NOT(ISBLANK($H56))),_xlfn.NORM.INV(ABS(VLOOKUP($M$1,VLookups!$A$43:$B$44,2,FALSE)-Q$3),$G56,$K56),"")</f>
        <v/>
      </c>
      <c r="R56" s="97" t="str">
        <f>IF(AND($B56&gt;0,$C56&gt;0,$D56&gt;0,NOT(ISBLANK($H56))),_xlfn.NORM.INV(ABS(VLOOKUP($M$1,VLookups!$A$43:$B$44,2,FALSE)-R$3),$G56,$K56),"")</f>
        <v/>
      </c>
      <c r="S56" s="98" t="str">
        <f>IF(AND($B56&gt;0,$C56&gt;0,$D56&gt;0,NOT(ISBLANK($H56))),_xlfn.NORM.INV(ABS(VLOOKUP($M$1,VLookups!$A$43:$B$44,2,FALSE)-S$3),$G56,$K56),"")</f>
        <v/>
      </c>
      <c r="T56" s="97" t="str">
        <f>IF(AND($B56&gt;0,$C56&gt;0,$D56&gt;0,NOT(ISBLANK($H56))),_xlfn.NORM.INV(ABS(VLOOKUP($M$1,VLookups!$A$43:$B$44,2,FALSE)-T$3),$G56,$K56),"")</f>
        <v/>
      </c>
      <c r="U56" s="5"/>
      <c r="V56" s="172"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7"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3" t="e">
        <f t="shared" si="209"/>
        <v>#N/A</v>
      </c>
      <c r="DU56" s="173" t="e">
        <f t="shared" si="210"/>
        <v>#N/A</v>
      </c>
      <c r="DV56" s="173" t="e">
        <f t="shared" si="211"/>
        <v>#N/A</v>
      </c>
      <c r="DW56" s="173" t="e">
        <f t="shared" si="212"/>
        <v>#N/A</v>
      </c>
      <c r="DX56" s="173" t="e">
        <f t="shared" si="213"/>
        <v>#N/A</v>
      </c>
      <c r="DY56" s="173" t="e">
        <f t="shared" si="214"/>
        <v>#N/A</v>
      </c>
      <c r="DZ56" s="173" t="e">
        <f t="shared" si="215"/>
        <v>#N/A</v>
      </c>
      <c r="EA56" s="173" t="e">
        <f t="shared" si="216"/>
        <v>#N/A</v>
      </c>
      <c r="EB56" s="173" t="e">
        <f t="shared" si="217"/>
        <v>#N/A</v>
      </c>
      <c r="EC56" s="173" t="e">
        <f t="shared" si="218"/>
        <v>#N/A</v>
      </c>
      <c r="ED56" s="173" t="e">
        <f t="shared" si="219"/>
        <v>#N/A</v>
      </c>
      <c r="EE56" s="173" t="e">
        <f t="shared" si="220"/>
        <v>#N/A</v>
      </c>
      <c r="EF56" s="173" t="e">
        <f t="shared" si="221"/>
        <v>#N/A</v>
      </c>
      <c r="EG56" s="173" t="e">
        <f t="shared" si="222"/>
        <v>#N/A</v>
      </c>
      <c r="EH56" s="173" t="e">
        <f t="shared" si="223"/>
        <v>#N/A</v>
      </c>
      <c r="EI56" s="173" t="e">
        <f t="shared" si="224"/>
        <v>#N/A</v>
      </c>
      <c r="EJ56" s="173" t="e">
        <f t="shared" si="225"/>
        <v>#N/A</v>
      </c>
      <c r="EK56" s="173" t="e">
        <f t="shared" si="226"/>
        <v>#N/A</v>
      </c>
      <c r="EL56" s="173" t="e">
        <f t="shared" si="227"/>
        <v>#N/A</v>
      </c>
      <c r="EM56" s="173" t="e">
        <f t="shared" si="228"/>
        <v>#N/A</v>
      </c>
      <c r="EN56" s="173" t="e">
        <f t="shared" si="229"/>
        <v>#N/A</v>
      </c>
      <c r="EO56" s="173" t="e">
        <f t="shared" si="230"/>
        <v>#N/A</v>
      </c>
      <c r="EP56" s="173" t="e">
        <f t="shared" si="231"/>
        <v>#N/A</v>
      </c>
      <c r="EQ56" s="173" t="e">
        <f t="shared" si="232"/>
        <v>#N/A</v>
      </c>
      <c r="ER56" s="173" t="e">
        <f t="shared" si="233"/>
        <v>#N/A</v>
      </c>
      <c r="ES56" s="173" t="e">
        <f t="shared" si="234"/>
        <v>#N/A</v>
      </c>
      <c r="ET56" s="173" t="e">
        <f t="shared" si="235"/>
        <v>#N/A</v>
      </c>
      <c r="EU56" s="173" t="e">
        <f t="shared" si="236"/>
        <v>#N/A</v>
      </c>
      <c r="EV56" s="173" t="e">
        <f t="shared" si="237"/>
        <v>#N/A</v>
      </c>
      <c r="EW56" s="173" t="e">
        <f t="shared" si="238"/>
        <v>#N/A</v>
      </c>
      <c r="EX56" s="173" t="e">
        <f t="shared" si="239"/>
        <v>#N/A</v>
      </c>
      <c r="EY56" s="173" t="e">
        <f t="shared" si="240"/>
        <v>#N/A</v>
      </c>
      <c r="EZ56" s="173" t="e">
        <f t="shared" si="241"/>
        <v>#N/A</v>
      </c>
      <c r="FA56" s="173" t="e">
        <f t="shared" si="242"/>
        <v>#N/A</v>
      </c>
      <c r="FB56" s="173" t="e">
        <f t="shared" si="243"/>
        <v>#N/A</v>
      </c>
      <c r="FC56" s="173" t="e">
        <f t="shared" si="244"/>
        <v>#N/A</v>
      </c>
      <c r="FD56" s="173" t="e">
        <f t="shared" si="245"/>
        <v>#N/A</v>
      </c>
      <c r="FE56" s="173" t="e">
        <f t="shared" si="246"/>
        <v>#N/A</v>
      </c>
      <c r="FF56" s="173" t="e">
        <f t="shared" si="247"/>
        <v>#N/A</v>
      </c>
      <c r="FG56" s="173" t="e">
        <f t="shared" si="248"/>
        <v>#N/A</v>
      </c>
      <c r="FH56" s="173" t="e">
        <f t="shared" si="249"/>
        <v>#N/A</v>
      </c>
      <c r="FI56" s="173" t="e">
        <f t="shared" si="250"/>
        <v>#N/A</v>
      </c>
      <c r="FJ56" s="173" t="e">
        <f t="shared" si="251"/>
        <v>#N/A</v>
      </c>
      <c r="FK56" s="173" t="e">
        <f t="shared" si="252"/>
        <v>#N/A</v>
      </c>
      <c r="FL56" s="173" t="e">
        <f t="shared" si="253"/>
        <v>#N/A</v>
      </c>
      <c r="FM56" s="173" t="e">
        <f t="shared" si="254"/>
        <v>#N/A</v>
      </c>
      <c r="FN56" s="173" t="e">
        <f t="shared" si="255"/>
        <v>#N/A</v>
      </c>
      <c r="FO56" s="173" t="e">
        <f t="shared" si="256"/>
        <v>#N/A</v>
      </c>
      <c r="FP56" s="173" t="e">
        <f t="shared" si="257"/>
        <v>#N/A</v>
      </c>
      <c r="FQ56" s="173" t="e">
        <f t="shared" si="258"/>
        <v>#N/A</v>
      </c>
      <c r="FR56" s="173" t="e">
        <f t="shared" si="259"/>
        <v>#N/A</v>
      </c>
      <c r="FS56" s="173" t="e">
        <f t="shared" si="260"/>
        <v>#N/A</v>
      </c>
      <c r="FT56" s="173" t="e">
        <f t="shared" si="261"/>
        <v>#N/A</v>
      </c>
      <c r="FU56" s="173" t="e">
        <f t="shared" si="262"/>
        <v>#N/A</v>
      </c>
      <c r="FV56" s="173" t="e">
        <f t="shared" si="263"/>
        <v>#N/A</v>
      </c>
      <c r="FW56" s="173" t="e">
        <f t="shared" si="264"/>
        <v>#N/A</v>
      </c>
      <c r="FX56" s="173" t="e">
        <f t="shared" si="265"/>
        <v>#N/A</v>
      </c>
      <c r="FY56" s="173" t="e">
        <f t="shared" si="266"/>
        <v>#N/A</v>
      </c>
      <c r="FZ56" s="173" t="e">
        <f t="shared" si="267"/>
        <v>#N/A</v>
      </c>
      <c r="GA56" s="173" t="e">
        <f t="shared" si="268"/>
        <v>#N/A</v>
      </c>
      <c r="GB56" s="173" t="e">
        <f t="shared" si="269"/>
        <v>#N/A</v>
      </c>
      <c r="GC56" s="173" t="e">
        <f t="shared" si="270"/>
        <v>#N/A</v>
      </c>
      <c r="GD56" s="173" t="e">
        <f t="shared" si="271"/>
        <v>#N/A</v>
      </c>
      <c r="GE56" s="173" t="e">
        <f t="shared" si="272"/>
        <v>#N/A</v>
      </c>
      <c r="GF56" s="173" t="e">
        <f t="shared" si="273"/>
        <v>#N/A</v>
      </c>
      <c r="GG56" s="173" t="e">
        <f t="shared" si="274"/>
        <v>#N/A</v>
      </c>
      <c r="GH56" s="173" t="e">
        <f t="shared" si="275"/>
        <v>#N/A</v>
      </c>
      <c r="GI56" s="173" t="e">
        <f t="shared" si="276"/>
        <v>#N/A</v>
      </c>
      <c r="GJ56" s="173" t="e">
        <f t="shared" si="277"/>
        <v>#N/A</v>
      </c>
      <c r="GK56" s="173" t="e">
        <f t="shared" si="278"/>
        <v>#N/A</v>
      </c>
      <c r="GL56" s="173" t="e">
        <f t="shared" si="279"/>
        <v>#N/A</v>
      </c>
      <c r="GM56" s="173" t="e">
        <f t="shared" si="280"/>
        <v>#N/A</v>
      </c>
      <c r="GN56" s="173" t="e">
        <f t="shared" si="281"/>
        <v>#N/A</v>
      </c>
      <c r="GO56" s="173" t="e">
        <f t="shared" si="282"/>
        <v>#N/A</v>
      </c>
      <c r="GP56" s="173" t="e">
        <f t="shared" si="283"/>
        <v>#N/A</v>
      </c>
      <c r="GQ56" s="173" t="e">
        <f t="shared" si="284"/>
        <v>#N/A</v>
      </c>
      <c r="GR56" s="173" t="e">
        <f t="shared" si="285"/>
        <v>#N/A</v>
      </c>
      <c r="GS56" s="173" t="e">
        <f t="shared" si="286"/>
        <v>#N/A</v>
      </c>
      <c r="GT56" s="173" t="e">
        <f t="shared" si="287"/>
        <v>#N/A</v>
      </c>
      <c r="GU56" s="173" t="e">
        <f t="shared" si="288"/>
        <v>#N/A</v>
      </c>
      <c r="GV56" s="173" t="e">
        <f t="shared" si="289"/>
        <v>#N/A</v>
      </c>
      <c r="GW56" s="173" t="e">
        <f t="shared" si="290"/>
        <v>#N/A</v>
      </c>
      <c r="GX56" s="173" t="e">
        <f t="shared" si="291"/>
        <v>#N/A</v>
      </c>
      <c r="GY56" s="173" t="e">
        <f t="shared" si="292"/>
        <v>#N/A</v>
      </c>
      <c r="GZ56" s="173" t="e">
        <f t="shared" si="293"/>
        <v>#N/A</v>
      </c>
      <c r="HA56" s="173" t="e">
        <f t="shared" si="294"/>
        <v>#N/A</v>
      </c>
      <c r="HB56" s="173" t="e">
        <f t="shared" si="295"/>
        <v>#N/A</v>
      </c>
      <c r="HC56" s="173" t="e">
        <f t="shared" si="296"/>
        <v>#N/A</v>
      </c>
      <c r="HD56" s="173" t="e">
        <f t="shared" si="297"/>
        <v>#N/A</v>
      </c>
      <c r="HE56" s="173" t="e">
        <f t="shared" si="298"/>
        <v>#N/A</v>
      </c>
      <c r="HF56" s="173" t="e">
        <f t="shared" si="299"/>
        <v>#N/A</v>
      </c>
      <c r="HG56" s="173" t="e">
        <f t="shared" si="300"/>
        <v>#N/A</v>
      </c>
      <c r="HH56" s="173" t="e">
        <f t="shared" si="301"/>
        <v>#N/A</v>
      </c>
      <c r="HI56" s="173" t="e">
        <f t="shared" si="302"/>
        <v>#N/A</v>
      </c>
      <c r="HJ56" s="173" t="e">
        <f t="shared" si="303"/>
        <v>#N/A</v>
      </c>
      <c r="HK56" s="173" t="e">
        <f t="shared" si="304"/>
        <v>#N/A</v>
      </c>
      <c r="HL56" s="173" t="e">
        <f t="shared" si="305"/>
        <v>#N/A</v>
      </c>
      <c r="HM56" s="173" t="e">
        <f t="shared" si="306"/>
        <v>#N/A</v>
      </c>
      <c r="HN56" s="173" t="e">
        <f t="shared" si="307"/>
        <v>#N/A</v>
      </c>
      <c r="HO56" s="173" t="e">
        <f t="shared" si="308"/>
        <v>#N/A</v>
      </c>
      <c r="HP56" s="173" t="e">
        <f t="shared" si="309"/>
        <v>#N/A</v>
      </c>
    </row>
    <row r="57" spans="1:224" hidden="1" x14ac:dyDescent="0.25">
      <c r="A57" s="4">
        <v>54</v>
      </c>
      <c r="B57" s="100" t="str">
        <f t="shared" si="107"/>
        <v/>
      </c>
      <c r="C57" s="99"/>
      <c r="D57" s="100" t="str">
        <f t="shared" si="108"/>
        <v/>
      </c>
      <c r="E57" s="36" t="str">
        <f t="shared" si="0"/>
        <v/>
      </c>
      <c r="F57" s="36" t="str">
        <f t="shared" si="1"/>
        <v/>
      </c>
      <c r="G57" s="77" t="str">
        <f t="shared" si="109"/>
        <v/>
      </c>
      <c r="H57" s="23"/>
      <c r="I57" s="58"/>
      <c r="J57" s="300"/>
      <c r="K57" s="78" t="str">
        <f>IF(AND(B57&gt;0,C57&gt;0,D57&gt;0),IF(ISBLANK(J57),IF(ISBLANK(H57),"",(D57-B57)*VLOOKUP(H57,VLookups!$A$4:$B$13,2,FALSE)),J57),"")</f>
        <v/>
      </c>
      <c r="L57" s="79" t="str">
        <f t="shared" si="205"/>
        <v/>
      </c>
      <c r="M57" s="99"/>
      <c r="N57" s="290" t="str">
        <f>IF(AND(M57&gt;0,C57&gt;0,NOT(K57="")),ABS(VLOOKUP($M$1,VLookups!$A$43:$B$44,2,FALSE)-_xlfn.NORM.DIST(M57,G57,K57,TRUE)),"")</f>
        <v/>
      </c>
      <c r="O57" s="98" t="str">
        <f>IF(AND($B57&gt;0,$C57&gt;0,$D57&gt;0,NOT(ISBLANK($H57))),_xlfn.NORM.INV(ABS(VLOOKUP($M$1,VLookups!$A$43:$B$44,2,FALSE)-O$3),$G57,$K57),"")</f>
        <v/>
      </c>
      <c r="P57" s="97" t="str">
        <f>IF(AND($B57&gt;0,$C57&gt;0,$D57&gt;0,NOT(ISBLANK($H57))),_xlfn.NORM.INV(ABS(VLOOKUP($M$1,VLookups!$A$43:$B$44,2,FALSE)-P$3),$G57,$K57),"")</f>
        <v/>
      </c>
      <c r="Q57" s="98" t="str">
        <f>IF(AND($B57&gt;0,$C57&gt;0,$D57&gt;0,NOT(ISBLANK($H57))),_xlfn.NORM.INV(ABS(VLOOKUP($M$1,VLookups!$A$43:$B$44,2,FALSE)-Q$3),$G57,$K57),"")</f>
        <v/>
      </c>
      <c r="R57" s="97" t="str">
        <f>IF(AND($B57&gt;0,$C57&gt;0,$D57&gt;0,NOT(ISBLANK($H57))),_xlfn.NORM.INV(ABS(VLOOKUP($M$1,VLookups!$A$43:$B$44,2,FALSE)-R$3),$G57,$K57),"")</f>
        <v/>
      </c>
      <c r="S57" s="98" t="str">
        <f>IF(AND($B57&gt;0,$C57&gt;0,$D57&gt;0,NOT(ISBLANK($H57))),_xlfn.NORM.INV(ABS(VLOOKUP($M$1,VLookups!$A$43:$B$44,2,FALSE)-S$3),$G57,$K57),"")</f>
        <v/>
      </c>
      <c r="T57" s="97" t="str">
        <f>IF(AND($B57&gt;0,$C57&gt;0,$D57&gt;0,NOT(ISBLANK($H57))),_xlfn.NORM.INV(ABS(VLOOKUP($M$1,VLookups!$A$43:$B$44,2,FALSE)-T$3),$G57,$K57),"")</f>
        <v/>
      </c>
      <c r="U57" s="5"/>
      <c r="V57" s="172"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7"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3" t="e">
        <f t="shared" si="209"/>
        <v>#N/A</v>
      </c>
      <c r="DU57" s="173" t="e">
        <f t="shared" si="210"/>
        <v>#N/A</v>
      </c>
      <c r="DV57" s="173" t="e">
        <f t="shared" si="211"/>
        <v>#N/A</v>
      </c>
      <c r="DW57" s="173" t="e">
        <f t="shared" si="212"/>
        <v>#N/A</v>
      </c>
      <c r="DX57" s="173" t="e">
        <f t="shared" si="213"/>
        <v>#N/A</v>
      </c>
      <c r="DY57" s="173" t="e">
        <f t="shared" si="214"/>
        <v>#N/A</v>
      </c>
      <c r="DZ57" s="173" t="e">
        <f t="shared" si="215"/>
        <v>#N/A</v>
      </c>
      <c r="EA57" s="173" t="e">
        <f t="shared" si="216"/>
        <v>#N/A</v>
      </c>
      <c r="EB57" s="173" t="e">
        <f t="shared" si="217"/>
        <v>#N/A</v>
      </c>
      <c r="EC57" s="173" t="e">
        <f t="shared" si="218"/>
        <v>#N/A</v>
      </c>
      <c r="ED57" s="173" t="e">
        <f t="shared" si="219"/>
        <v>#N/A</v>
      </c>
      <c r="EE57" s="173" t="e">
        <f t="shared" si="220"/>
        <v>#N/A</v>
      </c>
      <c r="EF57" s="173" t="e">
        <f t="shared" si="221"/>
        <v>#N/A</v>
      </c>
      <c r="EG57" s="173" t="e">
        <f t="shared" si="222"/>
        <v>#N/A</v>
      </c>
      <c r="EH57" s="173" t="e">
        <f t="shared" si="223"/>
        <v>#N/A</v>
      </c>
      <c r="EI57" s="173" t="e">
        <f t="shared" si="224"/>
        <v>#N/A</v>
      </c>
      <c r="EJ57" s="173" t="e">
        <f t="shared" si="225"/>
        <v>#N/A</v>
      </c>
      <c r="EK57" s="173" t="e">
        <f t="shared" si="226"/>
        <v>#N/A</v>
      </c>
      <c r="EL57" s="173" t="e">
        <f t="shared" si="227"/>
        <v>#N/A</v>
      </c>
      <c r="EM57" s="173" t="e">
        <f t="shared" si="228"/>
        <v>#N/A</v>
      </c>
      <c r="EN57" s="173" t="e">
        <f t="shared" si="229"/>
        <v>#N/A</v>
      </c>
      <c r="EO57" s="173" t="e">
        <f t="shared" si="230"/>
        <v>#N/A</v>
      </c>
      <c r="EP57" s="173" t="e">
        <f t="shared" si="231"/>
        <v>#N/A</v>
      </c>
      <c r="EQ57" s="173" t="e">
        <f t="shared" si="232"/>
        <v>#N/A</v>
      </c>
      <c r="ER57" s="173" t="e">
        <f t="shared" si="233"/>
        <v>#N/A</v>
      </c>
      <c r="ES57" s="173" t="e">
        <f t="shared" si="234"/>
        <v>#N/A</v>
      </c>
      <c r="ET57" s="173" t="e">
        <f t="shared" si="235"/>
        <v>#N/A</v>
      </c>
      <c r="EU57" s="173" t="e">
        <f t="shared" si="236"/>
        <v>#N/A</v>
      </c>
      <c r="EV57" s="173" t="e">
        <f t="shared" si="237"/>
        <v>#N/A</v>
      </c>
      <c r="EW57" s="173" t="e">
        <f t="shared" si="238"/>
        <v>#N/A</v>
      </c>
      <c r="EX57" s="173" t="e">
        <f t="shared" si="239"/>
        <v>#N/A</v>
      </c>
      <c r="EY57" s="173" t="e">
        <f t="shared" si="240"/>
        <v>#N/A</v>
      </c>
      <c r="EZ57" s="173" t="e">
        <f t="shared" si="241"/>
        <v>#N/A</v>
      </c>
      <c r="FA57" s="173" t="e">
        <f t="shared" si="242"/>
        <v>#N/A</v>
      </c>
      <c r="FB57" s="173" t="e">
        <f t="shared" si="243"/>
        <v>#N/A</v>
      </c>
      <c r="FC57" s="173" t="e">
        <f t="shared" si="244"/>
        <v>#N/A</v>
      </c>
      <c r="FD57" s="173" t="e">
        <f t="shared" si="245"/>
        <v>#N/A</v>
      </c>
      <c r="FE57" s="173" t="e">
        <f t="shared" si="246"/>
        <v>#N/A</v>
      </c>
      <c r="FF57" s="173" t="e">
        <f t="shared" si="247"/>
        <v>#N/A</v>
      </c>
      <c r="FG57" s="173" t="e">
        <f t="shared" si="248"/>
        <v>#N/A</v>
      </c>
      <c r="FH57" s="173" t="e">
        <f t="shared" si="249"/>
        <v>#N/A</v>
      </c>
      <c r="FI57" s="173" t="e">
        <f t="shared" si="250"/>
        <v>#N/A</v>
      </c>
      <c r="FJ57" s="173" t="e">
        <f t="shared" si="251"/>
        <v>#N/A</v>
      </c>
      <c r="FK57" s="173" t="e">
        <f t="shared" si="252"/>
        <v>#N/A</v>
      </c>
      <c r="FL57" s="173" t="e">
        <f t="shared" si="253"/>
        <v>#N/A</v>
      </c>
      <c r="FM57" s="173" t="e">
        <f t="shared" si="254"/>
        <v>#N/A</v>
      </c>
      <c r="FN57" s="173" t="e">
        <f t="shared" si="255"/>
        <v>#N/A</v>
      </c>
      <c r="FO57" s="173" t="e">
        <f t="shared" si="256"/>
        <v>#N/A</v>
      </c>
      <c r="FP57" s="173" t="e">
        <f t="shared" si="257"/>
        <v>#N/A</v>
      </c>
      <c r="FQ57" s="173" t="e">
        <f t="shared" si="258"/>
        <v>#N/A</v>
      </c>
      <c r="FR57" s="173" t="e">
        <f t="shared" si="259"/>
        <v>#N/A</v>
      </c>
      <c r="FS57" s="173" t="e">
        <f t="shared" si="260"/>
        <v>#N/A</v>
      </c>
      <c r="FT57" s="173" t="e">
        <f t="shared" si="261"/>
        <v>#N/A</v>
      </c>
      <c r="FU57" s="173" t="e">
        <f t="shared" si="262"/>
        <v>#N/A</v>
      </c>
      <c r="FV57" s="173" t="e">
        <f t="shared" si="263"/>
        <v>#N/A</v>
      </c>
      <c r="FW57" s="173" t="e">
        <f t="shared" si="264"/>
        <v>#N/A</v>
      </c>
      <c r="FX57" s="173" t="e">
        <f t="shared" si="265"/>
        <v>#N/A</v>
      </c>
      <c r="FY57" s="173" t="e">
        <f t="shared" si="266"/>
        <v>#N/A</v>
      </c>
      <c r="FZ57" s="173" t="e">
        <f t="shared" si="267"/>
        <v>#N/A</v>
      </c>
      <c r="GA57" s="173" t="e">
        <f t="shared" si="268"/>
        <v>#N/A</v>
      </c>
      <c r="GB57" s="173" t="e">
        <f t="shared" si="269"/>
        <v>#N/A</v>
      </c>
      <c r="GC57" s="173" t="e">
        <f t="shared" si="270"/>
        <v>#N/A</v>
      </c>
      <c r="GD57" s="173" t="e">
        <f t="shared" si="271"/>
        <v>#N/A</v>
      </c>
      <c r="GE57" s="173" t="e">
        <f t="shared" si="272"/>
        <v>#N/A</v>
      </c>
      <c r="GF57" s="173" t="e">
        <f t="shared" si="273"/>
        <v>#N/A</v>
      </c>
      <c r="GG57" s="173" t="e">
        <f t="shared" si="274"/>
        <v>#N/A</v>
      </c>
      <c r="GH57" s="173" t="e">
        <f t="shared" si="275"/>
        <v>#N/A</v>
      </c>
      <c r="GI57" s="173" t="e">
        <f t="shared" si="276"/>
        <v>#N/A</v>
      </c>
      <c r="GJ57" s="173" t="e">
        <f t="shared" si="277"/>
        <v>#N/A</v>
      </c>
      <c r="GK57" s="173" t="e">
        <f t="shared" si="278"/>
        <v>#N/A</v>
      </c>
      <c r="GL57" s="173" t="e">
        <f t="shared" si="279"/>
        <v>#N/A</v>
      </c>
      <c r="GM57" s="173" t="e">
        <f t="shared" si="280"/>
        <v>#N/A</v>
      </c>
      <c r="GN57" s="173" t="e">
        <f t="shared" si="281"/>
        <v>#N/A</v>
      </c>
      <c r="GO57" s="173" t="e">
        <f t="shared" si="282"/>
        <v>#N/A</v>
      </c>
      <c r="GP57" s="173" t="e">
        <f t="shared" si="283"/>
        <v>#N/A</v>
      </c>
      <c r="GQ57" s="173" t="e">
        <f t="shared" si="284"/>
        <v>#N/A</v>
      </c>
      <c r="GR57" s="173" t="e">
        <f t="shared" si="285"/>
        <v>#N/A</v>
      </c>
      <c r="GS57" s="173" t="e">
        <f t="shared" si="286"/>
        <v>#N/A</v>
      </c>
      <c r="GT57" s="173" t="e">
        <f t="shared" si="287"/>
        <v>#N/A</v>
      </c>
      <c r="GU57" s="173" t="e">
        <f t="shared" si="288"/>
        <v>#N/A</v>
      </c>
      <c r="GV57" s="173" t="e">
        <f t="shared" si="289"/>
        <v>#N/A</v>
      </c>
      <c r="GW57" s="173" t="e">
        <f t="shared" si="290"/>
        <v>#N/A</v>
      </c>
      <c r="GX57" s="173" t="e">
        <f t="shared" si="291"/>
        <v>#N/A</v>
      </c>
      <c r="GY57" s="173" t="e">
        <f t="shared" si="292"/>
        <v>#N/A</v>
      </c>
      <c r="GZ57" s="173" t="e">
        <f t="shared" si="293"/>
        <v>#N/A</v>
      </c>
      <c r="HA57" s="173" t="e">
        <f t="shared" si="294"/>
        <v>#N/A</v>
      </c>
      <c r="HB57" s="173" t="e">
        <f t="shared" si="295"/>
        <v>#N/A</v>
      </c>
      <c r="HC57" s="173" t="e">
        <f t="shared" si="296"/>
        <v>#N/A</v>
      </c>
      <c r="HD57" s="173" t="e">
        <f t="shared" si="297"/>
        <v>#N/A</v>
      </c>
      <c r="HE57" s="173" t="e">
        <f t="shared" si="298"/>
        <v>#N/A</v>
      </c>
      <c r="HF57" s="173" t="e">
        <f t="shared" si="299"/>
        <v>#N/A</v>
      </c>
      <c r="HG57" s="173" t="e">
        <f t="shared" si="300"/>
        <v>#N/A</v>
      </c>
      <c r="HH57" s="173" t="e">
        <f t="shared" si="301"/>
        <v>#N/A</v>
      </c>
      <c r="HI57" s="173" t="e">
        <f t="shared" si="302"/>
        <v>#N/A</v>
      </c>
      <c r="HJ57" s="173" t="e">
        <f t="shared" si="303"/>
        <v>#N/A</v>
      </c>
      <c r="HK57" s="173" t="e">
        <f t="shared" si="304"/>
        <v>#N/A</v>
      </c>
      <c r="HL57" s="173" t="e">
        <f t="shared" si="305"/>
        <v>#N/A</v>
      </c>
      <c r="HM57" s="173" t="e">
        <f t="shared" si="306"/>
        <v>#N/A</v>
      </c>
      <c r="HN57" s="173" t="e">
        <f t="shared" si="307"/>
        <v>#N/A</v>
      </c>
      <c r="HO57" s="173" t="e">
        <f t="shared" si="308"/>
        <v>#N/A</v>
      </c>
      <c r="HP57" s="173" t="e">
        <f t="shared" si="309"/>
        <v>#N/A</v>
      </c>
    </row>
    <row r="58" spans="1:224" hidden="1" x14ac:dyDescent="0.25">
      <c r="A58" s="4">
        <v>55</v>
      </c>
      <c r="B58" s="100" t="str">
        <f t="shared" si="107"/>
        <v/>
      </c>
      <c r="C58" s="99"/>
      <c r="D58" s="100" t="str">
        <f t="shared" si="108"/>
        <v/>
      </c>
      <c r="E58" s="36" t="str">
        <f t="shared" si="0"/>
        <v/>
      </c>
      <c r="F58" s="36" t="str">
        <f t="shared" si="1"/>
        <v/>
      </c>
      <c r="G58" s="77" t="str">
        <f t="shared" si="109"/>
        <v/>
      </c>
      <c r="H58" s="23"/>
      <c r="I58" s="58"/>
      <c r="J58" s="300"/>
      <c r="K58" s="78" t="str">
        <f>IF(AND(B58&gt;0,C58&gt;0,D58&gt;0),IF(ISBLANK(J58),IF(ISBLANK(H58),"",(D58-B58)*VLOOKUP(H58,VLookups!$A$4:$B$13,2,FALSE)),J58),"")</f>
        <v/>
      </c>
      <c r="L58" s="79" t="str">
        <f t="shared" si="205"/>
        <v/>
      </c>
      <c r="M58" s="99"/>
      <c r="N58" s="290" t="str">
        <f>IF(AND(M58&gt;0,C58&gt;0,NOT(K58="")),ABS(VLOOKUP($M$1,VLookups!$A$43:$B$44,2,FALSE)-_xlfn.NORM.DIST(M58,G58,K58,TRUE)),"")</f>
        <v/>
      </c>
      <c r="O58" s="98" t="str">
        <f>IF(AND($B58&gt;0,$C58&gt;0,$D58&gt;0,NOT(ISBLANK($H58))),_xlfn.NORM.INV(ABS(VLOOKUP($M$1,VLookups!$A$43:$B$44,2,FALSE)-O$3),$G58,$K58),"")</f>
        <v/>
      </c>
      <c r="P58" s="97" t="str">
        <f>IF(AND($B58&gt;0,$C58&gt;0,$D58&gt;0,NOT(ISBLANK($H58))),_xlfn.NORM.INV(ABS(VLOOKUP($M$1,VLookups!$A$43:$B$44,2,FALSE)-P$3),$G58,$K58),"")</f>
        <v/>
      </c>
      <c r="Q58" s="98" t="str">
        <f>IF(AND($B58&gt;0,$C58&gt;0,$D58&gt;0,NOT(ISBLANK($H58))),_xlfn.NORM.INV(ABS(VLOOKUP($M$1,VLookups!$A$43:$B$44,2,FALSE)-Q$3),$G58,$K58),"")</f>
        <v/>
      </c>
      <c r="R58" s="97" t="str">
        <f>IF(AND($B58&gt;0,$C58&gt;0,$D58&gt;0,NOT(ISBLANK($H58))),_xlfn.NORM.INV(ABS(VLOOKUP($M$1,VLookups!$A$43:$B$44,2,FALSE)-R$3),$G58,$K58),"")</f>
        <v/>
      </c>
      <c r="S58" s="98" t="str">
        <f>IF(AND($B58&gt;0,$C58&gt;0,$D58&gt;0,NOT(ISBLANK($H58))),_xlfn.NORM.INV(ABS(VLOOKUP($M$1,VLookups!$A$43:$B$44,2,FALSE)-S$3),$G58,$K58),"")</f>
        <v/>
      </c>
      <c r="T58" s="97" t="str">
        <f>IF(AND($B58&gt;0,$C58&gt;0,$D58&gt;0,NOT(ISBLANK($H58))),_xlfn.NORM.INV(ABS(VLOOKUP($M$1,VLookups!$A$43:$B$44,2,FALSE)-T$3),$G58,$K58),"")</f>
        <v/>
      </c>
      <c r="U58" s="5"/>
      <c r="V58" s="172"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7"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3" t="e">
        <f t="shared" si="209"/>
        <v>#N/A</v>
      </c>
      <c r="DU58" s="173" t="e">
        <f t="shared" si="210"/>
        <v>#N/A</v>
      </c>
      <c r="DV58" s="173" t="e">
        <f t="shared" si="211"/>
        <v>#N/A</v>
      </c>
      <c r="DW58" s="173" t="e">
        <f t="shared" si="212"/>
        <v>#N/A</v>
      </c>
      <c r="DX58" s="173" t="e">
        <f t="shared" si="213"/>
        <v>#N/A</v>
      </c>
      <c r="DY58" s="173" t="e">
        <f t="shared" si="214"/>
        <v>#N/A</v>
      </c>
      <c r="DZ58" s="173" t="e">
        <f t="shared" si="215"/>
        <v>#N/A</v>
      </c>
      <c r="EA58" s="173" t="e">
        <f t="shared" si="216"/>
        <v>#N/A</v>
      </c>
      <c r="EB58" s="173" t="e">
        <f t="shared" si="217"/>
        <v>#N/A</v>
      </c>
      <c r="EC58" s="173" t="e">
        <f t="shared" si="218"/>
        <v>#N/A</v>
      </c>
      <c r="ED58" s="173" t="e">
        <f t="shared" si="219"/>
        <v>#N/A</v>
      </c>
      <c r="EE58" s="173" t="e">
        <f t="shared" si="220"/>
        <v>#N/A</v>
      </c>
      <c r="EF58" s="173" t="e">
        <f t="shared" si="221"/>
        <v>#N/A</v>
      </c>
      <c r="EG58" s="173" t="e">
        <f t="shared" si="222"/>
        <v>#N/A</v>
      </c>
      <c r="EH58" s="173" t="e">
        <f t="shared" si="223"/>
        <v>#N/A</v>
      </c>
      <c r="EI58" s="173" t="e">
        <f t="shared" si="224"/>
        <v>#N/A</v>
      </c>
      <c r="EJ58" s="173" t="e">
        <f t="shared" si="225"/>
        <v>#N/A</v>
      </c>
      <c r="EK58" s="173" t="e">
        <f t="shared" si="226"/>
        <v>#N/A</v>
      </c>
      <c r="EL58" s="173" t="e">
        <f t="shared" si="227"/>
        <v>#N/A</v>
      </c>
      <c r="EM58" s="173" t="e">
        <f t="shared" si="228"/>
        <v>#N/A</v>
      </c>
      <c r="EN58" s="173" t="e">
        <f t="shared" si="229"/>
        <v>#N/A</v>
      </c>
      <c r="EO58" s="173" t="e">
        <f t="shared" si="230"/>
        <v>#N/A</v>
      </c>
      <c r="EP58" s="173" t="e">
        <f t="shared" si="231"/>
        <v>#N/A</v>
      </c>
      <c r="EQ58" s="173" t="e">
        <f t="shared" si="232"/>
        <v>#N/A</v>
      </c>
      <c r="ER58" s="173" t="e">
        <f t="shared" si="233"/>
        <v>#N/A</v>
      </c>
      <c r="ES58" s="173" t="e">
        <f t="shared" si="234"/>
        <v>#N/A</v>
      </c>
      <c r="ET58" s="173" t="e">
        <f t="shared" si="235"/>
        <v>#N/A</v>
      </c>
      <c r="EU58" s="173" t="e">
        <f t="shared" si="236"/>
        <v>#N/A</v>
      </c>
      <c r="EV58" s="173" t="e">
        <f t="shared" si="237"/>
        <v>#N/A</v>
      </c>
      <c r="EW58" s="173" t="e">
        <f t="shared" si="238"/>
        <v>#N/A</v>
      </c>
      <c r="EX58" s="173" t="e">
        <f t="shared" si="239"/>
        <v>#N/A</v>
      </c>
      <c r="EY58" s="173" t="e">
        <f t="shared" si="240"/>
        <v>#N/A</v>
      </c>
      <c r="EZ58" s="173" t="e">
        <f t="shared" si="241"/>
        <v>#N/A</v>
      </c>
      <c r="FA58" s="173" t="e">
        <f t="shared" si="242"/>
        <v>#N/A</v>
      </c>
      <c r="FB58" s="173" t="e">
        <f t="shared" si="243"/>
        <v>#N/A</v>
      </c>
      <c r="FC58" s="173" t="e">
        <f t="shared" si="244"/>
        <v>#N/A</v>
      </c>
      <c r="FD58" s="173" t="e">
        <f t="shared" si="245"/>
        <v>#N/A</v>
      </c>
      <c r="FE58" s="173" t="e">
        <f t="shared" si="246"/>
        <v>#N/A</v>
      </c>
      <c r="FF58" s="173" t="e">
        <f t="shared" si="247"/>
        <v>#N/A</v>
      </c>
      <c r="FG58" s="173" t="e">
        <f t="shared" si="248"/>
        <v>#N/A</v>
      </c>
      <c r="FH58" s="173" t="e">
        <f t="shared" si="249"/>
        <v>#N/A</v>
      </c>
      <c r="FI58" s="173" t="e">
        <f t="shared" si="250"/>
        <v>#N/A</v>
      </c>
      <c r="FJ58" s="173" t="e">
        <f t="shared" si="251"/>
        <v>#N/A</v>
      </c>
      <c r="FK58" s="173" t="e">
        <f t="shared" si="252"/>
        <v>#N/A</v>
      </c>
      <c r="FL58" s="173" t="e">
        <f t="shared" si="253"/>
        <v>#N/A</v>
      </c>
      <c r="FM58" s="173" t="e">
        <f t="shared" si="254"/>
        <v>#N/A</v>
      </c>
      <c r="FN58" s="173" t="e">
        <f t="shared" si="255"/>
        <v>#N/A</v>
      </c>
      <c r="FO58" s="173" t="e">
        <f t="shared" si="256"/>
        <v>#N/A</v>
      </c>
      <c r="FP58" s="173" t="e">
        <f t="shared" si="257"/>
        <v>#N/A</v>
      </c>
      <c r="FQ58" s="173" t="e">
        <f t="shared" si="258"/>
        <v>#N/A</v>
      </c>
      <c r="FR58" s="173" t="e">
        <f t="shared" si="259"/>
        <v>#N/A</v>
      </c>
      <c r="FS58" s="173" t="e">
        <f t="shared" si="260"/>
        <v>#N/A</v>
      </c>
      <c r="FT58" s="173" t="e">
        <f t="shared" si="261"/>
        <v>#N/A</v>
      </c>
      <c r="FU58" s="173" t="e">
        <f t="shared" si="262"/>
        <v>#N/A</v>
      </c>
      <c r="FV58" s="173" t="e">
        <f t="shared" si="263"/>
        <v>#N/A</v>
      </c>
      <c r="FW58" s="173" t="e">
        <f t="shared" si="264"/>
        <v>#N/A</v>
      </c>
      <c r="FX58" s="173" t="e">
        <f t="shared" si="265"/>
        <v>#N/A</v>
      </c>
      <c r="FY58" s="173" t="e">
        <f t="shared" si="266"/>
        <v>#N/A</v>
      </c>
      <c r="FZ58" s="173" t="e">
        <f t="shared" si="267"/>
        <v>#N/A</v>
      </c>
      <c r="GA58" s="173" t="e">
        <f t="shared" si="268"/>
        <v>#N/A</v>
      </c>
      <c r="GB58" s="173" t="e">
        <f t="shared" si="269"/>
        <v>#N/A</v>
      </c>
      <c r="GC58" s="173" t="e">
        <f t="shared" si="270"/>
        <v>#N/A</v>
      </c>
      <c r="GD58" s="173" t="e">
        <f t="shared" si="271"/>
        <v>#N/A</v>
      </c>
      <c r="GE58" s="173" t="e">
        <f t="shared" si="272"/>
        <v>#N/A</v>
      </c>
      <c r="GF58" s="173" t="e">
        <f t="shared" si="273"/>
        <v>#N/A</v>
      </c>
      <c r="GG58" s="173" t="e">
        <f t="shared" si="274"/>
        <v>#N/A</v>
      </c>
      <c r="GH58" s="173" t="e">
        <f t="shared" si="275"/>
        <v>#N/A</v>
      </c>
      <c r="GI58" s="173" t="e">
        <f t="shared" si="276"/>
        <v>#N/A</v>
      </c>
      <c r="GJ58" s="173" t="e">
        <f t="shared" si="277"/>
        <v>#N/A</v>
      </c>
      <c r="GK58" s="173" t="e">
        <f t="shared" si="278"/>
        <v>#N/A</v>
      </c>
      <c r="GL58" s="173" t="e">
        <f t="shared" si="279"/>
        <v>#N/A</v>
      </c>
      <c r="GM58" s="173" t="e">
        <f t="shared" si="280"/>
        <v>#N/A</v>
      </c>
      <c r="GN58" s="173" t="e">
        <f t="shared" si="281"/>
        <v>#N/A</v>
      </c>
      <c r="GO58" s="173" t="e">
        <f t="shared" si="282"/>
        <v>#N/A</v>
      </c>
      <c r="GP58" s="173" t="e">
        <f t="shared" si="283"/>
        <v>#N/A</v>
      </c>
      <c r="GQ58" s="173" t="e">
        <f t="shared" si="284"/>
        <v>#N/A</v>
      </c>
      <c r="GR58" s="173" t="e">
        <f t="shared" si="285"/>
        <v>#N/A</v>
      </c>
      <c r="GS58" s="173" t="e">
        <f t="shared" si="286"/>
        <v>#N/A</v>
      </c>
      <c r="GT58" s="173" t="e">
        <f t="shared" si="287"/>
        <v>#N/A</v>
      </c>
      <c r="GU58" s="173" t="e">
        <f t="shared" si="288"/>
        <v>#N/A</v>
      </c>
      <c r="GV58" s="173" t="e">
        <f t="shared" si="289"/>
        <v>#N/A</v>
      </c>
      <c r="GW58" s="173" t="e">
        <f t="shared" si="290"/>
        <v>#N/A</v>
      </c>
      <c r="GX58" s="173" t="e">
        <f t="shared" si="291"/>
        <v>#N/A</v>
      </c>
      <c r="GY58" s="173" t="e">
        <f t="shared" si="292"/>
        <v>#N/A</v>
      </c>
      <c r="GZ58" s="173" t="e">
        <f t="shared" si="293"/>
        <v>#N/A</v>
      </c>
      <c r="HA58" s="173" t="e">
        <f t="shared" si="294"/>
        <v>#N/A</v>
      </c>
      <c r="HB58" s="173" t="e">
        <f t="shared" si="295"/>
        <v>#N/A</v>
      </c>
      <c r="HC58" s="173" t="e">
        <f t="shared" si="296"/>
        <v>#N/A</v>
      </c>
      <c r="HD58" s="173" t="e">
        <f t="shared" si="297"/>
        <v>#N/A</v>
      </c>
      <c r="HE58" s="173" t="e">
        <f t="shared" si="298"/>
        <v>#N/A</v>
      </c>
      <c r="HF58" s="173" t="e">
        <f t="shared" si="299"/>
        <v>#N/A</v>
      </c>
      <c r="HG58" s="173" t="e">
        <f t="shared" si="300"/>
        <v>#N/A</v>
      </c>
      <c r="HH58" s="173" t="e">
        <f t="shared" si="301"/>
        <v>#N/A</v>
      </c>
      <c r="HI58" s="173" t="e">
        <f t="shared" si="302"/>
        <v>#N/A</v>
      </c>
      <c r="HJ58" s="173" t="e">
        <f t="shared" si="303"/>
        <v>#N/A</v>
      </c>
      <c r="HK58" s="173" t="e">
        <f t="shared" si="304"/>
        <v>#N/A</v>
      </c>
      <c r="HL58" s="173" t="e">
        <f t="shared" si="305"/>
        <v>#N/A</v>
      </c>
      <c r="HM58" s="173" t="e">
        <f t="shared" si="306"/>
        <v>#N/A</v>
      </c>
      <c r="HN58" s="173" t="e">
        <f t="shared" si="307"/>
        <v>#N/A</v>
      </c>
      <c r="HO58" s="173" t="e">
        <f t="shared" si="308"/>
        <v>#N/A</v>
      </c>
      <c r="HP58" s="173" t="e">
        <f t="shared" si="309"/>
        <v>#N/A</v>
      </c>
    </row>
    <row r="59" spans="1:224" hidden="1" x14ac:dyDescent="0.25">
      <c r="A59" s="4">
        <v>56</v>
      </c>
      <c r="B59" s="100" t="str">
        <f t="shared" si="107"/>
        <v/>
      </c>
      <c r="C59" s="99"/>
      <c r="D59" s="100" t="str">
        <f t="shared" si="108"/>
        <v/>
      </c>
      <c r="E59" s="36" t="str">
        <f t="shared" si="0"/>
        <v/>
      </c>
      <c r="F59" s="36" t="str">
        <f t="shared" si="1"/>
        <v/>
      </c>
      <c r="G59" s="77" t="str">
        <f t="shared" si="109"/>
        <v/>
      </c>
      <c r="H59" s="23"/>
      <c r="I59" s="58"/>
      <c r="J59" s="300"/>
      <c r="K59" s="78" t="str">
        <f>IF(AND(B59&gt;0,C59&gt;0,D59&gt;0),IF(ISBLANK(J59),IF(ISBLANK(H59),"",(D59-B59)*VLOOKUP(H59,VLookups!$A$4:$B$13,2,FALSE)),J59),"")</f>
        <v/>
      </c>
      <c r="L59" s="79" t="str">
        <f t="shared" si="205"/>
        <v/>
      </c>
      <c r="M59" s="99"/>
      <c r="N59" s="290" t="str">
        <f>IF(AND(M59&gt;0,C59&gt;0,NOT(K59="")),ABS(VLOOKUP($M$1,VLookups!$A$43:$B$44,2,FALSE)-_xlfn.NORM.DIST(M59,G59,K59,TRUE)),"")</f>
        <v/>
      </c>
      <c r="O59" s="98" t="str">
        <f>IF(AND($B59&gt;0,$C59&gt;0,$D59&gt;0,NOT(ISBLANK($H59))),_xlfn.NORM.INV(ABS(VLOOKUP($M$1,VLookups!$A$43:$B$44,2,FALSE)-O$3),$G59,$K59),"")</f>
        <v/>
      </c>
      <c r="P59" s="97" t="str">
        <f>IF(AND($B59&gt;0,$C59&gt;0,$D59&gt;0,NOT(ISBLANK($H59))),_xlfn.NORM.INV(ABS(VLOOKUP($M$1,VLookups!$A$43:$B$44,2,FALSE)-P$3),$G59,$K59),"")</f>
        <v/>
      </c>
      <c r="Q59" s="98" t="str">
        <f>IF(AND($B59&gt;0,$C59&gt;0,$D59&gt;0,NOT(ISBLANK($H59))),_xlfn.NORM.INV(ABS(VLOOKUP($M$1,VLookups!$A$43:$B$44,2,FALSE)-Q$3),$G59,$K59),"")</f>
        <v/>
      </c>
      <c r="R59" s="97" t="str">
        <f>IF(AND($B59&gt;0,$C59&gt;0,$D59&gt;0,NOT(ISBLANK($H59))),_xlfn.NORM.INV(ABS(VLOOKUP($M$1,VLookups!$A$43:$B$44,2,FALSE)-R$3),$G59,$K59),"")</f>
        <v/>
      </c>
      <c r="S59" s="98" t="str">
        <f>IF(AND($B59&gt;0,$C59&gt;0,$D59&gt;0,NOT(ISBLANK($H59))),_xlfn.NORM.INV(ABS(VLOOKUP($M$1,VLookups!$A$43:$B$44,2,FALSE)-S$3),$G59,$K59),"")</f>
        <v/>
      </c>
      <c r="T59" s="97" t="str">
        <f>IF(AND($B59&gt;0,$C59&gt;0,$D59&gt;0,NOT(ISBLANK($H59))),_xlfn.NORM.INV(ABS(VLOOKUP($M$1,VLookups!$A$43:$B$44,2,FALSE)-T$3),$G59,$K59),"")</f>
        <v/>
      </c>
      <c r="U59" s="5"/>
      <c r="V59" s="172"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7"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3" t="e">
        <f t="shared" si="209"/>
        <v>#N/A</v>
      </c>
      <c r="DU59" s="173" t="e">
        <f t="shared" si="210"/>
        <v>#N/A</v>
      </c>
      <c r="DV59" s="173" t="e">
        <f t="shared" si="211"/>
        <v>#N/A</v>
      </c>
      <c r="DW59" s="173" t="e">
        <f t="shared" si="212"/>
        <v>#N/A</v>
      </c>
      <c r="DX59" s="173" t="e">
        <f t="shared" si="213"/>
        <v>#N/A</v>
      </c>
      <c r="DY59" s="173" t="e">
        <f t="shared" si="214"/>
        <v>#N/A</v>
      </c>
      <c r="DZ59" s="173" t="e">
        <f t="shared" si="215"/>
        <v>#N/A</v>
      </c>
      <c r="EA59" s="173" t="e">
        <f t="shared" si="216"/>
        <v>#N/A</v>
      </c>
      <c r="EB59" s="173" t="e">
        <f t="shared" si="217"/>
        <v>#N/A</v>
      </c>
      <c r="EC59" s="173" t="e">
        <f t="shared" si="218"/>
        <v>#N/A</v>
      </c>
      <c r="ED59" s="173" t="e">
        <f t="shared" si="219"/>
        <v>#N/A</v>
      </c>
      <c r="EE59" s="173" t="e">
        <f t="shared" si="220"/>
        <v>#N/A</v>
      </c>
      <c r="EF59" s="173" t="e">
        <f t="shared" si="221"/>
        <v>#N/A</v>
      </c>
      <c r="EG59" s="173" t="e">
        <f t="shared" si="222"/>
        <v>#N/A</v>
      </c>
      <c r="EH59" s="173" t="e">
        <f t="shared" si="223"/>
        <v>#N/A</v>
      </c>
      <c r="EI59" s="173" t="e">
        <f t="shared" si="224"/>
        <v>#N/A</v>
      </c>
      <c r="EJ59" s="173" t="e">
        <f t="shared" si="225"/>
        <v>#N/A</v>
      </c>
      <c r="EK59" s="173" t="e">
        <f t="shared" si="226"/>
        <v>#N/A</v>
      </c>
      <c r="EL59" s="173" t="e">
        <f t="shared" si="227"/>
        <v>#N/A</v>
      </c>
      <c r="EM59" s="173" t="e">
        <f t="shared" si="228"/>
        <v>#N/A</v>
      </c>
      <c r="EN59" s="173" t="e">
        <f t="shared" si="229"/>
        <v>#N/A</v>
      </c>
      <c r="EO59" s="173" t="e">
        <f t="shared" si="230"/>
        <v>#N/A</v>
      </c>
      <c r="EP59" s="173" t="e">
        <f t="shared" si="231"/>
        <v>#N/A</v>
      </c>
      <c r="EQ59" s="173" t="e">
        <f t="shared" si="232"/>
        <v>#N/A</v>
      </c>
      <c r="ER59" s="173" t="e">
        <f t="shared" si="233"/>
        <v>#N/A</v>
      </c>
      <c r="ES59" s="173" t="e">
        <f t="shared" si="234"/>
        <v>#N/A</v>
      </c>
      <c r="ET59" s="173" t="e">
        <f t="shared" si="235"/>
        <v>#N/A</v>
      </c>
      <c r="EU59" s="173" t="e">
        <f t="shared" si="236"/>
        <v>#N/A</v>
      </c>
      <c r="EV59" s="173" t="e">
        <f t="shared" si="237"/>
        <v>#N/A</v>
      </c>
      <c r="EW59" s="173" t="e">
        <f t="shared" si="238"/>
        <v>#N/A</v>
      </c>
      <c r="EX59" s="173" t="e">
        <f t="shared" si="239"/>
        <v>#N/A</v>
      </c>
      <c r="EY59" s="173" t="e">
        <f t="shared" si="240"/>
        <v>#N/A</v>
      </c>
      <c r="EZ59" s="173" t="e">
        <f t="shared" si="241"/>
        <v>#N/A</v>
      </c>
      <c r="FA59" s="173" t="e">
        <f t="shared" si="242"/>
        <v>#N/A</v>
      </c>
      <c r="FB59" s="173" t="e">
        <f t="shared" si="243"/>
        <v>#N/A</v>
      </c>
      <c r="FC59" s="173" t="e">
        <f t="shared" si="244"/>
        <v>#N/A</v>
      </c>
      <c r="FD59" s="173" t="e">
        <f t="shared" si="245"/>
        <v>#N/A</v>
      </c>
      <c r="FE59" s="173" t="e">
        <f t="shared" si="246"/>
        <v>#N/A</v>
      </c>
      <c r="FF59" s="173" t="e">
        <f t="shared" si="247"/>
        <v>#N/A</v>
      </c>
      <c r="FG59" s="173" t="e">
        <f t="shared" si="248"/>
        <v>#N/A</v>
      </c>
      <c r="FH59" s="173" t="e">
        <f t="shared" si="249"/>
        <v>#N/A</v>
      </c>
      <c r="FI59" s="173" t="e">
        <f t="shared" si="250"/>
        <v>#N/A</v>
      </c>
      <c r="FJ59" s="173" t="e">
        <f t="shared" si="251"/>
        <v>#N/A</v>
      </c>
      <c r="FK59" s="173" t="e">
        <f t="shared" si="252"/>
        <v>#N/A</v>
      </c>
      <c r="FL59" s="173" t="e">
        <f t="shared" si="253"/>
        <v>#N/A</v>
      </c>
      <c r="FM59" s="173" t="e">
        <f t="shared" si="254"/>
        <v>#N/A</v>
      </c>
      <c r="FN59" s="173" t="e">
        <f t="shared" si="255"/>
        <v>#N/A</v>
      </c>
      <c r="FO59" s="173" t="e">
        <f t="shared" si="256"/>
        <v>#N/A</v>
      </c>
      <c r="FP59" s="173" t="e">
        <f t="shared" si="257"/>
        <v>#N/A</v>
      </c>
      <c r="FQ59" s="173" t="e">
        <f t="shared" si="258"/>
        <v>#N/A</v>
      </c>
      <c r="FR59" s="173" t="e">
        <f t="shared" si="259"/>
        <v>#N/A</v>
      </c>
      <c r="FS59" s="173" t="e">
        <f t="shared" si="260"/>
        <v>#N/A</v>
      </c>
      <c r="FT59" s="173" t="e">
        <f t="shared" si="261"/>
        <v>#N/A</v>
      </c>
      <c r="FU59" s="173" t="e">
        <f t="shared" si="262"/>
        <v>#N/A</v>
      </c>
      <c r="FV59" s="173" t="e">
        <f t="shared" si="263"/>
        <v>#N/A</v>
      </c>
      <c r="FW59" s="173" t="e">
        <f t="shared" si="264"/>
        <v>#N/A</v>
      </c>
      <c r="FX59" s="173" t="e">
        <f t="shared" si="265"/>
        <v>#N/A</v>
      </c>
      <c r="FY59" s="173" t="e">
        <f t="shared" si="266"/>
        <v>#N/A</v>
      </c>
      <c r="FZ59" s="173" t="e">
        <f t="shared" si="267"/>
        <v>#N/A</v>
      </c>
      <c r="GA59" s="173" t="e">
        <f t="shared" si="268"/>
        <v>#N/A</v>
      </c>
      <c r="GB59" s="173" t="e">
        <f t="shared" si="269"/>
        <v>#N/A</v>
      </c>
      <c r="GC59" s="173" t="e">
        <f t="shared" si="270"/>
        <v>#N/A</v>
      </c>
      <c r="GD59" s="173" t="e">
        <f t="shared" si="271"/>
        <v>#N/A</v>
      </c>
      <c r="GE59" s="173" t="e">
        <f t="shared" si="272"/>
        <v>#N/A</v>
      </c>
      <c r="GF59" s="173" t="e">
        <f t="shared" si="273"/>
        <v>#N/A</v>
      </c>
      <c r="GG59" s="173" t="e">
        <f t="shared" si="274"/>
        <v>#N/A</v>
      </c>
      <c r="GH59" s="173" t="e">
        <f t="shared" si="275"/>
        <v>#N/A</v>
      </c>
      <c r="GI59" s="173" t="e">
        <f t="shared" si="276"/>
        <v>#N/A</v>
      </c>
      <c r="GJ59" s="173" t="e">
        <f t="shared" si="277"/>
        <v>#N/A</v>
      </c>
      <c r="GK59" s="173" t="e">
        <f t="shared" si="278"/>
        <v>#N/A</v>
      </c>
      <c r="GL59" s="173" t="e">
        <f t="shared" si="279"/>
        <v>#N/A</v>
      </c>
      <c r="GM59" s="173" t="e">
        <f t="shared" si="280"/>
        <v>#N/A</v>
      </c>
      <c r="GN59" s="173" t="e">
        <f t="shared" si="281"/>
        <v>#N/A</v>
      </c>
      <c r="GO59" s="173" t="e">
        <f t="shared" si="282"/>
        <v>#N/A</v>
      </c>
      <c r="GP59" s="173" t="e">
        <f t="shared" si="283"/>
        <v>#N/A</v>
      </c>
      <c r="GQ59" s="173" t="e">
        <f t="shared" si="284"/>
        <v>#N/A</v>
      </c>
      <c r="GR59" s="173" t="e">
        <f t="shared" si="285"/>
        <v>#N/A</v>
      </c>
      <c r="GS59" s="173" t="e">
        <f t="shared" si="286"/>
        <v>#N/A</v>
      </c>
      <c r="GT59" s="173" t="e">
        <f t="shared" si="287"/>
        <v>#N/A</v>
      </c>
      <c r="GU59" s="173" t="e">
        <f t="shared" si="288"/>
        <v>#N/A</v>
      </c>
      <c r="GV59" s="173" t="e">
        <f t="shared" si="289"/>
        <v>#N/A</v>
      </c>
      <c r="GW59" s="173" t="e">
        <f t="shared" si="290"/>
        <v>#N/A</v>
      </c>
      <c r="GX59" s="173" t="e">
        <f t="shared" si="291"/>
        <v>#N/A</v>
      </c>
      <c r="GY59" s="173" t="e">
        <f t="shared" si="292"/>
        <v>#N/A</v>
      </c>
      <c r="GZ59" s="173" t="e">
        <f t="shared" si="293"/>
        <v>#N/A</v>
      </c>
      <c r="HA59" s="173" t="e">
        <f t="shared" si="294"/>
        <v>#N/A</v>
      </c>
      <c r="HB59" s="173" t="e">
        <f t="shared" si="295"/>
        <v>#N/A</v>
      </c>
      <c r="HC59" s="173" t="e">
        <f t="shared" si="296"/>
        <v>#N/A</v>
      </c>
      <c r="HD59" s="173" t="e">
        <f t="shared" si="297"/>
        <v>#N/A</v>
      </c>
      <c r="HE59" s="173" t="e">
        <f t="shared" si="298"/>
        <v>#N/A</v>
      </c>
      <c r="HF59" s="173" t="e">
        <f t="shared" si="299"/>
        <v>#N/A</v>
      </c>
      <c r="HG59" s="173" t="e">
        <f t="shared" si="300"/>
        <v>#N/A</v>
      </c>
      <c r="HH59" s="173" t="e">
        <f t="shared" si="301"/>
        <v>#N/A</v>
      </c>
      <c r="HI59" s="173" t="e">
        <f t="shared" si="302"/>
        <v>#N/A</v>
      </c>
      <c r="HJ59" s="173" t="e">
        <f t="shared" si="303"/>
        <v>#N/A</v>
      </c>
      <c r="HK59" s="173" t="e">
        <f t="shared" si="304"/>
        <v>#N/A</v>
      </c>
      <c r="HL59" s="173" t="e">
        <f t="shared" si="305"/>
        <v>#N/A</v>
      </c>
      <c r="HM59" s="173" t="e">
        <f t="shared" si="306"/>
        <v>#N/A</v>
      </c>
      <c r="HN59" s="173" t="e">
        <f t="shared" si="307"/>
        <v>#N/A</v>
      </c>
      <c r="HO59" s="173" t="e">
        <f t="shared" si="308"/>
        <v>#N/A</v>
      </c>
      <c r="HP59" s="173" t="e">
        <f t="shared" si="309"/>
        <v>#N/A</v>
      </c>
    </row>
    <row r="60" spans="1:224" hidden="1" x14ac:dyDescent="0.25">
      <c r="A60" s="4">
        <v>57</v>
      </c>
      <c r="B60" s="100" t="str">
        <f t="shared" si="107"/>
        <v/>
      </c>
      <c r="C60" s="99"/>
      <c r="D60" s="100" t="str">
        <f t="shared" si="108"/>
        <v/>
      </c>
      <c r="E60" s="36" t="str">
        <f t="shared" si="0"/>
        <v/>
      </c>
      <c r="F60" s="36" t="str">
        <f t="shared" si="1"/>
        <v/>
      </c>
      <c r="G60" s="77" t="str">
        <f t="shared" si="109"/>
        <v/>
      </c>
      <c r="H60" s="23"/>
      <c r="I60" s="58"/>
      <c r="J60" s="300"/>
      <c r="K60" s="78" t="str">
        <f>IF(AND(B60&gt;0,C60&gt;0,D60&gt;0),IF(ISBLANK(J60),IF(ISBLANK(H60),"",(D60-B60)*VLOOKUP(H60,VLookups!$A$4:$B$13,2,FALSE)),J60),"")</f>
        <v/>
      </c>
      <c r="L60" s="79" t="str">
        <f t="shared" si="205"/>
        <v/>
      </c>
      <c r="M60" s="99"/>
      <c r="N60" s="290" t="str">
        <f>IF(AND(M60&gt;0,C60&gt;0,NOT(K60="")),ABS(VLOOKUP($M$1,VLookups!$A$43:$B$44,2,FALSE)-_xlfn.NORM.DIST(M60,G60,K60,TRUE)),"")</f>
        <v/>
      </c>
      <c r="O60" s="98" t="str">
        <f>IF(AND($B60&gt;0,$C60&gt;0,$D60&gt;0,NOT(ISBLANK($H60))),_xlfn.NORM.INV(ABS(VLOOKUP($M$1,VLookups!$A$43:$B$44,2,FALSE)-O$3),$G60,$K60),"")</f>
        <v/>
      </c>
      <c r="P60" s="97" t="str">
        <f>IF(AND($B60&gt;0,$C60&gt;0,$D60&gt;0,NOT(ISBLANK($H60))),_xlfn.NORM.INV(ABS(VLOOKUP($M$1,VLookups!$A$43:$B$44,2,FALSE)-P$3),$G60,$K60),"")</f>
        <v/>
      </c>
      <c r="Q60" s="98" t="str">
        <f>IF(AND($B60&gt;0,$C60&gt;0,$D60&gt;0,NOT(ISBLANK($H60))),_xlfn.NORM.INV(ABS(VLOOKUP($M$1,VLookups!$A$43:$B$44,2,FALSE)-Q$3),$G60,$K60),"")</f>
        <v/>
      </c>
      <c r="R60" s="97" t="str">
        <f>IF(AND($B60&gt;0,$C60&gt;0,$D60&gt;0,NOT(ISBLANK($H60))),_xlfn.NORM.INV(ABS(VLOOKUP($M$1,VLookups!$A$43:$B$44,2,FALSE)-R$3),$G60,$K60),"")</f>
        <v/>
      </c>
      <c r="S60" s="98" t="str">
        <f>IF(AND($B60&gt;0,$C60&gt;0,$D60&gt;0,NOT(ISBLANK($H60))),_xlfn.NORM.INV(ABS(VLOOKUP($M$1,VLookups!$A$43:$B$44,2,FALSE)-S$3),$G60,$K60),"")</f>
        <v/>
      </c>
      <c r="T60" s="97" t="str">
        <f>IF(AND($B60&gt;0,$C60&gt;0,$D60&gt;0,NOT(ISBLANK($H60))),_xlfn.NORM.INV(ABS(VLOOKUP($M$1,VLookups!$A$43:$B$44,2,FALSE)-T$3),$G60,$K60),"")</f>
        <v/>
      </c>
      <c r="U60" s="5"/>
      <c r="V60" s="172"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7"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3" t="e">
        <f t="shared" si="209"/>
        <v>#N/A</v>
      </c>
      <c r="DU60" s="173" t="e">
        <f t="shared" si="210"/>
        <v>#N/A</v>
      </c>
      <c r="DV60" s="173" t="e">
        <f t="shared" si="211"/>
        <v>#N/A</v>
      </c>
      <c r="DW60" s="173" t="e">
        <f t="shared" si="212"/>
        <v>#N/A</v>
      </c>
      <c r="DX60" s="173" t="e">
        <f t="shared" si="213"/>
        <v>#N/A</v>
      </c>
      <c r="DY60" s="173" t="e">
        <f t="shared" si="214"/>
        <v>#N/A</v>
      </c>
      <c r="DZ60" s="173" t="e">
        <f t="shared" si="215"/>
        <v>#N/A</v>
      </c>
      <c r="EA60" s="173" t="e">
        <f t="shared" si="216"/>
        <v>#N/A</v>
      </c>
      <c r="EB60" s="173" t="e">
        <f t="shared" si="217"/>
        <v>#N/A</v>
      </c>
      <c r="EC60" s="173" t="e">
        <f t="shared" si="218"/>
        <v>#N/A</v>
      </c>
      <c r="ED60" s="173" t="e">
        <f t="shared" si="219"/>
        <v>#N/A</v>
      </c>
      <c r="EE60" s="173" t="e">
        <f t="shared" si="220"/>
        <v>#N/A</v>
      </c>
      <c r="EF60" s="173" t="e">
        <f t="shared" si="221"/>
        <v>#N/A</v>
      </c>
      <c r="EG60" s="173" t="e">
        <f t="shared" si="222"/>
        <v>#N/A</v>
      </c>
      <c r="EH60" s="173" t="e">
        <f t="shared" si="223"/>
        <v>#N/A</v>
      </c>
      <c r="EI60" s="173" t="e">
        <f t="shared" si="224"/>
        <v>#N/A</v>
      </c>
      <c r="EJ60" s="173" t="e">
        <f t="shared" si="225"/>
        <v>#N/A</v>
      </c>
      <c r="EK60" s="173" t="e">
        <f t="shared" si="226"/>
        <v>#N/A</v>
      </c>
      <c r="EL60" s="173" t="e">
        <f t="shared" si="227"/>
        <v>#N/A</v>
      </c>
      <c r="EM60" s="173" t="e">
        <f t="shared" si="228"/>
        <v>#N/A</v>
      </c>
      <c r="EN60" s="173" t="e">
        <f t="shared" si="229"/>
        <v>#N/A</v>
      </c>
      <c r="EO60" s="173" t="e">
        <f t="shared" si="230"/>
        <v>#N/A</v>
      </c>
      <c r="EP60" s="173" t="e">
        <f t="shared" si="231"/>
        <v>#N/A</v>
      </c>
      <c r="EQ60" s="173" t="e">
        <f t="shared" si="232"/>
        <v>#N/A</v>
      </c>
      <c r="ER60" s="173" t="e">
        <f t="shared" si="233"/>
        <v>#N/A</v>
      </c>
      <c r="ES60" s="173" t="e">
        <f t="shared" si="234"/>
        <v>#N/A</v>
      </c>
      <c r="ET60" s="173" t="e">
        <f t="shared" si="235"/>
        <v>#N/A</v>
      </c>
      <c r="EU60" s="173" t="e">
        <f t="shared" si="236"/>
        <v>#N/A</v>
      </c>
      <c r="EV60" s="173" t="e">
        <f t="shared" si="237"/>
        <v>#N/A</v>
      </c>
      <c r="EW60" s="173" t="e">
        <f t="shared" si="238"/>
        <v>#N/A</v>
      </c>
      <c r="EX60" s="173" t="e">
        <f t="shared" si="239"/>
        <v>#N/A</v>
      </c>
      <c r="EY60" s="173" t="e">
        <f t="shared" si="240"/>
        <v>#N/A</v>
      </c>
      <c r="EZ60" s="173" t="e">
        <f t="shared" si="241"/>
        <v>#N/A</v>
      </c>
      <c r="FA60" s="173" t="e">
        <f t="shared" si="242"/>
        <v>#N/A</v>
      </c>
      <c r="FB60" s="173" t="e">
        <f t="shared" si="243"/>
        <v>#N/A</v>
      </c>
      <c r="FC60" s="173" t="e">
        <f t="shared" si="244"/>
        <v>#N/A</v>
      </c>
      <c r="FD60" s="173" t="e">
        <f t="shared" si="245"/>
        <v>#N/A</v>
      </c>
      <c r="FE60" s="173" t="e">
        <f t="shared" si="246"/>
        <v>#N/A</v>
      </c>
      <c r="FF60" s="173" t="e">
        <f t="shared" si="247"/>
        <v>#N/A</v>
      </c>
      <c r="FG60" s="173" t="e">
        <f t="shared" si="248"/>
        <v>#N/A</v>
      </c>
      <c r="FH60" s="173" t="e">
        <f t="shared" si="249"/>
        <v>#N/A</v>
      </c>
      <c r="FI60" s="173" t="e">
        <f t="shared" si="250"/>
        <v>#N/A</v>
      </c>
      <c r="FJ60" s="173" t="e">
        <f t="shared" si="251"/>
        <v>#N/A</v>
      </c>
      <c r="FK60" s="173" t="e">
        <f t="shared" si="252"/>
        <v>#N/A</v>
      </c>
      <c r="FL60" s="173" t="e">
        <f t="shared" si="253"/>
        <v>#N/A</v>
      </c>
      <c r="FM60" s="173" t="e">
        <f t="shared" si="254"/>
        <v>#N/A</v>
      </c>
      <c r="FN60" s="173" t="e">
        <f t="shared" si="255"/>
        <v>#N/A</v>
      </c>
      <c r="FO60" s="173" t="e">
        <f t="shared" si="256"/>
        <v>#N/A</v>
      </c>
      <c r="FP60" s="173" t="e">
        <f t="shared" si="257"/>
        <v>#N/A</v>
      </c>
      <c r="FQ60" s="173" t="e">
        <f t="shared" si="258"/>
        <v>#N/A</v>
      </c>
      <c r="FR60" s="173" t="e">
        <f t="shared" si="259"/>
        <v>#N/A</v>
      </c>
      <c r="FS60" s="173" t="e">
        <f t="shared" si="260"/>
        <v>#N/A</v>
      </c>
      <c r="FT60" s="173" t="e">
        <f t="shared" si="261"/>
        <v>#N/A</v>
      </c>
      <c r="FU60" s="173" t="e">
        <f t="shared" si="262"/>
        <v>#N/A</v>
      </c>
      <c r="FV60" s="173" t="e">
        <f t="shared" si="263"/>
        <v>#N/A</v>
      </c>
      <c r="FW60" s="173" t="e">
        <f t="shared" si="264"/>
        <v>#N/A</v>
      </c>
      <c r="FX60" s="173" t="e">
        <f t="shared" si="265"/>
        <v>#N/A</v>
      </c>
      <c r="FY60" s="173" t="e">
        <f t="shared" si="266"/>
        <v>#N/A</v>
      </c>
      <c r="FZ60" s="173" t="e">
        <f t="shared" si="267"/>
        <v>#N/A</v>
      </c>
      <c r="GA60" s="173" t="e">
        <f t="shared" si="268"/>
        <v>#N/A</v>
      </c>
      <c r="GB60" s="173" t="e">
        <f t="shared" si="269"/>
        <v>#N/A</v>
      </c>
      <c r="GC60" s="173" t="e">
        <f t="shared" si="270"/>
        <v>#N/A</v>
      </c>
      <c r="GD60" s="173" t="e">
        <f t="shared" si="271"/>
        <v>#N/A</v>
      </c>
      <c r="GE60" s="173" t="e">
        <f t="shared" si="272"/>
        <v>#N/A</v>
      </c>
      <c r="GF60" s="173" t="e">
        <f t="shared" si="273"/>
        <v>#N/A</v>
      </c>
      <c r="GG60" s="173" t="e">
        <f t="shared" si="274"/>
        <v>#N/A</v>
      </c>
      <c r="GH60" s="173" t="e">
        <f t="shared" si="275"/>
        <v>#N/A</v>
      </c>
      <c r="GI60" s="173" t="e">
        <f t="shared" si="276"/>
        <v>#N/A</v>
      </c>
      <c r="GJ60" s="173" t="e">
        <f t="shared" si="277"/>
        <v>#N/A</v>
      </c>
      <c r="GK60" s="173" t="e">
        <f t="shared" si="278"/>
        <v>#N/A</v>
      </c>
      <c r="GL60" s="173" t="e">
        <f t="shared" si="279"/>
        <v>#N/A</v>
      </c>
      <c r="GM60" s="173" t="e">
        <f t="shared" si="280"/>
        <v>#N/A</v>
      </c>
      <c r="GN60" s="173" t="e">
        <f t="shared" si="281"/>
        <v>#N/A</v>
      </c>
      <c r="GO60" s="173" t="e">
        <f t="shared" si="282"/>
        <v>#N/A</v>
      </c>
      <c r="GP60" s="173" t="e">
        <f t="shared" si="283"/>
        <v>#N/A</v>
      </c>
      <c r="GQ60" s="173" t="e">
        <f t="shared" si="284"/>
        <v>#N/A</v>
      </c>
      <c r="GR60" s="173" t="e">
        <f t="shared" si="285"/>
        <v>#N/A</v>
      </c>
      <c r="GS60" s="173" t="e">
        <f t="shared" si="286"/>
        <v>#N/A</v>
      </c>
      <c r="GT60" s="173" t="e">
        <f t="shared" si="287"/>
        <v>#N/A</v>
      </c>
      <c r="GU60" s="173" t="e">
        <f t="shared" si="288"/>
        <v>#N/A</v>
      </c>
      <c r="GV60" s="173" t="e">
        <f t="shared" si="289"/>
        <v>#N/A</v>
      </c>
      <c r="GW60" s="173" t="e">
        <f t="shared" si="290"/>
        <v>#N/A</v>
      </c>
      <c r="GX60" s="173" t="e">
        <f t="shared" si="291"/>
        <v>#N/A</v>
      </c>
      <c r="GY60" s="173" t="e">
        <f t="shared" si="292"/>
        <v>#N/A</v>
      </c>
      <c r="GZ60" s="173" t="e">
        <f t="shared" si="293"/>
        <v>#N/A</v>
      </c>
      <c r="HA60" s="173" t="e">
        <f t="shared" si="294"/>
        <v>#N/A</v>
      </c>
      <c r="HB60" s="173" t="e">
        <f t="shared" si="295"/>
        <v>#N/A</v>
      </c>
      <c r="HC60" s="173" t="e">
        <f t="shared" si="296"/>
        <v>#N/A</v>
      </c>
      <c r="HD60" s="173" t="e">
        <f t="shared" si="297"/>
        <v>#N/A</v>
      </c>
      <c r="HE60" s="173" t="e">
        <f t="shared" si="298"/>
        <v>#N/A</v>
      </c>
      <c r="HF60" s="173" t="e">
        <f t="shared" si="299"/>
        <v>#N/A</v>
      </c>
      <c r="HG60" s="173" t="e">
        <f t="shared" si="300"/>
        <v>#N/A</v>
      </c>
      <c r="HH60" s="173" t="e">
        <f t="shared" si="301"/>
        <v>#N/A</v>
      </c>
      <c r="HI60" s="173" t="e">
        <f t="shared" si="302"/>
        <v>#N/A</v>
      </c>
      <c r="HJ60" s="173" t="e">
        <f t="shared" si="303"/>
        <v>#N/A</v>
      </c>
      <c r="HK60" s="173" t="e">
        <f t="shared" si="304"/>
        <v>#N/A</v>
      </c>
      <c r="HL60" s="173" t="e">
        <f t="shared" si="305"/>
        <v>#N/A</v>
      </c>
      <c r="HM60" s="173" t="e">
        <f t="shared" si="306"/>
        <v>#N/A</v>
      </c>
      <c r="HN60" s="173" t="e">
        <f t="shared" si="307"/>
        <v>#N/A</v>
      </c>
      <c r="HO60" s="173" t="e">
        <f t="shared" si="308"/>
        <v>#N/A</v>
      </c>
      <c r="HP60" s="173" t="e">
        <f t="shared" si="309"/>
        <v>#N/A</v>
      </c>
    </row>
    <row r="61" spans="1:224" hidden="1" x14ac:dyDescent="0.25">
      <c r="A61" s="4">
        <v>58</v>
      </c>
      <c r="B61" s="100" t="str">
        <f t="shared" si="107"/>
        <v/>
      </c>
      <c r="C61" s="99"/>
      <c r="D61" s="100" t="str">
        <f t="shared" si="108"/>
        <v/>
      </c>
      <c r="E61" s="36" t="str">
        <f t="shared" si="0"/>
        <v/>
      </c>
      <c r="F61" s="36" t="str">
        <f t="shared" si="1"/>
        <v/>
      </c>
      <c r="G61" s="77" t="str">
        <f t="shared" si="109"/>
        <v/>
      </c>
      <c r="H61" s="23"/>
      <c r="I61" s="58"/>
      <c r="J61" s="300"/>
      <c r="K61" s="78" t="str">
        <f>IF(AND(B61&gt;0,C61&gt;0,D61&gt;0),IF(ISBLANK(J61),IF(ISBLANK(H61),"",(D61-B61)*VLOOKUP(H61,VLookups!$A$4:$B$13,2,FALSE)),J61),"")</f>
        <v/>
      </c>
      <c r="L61" s="79" t="str">
        <f t="shared" si="205"/>
        <v/>
      </c>
      <c r="M61" s="99"/>
      <c r="N61" s="290" t="str">
        <f>IF(AND(M61&gt;0,C61&gt;0,NOT(K61="")),ABS(VLOOKUP($M$1,VLookups!$A$43:$B$44,2,FALSE)-_xlfn.NORM.DIST(M61,G61,K61,TRUE)),"")</f>
        <v/>
      </c>
      <c r="O61" s="98" t="str">
        <f>IF(AND($B61&gt;0,$C61&gt;0,$D61&gt;0,NOT(ISBLANK($H61))),_xlfn.NORM.INV(ABS(VLOOKUP($M$1,VLookups!$A$43:$B$44,2,FALSE)-O$3),$G61,$K61),"")</f>
        <v/>
      </c>
      <c r="P61" s="97" t="str">
        <f>IF(AND($B61&gt;0,$C61&gt;0,$D61&gt;0,NOT(ISBLANK($H61))),_xlfn.NORM.INV(ABS(VLOOKUP($M$1,VLookups!$A$43:$B$44,2,FALSE)-P$3),$G61,$K61),"")</f>
        <v/>
      </c>
      <c r="Q61" s="98" t="str">
        <f>IF(AND($B61&gt;0,$C61&gt;0,$D61&gt;0,NOT(ISBLANK($H61))),_xlfn.NORM.INV(ABS(VLOOKUP($M$1,VLookups!$A$43:$B$44,2,FALSE)-Q$3),$G61,$K61),"")</f>
        <v/>
      </c>
      <c r="R61" s="97" t="str">
        <f>IF(AND($B61&gt;0,$C61&gt;0,$D61&gt;0,NOT(ISBLANK($H61))),_xlfn.NORM.INV(ABS(VLOOKUP($M$1,VLookups!$A$43:$B$44,2,FALSE)-R$3),$G61,$K61),"")</f>
        <v/>
      </c>
      <c r="S61" s="98" t="str">
        <f>IF(AND($B61&gt;0,$C61&gt;0,$D61&gt;0,NOT(ISBLANK($H61))),_xlfn.NORM.INV(ABS(VLOOKUP($M$1,VLookups!$A$43:$B$44,2,FALSE)-S$3),$G61,$K61),"")</f>
        <v/>
      </c>
      <c r="T61" s="97" t="str">
        <f>IF(AND($B61&gt;0,$C61&gt;0,$D61&gt;0,NOT(ISBLANK($H61))),_xlfn.NORM.INV(ABS(VLOOKUP($M$1,VLookups!$A$43:$B$44,2,FALSE)-T$3),$G61,$K61),"")</f>
        <v/>
      </c>
      <c r="U61" s="5"/>
      <c r="V61" s="172"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7"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3" t="e">
        <f t="shared" si="209"/>
        <v>#N/A</v>
      </c>
      <c r="DU61" s="173" t="e">
        <f t="shared" si="210"/>
        <v>#N/A</v>
      </c>
      <c r="DV61" s="173" t="e">
        <f t="shared" si="211"/>
        <v>#N/A</v>
      </c>
      <c r="DW61" s="173" t="e">
        <f t="shared" si="212"/>
        <v>#N/A</v>
      </c>
      <c r="DX61" s="173" t="e">
        <f t="shared" si="213"/>
        <v>#N/A</v>
      </c>
      <c r="DY61" s="173" t="e">
        <f t="shared" si="214"/>
        <v>#N/A</v>
      </c>
      <c r="DZ61" s="173" t="e">
        <f t="shared" si="215"/>
        <v>#N/A</v>
      </c>
      <c r="EA61" s="173" t="e">
        <f t="shared" si="216"/>
        <v>#N/A</v>
      </c>
      <c r="EB61" s="173" t="e">
        <f t="shared" si="217"/>
        <v>#N/A</v>
      </c>
      <c r="EC61" s="173" t="e">
        <f t="shared" si="218"/>
        <v>#N/A</v>
      </c>
      <c r="ED61" s="173" t="e">
        <f t="shared" si="219"/>
        <v>#N/A</v>
      </c>
      <c r="EE61" s="173" t="e">
        <f t="shared" si="220"/>
        <v>#N/A</v>
      </c>
      <c r="EF61" s="173" t="e">
        <f t="shared" si="221"/>
        <v>#N/A</v>
      </c>
      <c r="EG61" s="173" t="e">
        <f t="shared" si="222"/>
        <v>#N/A</v>
      </c>
      <c r="EH61" s="173" t="e">
        <f t="shared" si="223"/>
        <v>#N/A</v>
      </c>
      <c r="EI61" s="173" t="e">
        <f t="shared" si="224"/>
        <v>#N/A</v>
      </c>
      <c r="EJ61" s="173" t="e">
        <f t="shared" si="225"/>
        <v>#N/A</v>
      </c>
      <c r="EK61" s="173" t="e">
        <f t="shared" si="226"/>
        <v>#N/A</v>
      </c>
      <c r="EL61" s="173" t="e">
        <f t="shared" si="227"/>
        <v>#N/A</v>
      </c>
      <c r="EM61" s="173" t="e">
        <f t="shared" si="228"/>
        <v>#N/A</v>
      </c>
      <c r="EN61" s="173" t="e">
        <f t="shared" si="229"/>
        <v>#N/A</v>
      </c>
      <c r="EO61" s="173" t="e">
        <f t="shared" si="230"/>
        <v>#N/A</v>
      </c>
      <c r="EP61" s="173" t="e">
        <f t="shared" si="231"/>
        <v>#N/A</v>
      </c>
      <c r="EQ61" s="173" t="e">
        <f t="shared" si="232"/>
        <v>#N/A</v>
      </c>
      <c r="ER61" s="173" t="e">
        <f t="shared" si="233"/>
        <v>#N/A</v>
      </c>
      <c r="ES61" s="173" t="e">
        <f t="shared" si="234"/>
        <v>#N/A</v>
      </c>
      <c r="ET61" s="173" t="e">
        <f t="shared" si="235"/>
        <v>#N/A</v>
      </c>
      <c r="EU61" s="173" t="e">
        <f t="shared" si="236"/>
        <v>#N/A</v>
      </c>
      <c r="EV61" s="173" t="e">
        <f t="shared" si="237"/>
        <v>#N/A</v>
      </c>
      <c r="EW61" s="173" t="e">
        <f t="shared" si="238"/>
        <v>#N/A</v>
      </c>
      <c r="EX61" s="173" t="e">
        <f t="shared" si="239"/>
        <v>#N/A</v>
      </c>
      <c r="EY61" s="173" t="e">
        <f t="shared" si="240"/>
        <v>#N/A</v>
      </c>
      <c r="EZ61" s="173" t="e">
        <f t="shared" si="241"/>
        <v>#N/A</v>
      </c>
      <c r="FA61" s="173" t="e">
        <f t="shared" si="242"/>
        <v>#N/A</v>
      </c>
      <c r="FB61" s="173" t="e">
        <f t="shared" si="243"/>
        <v>#N/A</v>
      </c>
      <c r="FC61" s="173" t="e">
        <f t="shared" si="244"/>
        <v>#N/A</v>
      </c>
      <c r="FD61" s="173" t="e">
        <f t="shared" si="245"/>
        <v>#N/A</v>
      </c>
      <c r="FE61" s="173" t="e">
        <f t="shared" si="246"/>
        <v>#N/A</v>
      </c>
      <c r="FF61" s="173" t="e">
        <f t="shared" si="247"/>
        <v>#N/A</v>
      </c>
      <c r="FG61" s="173" t="e">
        <f t="shared" si="248"/>
        <v>#N/A</v>
      </c>
      <c r="FH61" s="173" t="e">
        <f t="shared" si="249"/>
        <v>#N/A</v>
      </c>
      <c r="FI61" s="173" t="e">
        <f t="shared" si="250"/>
        <v>#N/A</v>
      </c>
      <c r="FJ61" s="173" t="e">
        <f t="shared" si="251"/>
        <v>#N/A</v>
      </c>
      <c r="FK61" s="173" t="e">
        <f t="shared" si="252"/>
        <v>#N/A</v>
      </c>
      <c r="FL61" s="173" t="e">
        <f t="shared" si="253"/>
        <v>#N/A</v>
      </c>
      <c r="FM61" s="173" t="e">
        <f t="shared" si="254"/>
        <v>#N/A</v>
      </c>
      <c r="FN61" s="173" t="e">
        <f t="shared" si="255"/>
        <v>#N/A</v>
      </c>
      <c r="FO61" s="173" t="e">
        <f t="shared" si="256"/>
        <v>#N/A</v>
      </c>
      <c r="FP61" s="173" t="e">
        <f t="shared" si="257"/>
        <v>#N/A</v>
      </c>
      <c r="FQ61" s="173" t="e">
        <f t="shared" si="258"/>
        <v>#N/A</v>
      </c>
      <c r="FR61" s="173" t="e">
        <f t="shared" si="259"/>
        <v>#N/A</v>
      </c>
      <c r="FS61" s="173" t="e">
        <f t="shared" si="260"/>
        <v>#N/A</v>
      </c>
      <c r="FT61" s="173" t="e">
        <f t="shared" si="261"/>
        <v>#N/A</v>
      </c>
      <c r="FU61" s="173" t="e">
        <f t="shared" si="262"/>
        <v>#N/A</v>
      </c>
      <c r="FV61" s="173" t="e">
        <f t="shared" si="263"/>
        <v>#N/A</v>
      </c>
      <c r="FW61" s="173" t="e">
        <f t="shared" si="264"/>
        <v>#N/A</v>
      </c>
      <c r="FX61" s="173" t="e">
        <f t="shared" si="265"/>
        <v>#N/A</v>
      </c>
      <c r="FY61" s="173" t="e">
        <f t="shared" si="266"/>
        <v>#N/A</v>
      </c>
      <c r="FZ61" s="173" t="e">
        <f t="shared" si="267"/>
        <v>#N/A</v>
      </c>
      <c r="GA61" s="173" t="e">
        <f t="shared" si="268"/>
        <v>#N/A</v>
      </c>
      <c r="GB61" s="173" t="e">
        <f t="shared" si="269"/>
        <v>#N/A</v>
      </c>
      <c r="GC61" s="173" t="e">
        <f t="shared" si="270"/>
        <v>#N/A</v>
      </c>
      <c r="GD61" s="173" t="e">
        <f t="shared" si="271"/>
        <v>#N/A</v>
      </c>
      <c r="GE61" s="173" t="e">
        <f t="shared" si="272"/>
        <v>#N/A</v>
      </c>
      <c r="GF61" s="173" t="e">
        <f t="shared" si="273"/>
        <v>#N/A</v>
      </c>
      <c r="GG61" s="173" t="e">
        <f t="shared" si="274"/>
        <v>#N/A</v>
      </c>
      <c r="GH61" s="173" t="e">
        <f t="shared" si="275"/>
        <v>#N/A</v>
      </c>
      <c r="GI61" s="173" t="e">
        <f t="shared" si="276"/>
        <v>#N/A</v>
      </c>
      <c r="GJ61" s="173" t="e">
        <f t="shared" si="277"/>
        <v>#N/A</v>
      </c>
      <c r="GK61" s="173" t="e">
        <f t="shared" si="278"/>
        <v>#N/A</v>
      </c>
      <c r="GL61" s="173" t="e">
        <f t="shared" si="279"/>
        <v>#N/A</v>
      </c>
      <c r="GM61" s="173" t="e">
        <f t="shared" si="280"/>
        <v>#N/A</v>
      </c>
      <c r="GN61" s="173" t="e">
        <f t="shared" si="281"/>
        <v>#N/A</v>
      </c>
      <c r="GO61" s="173" t="e">
        <f t="shared" si="282"/>
        <v>#N/A</v>
      </c>
      <c r="GP61" s="173" t="e">
        <f t="shared" si="283"/>
        <v>#N/A</v>
      </c>
      <c r="GQ61" s="173" t="e">
        <f t="shared" si="284"/>
        <v>#N/A</v>
      </c>
      <c r="GR61" s="173" t="e">
        <f t="shared" si="285"/>
        <v>#N/A</v>
      </c>
      <c r="GS61" s="173" t="e">
        <f t="shared" si="286"/>
        <v>#N/A</v>
      </c>
      <c r="GT61" s="173" t="e">
        <f t="shared" si="287"/>
        <v>#N/A</v>
      </c>
      <c r="GU61" s="173" t="e">
        <f t="shared" si="288"/>
        <v>#N/A</v>
      </c>
      <c r="GV61" s="173" t="e">
        <f t="shared" si="289"/>
        <v>#N/A</v>
      </c>
      <c r="GW61" s="173" t="e">
        <f t="shared" si="290"/>
        <v>#N/A</v>
      </c>
      <c r="GX61" s="173" t="e">
        <f t="shared" si="291"/>
        <v>#N/A</v>
      </c>
      <c r="GY61" s="173" t="e">
        <f t="shared" si="292"/>
        <v>#N/A</v>
      </c>
      <c r="GZ61" s="173" t="e">
        <f t="shared" si="293"/>
        <v>#N/A</v>
      </c>
      <c r="HA61" s="173" t="e">
        <f t="shared" si="294"/>
        <v>#N/A</v>
      </c>
      <c r="HB61" s="173" t="e">
        <f t="shared" si="295"/>
        <v>#N/A</v>
      </c>
      <c r="HC61" s="173" t="e">
        <f t="shared" si="296"/>
        <v>#N/A</v>
      </c>
      <c r="HD61" s="173" t="e">
        <f t="shared" si="297"/>
        <v>#N/A</v>
      </c>
      <c r="HE61" s="173" t="e">
        <f t="shared" si="298"/>
        <v>#N/A</v>
      </c>
      <c r="HF61" s="173" t="e">
        <f t="shared" si="299"/>
        <v>#N/A</v>
      </c>
      <c r="HG61" s="173" t="e">
        <f t="shared" si="300"/>
        <v>#N/A</v>
      </c>
      <c r="HH61" s="173" t="e">
        <f t="shared" si="301"/>
        <v>#N/A</v>
      </c>
      <c r="HI61" s="173" t="e">
        <f t="shared" si="302"/>
        <v>#N/A</v>
      </c>
      <c r="HJ61" s="173" t="e">
        <f t="shared" si="303"/>
        <v>#N/A</v>
      </c>
      <c r="HK61" s="173" t="e">
        <f t="shared" si="304"/>
        <v>#N/A</v>
      </c>
      <c r="HL61" s="173" t="e">
        <f t="shared" si="305"/>
        <v>#N/A</v>
      </c>
      <c r="HM61" s="173" t="e">
        <f t="shared" si="306"/>
        <v>#N/A</v>
      </c>
      <c r="HN61" s="173" t="e">
        <f t="shared" si="307"/>
        <v>#N/A</v>
      </c>
      <c r="HO61" s="173" t="e">
        <f t="shared" si="308"/>
        <v>#N/A</v>
      </c>
      <c r="HP61" s="173" t="e">
        <f t="shared" si="309"/>
        <v>#N/A</v>
      </c>
    </row>
    <row r="62" spans="1:224" hidden="1" x14ac:dyDescent="0.25">
      <c r="A62" s="4">
        <v>59</v>
      </c>
      <c r="B62" s="100" t="str">
        <f t="shared" si="107"/>
        <v/>
      </c>
      <c r="C62" s="99"/>
      <c r="D62" s="100" t="str">
        <f t="shared" si="108"/>
        <v/>
      </c>
      <c r="E62" s="36" t="str">
        <f t="shared" si="0"/>
        <v/>
      </c>
      <c r="F62" s="36" t="str">
        <f t="shared" si="1"/>
        <v/>
      </c>
      <c r="G62" s="77" t="str">
        <f t="shared" si="109"/>
        <v/>
      </c>
      <c r="H62" s="23"/>
      <c r="I62" s="58"/>
      <c r="J62" s="300"/>
      <c r="K62" s="78" t="str">
        <f>IF(AND(B62&gt;0,C62&gt;0,D62&gt;0),IF(ISBLANK(J62),IF(ISBLANK(H62),"",(D62-B62)*VLOOKUP(H62,VLookups!$A$4:$B$13,2,FALSE)),J62),"")</f>
        <v/>
      </c>
      <c r="L62" s="79" t="str">
        <f t="shared" si="205"/>
        <v/>
      </c>
      <c r="M62" s="99"/>
      <c r="N62" s="290" t="str">
        <f>IF(AND(M62&gt;0,C62&gt;0,NOT(K62="")),ABS(VLOOKUP($M$1,VLookups!$A$43:$B$44,2,FALSE)-_xlfn.NORM.DIST(M62,G62,K62,TRUE)),"")</f>
        <v/>
      </c>
      <c r="O62" s="98" t="str">
        <f>IF(AND($B62&gt;0,$C62&gt;0,$D62&gt;0,NOT(ISBLANK($H62))),_xlfn.NORM.INV(ABS(VLOOKUP($M$1,VLookups!$A$43:$B$44,2,FALSE)-O$3),$G62,$K62),"")</f>
        <v/>
      </c>
      <c r="P62" s="97" t="str">
        <f>IF(AND($B62&gt;0,$C62&gt;0,$D62&gt;0,NOT(ISBLANK($H62))),_xlfn.NORM.INV(ABS(VLOOKUP($M$1,VLookups!$A$43:$B$44,2,FALSE)-P$3),$G62,$K62),"")</f>
        <v/>
      </c>
      <c r="Q62" s="98" t="str">
        <f>IF(AND($B62&gt;0,$C62&gt;0,$D62&gt;0,NOT(ISBLANK($H62))),_xlfn.NORM.INV(ABS(VLOOKUP($M$1,VLookups!$A$43:$B$44,2,FALSE)-Q$3),$G62,$K62),"")</f>
        <v/>
      </c>
      <c r="R62" s="97" t="str">
        <f>IF(AND($B62&gt;0,$C62&gt;0,$D62&gt;0,NOT(ISBLANK($H62))),_xlfn.NORM.INV(ABS(VLOOKUP($M$1,VLookups!$A$43:$B$44,2,FALSE)-R$3),$G62,$K62),"")</f>
        <v/>
      </c>
      <c r="S62" s="98" t="str">
        <f>IF(AND($B62&gt;0,$C62&gt;0,$D62&gt;0,NOT(ISBLANK($H62))),_xlfn.NORM.INV(ABS(VLOOKUP($M$1,VLookups!$A$43:$B$44,2,FALSE)-S$3),$G62,$K62),"")</f>
        <v/>
      </c>
      <c r="T62" s="97" t="str">
        <f>IF(AND($B62&gt;0,$C62&gt;0,$D62&gt;0,NOT(ISBLANK($H62))),_xlfn.NORM.INV(ABS(VLOOKUP($M$1,VLookups!$A$43:$B$44,2,FALSE)-T$3),$G62,$K62),"")</f>
        <v/>
      </c>
      <c r="U62" s="5"/>
      <c r="V62" s="172"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7"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3" t="e">
        <f t="shared" si="209"/>
        <v>#N/A</v>
      </c>
      <c r="DU62" s="173" t="e">
        <f t="shared" si="210"/>
        <v>#N/A</v>
      </c>
      <c r="DV62" s="173" t="e">
        <f t="shared" si="211"/>
        <v>#N/A</v>
      </c>
      <c r="DW62" s="173" t="e">
        <f t="shared" si="212"/>
        <v>#N/A</v>
      </c>
      <c r="DX62" s="173" t="e">
        <f t="shared" si="213"/>
        <v>#N/A</v>
      </c>
      <c r="DY62" s="173" t="e">
        <f t="shared" si="214"/>
        <v>#N/A</v>
      </c>
      <c r="DZ62" s="173" t="e">
        <f t="shared" si="215"/>
        <v>#N/A</v>
      </c>
      <c r="EA62" s="173" t="e">
        <f t="shared" si="216"/>
        <v>#N/A</v>
      </c>
      <c r="EB62" s="173" t="e">
        <f t="shared" si="217"/>
        <v>#N/A</v>
      </c>
      <c r="EC62" s="173" t="e">
        <f t="shared" si="218"/>
        <v>#N/A</v>
      </c>
      <c r="ED62" s="173" t="e">
        <f t="shared" si="219"/>
        <v>#N/A</v>
      </c>
      <c r="EE62" s="173" t="e">
        <f t="shared" si="220"/>
        <v>#N/A</v>
      </c>
      <c r="EF62" s="173" t="e">
        <f t="shared" si="221"/>
        <v>#N/A</v>
      </c>
      <c r="EG62" s="173" t="e">
        <f t="shared" si="222"/>
        <v>#N/A</v>
      </c>
      <c r="EH62" s="173" t="e">
        <f t="shared" si="223"/>
        <v>#N/A</v>
      </c>
      <c r="EI62" s="173" t="e">
        <f t="shared" si="224"/>
        <v>#N/A</v>
      </c>
      <c r="EJ62" s="173" t="e">
        <f t="shared" si="225"/>
        <v>#N/A</v>
      </c>
      <c r="EK62" s="173" t="e">
        <f t="shared" si="226"/>
        <v>#N/A</v>
      </c>
      <c r="EL62" s="173" t="e">
        <f t="shared" si="227"/>
        <v>#N/A</v>
      </c>
      <c r="EM62" s="173" t="e">
        <f t="shared" si="228"/>
        <v>#N/A</v>
      </c>
      <c r="EN62" s="173" t="e">
        <f t="shared" si="229"/>
        <v>#N/A</v>
      </c>
      <c r="EO62" s="173" t="e">
        <f t="shared" si="230"/>
        <v>#N/A</v>
      </c>
      <c r="EP62" s="173" t="e">
        <f t="shared" si="231"/>
        <v>#N/A</v>
      </c>
      <c r="EQ62" s="173" t="e">
        <f t="shared" si="232"/>
        <v>#N/A</v>
      </c>
      <c r="ER62" s="173" t="e">
        <f t="shared" si="233"/>
        <v>#N/A</v>
      </c>
      <c r="ES62" s="173" t="e">
        <f t="shared" si="234"/>
        <v>#N/A</v>
      </c>
      <c r="ET62" s="173" t="e">
        <f t="shared" si="235"/>
        <v>#N/A</v>
      </c>
      <c r="EU62" s="173" t="e">
        <f t="shared" si="236"/>
        <v>#N/A</v>
      </c>
      <c r="EV62" s="173" t="e">
        <f t="shared" si="237"/>
        <v>#N/A</v>
      </c>
      <c r="EW62" s="173" t="e">
        <f t="shared" si="238"/>
        <v>#N/A</v>
      </c>
      <c r="EX62" s="173" t="e">
        <f t="shared" si="239"/>
        <v>#N/A</v>
      </c>
      <c r="EY62" s="173" t="e">
        <f t="shared" si="240"/>
        <v>#N/A</v>
      </c>
      <c r="EZ62" s="173" t="e">
        <f t="shared" si="241"/>
        <v>#N/A</v>
      </c>
      <c r="FA62" s="173" t="e">
        <f t="shared" si="242"/>
        <v>#N/A</v>
      </c>
      <c r="FB62" s="173" t="e">
        <f t="shared" si="243"/>
        <v>#N/A</v>
      </c>
      <c r="FC62" s="173" t="e">
        <f t="shared" si="244"/>
        <v>#N/A</v>
      </c>
      <c r="FD62" s="173" t="e">
        <f t="shared" si="245"/>
        <v>#N/A</v>
      </c>
      <c r="FE62" s="173" t="e">
        <f t="shared" si="246"/>
        <v>#N/A</v>
      </c>
      <c r="FF62" s="173" t="e">
        <f t="shared" si="247"/>
        <v>#N/A</v>
      </c>
      <c r="FG62" s="173" t="e">
        <f t="shared" si="248"/>
        <v>#N/A</v>
      </c>
      <c r="FH62" s="173" t="e">
        <f t="shared" si="249"/>
        <v>#N/A</v>
      </c>
      <c r="FI62" s="173" t="e">
        <f t="shared" si="250"/>
        <v>#N/A</v>
      </c>
      <c r="FJ62" s="173" t="e">
        <f t="shared" si="251"/>
        <v>#N/A</v>
      </c>
      <c r="FK62" s="173" t="e">
        <f t="shared" si="252"/>
        <v>#N/A</v>
      </c>
      <c r="FL62" s="173" t="e">
        <f t="shared" si="253"/>
        <v>#N/A</v>
      </c>
      <c r="FM62" s="173" t="e">
        <f t="shared" si="254"/>
        <v>#N/A</v>
      </c>
      <c r="FN62" s="173" t="e">
        <f t="shared" si="255"/>
        <v>#N/A</v>
      </c>
      <c r="FO62" s="173" t="e">
        <f t="shared" si="256"/>
        <v>#N/A</v>
      </c>
      <c r="FP62" s="173" t="e">
        <f t="shared" si="257"/>
        <v>#N/A</v>
      </c>
      <c r="FQ62" s="173" t="e">
        <f t="shared" si="258"/>
        <v>#N/A</v>
      </c>
      <c r="FR62" s="173" t="e">
        <f t="shared" si="259"/>
        <v>#N/A</v>
      </c>
      <c r="FS62" s="173" t="e">
        <f t="shared" si="260"/>
        <v>#N/A</v>
      </c>
      <c r="FT62" s="173" t="e">
        <f t="shared" si="261"/>
        <v>#N/A</v>
      </c>
      <c r="FU62" s="173" t="e">
        <f t="shared" si="262"/>
        <v>#N/A</v>
      </c>
      <c r="FV62" s="173" t="e">
        <f t="shared" si="263"/>
        <v>#N/A</v>
      </c>
      <c r="FW62" s="173" t="e">
        <f t="shared" si="264"/>
        <v>#N/A</v>
      </c>
      <c r="FX62" s="173" t="e">
        <f t="shared" si="265"/>
        <v>#N/A</v>
      </c>
      <c r="FY62" s="173" t="e">
        <f t="shared" si="266"/>
        <v>#N/A</v>
      </c>
      <c r="FZ62" s="173" t="e">
        <f t="shared" si="267"/>
        <v>#N/A</v>
      </c>
      <c r="GA62" s="173" t="e">
        <f t="shared" si="268"/>
        <v>#N/A</v>
      </c>
      <c r="GB62" s="173" t="e">
        <f t="shared" si="269"/>
        <v>#N/A</v>
      </c>
      <c r="GC62" s="173" t="e">
        <f t="shared" si="270"/>
        <v>#N/A</v>
      </c>
      <c r="GD62" s="173" t="e">
        <f t="shared" si="271"/>
        <v>#N/A</v>
      </c>
      <c r="GE62" s="173" t="e">
        <f t="shared" si="272"/>
        <v>#N/A</v>
      </c>
      <c r="GF62" s="173" t="e">
        <f t="shared" si="273"/>
        <v>#N/A</v>
      </c>
      <c r="GG62" s="173" t="e">
        <f t="shared" si="274"/>
        <v>#N/A</v>
      </c>
      <c r="GH62" s="173" t="e">
        <f t="shared" si="275"/>
        <v>#N/A</v>
      </c>
      <c r="GI62" s="173" t="e">
        <f t="shared" si="276"/>
        <v>#N/A</v>
      </c>
      <c r="GJ62" s="173" t="e">
        <f t="shared" si="277"/>
        <v>#N/A</v>
      </c>
      <c r="GK62" s="173" t="e">
        <f t="shared" si="278"/>
        <v>#N/A</v>
      </c>
      <c r="GL62" s="173" t="e">
        <f t="shared" si="279"/>
        <v>#N/A</v>
      </c>
      <c r="GM62" s="173" t="e">
        <f t="shared" si="280"/>
        <v>#N/A</v>
      </c>
      <c r="GN62" s="173" t="e">
        <f t="shared" si="281"/>
        <v>#N/A</v>
      </c>
      <c r="GO62" s="173" t="e">
        <f t="shared" si="282"/>
        <v>#N/A</v>
      </c>
      <c r="GP62" s="173" t="e">
        <f t="shared" si="283"/>
        <v>#N/A</v>
      </c>
      <c r="GQ62" s="173" t="e">
        <f t="shared" si="284"/>
        <v>#N/A</v>
      </c>
      <c r="GR62" s="173" t="e">
        <f t="shared" si="285"/>
        <v>#N/A</v>
      </c>
      <c r="GS62" s="173" t="e">
        <f t="shared" si="286"/>
        <v>#N/A</v>
      </c>
      <c r="GT62" s="173" t="e">
        <f t="shared" si="287"/>
        <v>#N/A</v>
      </c>
      <c r="GU62" s="173" t="e">
        <f t="shared" si="288"/>
        <v>#N/A</v>
      </c>
      <c r="GV62" s="173" t="e">
        <f t="shared" si="289"/>
        <v>#N/A</v>
      </c>
      <c r="GW62" s="173" t="e">
        <f t="shared" si="290"/>
        <v>#N/A</v>
      </c>
      <c r="GX62" s="173" t="e">
        <f t="shared" si="291"/>
        <v>#N/A</v>
      </c>
      <c r="GY62" s="173" t="e">
        <f t="shared" si="292"/>
        <v>#N/A</v>
      </c>
      <c r="GZ62" s="173" t="e">
        <f t="shared" si="293"/>
        <v>#N/A</v>
      </c>
      <c r="HA62" s="173" t="e">
        <f t="shared" si="294"/>
        <v>#N/A</v>
      </c>
      <c r="HB62" s="173" t="e">
        <f t="shared" si="295"/>
        <v>#N/A</v>
      </c>
      <c r="HC62" s="173" t="e">
        <f t="shared" si="296"/>
        <v>#N/A</v>
      </c>
      <c r="HD62" s="173" t="e">
        <f t="shared" si="297"/>
        <v>#N/A</v>
      </c>
      <c r="HE62" s="173" t="e">
        <f t="shared" si="298"/>
        <v>#N/A</v>
      </c>
      <c r="HF62" s="173" t="e">
        <f t="shared" si="299"/>
        <v>#N/A</v>
      </c>
      <c r="HG62" s="173" t="e">
        <f t="shared" si="300"/>
        <v>#N/A</v>
      </c>
      <c r="HH62" s="173" t="e">
        <f t="shared" si="301"/>
        <v>#N/A</v>
      </c>
      <c r="HI62" s="173" t="e">
        <f t="shared" si="302"/>
        <v>#N/A</v>
      </c>
      <c r="HJ62" s="173" t="e">
        <f t="shared" si="303"/>
        <v>#N/A</v>
      </c>
      <c r="HK62" s="173" t="e">
        <f t="shared" si="304"/>
        <v>#N/A</v>
      </c>
      <c r="HL62" s="173" t="e">
        <f t="shared" si="305"/>
        <v>#N/A</v>
      </c>
      <c r="HM62" s="173" t="e">
        <f t="shared" si="306"/>
        <v>#N/A</v>
      </c>
      <c r="HN62" s="173" t="e">
        <f t="shared" si="307"/>
        <v>#N/A</v>
      </c>
      <c r="HO62" s="173" t="e">
        <f t="shared" si="308"/>
        <v>#N/A</v>
      </c>
      <c r="HP62" s="173" t="e">
        <f t="shared" si="309"/>
        <v>#N/A</v>
      </c>
    </row>
    <row r="63" spans="1:224" hidden="1" x14ac:dyDescent="0.25">
      <c r="A63" s="4">
        <v>60</v>
      </c>
      <c r="B63" s="100" t="str">
        <f t="shared" si="107"/>
        <v/>
      </c>
      <c r="C63" s="99"/>
      <c r="D63" s="100" t="str">
        <f t="shared" si="108"/>
        <v/>
      </c>
      <c r="E63" s="36" t="str">
        <f t="shared" si="0"/>
        <v/>
      </c>
      <c r="F63" s="36" t="str">
        <f t="shared" si="1"/>
        <v/>
      </c>
      <c r="G63" s="77" t="str">
        <f t="shared" si="109"/>
        <v/>
      </c>
      <c r="H63" s="23"/>
      <c r="I63" s="58"/>
      <c r="J63" s="300"/>
      <c r="K63" s="78" t="str">
        <f>IF(AND(B63&gt;0,C63&gt;0,D63&gt;0),IF(ISBLANK(J63),IF(ISBLANK(H63),"",(D63-B63)*VLOOKUP(H63,VLookups!$A$4:$B$13,2,FALSE)),J63),"")</f>
        <v/>
      </c>
      <c r="L63" s="79" t="str">
        <f t="shared" si="205"/>
        <v/>
      </c>
      <c r="M63" s="99"/>
      <c r="N63" s="290" t="str">
        <f>IF(AND(M63&gt;0,C63&gt;0,NOT(K63="")),ABS(VLOOKUP($M$1,VLookups!$A$43:$B$44,2,FALSE)-_xlfn.NORM.DIST(M63,G63,K63,TRUE)),"")</f>
        <v/>
      </c>
      <c r="O63" s="98" t="str">
        <f>IF(AND($B63&gt;0,$C63&gt;0,$D63&gt;0,NOT(ISBLANK($H63))),_xlfn.NORM.INV(ABS(VLOOKUP($M$1,VLookups!$A$43:$B$44,2,FALSE)-O$3),$G63,$K63),"")</f>
        <v/>
      </c>
      <c r="P63" s="97" t="str">
        <f>IF(AND($B63&gt;0,$C63&gt;0,$D63&gt;0,NOT(ISBLANK($H63))),_xlfn.NORM.INV(ABS(VLOOKUP($M$1,VLookups!$A$43:$B$44,2,FALSE)-P$3),$G63,$K63),"")</f>
        <v/>
      </c>
      <c r="Q63" s="98" t="str">
        <f>IF(AND($B63&gt;0,$C63&gt;0,$D63&gt;0,NOT(ISBLANK($H63))),_xlfn.NORM.INV(ABS(VLOOKUP($M$1,VLookups!$A$43:$B$44,2,FALSE)-Q$3),$G63,$K63),"")</f>
        <v/>
      </c>
      <c r="R63" s="97" t="str">
        <f>IF(AND($B63&gt;0,$C63&gt;0,$D63&gt;0,NOT(ISBLANK($H63))),_xlfn.NORM.INV(ABS(VLOOKUP($M$1,VLookups!$A$43:$B$44,2,FALSE)-R$3),$G63,$K63),"")</f>
        <v/>
      </c>
      <c r="S63" s="98" t="str">
        <f>IF(AND($B63&gt;0,$C63&gt;0,$D63&gt;0,NOT(ISBLANK($H63))),_xlfn.NORM.INV(ABS(VLOOKUP($M$1,VLookups!$A$43:$B$44,2,FALSE)-S$3),$G63,$K63),"")</f>
        <v/>
      </c>
      <c r="T63" s="97" t="str">
        <f>IF(AND($B63&gt;0,$C63&gt;0,$D63&gt;0,NOT(ISBLANK($H63))),_xlfn.NORM.INV(ABS(VLOOKUP($M$1,VLookups!$A$43:$B$44,2,FALSE)-T$3),$G63,$K63),"")</f>
        <v/>
      </c>
      <c r="U63" s="5"/>
      <c r="V63" s="172"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7"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3" t="e">
        <f t="shared" si="209"/>
        <v>#N/A</v>
      </c>
      <c r="DU63" s="173" t="e">
        <f t="shared" si="210"/>
        <v>#N/A</v>
      </c>
      <c r="DV63" s="173" t="e">
        <f t="shared" si="211"/>
        <v>#N/A</v>
      </c>
      <c r="DW63" s="173" t="e">
        <f t="shared" si="212"/>
        <v>#N/A</v>
      </c>
      <c r="DX63" s="173" t="e">
        <f t="shared" si="213"/>
        <v>#N/A</v>
      </c>
      <c r="DY63" s="173" t="e">
        <f t="shared" si="214"/>
        <v>#N/A</v>
      </c>
      <c r="DZ63" s="173" t="e">
        <f t="shared" si="215"/>
        <v>#N/A</v>
      </c>
      <c r="EA63" s="173" t="e">
        <f t="shared" si="216"/>
        <v>#N/A</v>
      </c>
      <c r="EB63" s="173" t="e">
        <f t="shared" si="217"/>
        <v>#N/A</v>
      </c>
      <c r="EC63" s="173" t="e">
        <f t="shared" si="218"/>
        <v>#N/A</v>
      </c>
      <c r="ED63" s="173" t="e">
        <f t="shared" si="219"/>
        <v>#N/A</v>
      </c>
      <c r="EE63" s="173" t="e">
        <f t="shared" si="220"/>
        <v>#N/A</v>
      </c>
      <c r="EF63" s="173" t="e">
        <f t="shared" si="221"/>
        <v>#N/A</v>
      </c>
      <c r="EG63" s="173" t="e">
        <f t="shared" si="222"/>
        <v>#N/A</v>
      </c>
      <c r="EH63" s="173" t="e">
        <f t="shared" si="223"/>
        <v>#N/A</v>
      </c>
      <c r="EI63" s="173" t="e">
        <f t="shared" si="224"/>
        <v>#N/A</v>
      </c>
      <c r="EJ63" s="173" t="e">
        <f t="shared" si="225"/>
        <v>#N/A</v>
      </c>
      <c r="EK63" s="173" t="e">
        <f t="shared" si="226"/>
        <v>#N/A</v>
      </c>
      <c r="EL63" s="173" t="e">
        <f t="shared" si="227"/>
        <v>#N/A</v>
      </c>
      <c r="EM63" s="173" t="e">
        <f t="shared" si="228"/>
        <v>#N/A</v>
      </c>
      <c r="EN63" s="173" t="e">
        <f t="shared" si="229"/>
        <v>#N/A</v>
      </c>
      <c r="EO63" s="173" t="e">
        <f t="shared" si="230"/>
        <v>#N/A</v>
      </c>
      <c r="EP63" s="173" t="e">
        <f t="shared" si="231"/>
        <v>#N/A</v>
      </c>
      <c r="EQ63" s="173" t="e">
        <f t="shared" si="232"/>
        <v>#N/A</v>
      </c>
      <c r="ER63" s="173" t="e">
        <f t="shared" si="233"/>
        <v>#N/A</v>
      </c>
      <c r="ES63" s="173" t="e">
        <f t="shared" si="234"/>
        <v>#N/A</v>
      </c>
      <c r="ET63" s="173" t="e">
        <f t="shared" si="235"/>
        <v>#N/A</v>
      </c>
      <c r="EU63" s="173" t="e">
        <f t="shared" si="236"/>
        <v>#N/A</v>
      </c>
      <c r="EV63" s="173" t="e">
        <f t="shared" si="237"/>
        <v>#N/A</v>
      </c>
      <c r="EW63" s="173" t="e">
        <f t="shared" si="238"/>
        <v>#N/A</v>
      </c>
      <c r="EX63" s="173" t="e">
        <f t="shared" si="239"/>
        <v>#N/A</v>
      </c>
      <c r="EY63" s="173" t="e">
        <f t="shared" si="240"/>
        <v>#N/A</v>
      </c>
      <c r="EZ63" s="173" t="e">
        <f t="shared" si="241"/>
        <v>#N/A</v>
      </c>
      <c r="FA63" s="173" t="e">
        <f t="shared" si="242"/>
        <v>#N/A</v>
      </c>
      <c r="FB63" s="173" t="e">
        <f t="shared" si="243"/>
        <v>#N/A</v>
      </c>
      <c r="FC63" s="173" t="e">
        <f t="shared" si="244"/>
        <v>#N/A</v>
      </c>
      <c r="FD63" s="173" t="e">
        <f t="shared" si="245"/>
        <v>#N/A</v>
      </c>
      <c r="FE63" s="173" t="e">
        <f t="shared" si="246"/>
        <v>#N/A</v>
      </c>
      <c r="FF63" s="173" t="e">
        <f t="shared" si="247"/>
        <v>#N/A</v>
      </c>
      <c r="FG63" s="173" t="e">
        <f t="shared" si="248"/>
        <v>#N/A</v>
      </c>
      <c r="FH63" s="173" t="e">
        <f t="shared" si="249"/>
        <v>#N/A</v>
      </c>
      <c r="FI63" s="173" t="e">
        <f t="shared" si="250"/>
        <v>#N/A</v>
      </c>
      <c r="FJ63" s="173" t="e">
        <f t="shared" si="251"/>
        <v>#N/A</v>
      </c>
      <c r="FK63" s="173" t="e">
        <f t="shared" si="252"/>
        <v>#N/A</v>
      </c>
      <c r="FL63" s="173" t="e">
        <f t="shared" si="253"/>
        <v>#N/A</v>
      </c>
      <c r="FM63" s="173" t="e">
        <f t="shared" si="254"/>
        <v>#N/A</v>
      </c>
      <c r="FN63" s="173" t="e">
        <f t="shared" si="255"/>
        <v>#N/A</v>
      </c>
      <c r="FO63" s="173" t="e">
        <f t="shared" si="256"/>
        <v>#N/A</v>
      </c>
      <c r="FP63" s="173" t="e">
        <f t="shared" si="257"/>
        <v>#N/A</v>
      </c>
      <c r="FQ63" s="173" t="e">
        <f t="shared" si="258"/>
        <v>#N/A</v>
      </c>
      <c r="FR63" s="173" t="e">
        <f t="shared" si="259"/>
        <v>#N/A</v>
      </c>
      <c r="FS63" s="173" t="e">
        <f t="shared" si="260"/>
        <v>#N/A</v>
      </c>
      <c r="FT63" s="173" t="e">
        <f t="shared" si="261"/>
        <v>#N/A</v>
      </c>
      <c r="FU63" s="173" t="e">
        <f t="shared" si="262"/>
        <v>#N/A</v>
      </c>
      <c r="FV63" s="173" t="e">
        <f t="shared" si="263"/>
        <v>#N/A</v>
      </c>
      <c r="FW63" s="173" t="e">
        <f t="shared" si="264"/>
        <v>#N/A</v>
      </c>
      <c r="FX63" s="173" t="e">
        <f t="shared" si="265"/>
        <v>#N/A</v>
      </c>
      <c r="FY63" s="173" t="e">
        <f t="shared" si="266"/>
        <v>#N/A</v>
      </c>
      <c r="FZ63" s="173" t="e">
        <f t="shared" si="267"/>
        <v>#N/A</v>
      </c>
      <c r="GA63" s="173" t="e">
        <f t="shared" si="268"/>
        <v>#N/A</v>
      </c>
      <c r="GB63" s="173" t="e">
        <f t="shared" si="269"/>
        <v>#N/A</v>
      </c>
      <c r="GC63" s="173" t="e">
        <f t="shared" si="270"/>
        <v>#N/A</v>
      </c>
      <c r="GD63" s="173" t="e">
        <f t="shared" si="271"/>
        <v>#N/A</v>
      </c>
      <c r="GE63" s="173" t="e">
        <f t="shared" si="272"/>
        <v>#N/A</v>
      </c>
      <c r="GF63" s="173" t="e">
        <f t="shared" si="273"/>
        <v>#N/A</v>
      </c>
      <c r="GG63" s="173" t="e">
        <f t="shared" si="274"/>
        <v>#N/A</v>
      </c>
      <c r="GH63" s="173" t="e">
        <f t="shared" si="275"/>
        <v>#N/A</v>
      </c>
      <c r="GI63" s="173" t="e">
        <f t="shared" si="276"/>
        <v>#N/A</v>
      </c>
      <c r="GJ63" s="173" t="e">
        <f t="shared" si="277"/>
        <v>#N/A</v>
      </c>
      <c r="GK63" s="173" t="e">
        <f t="shared" si="278"/>
        <v>#N/A</v>
      </c>
      <c r="GL63" s="173" t="e">
        <f t="shared" si="279"/>
        <v>#N/A</v>
      </c>
      <c r="GM63" s="173" t="e">
        <f t="shared" si="280"/>
        <v>#N/A</v>
      </c>
      <c r="GN63" s="173" t="e">
        <f t="shared" si="281"/>
        <v>#N/A</v>
      </c>
      <c r="GO63" s="173" t="e">
        <f t="shared" si="282"/>
        <v>#N/A</v>
      </c>
      <c r="GP63" s="173" t="e">
        <f t="shared" si="283"/>
        <v>#N/A</v>
      </c>
      <c r="GQ63" s="173" t="e">
        <f t="shared" si="284"/>
        <v>#N/A</v>
      </c>
      <c r="GR63" s="173" t="e">
        <f t="shared" si="285"/>
        <v>#N/A</v>
      </c>
      <c r="GS63" s="173" t="e">
        <f t="shared" si="286"/>
        <v>#N/A</v>
      </c>
      <c r="GT63" s="173" t="e">
        <f t="shared" si="287"/>
        <v>#N/A</v>
      </c>
      <c r="GU63" s="173" t="e">
        <f t="shared" si="288"/>
        <v>#N/A</v>
      </c>
      <c r="GV63" s="173" t="e">
        <f t="shared" si="289"/>
        <v>#N/A</v>
      </c>
      <c r="GW63" s="173" t="e">
        <f t="shared" si="290"/>
        <v>#N/A</v>
      </c>
      <c r="GX63" s="173" t="e">
        <f t="shared" si="291"/>
        <v>#N/A</v>
      </c>
      <c r="GY63" s="173" t="e">
        <f t="shared" si="292"/>
        <v>#N/A</v>
      </c>
      <c r="GZ63" s="173" t="e">
        <f t="shared" si="293"/>
        <v>#N/A</v>
      </c>
      <c r="HA63" s="173" t="e">
        <f t="shared" si="294"/>
        <v>#N/A</v>
      </c>
      <c r="HB63" s="173" t="e">
        <f t="shared" si="295"/>
        <v>#N/A</v>
      </c>
      <c r="HC63" s="173" t="e">
        <f t="shared" si="296"/>
        <v>#N/A</v>
      </c>
      <c r="HD63" s="173" t="e">
        <f t="shared" si="297"/>
        <v>#N/A</v>
      </c>
      <c r="HE63" s="173" t="e">
        <f t="shared" si="298"/>
        <v>#N/A</v>
      </c>
      <c r="HF63" s="173" t="e">
        <f t="shared" si="299"/>
        <v>#N/A</v>
      </c>
      <c r="HG63" s="173" t="e">
        <f t="shared" si="300"/>
        <v>#N/A</v>
      </c>
      <c r="HH63" s="173" t="e">
        <f t="shared" si="301"/>
        <v>#N/A</v>
      </c>
      <c r="HI63" s="173" t="e">
        <f t="shared" si="302"/>
        <v>#N/A</v>
      </c>
      <c r="HJ63" s="173" t="e">
        <f t="shared" si="303"/>
        <v>#N/A</v>
      </c>
      <c r="HK63" s="173" t="e">
        <f t="shared" si="304"/>
        <v>#N/A</v>
      </c>
      <c r="HL63" s="173" t="e">
        <f t="shared" si="305"/>
        <v>#N/A</v>
      </c>
      <c r="HM63" s="173" t="e">
        <f t="shared" si="306"/>
        <v>#N/A</v>
      </c>
      <c r="HN63" s="173" t="e">
        <f t="shared" si="307"/>
        <v>#N/A</v>
      </c>
      <c r="HO63" s="173" t="e">
        <f t="shared" si="308"/>
        <v>#N/A</v>
      </c>
      <c r="HP63" s="173" t="e">
        <f t="shared" si="309"/>
        <v>#N/A</v>
      </c>
    </row>
    <row r="64" spans="1:224" hidden="1" x14ac:dyDescent="0.25">
      <c r="A64" s="4">
        <v>61</v>
      </c>
      <c r="B64" s="100" t="str">
        <f t="shared" si="107"/>
        <v/>
      </c>
      <c r="C64" s="99"/>
      <c r="D64" s="100" t="str">
        <f t="shared" si="108"/>
        <v/>
      </c>
      <c r="E64" s="36" t="str">
        <f t="shared" si="0"/>
        <v/>
      </c>
      <c r="F64" s="36" t="str">
        <f t="shared" si="1"/>
        <v/>
      </c>
      <c r="G64" s="77" t="str">
        <f t="shared" si="109"/>
        <v/>
      </c>
      <c r="H64" s="23"/>
      <c r="I64" s="58"/>
      <c r="J64" s="300"/>
      <c r="K64" s="78" t="str">
        <f>IF(AND(B64&gt;0,C64&gt;0,D64&gt;0),IF(ISBLANK(J64),IF(ISBLANK(H64),"",(D64-B64)*VLOOKUP(H64,VLookups!$A$4:$B$13,2,FALSE)),J64),"")</f>
        <v/>
      </c>
      <c r="L64" s="79" t="str">
        <f t="shared" si="205"/>
        <v/>
      </c>
      <c r="M64" s="99"/>
      <c r="N64" s="290" t="str">
        <f>IF(AND(M64&gt;0,C64&gt;0,NOT(K64="")),ABS(VLOOKUP($M$1,VLookups!$A$43:$B$44,2,FALSE)-_xlfn.NORM.DIST(M64,G64,K64,TRUE)),"")</f>
        <v/>
      </c>
      <c r="O64" s="98" t="str">
        <f>IF(AND($B64&gt;0,$C64&gt;0,$D64&gt;0,NOT(ISBLANK($H64))),_xlfn.NORM.INV(ABS(VLOOKUP($M$1,VLookups!$A$43:$B$44,2,FALSE)-O$3),$G64,$K64),"")</f>
        <v/>
      </c>
      <c r="P64" s="97" t="str">
        <f>IF(AND($B64&gt;0,$C64&gt;0,$D64&gt;0,NOT(ISBLANK($H64))),_xlfn.NORM.INV(ABS(VLOOKUP($M$1,VLookups!$A$43:$B$44,2,FALSE)-P$3),$G64,$K64),"")</f>
        <v/>
      </c>
      <c r="Q64" s="98" t="str">
        <f>IF(AND($B64&gt;0,$C64&gt;0,$D64&gt;0,NOT(ISBLANK($H64))),_xlfn.NORM.INV(ABS(VLOOKUP($M$1,VLookups!$A$43:$B$44,2,FALSE)-Q$3),$G64,$K64),"")</f>
        <v/>
      </c>
      <c r="R64" s="97" t="str">
        <f>IF(AND($B64&gt;0,$C64&gt;0,$D64&gt;0,NOT(ISBLANK($H64))),_xlfn.NORM.INV(ABS(VLOOKUP($M$1,VLookups!$A$43:$B$44,2,FALSE)-R$3),$G64,$K64),"")</f>
        <v/>
      </c>
      <c r="S64" s="98" t="str">
        <f>IF(AND($B64&gt;0,$C64&gt;0,$D64&gt;0,NOT(ISBLANK($H64))),_xlfn.NORM.INV(ABS(VLOOKUP($M$1,VLookups!$A$43:$B$44,2,FALSE)-S$3),$G64,$K64),"")</f>
        <v/>
      </c>
      <c r="T64" s="97" t="str">
        <f>IF(AND($B64&gt;0,$C64&gt;0,$D64&gt;0,NOT(ISBLANK($H64))),_xlfn.NORM.INV(ABS(VLOOKUP($M$1,VLookups!$A$43:$B$44,2,FALSE)-T$3),$G64,$K64),"")</f>
        <v/>
      </c>
      <c r="U64" s="5"/>
      <c r="V64" s="172"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7"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3" t="e">
        <f t="shared" si="209"/>
        <v>#N/A</v>
      </c>
      <c r="DU64" s="173" t="e">
        <f t="shared" si="210"/>
        <v>#N/A</v>
      </c>
      <c r="DV64" s="173" t="e">
        <f t="shared" si="211"/>
        <v>#N/A</v>
      </c>
      <c r="DW64" s="173" t="e">
        <f t="shared" si="212"/>
        <v>#N/A</v>
      </c>
      <c r="DX64" s="173" t="e">
        <f t="shared" si="213"/>
        <v>#N/A</v>
      </c>
      <c r="DY64" s="173" t="e">
        <f t="shared" si="214"/>
        <v>#N/A</v>
      </c>
      <c r="DZ64" s="173" t="e">
        <f t="shared" si="215"/>
        <v>#N/A</v>
      </c>
      <c r="EA64" s="173" t="e">
        <f t="shared" si="216"/>
        <v>#N/A</v>
      </c>
      <c r="EB64" s="173" t="e">
        <f t="shared" si="217"/>
        <v>#N/A</v>
      </c>
      <c r="EC64" s="173" t="e">
        <f t="shared" si="218"/>
        <v>#N/A</v>
      </c>
      <c r="ED64" s="173" t="e">
        <f t="shared" si="219"/>
        <v>#N/A</v>
      </c>
      <c r="EE64" s="173" t="e">
        <f t="shared" si="220"/>
        <v>#N/A</v>
      </c>
      <c r="EF64" s="173" t="e">
        <f t="shared" si="221"/>
        <v>#N/A</v>
      </c>
      <c r="EG64" s="173" t="e">
        <f t="shared" si="222"/>
        <v>#N/A</v>
      </c>
      <c r="EH64" s="173" t="e">
        <f t="shared" si="223"/>
        <v>#N/A</v>
      </c>
      <c r="EI64" s="173" t="e">
        <f t="shared" si="224"/>
        <v>#N/A</v>
      </c>
      <c r="EJ64" s="173" t="e">
        <f t="shared" si="225"/>
        <v>#N/A</v>
      </c>
      <c r="EK64" s="173" t="e">
        <f t="shared" si="226"/>
        <v>#N/A</v>
      </c>
      <c r="EL64" s="173" t="e">
        <f t="shared" si="227"/>
        <v>#N/A</v>
      </c>
      <c r="EM64" s="173" t="e">
        <f t="shared" si="228"/>
        <v>#N/A</v>
      </c>
      <c r="EN64" s="173" t="e">
        <f t="shared" si="229"/>
        <v>#N/A</v>
      </c>
      <c r="EO64" s="173" t="e">
        <f t="shared" si="230"/>
        <v>#N/A</v>
      </c>
      <c r="EP64" s="173" t="e">
        <f t="shared" si="231"/>
        <v>#N/A</v>
      </c>
      <c r="EQ64" s="173" t="e">
        <f t="shared" si="232"/>
        <v>#N/A</v>
      </c>
      <c r="ER64" s="173" t="e">
        <f t="shared" si="233"/>
        <v>#N/A</v>
      </c>
      <c r="ES64" s="173" t="e">
        <f t="shared" si="234"/>
        <v>#N/A</v>
      </c>
      <c r="ET64" s="173" t="e">
        <f t="shared" si="235"/>
        <v>#N/A</v>
      </c>
      <c r="EU64" s="173" t="e">
        <f t="shared" si="236"/>
        <v>#N/A</v>
      </c>
      <c r="EV64" s="173" t="e">
        <f t="shared" si="237"/>
        <v>#N/A</v>
      </c>
      <c r="EW64" s="173" t="e">
        <f t="shared" si="238"/>
        <v>#N/A</v>
      </c>
      <c r="EX64" s="173" t="e">
        <f t="shared" si="239"/>
        <v>#N/A</v>
      </c>
      <c r="EY64" s="173" t="e">
        <f t="shared" si="240"/>
        <v>#N/A</v>
      </c>
      <c r="EZ64" s="173" t="e">
        <f t="shared" si="241"/>
        <v>#N/A</v>
      </c>
      <c r="FA64" s="173" t="e">
        <f t="shared" si="242"/>
        <v>#N/A</v>
      </c>
      <c r="FB64" s="173" t="e">
        <f t="shared" si="243"/>
        <v>#N/A</v>
      </c>
      <c r="FC64" s="173" t="e">
        <f t="shared" si="244"/>
        <v>#N/A</v>
      </c>
      <c r="FD64" s="173" t="e">
        <f t="shared" si="245"/>
        <v>#N/A</v>
      </c>
      <c r="FE64" s="173" t="e">
        <f t="shared" si="246"/>
        <v>#N/A</v>
      </c>
      <c r="FF64" s="173" t="e">
        <f t="shared" si="247"/>
        <v>#N/A</v>
      </c>
      <c r="FG64" s="173" t="e">
        <f t="shared" si="248"/>
        <v>#N/A</v>
      </c>
      <c r="FH64" s="173" t="e">
        <f t="shared" si="249"/>
        <v>#N/A</v>
      </c>
      <c r="FI64" s="173" t="e">
        <f t="shared" si="250"/>
        <v>#N/A</v>
      </c>
      <c r="FJ64" s="173" t="e">
        <f t="shared" si="251"/>
        <v>#N/A</v>
      </c>
      <c r="FK64" s="173" t="e">
        <f t="shared" si="252"/>
        <v>#N/A</v>
      </c>
      <c r="FL64" s="173" t="e">
        <f t="shared" si="253"/>
        <v>#N/A</v>
      </c>
      <c r="FM64" s="173" t="e">
        <f t="shared" si="254"/>
        <v>#N/A</v>
      </c>
      <c r="FN64" s="173" t="e">
        <f t="shared" si="255"/>
        <v>#N/A</v>
      </c>
      <c r="FO64" s="173" t="e">
        <f t="shared" si="256"/>
        <v>#N/A</v>
      </c>
      <c r="FP64" s="173" t="e">
        <f t="shared" si="257"/>
        <v>#N/A</v>
      </c>
      <c r="FQ64" s="173" t="e">
        <f t="shared" si="258"/>
        <v>#N/A</v>
      </c>
      <c r="FR64" s="173" t="e">
        <f t="shared" si="259"/>
        <v>#N/A</v>
      </c>
      <c r="FS64" s="173" t="e">
        <f t="shared" si="260"/>
        <v>#N/A</v>
      </c>
      <c r="FT64" s="173" t="e">
        <f t="shared" si="261"/>
        <v>#N/A</v>
      </c>
      <c r="FU64" s="173" t="e">
        <f t="shared" si="262"/>
        <v>#N/A</v>
      </c>
      <c r="FV64" s="173" t="e">
        <f t="shared" si="263"/>
        <v>#N/A</v>
      </c>
      <c r="FW64" s="173" t="e">
        <f t="shared" si="264"/>
        <v>#N/A</v>
      </c>
      <c r="FX64" s="173" t="e">
        <f t="shared" si="265"/>
        <v>#N/A</v>
      </c>
      <c r="FY64" s="173" t="e">
        <f t="shared" si="266"/>
        <v>#N/A</v>
      </c>
      <c r="FZ64" s="173" t="e">
        <f t="shared" si="267"/>
        <v>#N/A</v>
      </c>
      <c r="GA64" s="173" t="e">
        <f t="shared" si="268"/>
        <v>#N/A</v>
      </c>
      <c r="GB64" s="173" t="e">
        <f t="shared" si="269"/>
        <v>#N/A</v>
      </c>
      <c r="GC64" s="173" t="e">
        <f t="shared" si="270"/>
        <v>#N/A</v>
      </c>
      <c r="GD64" s="173" t="e">
        <f t="shared" si="271"/>
        <v>#N/A</v>
      </c>
      <c r="GE64" s="173" t="e">
        <f t="shared" si="272"/>
        <v>#N/A</v>
      </c>
      <c r="GF64" s="173" t="e">
        <f t="shared" si="273"/>
        <v>#N/A</v>
      </c>
      <c r="GG64" s="173" t="e">
        <f t="shared" si="274"/>
        <v>#N/A</v>
      </c>
      <c r="GH64" s="173" t="e">
        <f t="shared" si="275"/>
        <v>#N/A</v>
      </c>
      <c r="GI64" s="173" t="e">
        <f t="shared" si="276"/>
        <v>#N/A</v>
      </c>
      <c r="GJ64" s="173" t="e">
        <f t="shared" si="277"/>
        <v>#N/A</v>
      </c>
      <c r="GK64" s="173" t="e">
        <f t="shared" si="278"/>
        <v>#N/A</v>
      </c>
      <c r="GL64" s="173" t="e">
        <f t="shared" si="279"/>
        <v>#N/A</v>
      </c>
      <c r="GM64" s="173" t="e">
        <f t="shared" si="280"/>
        <v>#N/A</v>
      </c>
      <c r="GN64" s="173" t="e">
        <f t="shared" si="281"/>
        <v>#N/A</v>
      </c>
      <c r="GO64" s="173" t="e">
        <f t="shared" si="282"/>
        <v>#N/A</v>
      </c>
      <c r="GP64" s="173" t="e">
        <f t="shared" si="283"/>
        <v>#N/A</v>
      </c>
      <c r="GQ64" s="173" t="e">
        <f t="shared" si="284"/>
        <v>#N/A</v>
      </c>
      <c r="GR64" s="173" t="e">
        <f t="shared" si="285"/>
        <v>#N/A</v>
      </c>
      <c r="GS64" s="173" t="e">
        <f t="shared" si="286"/>
        <v>#N/A</v>
      </c>
      <c r="GT64" s="173" t="e">
        <f t="shared" si="287"/>
        <v>#N/A</v>
      </c>
      <c r="GU64" s="173" t="e">
        <f t="shared" si="288"/>
        <v>#N/A</v>
      </c>
      <c r="GV64" s="173" t="e">
        <f t="shared" si="289"/>
        <v>#N/A</v>
      </c>
      <c r="GW64" s="173" t="e">
        <f t="shared" si="290"/>
        <v>#N/A</v>
      </c>
      <c r="GX64" s="173" t="e">
        <f t="shared" si="291"/>
        <v>#N/A</v>
      </c>
      <c r="GY64" s="173" t="e">
        <f t="shared" si="292"/>
        <v>#N/A</v>
      </c>
      <c r="GZ64" s="173" t="e">
        <f t="shared" si="293"/>
        <v>#N/A</v>
      </c>
      <c r="HA64" s="173" t="e">
        <f t="shared" si="294"/>
        <v>#N/A</v>
      </c>
      <c r="HB64" s="173" t="e">
        <f t="shared" si="295"/>
        <v>#N/A</v>
      </c>
      <c r="HC64" s="173" t="e">
        <f t="shared" si="296"/>
        <v>#N/A</v>
      </c>
      <c r="HD64" s="173" t="e">
        <f t="shared" si="297"/>
        <v>#N/A</v>
      </c>
      <c r="HE64" s="173" t="e">
        <f t="shared" si="298"/>
        <v>#N/A</v>
      </c>
      <c r="HF64" s="173" t="e">
        <f t="shared" si="299"/>
        <v>#N/A</v>
      </c>
      <c r="HG64" s="173" t="e">
        <f t="shared" si="300"/>
        <v>#N/A</v>
      </c>
      <c r="HH64" s="173" t="e">
        <f t="shared" si="301"/>
        <v>#N/A</v>
      </c>
      <c r="HI64" s="173" t="e">
        <f t="shared" si="302"/>
        <v>#N/A</v>
      </c>
      <c r="HJ64" s="173" t="e">
        <f t="shared" si="303"/>
        <v>#N/A</v>
      </c>
      <c r="HK64" s="173" t="e">
        <f t="shared" si="304"/>
        <v>#N/A</v>
      </c>
      <c r="HL64" s="173" t="e">
        <f t="shared" si="305"/>
        <v>#N/A</v>
      </c>
      <c r="HM64" s="173" t="e">
        <f t="shared" si="306"/>
        <v>#N/A</v>
      </c>
      <c r="HN64" s="173" t="e">
        <f t="shared" si="307"/>
        <v>#N/A</v>
      </c>
      <c r="HO64" s="173" t="e">
        <f t="shared" si="308"/>
        <v>#N/A</v>
      </c>
      <c r="HP64" s="173" t="e">
        <f t="shared" si="309"/>
        <v>#N/A</v>
      </c>
    </row>
    <row r="65" spans="1:224" hidden="1" x14ac:dyDescent="0.25">
      <c r="A65" s="4">
        <v>62</v>
      </c>
      <c r="B65" s="100" t="str">
        <f t="shared" si="107"/>
        <v/>
      </c>
      <c r="C65" s="99"/>
      <c r="D65" s="100" t="str">
        <f t="shared" si="108"/>
        <v/>
      </c>
      <c r="E65" s="36" t="str">
        <f t="shared" si="0"/>
        <v/>
      </c>
      <c r="F65" s="36" t="str">
        <f t="shared" si="1"/>
        <v/>
      </c>
      <c r="G65" s="77" t="str">
        <f t="shared" si="109"/>
        <v/>
      </c>
      <c r="H65" s="23"/>
      <c r="I65" s="58"/>
      <c r="J65" s="300"/>
      <c r="K65" s="78" t="str">
        <f>IF(AND(B65&gt;0,C65&gt;0,D65&gt;0),IF(ISBLANK(J65),IF(ISBLANK(H65),"",(D65-B65)*VLOOKUP(H65,VLookups!$A$4:$B$13,2,FALSE)),J65),"")</f>
        <v/>
      </c>
      <c r="L65" s="79" t="str">
        <f t="shared" si="205"/>
        <v/>
      </c>
      <c r="M65" s="99"/>
      <c r="N65" s="290" t="str">
        <f>IF(AND(M65&gt;0,C65&gt;0,NOT(K65="")),ABS(VLOOKUP($M$1,VLookups!$A$43:$B$44,2,FALSE)-_xlfn.NORM.DIST(M65,G65,K65,TRUE)),"")</f>
        <v/>
      </c>
      <c r="O65" s="98" t="str">
        <f>IF(AND($B65&gt;0,$C65&gt;0,$D65&gt;0,NOT(ISBLANK($H65))),_xlfn.NORM.INV(ABS(VLOOKUP($M$1,VLookups!$A$43:$B$44,2,FALSE)-O$3),$G65,$K65),"")</f>
        <v/>
      </c>
      <c r="P65" s="97" t="str">
        <f>IF(AND($B65&gt;0,$C65&gt;0,$D65&gt;0,NOT(ISBLANK($H65))),_xlfn.NORM.INV(ABS(VLOOKUP($M$1,VLookups!$A$43:$B$44,2,FALSE)-P$3),$G65,$K65),"")</f>
        <v/>
      </c>
      <c r="Q65" s="98" t="str">
        <f>IF(AND($B65&gt;0,$C65&gt;0,$D65&gt;0,NOT(ISBLANK($H65))),_xlfn.NORM.INV(ABS(VLOOKUP($M$1,VLookups!$A$43:$B$44,2,FALSE)-Q$3),$G65,$K65),"")</f>
        <v/>
      </c>
      <c r="R65" s="97" t="str">
        <f>IF(AND($B65&gt;0,$C65&gt;0,$D65&gt;0,NOT(ISBLANK($H65))),_xlfn.NORM.INV(ABS(VLOOKUP($M$1,VLookups!$A$43:$B$44,2,FALSE)-R$3),$G65,$K65),"")</f>
        <v/>
      </c>
      <c r="S65" s="98" t="str">
        <f>IF(AND($B65&gt;0,$C65&gt;0,$D65&gt;0,NOT(ISBLANK($H65))),_xlfn.NORM.INV(ABS(VLOOKUP($M$1,VLookups!$A$43:$B$44,2,FALSE)-S$3),$G65,$K65),"")</f>
        <v/>
      </c>
      <c r="T65" s="97" t="str">
        <f>IF(AND($B65&gt;0,$C65&gt;0,$D65&gt;0,NOT(ISBLANK($H65))),_xlfn.NORM.INV(ABS(VLOOKUP($M$1,VLookups!$A$43:$B$44,2,FALSE)-T$3),$G65,$K65),"")</f>
        <v/>
      </c>
      <c r="U65" s="5"/>
      <c r="V65" s="172"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7"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3" t="e">
        <f t="shared" si="209"/>
        <v>#N/A</v>
      </c>
      <c r="DU65" s="173" t="e">
        <f t="shared" si="210"/>
        <v>#N/A</v>
      </c>
      <c r="DV65" s="173" t="e">
        <f t="shared" si="211"/>
        <v>#N/A</v>
      </c>
      <c r="DW65" s="173" t="e">
        <f t="shared" si="212"/>
        <v>#N/A</v>
      </c>
      <c r="DX65" s="173" t="e">
        <f t="shared" si="213"/>
        <v>#N/A</v>
      </c>
      <c r="DY65" s="173" t="e">
        <f t="shared" si="214"/>
        <v>#N/A</v>
      </c>
      <c r="DZ65" s="173" t="e">
        <f t="shared" si="215"/>
        <v>#N/A</v>
      </c>
      <c r="EA65" s="173" t="e">
        <f t="shared" si="216"/>
        <v>#N/A</v>
      </c>
      <c r="EB65" s="173" t="e">
        <f t="shared" si="217"/>
        <v>#N/A</v>
      </c>
      <c r="EC65" s="173" t="e">
        <f t="shared" si="218"/>
        <v>#N/A</v>
      </c>
      <c r="ED65" s="173" t="e">
        <f t="shared" si="219"/>
        <v>#N/A</v>
      </c>
      <c r="EE65" s="173" t="e">
        <f t="shared" si="220"/>
        <v>#N/A</v>
      </c>
      <c r="EF65" s="173" t="e">
        <f t="shared" si="221"/>
        <v>#N/A</v>
      </c>
      <c r="EG65" s="173" t="e">
        <f t="shared" si="222"/>
        <v>#N/A</v>
      </c>
      <c r="EH65" s="173" t="e">
        <f t="shared" si="223"/>
        <v>#N/A</v>
      </c>
      <c r="EI65" s="173" t="e">
        <f t="shared" si="224"/>
        <v>#N/A</v>
      </c>
      <c r="EJ65" s="173" t="e">
        <f t="shared" si="225"/>
        <v>#N/A</v>
      </c>
      <c r="EK65" s="173" t="e">
        <f t="shared" si="226"/>
        <v>#N/A</v>
      </c>
      <c r="EL65" s="173" t="e">
        <f t="shared" si="227"/>
        <v>#N/A</v>
      </c>
      <c r="EM65" s="173" t="e">
        <f t="shared" si="228"/>
        <v>#N/A</v>
      </c>
      <c r="EN65" s="173" t="e">
        <f t="shared" si="229"/>
        <v>#N/A</v>
      </c>
      <c r="EO65" s="173" t="e">
        <f t="shared" si="230"/>
        <v>#N/A</v>
      </c>
      <c r="EP65" s="173" t="e">
        <f t="shared" si="231"/>
        <v>#N/A</v>
      </c>
      <c r="EQ65" s="173" t="e">
        <f t="shared" si="232"/>
        <v>#N/A</v>
      </c>
      <c r="ER65" s="173" t="e">
        <f t="shared" si="233"/>
        <v>#N/A</v>
      </c>
      <c r="ES65" s="173" t="e">
        <f t="shared" si="234"/>
        <v>#N/A</v>
      </c>
      <c r="ET65" s="173" t="e">
        <f t="shared" si="235"/>
        <v>#N/A</v>
      </c>
      <c r="EU65" s="173" t="e">
        <f t="shared" si="236"/>
        <v>#N/A</v>
      </c>
      <c r="EV65" s="173" t="e">
        <f t="shared" si="237"/>
        <v>#N/A</v>
      </c>
      <c r="EW65" s="173" t="e">
        <f t="shared" si="238"/>
        <v>#N/A</v>
      </c>
      <c r="EX65" s="173" t="e">
        <f t="shared" si="239"/>
        <v>#N/A</v>
      </c>
      <c r="EY65" s="173" t="e">
        <f t="shared" si="240"/>
        <v>#N/A</v>
      </c>
      <c r="EZ65" s="173" t="e">
        <f t="shared" si="241"/>
        <v>#N/A</v>
      </c>
      <c r="FA65" s="173" t="e">
        <f t="shared" si="242"/>
        <v>#N/A</v>
      </c>
      <c r="FB65" s="173" t="e">
        <f t="shared" si="243"/>
        <v>#N/A</v>
      </c>
      <c r="FC65" s="173" t="e">
        <f t="shared" si="244"/>
        <v>#N/A</v>
      </c>
      <c r="FD65" s="173" t="e">
        <f t="shared" si="245"/>
        <v>#N/A</v>
      </c>
      <c r="FE65" s="173" t="e">
        <f t="shared" si="246"/>
        <v>#N/A</v>
      </c>
      <c r="FF65" s="173" t="e">
        <f t="shared" si="247"/>
        <v>#N/A</v>
      </c>
      <c r="FG65" s="173" t="e">
        <f t="shared" si="248"/>
        <v>#N/A</v>
      </c>
      <c r="FH65" s="173" t="e">
        <f t="shared" si="249"/>
        <v>#N/A</v>
      </c>
      <c r="FI65" s="173" t="e">
        <f t="shared" si="250"/>
        <v>#N/A</v>
      </c>
      <c r="FJ65" s="173" t="e">
        <f t="shared" si="251"/>
        <v>#N/A</v>
      </c>
      <c r="FK65" s="173" t="e">
        <f t="shared" si="252"/>
        <v>#N/A</v>
      </c>
      <c r="FL65" s="173" t="e">
        <f t="shared" si="253"/>
        <v>#N/A</v>
      </c>
      <c r="FM65" s="173" t="e">
        <f t="shared" si="254"/>
        <v>#N/A</v>
      </c>
      <c r="FN65" s="173" t="e">
        <f t="shared" si="255"/>
        <v>#N/A</v>
      </c>
      <c r="FO65" s="173" t="e">
        <f t="shared" si="256"/>
        <v>#N/A</v>
      </c>
      <c r="FP65" s="173" t="e">
        <f t="shared" si="257"/>
        <v>#N/A</v>
      </c>
      <c r="FQ65" s="173" t="e">
        <f t="shared" si="258"/>
        <v>#N/A</v>
      </c>
      <c r="FR65" s="173" t="e">
        <f t="shared" si="259"/>
        <v>#N/A</v>
      </c>
      <c r="FS65" s="173" t="e">
        <f t="shared" si="260"/>
        <v>#N/A</v>
      </c>
      <c r="FT65" s="173" t="e">
        <f t="shared" si="261"/>
        <v>#N/A</v>
      </c>
      <c r="FU65" s="173" t="e">
        <f t="shared" si="262"/>
        <v>#N/A</v>
      </c>
      <c r="FV65" s="173" t="e">
        <f t="shared" si="263"/>
        <v>#N/A</v>
      </c>
      <c r="FW65" s="173" t="e">
        <f t="shared" si="264"/>
        <v>#N/A</v>
      </c>
      <c r="FX65" s="173" t="e">
        <f t="shared" si="265"/>
        <v>#N/A</v>
      </c>
      <c r="FY65" s="173" t="e">
        <f t="shared" si="266"/>
        <v>#N/A</v>
      </c>
      <c r="FZ65" s="173" t="e">
        <f t="shared" si="267"/>
        <v>#N/A</v>
      </c>
      <c r="GA65" s="173" t="e">
        <f t="shared" si="268"/>
        <v>#N/A</v>
      </c>
      <c r="GB65" s="173" t="e">
        <f t="shared" si="269"/>
        <v>#N/A</v>
      </c>
      <c r="GC65" s="173" t="e">
        <f t="shared" si="270"/>
        <v>#N/A</v>
      </c>
      <c r="GD65" s="173" t="e">
        <f t="shared" si="271"/>
        <v>#N/A</v>
      </c>
      <c r="GE65" s="173" t="e">
        <f t="shared" si="272"/>
        <v>#N/A</v>
      </c>
      <c r="GF65" s="173" t="e">
        <f t="shared" si="273"/>
        <v>#N/A</v>
      </c>
      <c r="GG65" s="173" t="e">
        <f t="shared" si="274"/>
        <v>#N/A</v>
      </c>
      <c r="GH65" s="173" t="e">
        <f t="shared" si="275"/>
        <v>#N/A</v>
      </c>
      <c r="GI65" s="173" t="e">
        <f t="shared" si="276"/>
        <v>#N/A</v>
      </c>
      <c r="GJ65" s="173" t="e">
        <f t="shared" si="277"/>
        <v>#N/A</v>
      </c>
      <c r="GK65" s="173" t="e">
        <f t="shared" si="278"/>
        <v>#N/A</v>
      </c>
      <c r="GL65" s="173" t="e">
        <f t="shared" si="279"/>
        <v>#N/A</v>
      </c>
      <c r="GM65" s="173" t="e">
        <f t="shared" si="280"/>
        <v>#N/A</v>
      </c>
      <c r="GN65" s="173" t="e">
        <f t="shared" si="281"/>
        <v>#N/A</v>
      </c>
      <c r="GO65" s="173" t="e">
        <f t="shared" si="282"/>
        <v>#N/A</v>
      </c>
      <c r="GP65" s="173" t="e">
        <f t="shared" si="283"/>
        <v>#N/A</v>
      </c>
      <c r="GQ65" s="173" t="e">
        <f t="shared" si="284"/>
        <v>#N/A</v>
      </c>
      <c r="GR65" s="173" t="e">
        <f t="shared" si="285"/>
        <v>#N/A</v>
      </c>
      <c r="GS65" s="173" t="e">
        <f t="shared" si="286"/>
        <v>#N/A</v>
      </c>
      <c r="GT65" s="173" t="e">
        <f t="shared" si="287"/>
        <v>#N/A</v>
      </c>
      <c r="GU65" s="173" t="e">
        <f t="shared" si="288"/>
        <v>#N/A</v>
      </c>
      <c r="GV65" s="173" t="e">
        <f t="shared" si="289"/>
        <v>#N/A</v>
      </c>
      <c r="GW65" s="173" t="e">
        <f t="shared" si="290"/>
        <v>#N/A</v>
      </c>
      <c r="GX65" s="173" t="e">
        <f t="shared" si="291"/>
        <v>#N/A</v>
      </c>
      <c r="GY65" s="173" t="e">
        <f t="shared" si="292"/>
        <v>#N/A</v>
      </c>
      <c r="GZ65" s="173" t="e">
        <f t="shared" si="293"/>
        <v>#N/A</v>
      </c>
      <c r="HA65" s="173" t="e">
        <f t="shared" si="294"/>
        <v>#N/A</v>
      </c>
      <c r="HB65" s="173" t="e">
        <f t="shared" si="295"/>
        <v>#N/A</v>
      </c>
      <c r="HC65" s="173" t="e">
        <f t="shared" si="296"/>
        <v>#N/A</v>
      </c>
      <c r="HD65" s="173" t="e">
        <f t="shared" si="297"/>
        <v>#N/A</v>
      </c>
      <c r="HE65" s="173" t="e">
        <f t="shared" si="298"/>
        <v>#N/A</v>
      </c>
      <c r="HF65" s="173" t="e">
        <f t="shared" si="299"/>
        <v>#N/A</v>
      </c>
      <c r="HG65" s="173" t="e">
        <f t="shared" si="300"/>
        <v>#N/A</v>
      </c>
      <c r="HH65" s="173" t="e">
        <f t="shared" si="301"/>
        <v>#N/A</v>
      </c>
      <c r="HI65" s="173" t="e">
        <f t="shared" si="302"/>
        <v>#N/A</v>
      </c>
      <c r="HJ65" s="173" t="e">
        <f t="shared" si="303"/>
        <v>#N/A</v>
      </c>
      <c r="HK65" s="173" t="e">
        <f t="shared" si="304"/>
        <v>#N/A</v>
      </c>
      <c r="HL65" s="173" t="e">
        <f t="shared" si="305"/>
        <v>#N/A</v>
      </c>
      <c r="HM65" s="173" t="e">
        <f t="shared" si="306"/>
        <v>#N/A</v>
      </c>
      <c r="HN65" s="173" t="e">
        <f t="shared" si="307"/>
        <v>#N/A</v>
      </c>
      <c r="HO65" s="173" t="e">
        <f t="shared" si="308"/>
        <v>#N/A</v>
      </c>
      <c r="HP65" s="173" t="e">
        <f t="shared" si="309"/>
        <v>#N/A</v>
      </c>
    </row>
    <row r="66" spans="1:224" hidden="1" x14ac:dyDescent="0.25">
      <c r="A66" s="4">
        <v>63</v>
      </c>
      <c r="B66" s="100" t="str">
        <f t="shared" si="107"/>
        <v/>
      </c>
      <c r="C66" s="99"/>
      <c r="D66" s="100" t="str">
        <f t="shared" si="108"/>
        <v/>
      </c>
      <c r="E66" s="36" t="str">
        <f t="shared" si="0"/>
        <v/>
      </c>
      <c r="F66" s="36" t="str">
        <f t="shared" si="1"/>
        <v/>
      </c>
      <c r="G66" s="77" t="str">
        <f t="shared" si="109"/>
        <v/>
      </c>
      <c r="H66" s="23"/>
      <c r="I66" s="58"/>
      <c r="J66" s="300"/>
      <c r="K66" s="78" t="str">
        <f>IF(AND(B66&gt;0,C66&gt;0,D66&gt;0),IF(ISBLANK(J66),IF(ISBLANK(H66),"",(D66-B66)*VLOOKUP(H66,VLookups!$A$4:$B$13,2,FALSE)),J66),"")</f>
        <v/>
      </c>
      <c r="L66" s="79" t="str">
        <f t="shared" si="205"/>
        <v/>
      </c>
      <c r="M66" s="99"/>
      <c r="N66" s="290" t="str">
        <f>IF(AND(M66&gt;0,C66&gt;0,NOT(K66="")),ABS(VLOOKUP($M$1,VLookups!$A$43:$B$44,2,FALSE)-_xlfn.NORM.DIST(M66,G66,K66,TRUE)),"")</f>
        <v/>
      </c>
      <c r="O66" s="98" t="str">
        <f>IF(AND($B66&gt;0,$C66&gt;0,$D66&gt;0,NOT(ISBLANK($H66))),_xlfn.NORM.INV(ABS(VLOOKUP($M$1,VLookups!$A$43:$B$44,2,FALSE)-O$3),$G66,$K66),"")</f>
        <v/>
      </c>
      <c r="P66" s="97" t="str">
        <f>IF(AND($B66&gt;0,$C66&gt;0,$D66&gt;0,NOT(ISBLANK($H66))),_xlfn.NORM.INV(ABS(VLOOKUP($M$1,VLookups!$A$43:$B$44,2,FALSE)-P$3),$G66,$K66),"")</f>
        <v/>
      </c>
      <c r="Q66" s="98" t="str">
        <f>IF(AND($B66&gt;0,$C66&gt;0,$D66&gt;0,NOT(ISBLANK($H66))),_xlfn.NORM.INV(ABS(VLOOKUP($M$1,VLookups!$A$43:$B$44,2,FALSE)-Q$3),$G66,$K66),"")</f>
        <v/>
      </c>
      <c r="R66" s="97" t="str">
        <f>IF(AND($B66&gt;0,$C66&gt;0,$D66&gt;0,NOT(ISBLANK($H66))),_xlfn.NORM.INV(ABS(VLOOKUP($M$1,VLookups!$A$43:$B$44,2,FALSE)-R$3),$G66,$K66),"")</f>
        <v/>
      </c>
      <c r="S66" s="98" t="str">
        <f>IF(AND($B66&gt;0,$C66&gt;0,$D66&gt;0,NOT(ISBLANK($H66))),_xlfn.NORM.INV(ABS(VLOOKUP($M$1,VLookups!$A$43:$B$44,2,FALSE)-S$3),$G66,$K66),"")</f>
        <v/>
      </c>
      <c r="T66" s="97" t="str">
        <f>IF(AND($B66&gt;0,$C66&gt;0,$D66&gt;0,NOT(ISBLANK($H66))),_xlfn.NORM.INV(ABS(VLOOKUP($M$1,VLookups!$A$43:$B$44,2,FALSE)-T$3),$G66,$K66),"")</f>
        <v/>
      </c>
      <c r="U66" s="5"/>
      <c r="V66" s="172"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7"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3" t="e">
        <f t="shared" si="209"/>
        <v>#N/A</v>
      </c>
      <c r="DU66" s="173" t="e">
        <f t="shared" si="210"/>
        <v>#N/A</v>
      </c>
      <c r="DV66" s="173" t="e">
        <f t="shared" si="211"/>
        <v>#N/A</v>
      </c>
      <c r="DW66" s="173" t="e">
        <f t="shared" si="212"/>
        <v>#N/A</v>
      </c>
      <c r="DX66" s="173" t="e">
        <f t="shared" si="213"/>
        <v>#N/A</v>
      </c>
      <c r="DY66" s="173" t="e">
        <f t="shared" si="214"/>
        <v>#N/A</v>
      </c>
      <c r="DZ66" s="173" t="e">
        <f t="shared" si="215"/>
        <v>#N/A</v>
      </c>
      <c r="EA66" s="173" t="e">
        <f t="shared" si="216"/>
        <v>#N/A</v>
      </c>
      <c r="EB66" s="173" t="e">
        <f t="shared" si="217"/>
        <v>#N/A</v>
      </c>
      <c r="EC66" s="173" t="e">
        <f t="shared" si="218"/>
        <v>#N/A</v>
      </c>
      <c r="ED66" s="173" t="e">
        <f t="shared" si="219"/>
        <v>#N/A</v>
      </c>
      <c r="EE66" s="173" t="e">
        <f t="shared" si="220"/>
        <v>#N/A</v>
      </c>
      <c r="EF66" s="173" t="e">
        <f t="shared" si="221"/>
        <v>#N/A</v>
      </c>
      <c r="EG66" s="173" t="e">
        <f t="shared" si="222"/>
        <v>#N/A</v>
      </c>
      <c r="EH66" s="173" t="e">
        <f t="shared" si="223"/>
        <v>#N/A</v>
      </c>
      <c r="EI66" s="173" t="e">
        <f t="shared" si="224"/>
        <v>#N/A</v>
      </c>
      <c r="EJ66" s="173" t="e">
        <f t="shared" si="225"/>
        <v>#N/A</v>
      </c>
      <c r="EK66" s="173" t="e">
        <f t="shared" si="226"/>
        <v>#N/A</v>
      </c>
      <c r="EL66" s="173" t="e">
        <f t="shared" si="227"/>
        <v>#N/A</v>
      </c>
      <c r="EM66" s="173" t="e">
        <f t="shared" si="228"/>
        <v>#N/A</v>
      </c>
      <c r="EN66" s="173" t="e">
        <f t="shared" si="229"/>
        <v>#N/A</v>
      </c>
      <c r="EO66" s="173" t="e">
        <f t="shared" si="230"/>
        <v>#N/A</v>
      </c>
      <c r="EP66" s="173" t="e">
        <f t="shared" si="231"/>
        <v>#N/A</v>
      </c>
      <c r="EQ66" s="173" t="e">
        <f t="shared" si="232"/>
        <v>#N/A</v>
      </c>
      <c r="ER66" s="173" t="e">
        <f t="shared" si="233"/>
        <v>#N/A</v>
      </c>
      <c r="ES66" s="173" t="e">
        <f t="shared" si="234"/>
        <v>#N/A</v>
      </c>
      <c r="ET66" s="173" t="e">
        <f t="shared" si="235"/>
        <v>#N/A</v>
      </c>
      <c r="EU66" s="173" t="e">
        <f t="shared" si="236"/>
        <v>#N/A</v>
      </c>
      <c r="EV66" s="173" t="e">
        <f t="shared" si="237"/>
        <v>#N/A</v>
      </c>
      <c r="EW66" s="173" t="e">
        <f t="shared" si="238"/>
        <v>#N/A</v>
      </c>
      <c r="EX66" s="173" t="e">
        <f t="shared" si="239"/>
        <v>#N/A</v>
      </c>
      <c r="EY66" s="173" t="e">
        <f t="shared" si="240"/>
        <v>#N/A</v>
      </c>
      <c r="EZ66" s="173" t="e">
        <f t="shared" si="241"/>
        <v>#N/A</v>
      </c>
      <c r="FA66" s="173" t="e">
        <f t="shared" si="242"/>
        <v>#N/A</v>
      </c>
      <c r="FB66" s="173" t="e">
        <f t="shared" si="243"/>
        <v>#N/A</v>
      </c>
      <c r="FC66" s="173" t="e">
        <f t="shared" si="244"/>
        <v>#N/A</v>
      </c>
      <c r="FD66" s="173" t="e">
        <f t="shared" si="245"/>
        <v>#N/A</v>
      </c>
      <c r="FE66" s="173" t="e">
        <f t="shared" si="246"/>
        <v>#N/A</v>
      </c>
      <c r="FF66" s="173" t="e">
        <f t="shared" si="247"/>
        <v>#N/A</v>
      </c>
      <c r="FG66" s="173" t="e">
        <f t="shared" si="248"/>
        <v>#N/A</v>
      </c>
      <c r="FH66" s="173" t="e">
        <f t="shared" si="249"/>
        <v>#N/A</v>
      </c>
      <c r="FI66" s="173" t="e">
        <f t="shared" si="250"/>
        <v>#N/A</v>
      </c>
      <c r="FJ66" s="173" t="e">
        <f t="shared" si="251"/>
        <v>#N/A</v>
      </c>
      <c r="FK66" s="173" t="e">
        <f t="shared" si="252"/>
        <v>#N/A</v>
      </c>
      <c r="FL66" s="173" t="e">
        <f t="shared" si="253"/>
        <v>#N/A</v>
      </c>
      <c r="FM66" s="173" t="e">
        <f t="shared" si="254"/>
        <v>#N/A</v>
      </c>
      <c r="FN66" s="173" t="e">
        <f t="shared" si="255"/>
        <v>#N/A</v>
      </c>
      <c r="FO66" s="173" t="e">
        <f t="shared" si="256"/>
        <v>#N/A</v>
      </c>
      <c r="FP66" s="173" t="e">
        <f t="shared" si="257"/>
        <v>#N/A</v>
      </c>
      <c r="FQ66" s="173" t="e">
        <f t="shared" si="258"/>
        <v>#N/A</v>
      </c>
      <c r="FR66" s="173" t="e">
        <f t="shared" si="259"/>
        <v>#N/A</v>
      </c>
      <c r="FS66" s="173" t="e">
        <f t="shared" si="260"/>
        <v>#N/A</v>
      </c>
      <c r="FT66" s="173" t="e">
        <f t="shared" si="261"/>
        <v>#N/A</v>
      </c>
      <c r="FU66" s="173" t="e">
        <f t="shared" si="262"/>
        <v>#N/A</v>
      </c>
      <c r="FV66" s="173" t="e">
        <f t="shared" si="263"/>
        <v>#N/A</v>
      </c>
      <c r="FW66" s="173" t="e">
        <f t="shared" si="264"/>
        <v>#N/A</v>
      </c>
      <c r="FX66" s="173" t="e">
        <f t="shared" si="265"/>
        <v>#N/A</v>
      </c>
      <c r="FY66" s="173" t="e">
        <f t="shared" si="266"/>
        <v>#N/A</v>
      </c>
      <c r="FZ66" s="173" t="e">
        <f t="shared" si="267"/>
        <v>#N/A</v>
      </c>
      <c r="GA66" s="173" t="e">
        <f t="shared" si="268"/>
        <v>#N/A</v>
      </c>
      <c r="GB66" s="173" t="e">
        <f t="shared" si="269"/>
        <v>#N/A</v>
      </c>
      <c r="GC66" s="173" t="e">
        <f t="shared" si="270"/>
        <v>#N/A</v>
      </c>
      <c r="GD66" s="173" t="e">
        <f t="shared" si="271"/>
        <v>#N/A</v>
      </c>
      <c r="GE66" s="173" t="e">
        <f t="shared" si="272"/>
        <v>#N/A</v>
      </c>
      <c r="GF66" s="173" t="e">
        <f t="shared" si="273"/>
        <v>#N/A</v>
      </c>
      <c r="GG66" s="173" t="e">
        <f t="shared" si="274"/>
        <v>#N/A</v>
      </c>
      <c r="GH66" s="173" t="e">
        <f t="shared" si="275"/>
        <v>#N/A</v>
      </c>
      <c r="GI66" s="173" t="e">
        <f t="shared" si="276"/>
        <v>#N/A</v>
      </c>
      <c r="GJ66" s="173" t="e">
        <f t="shared" si="277"/>
        <v>#N/A</v>
      </c>
      <c r="GK66" s="173" t="e">
        <f t="shared" si="278"/>
        <v>#N/A</v>
      </c>
      <c r="GL66" s="173" t="e">
        <f t="shared" si="279"/>
        <v>#N/A</v>
      </c>
      <c r="GM66" s="173" t="e">
        <f t="shared" si="280"/>
        <v>#N/A</v>
      </c>
      <c r="GN66" s="173" t="e">
        <f t="shared" si="281"/>
        <v>#N/A</v>
      </c>
      <c r="GO66" s="173" t="e">
        <f t="shared" si="282"/>
        <v>#N/A</v>
      </c>
      <c r="GP66" s="173" t="e">
        <f t="shared" si="283"/>
        <v>#N/A</v>
      </c>
      <c r="GQ66" s="173" t="e">
        <f t="shared" si="284"/>
        <v>#N/A</v>
      </c>
      <c r="GR66" s="173" t="e">
        <f t="shared" si="285"/>
        <v>#N/A</v>
      </c>
      <c r="GS66" s="173" t="e">
        <f t="shared" si="286"/>
        <v>#N/A</v>
      </c>
      <c r="GT66" s="173" t="e">
        <f t="shared" si="287"/>
        <v>#N/A</v>
      </c>
      <c r="GU66" s="173" t="e">
        <f t="shared" si="288"/>
        <v>#N/A</v>
      </c>
      <c r="GV66" s="173" t="e">
        <f t="shared" si="289"/>
        <v>#N/A</v>
      </c>
      <c r="GW66" s="173" t="e">
        <f t="shared" si="290"/>
        <v>#N/A</v>
      </c>
      <c r="GX66" s="173" t="e">
        <f t="shared" si="291"/>
        <v>#N/A</v>
      </c>
      <c r="GY66" s="173" t="e">
        <f t="shared" si="292"/>
        <v>#N/A</v>
      </c>
      <c r="GZ66" s="173" t="e">
        <f t="shared" si="293"/>
        <v>#N/A</v>
      </c>
      <c r="HA66" s="173" t="e">
        <f t="shared" si="294"/>
        <v>#N/A</v>
      </c>
      <c r="HB66" s="173" t="e">
        <f t="shared" si="295"/>
        <v>#N/A</v>
      </c>
      <c r="HC66" s="173" t="e">
        <f t="shared" si="296"/>
        <v>#N/A</v>
      </c>
      <c r="HD66" s="173" t="e">
        <f t="shared" si="297"/>
        <v>#N/A</v>
      </c>
      <c r="HE66" s="173" t="e">
        <f t="shared" si="298"/>
        <v>#N/A</v>
      </c>
      <c r="HF66" s="173" t="e">
        <f t="shared" si="299"/>
        <v>#N/A</v>
      </c>
      <c r="HG66" s="173" t="e">
        <f t="shared" si="300"/>
        <v>#N/A</v>
      </c>
      <c r="HH66" s="173" t="e">
        <f t="shared" si="301"/>
        <v>#N/A</v>
      </c>
      <c r="HI66" s="173" t="e">
        <f t="shared" si="302"/>
        <v>#N/A</v>
      </c>
      <c r="HJ66" s="173" t="e">
        <f t="shared" si="303"/>
        <v>#N/A</v>
      </c>
      <c r="HK66" s="173" t="e">
        <f t="shared" si="304"/>
        <v>#N/A</v>
      </c>
      <c r="HL66" s="173" t="e">
        <f t="shared" si="305"/>
        <v>#N/A</v>
      </c>
      <c r="HM66" s="173" t="e">
        <f t="shared" si="306"/>
        <v>#N/A</v>
      </c>
      <c r="HN66" s="173" t="e">
        <f t="shared" si="307"/>
        <v>#N/A</v>
      </c>
      <c r="HO66" s="173" t="e">
        <f t="shared" si="308"/>
        <v>#N/A</v>
      </c>
      <c r="HP66" s="173" t="e">
        <f t="shared" si="309"/>
        <v>#N/A</v>
      </c>
    </row>
    <row r="67" spans="1:224" hidden="1" x14ac:dyDescent="0.25">
      <c r="A67" s="4">
        <v>64</v>
      </c>
      <c r="B67" s="100" t="str">
        <f t="shared" si="107"/>
        <v/>
      </c>
      <c r="C67" s="99"/>
      <c r="D67" s="100" t="str">
        <f t="shared" si="108"/>
        <v/>
      </c>
      <c r="E67" s="36" t="str">
        <f t="shared" si="0"/>
        <v/>
      </c>
      <c r="F67" s="36" t="str">
        <f t="shared" si="1"/>
        <v/>
      </c>
      <c r="G67" s="77" t="str">
        <f t="shared" si="109"/>
        <v/>
      </c>
      <c r="H67" s="23"/>
      <c r="I67" s="58"/>
      <c r="J67" s="300"/>
      <c r="K67" s="78" t="str">
        <f>IF(AND(B67&gt;0,C67&gt;0,D67&gt;0),IF(ISBLANK(J67),IF(ISBLANK(H67),"",(D67-B67)*VLOOKUP(H67,VLookups!$A$4:$B$13,2,FALSE)),J67),"")</f>
        <v/>
      </c>
      <c r="L67" s="79" t="str">
        <f t="shared" si="205"/>
        <v/>
      </c>
      <c r="M67" s="99"/>
      <c r="N67" s="290" t="str">
        <f>IF(AND(M67&gt;0,C67&gt;0,NOT(K67="")),ABS(VLOOKUP($M$1,VLookups!$A$43:$B$44,2,FALSE)-_xlfn.NORM.DIST(M67,G67,K67,TRUE)),"")</f>
        <v/>
      </c>
      <c r="O67" s="98" t="str">
        <f>IF(AND($B67&gt;0,$C67&gt;0,$D67&gt;0,NOT(ISBLANK($H67))),_xlfn.NORM.INV(ABS(VLOOKUP($M$1,VLookups!$A$43:$B$44,2,FALSE)-O$3),$G67,$K67),"")</f>
        <v/>
      </c>
      <c r="P67" s="97" t="str">
        <f>IF(AND($B67&gt;0,$C67&gt;0,$D67&gt;0,NOT(ISBLANK($H67))),_xlfn.NORM.INV(ABS(VLOOKUP($M$1,VLookups!$A$43:$B$44,2,FALSE)-P$3),$G67,$K67),"")</f>
        <v/>
      </c>
      <c r="Q67" s="98" t="str">
        <f>IF(AND($B67&gt;0,$C67&gt;0,$D67&gt;0,NOT(ISBLANK($H67))),_xlfn.NORM.INV(ABS(VLOOKUP($M$1,VLookups!$A$43:$B$44,2,FALSE)-Q$3),$G67,$K67),"")</f>
        <v/>
      </c>
      <c r="R67" s="97" t="str">
        <f>IF(AND($B67&gt;0,$C67&gt;0,$D67&gt;0,NOT(ISBLANK($H67))),_xlfn.NORM.INV(ABS(VLOOKUP($M$1,VLookups!$A$43:$B$44,2,FALSE)-R$3),$G67,$K67),"")</f>
        <v/>
      </c>
      <c r="S67" s="98" t="str">
        <f>IF(AND($B67&gt;0,$C67&gt;0,$D67&gt;0,NOT(ISBLANK($H67))),_xlfn.NORM.INV(ABS(VLOOKUP($M$1,VLookups!$A$43:$B$44,2,FALSE)-S$3),$G67,$K67),"")</f>
        <v/>
      </c>
      <c r="T67" s="97" t="str">
        <f>IF(AND($B67&gt;0,$C67&gt;0,$D67&gt;0,NOT(ISBLANK($H67))),_xlfn.NORM.INV(ABS(VLOOKUP($M$1,VLookups!$A$43:$B$44,2,FALSE)-T$3),$G67,$K67),"")</f>
        <v/>
      </c>
      <c r="U67" s="5"/>
      <c r="V67" s="172"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7"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3" t="e">
        <f t="shared" si="209"/>
        <v>#N/A</v>
      </c>
      <c r="DU67" s="173" t="e">
        <f t="shared" si="210"/>
        <v>#N/A</v>
      </c>
      <c r="DV67" s="173" t="e">
        <f t="shared" si="211"/>
        <v>#N/A</v>
      </c>
      <c r="DW67" s="173" t="e">
        <f t="shared" si="212"/>
        <v>#N/A</v>
      </c>
      <c r="DX67" s="173" t="e">
        <f t="shared" si="213"/>
        <v>#N/A</v>
      </c>
      <c r="DY67" s="173" t="e">
        <f t="shared" si="214"/>
        <v>#N/A</v>
      </c>
      <c r="DZ67" s="173" t="e">
        <f t="shared" si="215"/>
        <v>#N/A</v>
      </c>
      <c r="EA67" s="173" t="e">
        <f t="shared" si="216"/>
        <v>#N/A</v>
      </c>
      <c r="EB67" s="173" t="e">
        <f t="shared" si="217"/>
        <v>#N/A</v>
      </c>
      <c r="EC67" s="173" t="e">
        <f t="shared" si="218"/>
        <v>#N/A</v>
      </c>
      <c r="ED67" s="173" t="e">
        <f t="shared" si="219"/>
        <v>#N/A</v>
      </c>
      <c r="EE67" s="173" t="e">
        <f t="shared" si="220"/>
        <v>#N/A</v>
      </c>
      <c r="EF67" s="173" t="e">
        <f t="shared" si="221"/>
        <v>#N/A</v>
      </c>
      <c r="EG67" s="173" t="e">
        <f t="shared" si="222"/>
        <v>#N/A</v>
      </c>
      <c r="EH67" s="173" t="e">
        <f t="shared" si="223"/>
        <v>#N/A</v>
      </c>
      <c r="EI67" s="173" t="e">
        <f t="shared" si="224"/>
        <v>#N/A</v>
      </c>
      <c r="EJ67" s="173" t="e">
        <f t="shared" si="225"/>
        <v>#N/A</v>
      </c>
      <c r="EK67" s="173" t="e">
        <f t="shared" si="226"/>
        <v>#N/A</v>
      </c>
      <c r="EL67" s="173" t="e">
        <f t="shared" si="227"/>
        <v>#N/A</v>
      </c>
      <c r="EM67" s="173" t="e">
        <f t="shared" si="228"/>
        <v>#N/A</v>
      </c>
      <c r="EN67" s="173" t="e">
        <f t="shared" si="229"/>
        <v>#N/A</v>
      </c>
      <c r="EO67" s="173" t="e">
        <f t="shared" si="230"/>
        <v>#N/A</v>
      </c>
      <c r="EP67" s="173" t="e">
        <f t="shared" si="231"/>
        <v>#N/A</v>
      </c>
      <c r="EQ67" s="173" t="e">
        <f t="shared" si="232"/>
        <v>#N/A</v>
      </c>
      <c r="ER67" s="173" t="e">
        <f t="shared" si="233"/>
        <v>#N/A</v>
      </c>
      <c r="ES67" s="173" t="e">
        <f t="shared" si="234"/>
        <v>#N/A</v>
      </c>
      <c r="ET67" s="173" t="e">
        <f t="shared" si="235"/>
        <v>#N/A</v>
      </c>
      <c r="EU67" s="173" t="e">
        <f t="shared" si="236"/>
        <v>#N/A</v>
      </c>
      <c r="EV67" s="173" t="e">
        <f t="shared" si="237"/>
        <v>#N/A</v>
      </c>
      <c r="EW67" s="173" t="e">
        <f t="shared" si="238"/>
        <v>#N/A</v>
      </c>
      <c r="EX67" s="173" t="e">
        <f t="shared" si="239"/>
        <v>#N/A</v>
      </c>
      <c r="EY67" s="173" t="e">
        <f t="shared" si="240"/>
        <v>#N/A</v>
      </c>
      <c r="EZ67" s="173" t="e">
        <f t="shared" si="241"/>
        <v>#N/A</v>
      </c>
      <c r="FA67" s="173" t="e">
        <f t="shared" si="242"/>
        <v>#N/A</v>
      </c>
      <c r="FB67" s="173" t="e">
        <f t="shared" si="243"/>
        <v>#N/A</v>
      </c>
      <c r="FC67" s="173" t="e">
        <f t="shared" si="244"/>
        <v>#N/A</v>
      </c>
      <c r="FD67" s="173" t="e">
        <f t="shared" si="245"/>
        <v>#N/A</v>
      </c>
      <c r="FE67" s="173" t="e">
        <f t="shared" si="246"/>
        <v>#N/A</v>
      </c>
      <c r="FF67" s="173" t="e">
        <f t="shared" si="247"/>
        <v>#N/A</v>
      </c>
      <c r="FG67" s="173" t="e">
        <f t="shared" si="248"/>
        <v>#N/A</v>
      </c>
      <c r="FH67" s="173" t="e">
        <f t="shared" si="249"/>
        <v>#N/A</v>
      </c>
      <c r="FI67" s="173" t="e">
        <f t="shared" si="250"/>
        <v>#N/A</v>
      </c>
      <c r="FJ67" s="173" t="e">
        <f t="shared" si="251"/>
        <v>#N/A</v>
      </c>
      <c r="FK67" s="173" t="e">
        <f t="shared" si="252"/>
        <v>#N/A</v>
      </c>
      <c r="FL67" s="173" t="e">
        <f t="shared" si="253"/>
        <v>#N/A</v>
      </c>
      <c r="FM67" s="173" t="e">
        <f t="shared" si="254"/>
        <v>#N/A</v>
      </c>
      <c r="FN67" s="173" t="e">
        <f t="shared" si="255"/>
        <v>#N/A</v>
      </c>
      <c r="FO67" s="173" t="e">
        <f t="shared" si="256"/>
        <v>#N/A</v>
      </c>
      <c r="FP67" s="173" t="e">
        <f t="shared" si="257"/>
        <v>#N/A</v>
      </c>
      <c r="FQ67" s="173" t="e">
        <f t="shared" si="258"/>
        <v>#N/A</v>
      </c>
      <c r="FR67" s="173" t="e">
        <f t="shared" si="259"/>
        <v>#N/A</v>
      </c>
      <c r="FS67" s="173" t="e">
        <f t="shared" si="260"/>
        <v>#N/A</v>
      </c>
      <c r="FT67" s="173" t="e">
        <f t="shared" si="261"/>
        <v>#N/A</v>
      </c>
      <c r="FU67" s="173" t="e">
        <f t="shared" si="262"/>
        <v>#N/A</v>
      </c>
      <c r="FV67" s="173" t="e">
        <f t="shared" si="263"/>
        <v>#N/A</v>
      </c>
      <c r="FW67" s="173" t="e">
        <f t="shared" si="264"/>
        <v>#N/A</v>
      </c>
      <c r="FX67" s="173" t="e">
        <f t="shared" si="265"/>
        <v>#N/A</v>
      </c>
      <c r="FY67" s="173" t="e">
        <f t="shared" si="266"/>
        <v>#N/A</v>
      </c>
      <c r="FZ67" s="173" t="e">
        <f t="shared" si="267"/>
        <v>#N/A</v>
      </c>
      <c r="GA67" s="173" t="e">
        <f t="shared" si="268"/>
        <v>#N/A</v>
      </c>
      <c r="GB67" s="173" t="e">
        <f t="shared" si="269"/>
        <v>#N/A</v>
      </c>
      <c r="GC67" s="173" t="e">
        <f t="shared" si="270"/>
        <v>#N/A</v>
      </c>
      <c r="GD67" s="173" t="e">
        <f t="shared" si="271"/>
        <v>#N/A</v>
      </c>
      <c r="GE67" s="173" t="e">
        <f t="shared" si="272"/>
        <v>#N/A</v>
      </c>
      <c r="GF67" s="173" t="e">
        <f t="shared" si="273"/>
        <v>#N/A</v>
      </c>
      <c r="GG67" s="173" t="e">
        <f t="shared" si="274"/>
        <v>#N/A</v>
      </c>
      <c r="GH67" s="173" t="e">
        <f t="shared" si="275"/>
        <v>#N/A</v>
      </c>
      <c r="GI67" s="173" t="e">
        <f t="shared" si="276"/>
        <v>#N/A</v>
      </c>
      <c r="GJ67" s="173" t="e">
        <f t="shared" si="277"/>
        <v>#N/A</v>
      </c>
      <c r="GK67" s="173" t="e">
        <f t="shared" si="278"/>
        <v>#N/A</v>
      </c>
      <c r="GL67" s="173" t="e">
        <f t="shared" si="279"/>
        <v>#N/A</v>
      </c>
      <c r="GM67" s="173" t="e">
        <f t="shared" si="280"/>
        <v>#N/A</v>
      </c>
      <c r="GN67" s="173" t="e">
        <f t="shared" si="281"/>
        <v>#N/A</v>
      </c>
      <c r="GO67" s="173" t="e">
        <f t="shared" si="282"/>
        <v>#N/A</v>
      </c>
      <c r="GP67" s="173" t="e">
        <f t="shared" si="283"/>
        <v>#N/A</v>
      </c>
      <c r="GQ67" s="173" t="e">
        <f t="shared" si="284"/>
        <v>#N/A</v>
      </c>
      <c r="GR67" s="173" t="e">
        <f t="shared" si="285"/>
        <v>#N/A</v>
      </c>
      <c r="GS67" s="173" t="e">
        <f t="shared" si="286"/>
        <v>#N/A</v>
      </c>
      <c r="GT67" s="173" t="e">
        <f t="shared" si="287"/>
        <v>#N/A</v>
      </c>
      <c r="GU67" s="173" t="e">
        <f t="shared" si="288"/>
        <v>#N/A</v>
      </c>
      <c r="GV67" s="173" t="e">
        <f t="shared" si="289"/>
        <v>#N/A</v>
      </c>
      <c r="GW67" s="173" t="e">
        <f t="shared" si="290"/>
        <v>#N/A</v>
      </c>
      <c r="GX67" s="173" t="e">
        <f t="shared" si="291"/>
        <v>#N/A</v>
      </c>
      <c r="GY67" s="173" t="e">
        <f t="shared" si="292"/>
        <v>#N/A</v>
      </c>
      <c r="GZ67" s="173" t="e">
        <f t="shared" si="293"/>
        <v>#N/A</v>
      </c>
      <c r="HA67" s="173" t="e">
        <f t="shared" si="294"/>
        <v>#N/A</v>
      </c>
      <c r="HB67" s="173" t="e">
        <f t="shared" si="295"/>
        <v>#N/A</v>
      </c>
      <c r="HC67" s="173" t="e">
        <f t="shared" si="296"/>
        <v>#N/A</v>
      </c>
      <c r="HD67" s="173" t="e">
        <f t="shared" si="297"/>
        <v>#N/A</v>
      </c>
      <c r="HE67" s="173" t="e">
        <f t="shared" si="298"/>
        <v>#N/A</v>
      </c>
      <c r="HF67" s="173" t="e">
        <f t="shared" si="299"/>
        <v>#N/A</v>
      </c>
      <c r="HG67" s="173" t="e">
        <f t="shared" si="300"/>
        <v>#N/A</v>
      </c>
      <c r="HH67" s="173" t="e">
        <f t="shared" si="301"/>
        <v>#N/A</v>
      </c>
      <c r="HI67" s="173" t="e">
        <f t="shared" si="302"/>
        <v>#N/A</v>
      </c>
      <c r="HJ67" s="173" t="e">
        <f t="shared" si="303"/>
        <v>#N/A</v>
      </c>
      <c r="HK67" s="173" t="e">
        <f t="shared" si="304"/>
        <v>#N/A</v>
      </c>
      <c r="HL67" s="173" t="e">
        <f t="shared" si="305"/>
        <v>#N/A</v>
      </c>
      <c r="HM67" s="173" t="e">
        <f t="shared" si="306"/>
        <v>#N/A</v>
      </c>
      <c r="HN67" s="173" t="e">
        <f t="shared" si="307"/>
        <v>#N/A</v>
      </c>
      <c r="HO67" s="173" t="e">
        <f t="shared" si="308"/>
        <v>#N/A</v>
      </c>
      <c r="HP67" s="173" t="e">
        <f t="shared" si="309"/>
        <v>#N/A</v>
      </c>
    </row>
    <row r="68" spans="1:224" hidden="1" x14ac:dyDescent="0.25">
      <c r="A68" s="4">
        <v>65</v>
      </c>
      <c r="B68" s="100" t="str">
        <f t="shared" si="107"/>
        <v/>
      </c>
      <c r="C68" s="99"/>
      <c r="D68" s="100"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7" t="str">
        <f t="shared" si="109"/>
        <v/>
      </c>
      <c r="H68" s="23"/>
      <c r="I68" s="58"/>
      <c r="J68" s="300"/>
      <c r="K68" s="78" t="str">
        <f>IF(AND(B68&gt;0,C68&gt;0,D68&gt;0),IF(ISBLANK(J68),IF(ISBLANK(H68),"",(D68-B68)*VLOOKUP(H68,VLookups!$A$4:$B$13,2,FALSE)),J68),"")</f>
        <v/>
      </c>
      <c r="L68" s="79" t="str">
        <f t="shared" ref="L68:L99" si="405">IF(K68="","",K68^2)</f>
        <v/>
      </c>
      <c r="M68" s="99"/>
      <c r="N68" s="290" t="str">
        <f>IF(AND(M68&gt;0,C68&gt;0,NOT(K68="")),ABS(VLOOKUP($M$1,VLookups!$A$43:$B$44,2,FALSE)-_xlfn.NORM.DIST(M68,G68,K68,TRUE)),"")</f>
        <v/>
      </c>
      <c r="O68" s="98" t="str">
        <f>IF(AND($B68&gt;0,$C68&gt;0,$D68&gt;0,NOT(ISBLANK($H68))),_xlfn.NORM.INV(ABS(VLOOKUP($M$1,VLookups!$A$43:$B$44,2,FALSE)-O$3),$G68,$K68),"")</f>
        <v/>
      </c>
      <c r="P68" s="97" t="str">
        <f>IF(AND($B68&gt;0,$C68&gt;0,$D68&gt;0,NOT(ISBLANK($H68))),_xlfn.NORM.INV(ABS(VLOOKUP($M$1,VLookups!$A$43:$B$44,2,FALSE)-P$3),$G68,$K68),"")</f>
        <v/>
      </c>
      <c r="Q68" s="98" t="str">
        <f>IF(AND($B68&gt;0,$C68&gt;0,$D68&gt;0,NOT(ISBLANK($H68))),_xlfn.NORM.INV(ABS(VLOOKUP($M$1,VLookups!$A$43:$B$44,2,FALSE)-Q$3),$G68,$K68),"")</f>
        <v/>
      </c>
      <c r="R68" s="97" t="str">
        <f>IF(AND($B68&gt;0,$C68&gt;0,$D68&gt;0,NOT(ISBLANK($H68))),_xlfn.NORM.INV(ABS(VLOOKUP($M$1,VLookups!$A$43:$B$44,2,FALSE)-R$3),$G68,$K68),"")</f>
        <v/>
      </c>
      <c r="S68" s="98" t="str">
        <f>IF(AND($B68&gt;0,$C68&gt;0,$D68&gt;0,NOT(ISBLANK($H68))),_xlfn.NORM.INV(ABS(VLOOKUP($M$1,VLookups!$A$43:$B$44,2,FALSE)-S$3),$G68,$K68),"")</f>
        <v/>
      </c>
      <c r="T68" s="97" t="str">
        <f>IF(AND($B68&gt;0,$C68&gt;0,$D68&gt;0,NOT(ISBLANK($H68))),_xlfn.NORM.INV(ABS(VLOOKUP($M$1,VLookups!$A$43:$B$44,2,FALSE)-T$3),$G68,$K68),"")</f>
        <v/>
      </c>
      <c r="U68" s="5"/>
      <c r="V68" s="172"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7"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3" t="e">
        <f t="shared" ref="DT68:DT104" si="409">IF(ISNONTEXT($K68),_xlfn.NORM.DIST(W68,$G68,$K68,FALSE),NA())</f>
        <v>#N/A</v>
      </c>
      <c r="DU68" s="173" t="e">
        <f t="shared" ref="DU68:DU104" si="410">IF(ISNONTEXT($K68),_xlfn.NORM.DIST(X68,$G68,$K68,FALSE),NA())</f>
        <v>#N/A</v>
      </c>
      <c r="DV68" s="173" t="e">
        <f t="shared" ref="DV68:DV104" si="411">IF(ISNONTEXT($K68),_xlfn.NORM.DIST(Y68,$G68,$K68,FALSE),NA())</f>
        <v>#N/A</v>
      </c>
      <c r="DW68" s="173" t="e">
        <f t="shared" ref="DW68:DW104" si="412">IF(ISNONTEXT($K68),_xlfn.NORM.DIST(Z68,$G68,$K68,FALSE),NA())</f>
        <v>#N/A</v>
      </c>
      <c r="DX68" s="173" t="e">
        <f t="shared" ref="DX68:DX104" si="413">IF(ISNONTEXT($K68),_xlfn.NORM.DIST(AA68,$G68,$K68,FALSE),NA())</f>
        <v>#N/A</v>
      </c>
      <c r="DY68" s="173" t="e">
        <f t="shared" ref="DY68:DY104" si="414">IF(ISNONTEXT($K68),_xlfn.NORM.DIST(AB68,$G68,$K68,FALSE),NA())</f>
        <v>#N/A</v>
      </c>
      <c r="DZ68" s="173" t="e">
        <f t="shared" ref="DZ68:DZ104" si="415">IF(ISNONTEXT($K68),_xlfn.NORM.DIST(AC68,$G68,$K68,FALSE),NA())</f>
        <v>#N/A</v>
      </c>
      <c r="EA68" s="173" t="e">
        <f t="shared" ref="EA68:EA104" si="416">IF(ISNONTEXT($K68),_xlfn.NORM.DIST(AD68,$G68,$K68,FALSE),NA())</f>
        <v>#N/A</v>
      </c>
      <c r="EB68" s="173" t="e">
        <f t="shared" ref="EB68:EB104" si="417">IF(ISNONTEXT($K68),_xlfn.NORM.DIST(AE68,$G68,$K68,FALSE),NA())</f>
        <v>#N/A</v>
      </c>
      <c r="EC68" s="173" t="e">
        <f t="shared" ref="EC68:EC104" si="418">IF(ISNONTEXT($K68),_xlfn.NORM.DIST(AF68,$G68,$K68,FALSE),NA())</f>
        <v>#N/A</v>
      </c>
      <c r="ED68" s="173" t="e">
        <f t="shared" ref="ED68:ED104" si="419">IF(ISNONTEXT($K68),_xlfn.NORM.DIST(AG68,$G68,$K68,FALSE),NA())</f>
        <v>#N/A</v>
      </c>
      <c r="EE68" s="173" t="e">
        <f t="shared" ref="EE68:EE104" si="420">IF(ISNONTEXT($K68),_xlfn.NORM.DIST(AH68,$G68,$K68,FALSE),NA())</f>
        <v>#N/A</v>
      </c>
      <c r="EF68" s="173" t="e">
        <f t="shared" ref="EF68:EF104" si="421">IF(ISNONTEXT($K68),_xlfn.NORM.DIST(AI68,$G68,$K68,FALSE),NA())</f>
        <v>#N/A</v>
      </c>
      <c r="EG68" s="173" t="e">
        <f t="shared" ref="EG68:EG104" si="422">IF(ISNONTEXT($K68),_xlfn.NORM.DIST(AJ68,$G68,$K68,FALSE),NA())</f>
        <v>#N/A</v>
      </c>
      <c r="EH68" s="173" t="e">
        <f t="shared" ref="EH68:EH104" si="423">IF(ISNONTEXT($K68),_xlfn.NORM.DIST(AK68,$G68,$K68,FALSE),NA())</f>
        <v>#N/A</v>
      </c>
      <c r="EI68" s="173" t="e">
        <f t="shared" ref="EI68:EI104" si="424">IF(ISNONTEXT($K68),_xlfn.NORM.DIST(AL68,$G68,$K68,FALSE),NA())</f>
        <v>#N/A</v>
      </c>
      <c r="EJ68" s="173" t="e">
        <f t="shared" ref="EJ68:EJ104" si="425">IF(ISNONTEXT($K68),_xlfn.NORM.DIST(AM68,$G68,$K68,FALSE),NA())</f>
        <v>#N/A</v>
      </c>
      <c r="EK68" s="173" t="e">
        <f t="shared" ref="EK68:EK104" si="426">IF(ISNONTEXT($K68),_xlfn.NORM.DIST(AN68,$G68,$K68,FALSE),NA())</f>
        <v>#N/A</v>
      </c>
      <c r="EL68" s="173" t="e">
        <f t="shared" ref="EL68:EL104" si="427">IF(ISNONTEXT($K68),_xlfn.NORM.DIST(AO68,$G68,$K68,FALSE),NA())</f>
        <v>#N/A</v>
      </c>
      <c r="EM68" s="173" t="e">
        <f t="shared" ref="EM68:EM104" si="428">IF(ISNONTEXT($K68),_xlfn.NORM.DIST(AP68,$G68,$K68,FALSE),NA())</f>
        <v>#N/A</v>
      </c>
      <c r="EN68" s="173" t="e">
        <f t="shared" ref="EN68:EN104" si="429">IF(ISNONTEXT($K68),_xlfn.NORM.DIST(AQ68,$G68,$K68,FALSE),NA())</f>
        <v>#N/A</v>
      </c>
      <c r="EO68" s="173" t="e">
        <f t="shared" ref="EO68:EO104" si="430">IF(ISNONTEXT($K68),_xlfn.NORM.DIST(AR68,$G68,$K68,FALSE),NA())</f>
        <v>#N/A</v>
      </c>
      <c r="EP68" s="173" t="e">
        <f t="shared" ref="EP68:EP104" si="431">IF(ISNONTEXT($K68),_xlfn.NORM.DIST(AS68,$G68,$K68,FALSE),NA())</f>
        <v>#N/A</v>
      </c>
      <c r="EQ68" s="173" t="e">
        <f t="shared" ref="EQ68:EQ104" si="432">IF(ISNONTEXT($K68),_xlfn.NORM.DIST(AT68,$G68,$K68,FALSE),NA())</f>
        <v>#N/A</v>
      </c>
      <c r="ER68" s="173" t="e">
        <f t="shared" ref="ER68:ER104" si="433">IF(ISNONTEXT($K68),_xlfn.NORM.DIST(AU68,$G68,$K68,FALSE),NA())</f>
        <v>#N/A</v>
      </c>
      <c r="ES68" s="173" t="e">
        <f t="shared" ref="ES68:ES104" si="434">IF(ISNONTEXT($K68),_xlfn.NORM.DIST(AV68,$G68,$K68,FALSE),NA())</f>
        <v>#N/A</v>
      </c>
      <c r="ET68" s="173" t="e">
        <f t="shared" ref="ET68:ET104" si="435">IF(ISNONTEXT($K68),_xlfn.NORM.DIST(AW68,$G68,$K68,FALSE),NA())</f>
        <v>#N/A</v>
      </c>
      <c r="EU68" s="173" t="e">
        <f t="shared" ref="EU68:EU104" si="436">IF(ISNONTEXT($K68),_xlfn.NORM.DIST(AX68,$G68,$K68,FALSE),NA())</f>
        <v>#N/A</v>
      </c>
      <c r="EV68" s="173" t="e">
        <f t="shared" ref="EV68:EV104" si="437">IF(ISNONTEXT($K68),_xlfn.NORM.DIST(AY68,$G68,$K68,FALSE),NA())</f>
        <v>#N/A</v>
      </c>
      <c r="EW68" s="173" t="e">
        <f t="shared" ref="EW68:EW104" si="438">IF(ISNONTEXT($K68),_xlfn.NORM.DIST(AZ68,$G68,$K68,FALSE),NA())</f>
        <v>#N/A</v>
      </c>
      <c r="EX68" s="173" t="e">
        <f t="shared" ref="EX68:EX104" si="439">IF(ISNONTEXT($K68),_xlfn.NORM.DIST(BA68,$G68,$K68,FALSE),NA())</f>
        <v>#N/A</v>
      </c>
      <c r="EY68" s="173" t="e">
        <f t="shared" ref="EY68:EY104" si="440">IF(ISNONTEXT($K68),_xlfn.NORM.DIST(BB68,$G68,$K68,FALSE),NA())</f>
        <v>#N/A</v>
      </c>
      <c r="EZ68" s="173" t="e">
        <f t="shared" ref="EZ68:EZ104" si="441">IF(ISNONTEXT($K68),_xlfn.NORM.DIST(BC68,$G68,$K68,FALSE),NA())</f>
        <v>#N/A</v>
      </c>
      <c r="FA68" s="173" t="e">
        <f t="shared" ref="FA68:FA104" si="442">IF(ISNONTEXT($K68),_xlfn.NORM.DIST(BD68,$G68,$K68,FALSE),NA())</f>
        <v>#N/A</v>
      </c>
      <c r="FB68" s="173" t="e">
        <f t="shared" ref="FB68:FB104" si="443">IF(ISNONTEXT($K68),_xlfn.NORM.DIST(BE68,$G68,$K68,FALSE),NA())</f>
        <v>#N/A</v>
      </c>
      <c r="FC68" s="173" t="e">
        <f t="shared" ref="FC68:FC104" si="444">IF(ISNONTEXT($K68),_xlfn.NORM.DIST(BF68,$G68,$K68,FALSE),NA())</f>
        <v>#N/A</v>
      </c>
      <c r="FD68" s="173" t="e">
        <f t="shared" ref="FD68:FD104" si="445">IF(ISNONTEXT($K68),_xlfn.NORM.DIST(BG68,$G68,$K68,FALSE),NA())</f>
        <v>#N/A</v>
      </c>
      <c r="FE68" s="173" t="e">
        <f t="shared" ref="FE68:FE104" si="446">IF(ISNONTEXT($K68),_xlfn.NORM.DIST(BH68,$G68,$K68,FALSE),NA())</f>
        <v>#N/A</v>
      </c>
      <c r="FF68" s="173" t="e">
        <f t="shared" ref="FF68:FF104" si="447">IF(ISNONTEXT($K68),_xlfn.NORM.DIST(BI68,$G68,$K68,FALSE),NA())</f>
        <v>#N/A</v>
      </c>
      <c r="FG68" s="173" t="e">
        <f t="shared" ref="FG68:FG104" si="448">IF(ISNONTEXT($K68),_xlfn.NORM.DIST(BJ68,$G68,$K68,FALSE),NA())</f>
        <v>#N/A</v>
      </c>
      <c r="FH68" s="173" t="e">
        <f t="shared" ref="FH68:FH104" si="449">IF(ISNONTEXT($K68),_xlfn.NORM.DIST(BK68,$G68,$K68,FALSE),NA())</f>
        <v>#N/A</v>
      </c>
      <c r="FI68" s="173" t="e">
        <f t="shared" ref="FI68:FI104" si="450">IF(ISNONTEXT($K68),_xlfn.NORM.DIST(BL68,$G68,$K68,FALSE),NA())</f>
        <v>#N/A</v>
      </c>
      <c r="FJ68" s="173" t="e">
        <f t="shared" ref="FJ68:FJ104" si="451">IF(ISNONTEXT($K68),_xlfn.NORM.DIST(BM68,$G68,$K68,FALSE),NA())</f>
        <v>#N/A</v>
      </c>
      <c r="FK68" s="173" t="e">
        <f t="shared" ref="FK68:FK104" si="452">IF(ISNONTEXT($K68),_xlfn.NORM.DIST(BN68,$G68,$K68,FALSE),NA())</f>
        <v>#N/A</v>
      </c>
      <c r="FL68" s="173" t="e">
        <f t="shared" ref="FL68:FL104" si="453">IF(ISNONTEXT($K68),_xlfn.NORM.DIST(BO68,$G68,$K68,FALSE),NA())</f>
        <v>#N/A</v>
      </c>
      <c r="FM68" s="173" t="e">
        <f t="shared" ref="FM68:FM104" si="454">IF(ISNONTEXT($K68),_xlfn.NORM.DIST(BP68,$G68,$K68,FALSE),NA())</f>
        <v>#N/A</v>
      </c>
      <c r="FN68" s="173" t="e">
        <f t="shared" ref="FN68:FN104" si="455">IF(ISNONTEXT($K68),_xlfn.NORM.DIST(BQ68,$G68,$K68,FALSE),NA())</f>
        <v>#N/A</v>
      </c>
      <c r="FO68" s="173" t="e">
        <f t="shared" ref="FO68:FO104" si="456">IF(ISNONTEXT($K68),_xlfn.NORM.DIST(BR68,$G68,$K68,FALSE),NA())</f>
        <v>#N/A</v>
      </c>
      <c r="FP68" s="173" t="e">
        <f t="shared" ref="FP68:FP104" si="457">IF(ISNONTEXT($K68),_xlfn.NORM.DIST(BS68,$G68,$K68,FALSE),NA())</f>
        <v>#N/A</v>
      </c>
      <c r="FQ68" s="173" t="e">
        <f t="shared" ref="FQ68:FQ104" si="458">IF(ISNONTEXT($K68),_xlfn.NORM.DIST(BT68,$G68,$K68,FALSE),NA())</f>
        <v>#N/A</v>
      </c>
      <c r="FR68" s="173" t="e">
        <f t="shared" ref="FR68:FR104" si="459">IF(ISNONTEXT($K68),_xlfn.NORM.DIST(BU68,$G68,$K68,FALSE),NA())</f>
        <v>#N/A</v>
      </c>
      <c r="FS68" s="173" t="e">
        <f t="shared" ref="FS68:FS104" si="460">IF(ISNONTEXT($K68),_xlfn.NORM.DIST(BV68,$G68,$K68,FALSE),NA())</f>
        <v>#N/A</v>
      </c>
      <c r="FT68" s="173" t="e">
        <f t="shared" ref="FT68:FT104" si="461">IF(ISNONTEXT($K68),_xlfn.NORM.DIST(BW68,$G68,$K68,FALSE),NA())</f>
        <v>#N/A</v>
      </c>
      <c r="FU68" s="173" t="e">
        <f t="shared" ref="FU68:FU104" si="462">IF(ISNONTEXT($K68),_xlfn.NORM.DIST(BX68,$G68,$K68,FALSE),NA())</f>
        <v>#N/A</v>
      </c>
      <c r="FV68" s="173" t="e">
        <f t="shared" ref="FV68:FV104" si="463">IF(ISNONTEXT($K68),_xlfn.NORM.DIST(BY68,$G68,$K68,FALSE),NA())</f>
        <v>#N/A</v>
      </c>
      <c r="FW68" s="173" t="e">
        <f t="shared" ref="FW68:FW104" si="464">IF(ISNONTEXT($K68),_xlfn.NORM.DIST(BZ68,$G68,$K68,FALSE),NA())</f>
        <v>#N/A</v>
      </c>
      <c r="FX68" s="173" t="e">
        <f t="shared" ref="FX68:FX104" si="465">IF(ISNONTEXT($K68),_xlfn.NORM.DIST(CA68,$G68,$K68,FALSE),NA())</f>
        <v>#N/A</v>
      </c>
      <c r="FY68" s="173" t="e">
        <f t="shared" ref="FY68:FY104" si="466">IF(ISNONTEXT($K68),_xlfn.NORM.DIST(CB68,$G68,$K68,FALSE),NA())</f>
        <v>#N/A</v>
      </c>
      <c r="FZ68" s="173" t="e">
        <f t="shared" ref="FZ68:FZ104" si="467">IF(ISNONTEXT($K68),_xlfn.NORM.DIST(CC68,$G68,$K68,FALSE),NA())</f>
        <v>#N/A</v>
      </c>
      <c r="GA68" s="173" t="e">
        <f t="shared" ref="GA68:GA104" si="468">IF(ISNONTEXT($K68),_xlfn.NORM.DIST(CD68,$G68,$K68,FALSE),NA())</f>
        <v>#N/A</v>
      </c>
      <c r="GB68" s="173" t="e">
        <f t="shared" ref="GB68:GB104" si="469">IF(ISNONTEXT($K68),_xlfn.NORM.DIST(CE68,$G68,$K68,FALSE),NA())</f>
        <v>#N/A</v>
      </c>
      <c r="GC68" s="173" t="e">
        <f t="shared" ref="GC68:GC104" si="470">IF(ISNONTEXT($K68),_xlfn.NORM.DIST(CF68,$G68,$K68,FALSE),NA())</f>
        <v>#N/A</v>
      </c>
      <c r="GD68" s="173" t="e">
        <f t="shared" ref="GD68:GD104" si="471">IF(ISNONTEXT($K68),_xlfn.NORM.DIST(CG68,$G68,$K68,FALSE),NA())</f>
        <v>#N/A</v>
      </c>
      <c r="GE68" s="173" t="e">
        <f t="shared" ref="GE68:GE104" si="472">IF(ISNONTEXT($K68),_xlfn.NORM.DIST(CH68,$G68,$K68,FALSE),NA())</f>
        <v>#N/A</v>
      </c>
      <c r="GF68" s="173" t="e">
        <f t="shared" ref="GF68:GF104" si="473">IF(ISNONTEXT($K68),_xlfn.NORM.DIST(CI68,$G68,$K68,FALSE),NA())</f>
        <v>#N/A</v>
      </c>
      <c r="GG68" s="173" t="e">
        <f t="shared" ref="GG68:GG104" si="474">IF(ISNONTEXT($K68),_xlfn.NORM.DIST(CJ68,$G68,$K68,FALSE),NA())</f>
        <v>#N/A</v>
      </c>
      <c r="GH68" s="173" t="e">
        <f t="shared" ref="GH68:GH104" si="475">IF(ISNONTEXT($K68),_xlfn.NORM.DIST(CK68,$G68,$K68,FALSE),NA())</f>
        <v>#N/A</v>
      </c>
      <c r="GI68" s="173" t="e">
        <f t="shared" ref="GI68:GI104" si="476">IF(ISNONTEXT($K68),_xlfn.NORM.DIST(CL68,$G68,$K68,FALSE),NA())</f>
        <v>#N/A</v>
      </c>
      <c r="GJ68" s="173" t="e">
        <f t="shared" ref="GJ68:GJ104" si="477">IF(ISNONTEXT($K68),_xlfn.NORM.DIST(CM68,$G68,$K68,FALSE),NA())</f>
        <v>#N/A</v>
      </c>
      <c r="GK68" s="173" t="e">
        <f t="shared" ref="GK68:GK104" si="478">IF(ISNONTEXT($K68),_xlfn.NORM.DIST(CN68,$G68,$K68,FALSE),NA())</f>
        <v>#N/A</v>
      </c>
      <c r="GL68" s="173" t="e">
        <f t="shared" ref="GL68:GL104" si="479">IF(ISNONTEXT($K68),_xlfn.NORM.DIST(CO68,$G68,$K68,FALSE),NA())</f>
        <v>#N/A</v>
      </c>
      <c r="GM68" s="173" t="e">
        <f t="shared" ref="GM68:GM104" si="480">IF(ISNONTEXT($K68),_xlfn.NORM.DIST(CP68,$G68,$K68,FALSE),NA())</f>
        <v>#N/A</v>
      </c>
      <c r="GN68" s="173" t="e">
        <f t="shared" ref="GN68:GN104" si="481">IF(ISNONTEXT($K68),_xlfn.NORM.DIST(CQ68,$G68,$K68,FALSE),NA())</f>
        <v>#N/A</v>
      </c>
      <c r="GO68" s="173" t="e">
        <f t="shared" ref="GO68:GO104" si="482">IF(ISNONTEXT($K68),_xlfn.NORM.DIST(CR68,$G68,$K68,FALSE),NA())</f>
        <v>#N/A</v>
      </c>
      <c r="GP68" s="173" t="e">
        <f t="shared" ref="GP68:GP104" si="483">IF(ISNONTEXT($K68),_xlfn.NORM.DIST(CS68,$G68,$K68,FALSE),NA())</f>
        <v>#N/A</v>
      </c>
      <c r="GQ68" s="173" t="e">
        <f t="shared" ref="GQ68:GQ104" si="484">IF(ISNONTEXT($K68),_xlfn.NORM.DIST(CT68,$G68,$K68,FALSE),NA())</f>
        <v>#N/A</v>
      </c>
      <c r="GR68" s="173" t="e">
        <f t="shared" ref="GR68:GR104" si="485">IF(ISNONTEXT($K68),_xlfn.NORM.DIST(CU68,$G68,$K68,FALSE),NA())</f>
        <v>#N/A</v>
      </c>
      <c r="GS68" s="173" t="e">
        <f t="shared" ref="GS68:GS104" si="486">IF(ISNONTEXT($K68),_xlfn.NORM.DIST(CV68,$G68,$K68,FALSE),NA())</f>
        <v>#N/A</v>
      </c>
      <c r="GT68" s="173" t="e">
        <f t="shared" ref="GT68:GT104" si="487">IF(ISNONTEXT($K68),_xlfn.NORM.DIST(CW68,$G68,$K68,FALSE),NA())</f>
        <v>#N/A</v>
      </c>
      <c r="GU68" s="173" t="e">
        <f t="shared" ref="GU68:GU104" si="488">IF(ISNONTEXT($K68),_xlfn.NORM.DIST(CX68,$G68,$K68,FALSE),NA())</f>
        <v>#N/A</v>
      </c>
      <c r="GV68" s="173" t="e">
        <f t="shared" ref="GV68:GV104" si="489">IF(ISNONTEXT($K68),_xlfn.NORM.DIST(CY68,$G68,$K68,FALSE),NA())</f>
        <v>#N/A</v>
      </c>
      <c r="GW68" s="173" t="e">
        <f t="shared" ref="GW68:GW104" si="490">IF(ISNONTEXT($K68),_xlfn.NORM.DIST(CZ68,$G68,$K68,FALSE),NA())</f>
        <v>#N/A</v>
      </c>
      <c r="GX68" s="173" t="e">
        <f t="shared" ref="GX68:GX104" si="491">IF(ISNONTEXT($K68),_xlfn.NORM.DIST(DA68,$G68,$K68,FALSE),NA())</f>
        <v>#N/A</v>
      </c>
      <c r="GY68" s="173" t="e">
        <f t="shared" ref="GY68:GY104" si="492">IF(ISNONTEXT($K68),_xlfn.NORM.DIST(DB68,$G68,$K68,FALSE),NA())</f>
        <v>#N/A</v>
      </c>
      <c r="GZ68" s="173" t="e">
        <f t="shared" ref="GZ68:GZ104" si="493">IF(ISNONTEXT($K68),_xlfn.NORM.DIST(DC68,$G68,$K68,FALSE),NA())</f>
        <v>#N/A</v>
      </c>
      <c r="HA68" s="173" t="e">
        <f t="shared" ref="HA68:HA104" si="494">IF(ISNONTEXT($K68),_xlfn.NORM.DIST(DD68,$G68,$K68,FALSE),NA())</f>
        <v>#N/A</v>
      </c>
      <c r="HB68" s="173" t="e">
        <f t="shared" ref="HB68:HB104" si="495">IF(ISNONTEXT($K68),_xlfn.NORM.DIST(DE68,$G68,$K68,FALSE),NA())</f>
        <v>#N/A</v>
      </c>
      <c r="HC68" s="173" t="e">
        <f t="shared" ref="HC68:HC104" si="496">IF(ISNONTEXT($K68),_xlfn.NORM.DIST(DF68,$G68,$K68,FALSE),NA())</f>
        <v>#N/A</v>
      </c>
      <c r="HD68" s="173" t="e">
        <f t="shared" ref="HD68:HD104" si="497">IF(ISNONTEXT($K68),_xlfn.NORM.DIST(DG68,$G68,$K68,FALSE),NA())</f>
        <v>#N/A</v>
      </c>
      <c r="HE68" s="173" t="e">
        <f t="shared" ref="HE68:HE104" si="498">IF(ISNONTEXT($K68),_xlfn.NORM.DIST(DH68,$G68,$K68,FALSE),NA())</f>
        <v>#N/A</v>
      </c>
      <c r="HF68" s="173" t="e">
        <f t="shared" ref="HF68:HF104" si="499">IF(ISNONTEXT($K68),_xlfn.NORM.DIST(DI68,$G68,$K68,FALSE),NA())</f>
        <v>#N/A</v>
      </c>
      <c r="HG68" s="173" t="e">
        <f t="shared" ref="HG68:HG104" si="500">IF(ISNONTEXT($K68),_xlfn.NORM.DIST(DJ68,$G68,$K68,FALSE),NA())</f>
        <v>#N/A</v>
      </c>
      <c r="HH68" s="173" t="e">
        <f t="shared" ref="HH68:HH104" si="501">IF(ISNONTEXT($K68),_xlfn.NORM.DIST(DK68,$G68,$K68,FALSE),NA())</f>
        <v>#N/A</v>
      </c>
      <c r="HI68" s="173" t="e">
        <f t="shared" ref="HI68:HI104" si="502">IF(ISNONTEXT($K68),_xlfn.NORM.DIST(DL68,$G68,$K68,FALSE),NA())</f>
        <v>#N/A</v>
      </c>
      <c r="HJ68" s="173" t="e">
        <f t="shared" ref="HJ68:HJ104" si="503">IF(ISNONTEXT($K68),_xlfn.NORM.DIST(DM68,$G68,$K68,FALSE),NA())</f>
        <v>#N/A</v>
      </c>
      <c r="HK68" s="173" t="e">
        <f t="shared" ref="HK68:HK104" si="504">IF(ISNONTEXT($K68),_xlfn.NORM.DIST(DN68,$G68,$K68,FALSE),NA())</f>
        <v>#N/A</v>
      </c>
      <c r="HL68" s="173" t="e">
        <f t="shared" ref="HL68:HL104" si="505">IF(ISNONTEXT($K68),_xlfn.NORM.DIST(DO68,$G68,$K68,FALSE),NA())</f>
        <v>#N/A</v>
      </c>
      <c r="HM68" s="173" t="e">
        <f t="shared" ref="HM68:HM104" si="506">IF(ISNONTEXT($K68),_xlfn.NORM.DIST(DP68,$G68,$K68,FALSE),NA())</f>
        <v>#N/A</v>
      </c>
      <c r="HN68" s="173" t="e">
        <f t="shared" ref="HN68:HN104" si="507">IF(ISNONTEXT($K68),_xlfn.NORM.DIST(DQ68,$G68,$K68,FALSE),NA())</f>
        <v>#N/A</v>
      </c>
      <c r="HO68" s="173" t="e">
        <f t="shared" ref="HO68:HO104" si="508">IF(ISNONTEXT($K68),_xlfn.NORM.DIST(DR68,$G68,$K68,FALSE),NA())</f>
        <v>#N/A</v>
      </c>
      <c r="HP68" s="173" t="e">
        <f t="shared" ref="HP68:HP104" si="509">IF(ISNONTEXT($K68),_xlfn.NORM.DIST(DS68,$G68,$K68,FALSE),NA())</f>
        <v>#N/A</v>
      </c>
    </row>
    <row r="69" spans="1:224" hidden="1" x14ac:dyDescent="0.25">
      <c r="A69" s="4">
        <v>66</v>
      </c>
      <c r="B69" s="100" t="str">
        <f t="shared" ref="B69:B103" si="510">IF(C69&gt;0,C69*(1+$B$2),"")</f>
        <v/>
      </c>
      <c r="C69" s="99"/>
      <c r="D69" s="100" t="str">
        <f t="shared" ref="D69:D103" si="511">IF(C69&gt;0,C69*(1+$D$2),"")</f>
        <v/>
      </c>
      <c r="E69" s="36" t="str">
        <f t="shared" si="403"/>
        <v/>
      </c>
      <c r="F69" s="36" t="str">
        <f t="shared" si="404"/>
        <v/>
      </c>
      <c r="G69" s="77" t="str">
        <f t="shared" ref="G69:G103" si="512">IF(AND(B69&gt;0,C69&gt;0,D69&gt;0),(B69+(4*C69)+D69)/6,"")</f>
        <v/>
      </c>
      <c r="H69" s="23"/>
      <c r="I69" s="58"/>
      <c r="J69" s="300"/>
      <c r="K69" s="78" t="str">
        <f>IF(AND(B69&gt;0,C69&gt;0,D69&gt;0),IF(ISBLANK(J69),IF(ISBLANK(H69),"",(D69-B69)*VLOOKUP(H69,VLookups!$A$4:$B$13,2,FALSE)),J69),"")</f>
        <v/>
      </c>
      <c r="L69" s="79" t="str">
        <f t="shared" si="405"/>
        <v/>
      </c>
      <c r="M69" s="99"/>
      <c r="N69" s="290" t="str">
        <f>IF(AND(M69&gt;0,C69&gt;0,NOT(K69="")),ABS(VLOOKUP($M$1,VLookups!$A$43:$B$44,2,FALSE)-_xlfn.NORM.DIST(M69,G69,K69,TRUE)),"")</f>
        <v/>
      </c>
      <c r="O69" s="98" t="str">
        <f>IF(AND($B69&gt;0,$C69&gt;0,$D69&gt;0,NOT(ISBLANK($H69))),_xlfn.NORM.INV(ABS(VLOOKUP($M$1,VLookups!$A$43:$B$44,2,FALSE)-O$3),$G69,$K69),"")</f>
        <v/>
      </c>
      <c r="P69" s="97" t="str">
        <f>IF(AND($B69&gt;0,$C69&gt;0,$D69&gt;0,NOT(ISBLANK($H69))),_xlfn.NORM.INV(ABS(VLOOKUP($M$1,VLookups!$A$43:$B$44,2,FALSE)-P$3),$G69,$K69),"")</f>
        <v/>
      </c>
      <c r="Q69" s="98" t="str">
        <f>IF(AND($B69&gt;0,$C69&gt;0,$D69&gt;0,NOT(ISBLANK($H69))),_xlfn.NORM.INV(ABS(VLOOKUP($M$1,VLookups!$A$43:$B$44,2,FALSE)-Q$3),$G69,$K69),"")</f>
        <v/>
      </c>
      <c r="R69" s="97" t="str">
        <f>IF(AND($B69&gt;0,$C69&gt;0,$D69&gt;0,NOT(ISBLANK($H69))),_xlfn.NORM.INV(ABS(VLOOKUP($M$1,VLookups!$A$43:$B$44,2,FALSE)-R$3),$G69,$K69),"")</f>
        <v/>
      </c>
      <c r="S69" s="98" t="str">
        <f>IF(AND($B69&gt;0,$C69&gt;0,$D69&gt;0,NOT(ISBLANK($H69))),_xlfn.NORM.INV(ABS(VLOOKUP($M$1,VLookups!$A$43:$B$44,2,FALSE)-S$3),$G69,$K69),"")</f>
        <v/>
      </c>
      <c r="T69" s="97" t="str">
        <f>IF(AND($B69&gt;0,$C69&gt;0,$D69&gt;0,NOT(ISBLANK($H69))),_xlfn.NORM.INV(ABS(VLOOKUP($M$1,VLookups!$A$43:$B$44,2,FALSE)-T$3),$G69,$K69),"")</f>
        <v/>
      </c>
      <c r="U69" s="5"/>
      <c r="V69" s="172"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7"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3" t="e">
        <f t="shared" si="409"/>
        <v>#N/A</v>
      </c>
      <c r="DU69" s="173" t="e">
        <f t="shared" si="410"/>
        <v>#N/A</v>
      </c>
      <c r="DV69" s="173" t="e">
        <f t="shared" si="411"/>
        <v>#N/A</v>
      </c>
      <c r="DW69" s="173" t="e">
        <f t="shared" si="412"/>
        <v>#N/A</v>
      </c>
      <c r="DX69" s="173" t="e">
        <f t="shared" si="413"/>
        <v>#N/A</v>
      </c>
      <c r="DY69" s="173" t="e">
        <f t="shared" si="414"/>
        <v>#N/A</v>
      </c>
      <c r="DZ69" s="173" t="e">
        <f t="shared" si="415"/>
        <v>#N/A</v>
      </c>
      <c r="EA69" s="173" t="e">
        <f t="shared" si="416"/>
        <v>#N/A</v>
      </c>
      <c r="EB69" s="173" t="e">
        <f t="shared" si="417"/>
        <v>#N/A</v>
      </c>
      <c r="EC69" s="173" t="e">
        <f t="shared" si="418"/>
        <v>#N/A</v>
      </c>
      <c r="ED69" s="173" t="e">
        <f t="shared" si="419"/>
        <v>#N/A</v>
      </c>
      <c r="EE69" s="173" t="e">
        <f t="shared" si="420"/>
        <v>#N/A</v>
      </c>
      <c r="EF69" s="173" t="e">
        <f t="shared" si="421"/>
        <v>#N/A</v>
      </c>
      <c r="EG69" s="173" t="e">
        <f t="shared" si="422"/>
        <v>#N/A</v>
      </c>
      <c r="EH69" s="173" t="e">
        <f t="shared" si="423"/>
        <v>#N/A</v>
      </c>
      <c r="EI69" s="173" t="e">
        <f t="shared" si="424"/>
        <v>#N/A</v>
      </c>
      <c r="EJ69" s="173" t="e">
        <f t="shared" si="425"/>
        <v>#N/A</v>
      </c>
      <c r="EK69" s="173" t="e">
        <f t="shared" si="426"/>
        <v>#N/A</v>
      </c>
      <c r="EL69" s="173" t="e">
        <f t="shared" si="427"/>
        <v>#N/A</v>
      </c>
      <c r="EM69" s="173" t="e">
        <f t="shared" si="428"/>
        <v>#N/A</v>
      </c>
      <c r="EN69" s="173" t="e">
        <f t="shared" si="429"/>
        <v>#N/A</v>
      </c>
      <c r="EO69" s="173" t="e">
        <f t="shared" si="430"/>
        <v>#N/A</v>
      </c>
      <c r="EP69" s="173" t="e">
        <f t="shared" si="431"/>
        <v>#N/A</v>
      </c>
      <c r="EQ69" s="173" t="e">
        <f t="shared" si="432"/>
        <v>#N/A</v>
      </c>
      <c r="ER69" s="173" t="e">
        <f t="shared" si="433"/>
        <v>#N/A</v>
      </c>
      <c r="ES69" s="173" t="e">
        <f t="shared" si="434"/>
        <v>#N/A</v>
      </c>
      <c r="ET69" s="173" t="e">
        <f t="shared" si="435"/>
        <v>#N/A</v>
      </c>
      <c r="EU69" s="173" t="e">
        <f t="shared" si="436"/>
        <v>#N/A</v>
      </c>
      <c r="EV69" s="173" t="e">
        <f t="shared" si="437"/>
        <v>#N/A</v>
      </c>
      <c r="EW69" s="173" t="e">
        <f t="shared" si="438"/>
        <v>#N/A</v>
      </c>
      <c r="EX69" s="173" t="e">
        <f t="shared" si="439"/>
        <v>#N/A</v>
      </c>
      <c r="EY69" s="173" t="e">
        <f t="shared" si="440"/>
        <v>#N/A</v>
      </c>
      <c r="EZ69" s="173" t="e">
        <f t="shared" si="441"/>
        <v>#N/A</v>
      </c>
      <c r="FA69" s="173" t="e">
        <f t="shared" si="442"/>
        <v>#N/A</v>
      </c>
      <c r="FB69" s="173" t="e">
        <f t="shared" si="443"/>
        <v>#N/A</v>
      </c>
      <c r="FC69" s="173" t="e">
        <f t="shared" si="444"/>
        <v>#N/A</v>
      </c>
      <c r="FD69" s="173" t="e">
        <f t="shared" si="445"/>
        <v>#N/A</v>
      </c>
      <c r="FE69" s="173" t="e">
        <f t="shared" si="446"/>
        <v>#N/A</v>
      </c>
      <c r="FF69" s="173" t="e">
        <f t="shared" si="447"/>
        <v>#N/A</v>
      </c>
      <c r="FG69" s="173" t="e">
        <f t="shared" si="448"/>
        <v>#N/A</v>
      </c>
      <c r="FH69" s="173" t="e">
        <f t="shared" si="449"/>
        <v>#N/A</v>
      </c>
      <c r="FI69" s="173" t="e">
        <f t="shared" si="450"/>
        <v>#N/A</v>
      </c>
      <c r="FJ69" s="173" t="e">
        <f t="shared" si="451"/>
        <v>#N/A</v>
      </c>
      <c r="FK69" s="173" t="e">
        <f t="shared" si="452"/>
        <v>#N/A</v>
      </c>
      <c r="FL69" s="173" t="e">
        <f t="shared" si="453"/>
        <v>#N/A</v>
      </c>
      <c r="FM69" s="173" t="e">
        <f t="shared" si="454"/>
        <v>#N/A</v>
      </c>
      <c r="FN69" s="173" t="e">
        <f t="shared" si="455"/>
        <v>#N/A</v>
      </c>
      <c r="FO69" s="173" t="e">
        <f t="shared" si="456"/>
        <v>#N/A</v>
      </c>
      <c r="FP69" s="173" t="e">
        <f t="shared" si="457"/>
        <v>#N/A</v>
      </c>
      <c r="FQ69" s="173" t="e">
        <f t="shared" si="458"/>
        <v>#N/A</v>
      </c>
      <c r="FR69" s="173" t="e">
        <f t="shared" si="459"/>
        <v>#N/A</v>
      </c>
      <c r="FS69" s="173" t="e">
        <f t="shared" si="460"/>
        <v>#N/A</v>
      </c>
      <c r="FT69" s="173" t="e">
        <f t="shared" si="461"/>
        <v>#N/A</v>
      </c>
      <c r="FU69" s="173" t="e">
        <f t="shared" si="462"/>
        <v>#N/A</v>
      </c>
      <c r="FV69" s="173" t="e">
        <f t="shared" si="463"/>
        <v>#N/A</v>
      </c>
      <c r="FW69" s="173" t="e">
        <f t="shared" si="464"/>
        <v>#N/A</v>
      </c>
      <c r="FX69" s="173" t="e">
        <f t="shared" si="465"/>
        <v>#N/A</v>
      </c>
      <c r="FY69" s="173" t="e">
        <f t="shared" si="466"/>
        <v>#N/A</v>
      </c>
      <c r="FZ69" s="173" t="e">
        <f t="shared" si="467"/>
        <v>#N/A</v>
      </c>
      <c r="GA69" s="173" t="e">
        <f t="shared" si="468"/>
        <v>#N/A</v>
      </c>
      <c r="GB69" s="173" t="e">
        <f t="shared" si="469"/>
        <v>#N/A</v>
      </c>
      <c r="GC69" s="173" t="e">
        <f t="shared" si="470"/>
        <v>#N/A</v>
      </c>
      <c r="GD69" s="173" t="e">
        <f t="shared" si="471"/>
        <v>#N/A</v>
      </c>
      <c r="GE69" s="173" t="e">
        <f t="shared" si="472"/>
        <v>#N/A</v>
      </c>
      <c r="GF69" s="173" t="e">
        <f t="shared" si="473"/>
        <v>#N/A</v>
      </c>
      <c r="GG69" s="173" t="e">
        <f t="shared" si="474"/>
        <v>#N/A</v>
      </c>
      <c r="GH69" s="173" t="e">
        <f t="shared" si="475"/>
        <v>#N/A</v>
      </c>
      <c r="GI69" s="173" t="e">
        <f t="shared" si="476"/>
        <v>#N/A</v>
      </c>
      <c r="GJ69" s="173" t="e">
        <f t="shared" si="477"/>
        <v>#N/A</v>
      </c>
      <c r="GK69" s="173" t="e">
        <f t="shared" si="478"/>
        <v>#N/A</v>
      </c>
      <c r="GL69" s="173" t="e">
        <f t="shared" si="479"/>
        <v>#N/A</v>
      </c>
      <c r="GM69" s="173" t="e">
        <f t="shared" si="480"/>
        <v>#N/A</v>
      </c>
      <c r="GN69" s="173" t="e">
        <f t="shared" si="481"/>
        <v>#N/A</v>
      </c>
      <c r="GO69" s="173" t="e">
        <f t="shared" si="482"/>
        <v>#N/A</v>
      </c>
      <c r="GP69" s="173" t="e">
        <f t="shared" si="483"/>
        <v>#N/A</v>
      </c>
      <c r="GQ69" s="173" t="e">
        <f t="shared" si="484"/>
        <v>#N/A</v>
      </c>
      <c r="GR69" s="173" t="e">
        <f t="shared" si="485"/>
        <v>#N/A</v>
      </c>
      <c r="GS69" s="173" t="e">
        <f t="shared" si="486"/>
        <v>#N/A</v>
      </c>
      <c r="GT69" s="173" t="e">
        <f t="shared" si="487"/>
        <v>#N/A</v>
      </c>
      <c r="GU69" s="173" t="e">
        <f t="shared" si="488"/>
        <v>#N/A</v>
      </c>
      <c r="GV69" s="173" t="e">
        <f t="shared" si="489"/>
        <v>#N/A</v>
      </c>
      <c r="GW69" s="173" t="e">
        <f t="shared" si="490"/>
        <v>#N/A</v>
      </c>
      <c r="GX69" s="173" t="e">
        <f t="shared" si="491"/>
        <v>#N/A</v>
      </c>
      <c r="GY69" s="173" t="e">
        <f t="shared" si="492"/>
        <v>#N/A</v>
      </c>
      <c r="GZ69" s="173" t="e">
        <f t="shared" si="493"/>
        <v>#N/A</v>
      </c>
      <c r="HA69" s="173" t="e">
        <f t="shared" si="494"/>
        <v>#N/A</v>
      </c>
      <c r="HB69" s="173" t="e">
        <f t="shared" si="495"/>
        <v>#N/A</v>
      </c>
      <c r="HC69" s="173" t="e">
        <f t="shared" si="496"/>
        <v>#N/A</v>
      </c>
      <c r="HD69" s="173" t="e">
        <f t="shared" si="497"/>
        <v>#N/A</v>
      </c>
      <c r="HE69" s="173" t="e">
        <f t="shared" si="498"/>
        <v>#N/A</v>
      </c>
      <c r="HF69" s="173" t="e">
        <f t="shared" si="499"/>
        <v>#N/A</v>
      </c>
      <c r="HG69" s="173" t="e">
        <f t="shared" si="500"/>
        <v>#N/A</v>
      </c>
      <c r="HH69" s="173" t="e">
        <f t="shared" si="501"/>
        <v>#N/A</v>
      </c>
      <c r="HI69" s="173" t="e">
        <f t="shared" si="502"/>
        <v>#N/A</v>
      </c>
      <c r="HJ69" s="173" t="e">
        <f t="shared" si="503"/>
        <v>#N/A</v>
      </c>
      <c r="HK69" s="173" t="e">
        <f t="shared" si="504"/>
        <v>#N/A</v>
      </c>
      <c r="HL69" s="173" t="e">
        <f t="shared" si="505"/>
        <v>#N/A</v>
      </c>
      <c r="HM69" s="173" t="e">
        <f t="shared" si="506"/>
        <v>#N/A</v>
      </c>
      <c r="HN69" s="173" t="e">
        <f t="shared" si="507"/>
        <v>#N/A</v>
      </c>
      <c r="HO69" s="173" t="e">
        <f t="shared" si="508"/>
        <v>#N/A</v>
      </c>
      <c r="HP69" s="173" t="e">
        <f t="shared" si="509"/>
        <v>#N/A</v>
      </c>
    </row>
    <row r="70" spans="1:224" hidden="1" x14ac:dyDescent="0.25">
      <c r="A70" s="4">
        <v>67</v>
      </c>
      <c r="B70" s="100" t="str">
        <f t="shared" si="510"/>
        <v/>
      </c>
      <c r="C70" s="99"/>
      <c r="D70" s="100" t="str">
        <f t="shared" si="511"/>
        <v/>
      </c>
      <c r="E70" s="36" t="str">
        <f t="shared" si="403"/>
        <v/>
      </c>
      <c r="F70" s="36" t="str">
        <f t="shared" si="404"/>
        <v/>
      </c>
      <c r="G70" s="77" t="str">
        <f t="shared" si="512"/>
        <v/>
      </c>
      <c r="H70" s="23"/>
      <c r="I70" s="58"/>
      <c r="J70" s="300"/>
      <c r="K70" s="78" t="str">
        <f>IF(AND(B70&gt;0,C70&gt;0,D70&gt;0),IF(ISBLANK(J70),IF(ISBLANK(H70),"",(D70-B70)*VLOOKUP(H70,VLookups!$A$4:$B$13,2,FALSE)),J70),"")</f>
        <v/>
      </c>
      <c r="L70" s="79" t="str">
        <f t="shared" si="405"/>
        <v/>
      </c>
      <c r="M70" s="99"/>
      <c r="N70" s="290" t="str">
        <f>IF(AND(M70&gt;0,C70&gt;0,NOT(K70="")),ABS(VLOOKUP($M$1,VLookups!$A$43:$B$44,2,FALSE)-_xlfn.NORM.DIST(M70,G70,K70,TRUE)),"")</f>
        <v/>
      </c>
      <c r="O70" s="98" t="str">
        <f>IF(AND($B70&gt;0,$C70&gt;0,$D70&gt;0,NOT(ISBLANK($H70))),_xlfn.NORM.INV(ABS(VLOOKUP($M$1,VLookups!$A$43:$B$44,2,FALSE)-O$3),$G70,$K70),"")</f>
        <v/>
      </c>
      <c r="P70" s="97" t="str">
        <f>IF(AND($B70&gt;0,$C70&gt;0,$D70&gt;0,NOT(ISBLANK($H70))),_xlfn.NORM.INV(ABS(VLOOKUP($M$1,VLookups!$A$43:$B$44,2,FALSE)-P$3),$G70,$K70),"")</f>
        <v/>
      </c>
      <c r="Q70" s="98" t="str">
        <f>IF(AND($B70&gt;0,$C70&gt;0,$D70&gt;0,NOT(ISBLANK($H70))),_xlfn.NORM.INV(ABS(VLOOKUP($M$1,VLookups!$A$43:$B$44,2,FALSE)-Q$3),$G70,$K70),"")</f>
        <v/>
      </c>
      <c r="R70" s="97" t="str">
        <f>IF(AND($B70&gt;0,$C70&gt;0,$D70&gt;0,NOT(ISBLANK($H70))),_xlfn.NORM.INV(ABS(VLOOKUP($M$1,VLookups!$A$43:$B$44,2,FALSE)-R$3),$G70,$K70),"")</f>
        <v/>
      </c>
      <c r="S70" s="98" t="str">
        <f>IF(AND($B70&gt;0,$C70&gt;0,$D70&gt;0,NOT(ISBLANK($H70))),_xlfn.NORM.INV(ABS(VLOOKUP($M$1,VLookups!$A$43:$B$44,2,FALSE)-S$3),$G70,$K70),"")</f>
        <v/>
      </c>
      <c r="T70" s="97" t="str">
        <f>IF(AND($B70&gt;0,$C70&gt;0,$D70&gt;0,NOT(ISBLANK($H70))),_xlfn.NORM.INV(ABS(VLOOKUP($M$1,VLookups!$A$43:$B$44,2,FALSE)-T$3),$G70,$K70),"")</f>
        <v/>
      </c>
      <c r="U70" s="5"/>
      <c r="V70" s="172"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7"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3" t="e">
        <f t="shared" si="409"/>
        <v>#N/A</v>
      </c>
      <c r="DU70" s="173" t="e">
        <f t="shared" si="410"/>
        <v>#N/A</v>
      </c>
      <c r="DV70" s="173" t="e">
        <f t="shared" si="411"/>
        <v>#N/A</v>
      </c>
      <c r="DW70" s="173" t="e">
        <f t="shared" si="412"/>
        <v>#N/A</v>
      </c>
      <c r="DX70" s="173" t="e">
        <f t="shared" si="413"/>
        <v>#N/A</v>
      </c>
      <c r="DY70" s="173" t="e">
        <f t="shared" si="414"/>
        <v>#N/A</v>
      </c>
      <c r="DZ70" s="173" t="e">
        <f t="shared" si="415"/>
        <v>#N/A</v>
      </c>
      <c r="EA70" s="173" t="e">
        <f t="shared" si="416"/>
        <v>#N/A</v>
      </c>
      <c r="EB70" s="173" t="e">
        <f t="shared" si="417"/>
        <v>#N/A</v>
      </c>
      <c r="EC70" s="173" t="e">
        <f t="shared" si="418"/>
        <v>#N/A</v>
      </c>
      <c r="ED70" s="173" t="e">
        <f t="shared" si="419"/>
        <v>#N/A</v>
      </c>
      <c r="EE70" s="173" t="e">
        <f t="shared" si="420"/>
        <v>#N/A</v>
      </c>
      <c r="EF70" s="173" t="e">
        <f t="shared" si="421"/>
        <v>#N/A</v>
      </c>
      <c r="EG70" s="173" t="e">
        <f t="shared" si="422"/>
        <v>#N/A</v>
      </c>
      <c r="EH70" s="173" t="e">
        <f t="shared" si="423"/>
        <v>#N/A</v>
      </c>
      <c r="EI70" s="173" t="e">
        <f t="shared" si="424"/>
        <v>#N/A</v>
      </c>
      <c r="EJ70" s="173" t="e">
        <f t="shared" si="425"/>
        <v>#N/A</v>
      </c>
      <c r="EK70" s="173" t="e">
        <f t="shared" si="426"/>
        <v>#N/A</v>
      </c>
      <c r="EL70" s="173" t="e">
        <f t="shared" si="427"/>
        <v>#N/A</v>
      </c>
      <c r="EM70" s="173" t="e">
        <f t="shared" si="428"/>
        <v>#N/A</v>
      </c>
      <c r="EN70" s="173" t="e">
        <f t="shared" si="429"/>
        <v>#N/A</v>
      </c>
      <c r="EO70" s="173" t="e">
        <f t="shared" si="430"/>
        <v>#N/A</v>
      </c>
      <c r="EP70" s="173" t="e">
        <f t="shared" si="431"/>
        <v>#N/A</v>
      </c>
      <c r="EQ70" s="173" t="e">
        <f t="shared" si="432"/>
        <v>#N/A</v>
      </c>
      <c r="ER70" s="173" t="e">
        <f t="shared" si="433"/>
        <v>#N/A</v>
      </c>
      <c r="ES70" s="173" t="e">
        <f t="shared" si="434"/>
        <v>#N/A</v>
      </c>
      <c r="ET70" s="173" t="e">
        <f t="shared" si="435"/>
        <v>#N/A</v>
      </c>
      <c r="EU70" s="173" t="e">
        <f t="shared" si="436"/>
        <v>#N/A</v>
      </c>
      <c r="EV70" s="173" t="e">
        <f t="shared" si="437"/>
        <v>#N/A</v>
      </c>
      <c r="EW70" s="173" t="e">
        <f t="shared" si="438"/>
        <v>#N/A</v>
      </c>
      <c r="EX70" s="173" t="e">
        <f t="shared" si="439"/>
        <v>#N/A</v>
      </c>
      <c r="EY70" s="173" t="e">
        <f t="shared" si="440"/>
        <v>#N/A</v>
      </c>
      <c r="EZ70" s="173" t="e">
        <f t="shared" si="441"/>
        <v>#N/A</v>
      </c>
      <c r="FA70" s="173" t="e">
        <f t="shared" si="442"/>
        <v>#N/A</v>
      </c>
      <c r="FB70" s="173" t="e">
        <f t="shared" si="443"/>
        <v>#N/A</v>
      </c>
      <c r="FC70" s="173" t="e">
        <f t="shared" si="444"/>
        <v>#N/A</v>
      </c>
      <c r="FD70" s="173" t="e">
        <f t="shared" si="445"/>
        <v>#N/A</v>
      </c>
      <c r="FE70" s="173" t="e">
        <f t="shared" si="446"/>
        <v>#N/A</v>
      </c>
      <c r="FF70" s="173" t="e">
        <f t="shared" si="447"/>
        <v>#N/A</v>
      </c>
      <c r="FG70" s="173" t="e">
        <f t="shared" si="448"/>
        <v>#N/A</v>
      </c>
      <c r="FH70" s="173" t="e">
        <f t="shared" si="449"/>
        <v>#N/A</v>
      </c>
      <c r="FI70" s="173" t="e">
        <f t="shared" si="450"/>
        <v>#N/A</v>
      </c>
      <c r="FJ70" s="173" t="e">
        <f t="shared" si="451"/>
        <v>#N/A</v>
      </c>
      <c r="FK70" s="173" t="e">
        <f t="shared" si="452"/>
        <v>#N/A</v>
      </c>
      <c r="FL70" s="173" t="e">
        <f t="shared" si="453"/>
        <v>#N/A</v>
      </c>
      <c r="FM70" s="173" t="e">
        <f t="shared" si="454"/>
        <v>#N/A</v>
      </c>
      <c r="FN70" s="173" t="e">
        <f t="shared" si="455"/>
        <v>#N/A</v>
      </c>
      <c r="FO70" s="173" t="e">
        <f t="shared" si="456"/>
        <v>#N/A</v>
      </c>
      <c r="FP70" s="173" t="e">
        <f t="shared" si="457"/>
        <v>#N/A</v>
      </c>
      <c r="FQ70" s="173" t="e">
        <f t="shared" si="458"/>
        <v>#N/A</v>
      </c>
      <c r="FR70" s="173" t="e">
        <f t="shared" si="459"/>
        <v>#N/A</v>
      </c>
      <c r="FS70" s="173" t="e">
        <f t="shared" si="460"/>
        <v>#N/A</v>
      </c>
      <c r="FT70" s="173" t="e">
        <f t="shared" si="461"/>
        <v>#N/A</v>
      </c>
      <c r="FU70" s="173" t="e">
        <f t="shared" si="462"/>
        <v>#N/A</v>
      </c>
      <c r="FV70" s="173" t="e">
        <f t="shared" si="463"/>
        <v>#N/A</v>
      </c>
      <c r="FW70" s="173" t="e">
        <f t="shared" si="464"/>
        <v>#N/A</v>
      </c>
      <c r="FX70" s="173" t="e">
        <f t="shared" si="465"/>
        <v>#N/A</v>
      </c>
      <c r="FY70" s="173" t="e">
        <f t="shared" si="466"/>
        <v>#N/A</v>
      </c>
      <c r="FZ70" s="173" t="e">
        <f t="shared" si="467"/>
        <v>#N/A</v>
      </c>
      <c r="GA70" s="173" t="e">
        <f t="shared" si="468"/>
        <v>#N/A</v>
      </c>
      <c r="GB70" s="173" t="e">
        <f t="shared" si="469"/>
        <v>#N/A</v>
      </c>
      <c r="GC70" s="173" t="e">
        <f t="shared" si="470"/>
        <v>#N/A</v>
      </c>
      <c r="GD70" s="173" t="e">
        <f t="shared" si="471"/>
        <v>#N/A</v>
      </c>
      <c r="GE70" s="173" t="e">
        <f t="shared" si="472"/>
        <v>#N/A</v>
      </c>
      <c r="GF70" s="173" t="e">
        <f t="shared" si="473"/>
        <v>#N/A</v>
      </c>
      <c r="GG70" s="173" t="e">
        <f t="shared" si="474"/>
        <v>#N/A</v>
      </c>
      <c r="GH70" s="173" t="e">
        <f t="shared" si="475"/>
        <v>#N/A</v>
      </c>
      <c r="GI70" s="173" t="e">
        <f t="shared" si="476"/>
        <v>#N/A</v>
      </c>
      <c r="GJ70" s="173" t="e">
        <f t="shared" si="477"/>
        <v>#N/A</v>
      </c>
      <c r="GK70" s="173" t="e">
        <f t="shared" si="478"/>
        <v>#N/A</v>
      </c>
      <c r="GL70" s="173" t="e">
        <f t="shared" si="479"/>
        <v>#N/A</v>
      </c>
      <c r="GM70" s="173" t="e">
        <f t="shared" si="480"/>
        <v>#N/A</v>
      </c>
      <c r="GN70" s="173" t="e">
        <f t="shared" si="481"/>
        <v>#N/A</v>
      </c>
      <c r="GO70" s="173" t="e">
        <f t="shared" si="482"/>
        <v>#N/A</v>
      </c>
      <c r="GP70" s="173" t="e">
        <f t="shared" si="483"/>
        <v>#N/A</v>
      </c>
      <c r="GQ70" s="173" t="e">
        <f t="shared" si="484"/>
        <v>#N/A</v>
      </c>
      <c r="GR70" s="173" t="e">
        <f t="shared" si="485"/>
        <v>#N/A</v>
      </c>
      <c r="GS70" s="173" t="e">
        <f t="shared" si="486"/>
        <v>#N/A</v>
      </c>
      <c r="GT70" s="173" t="e">
        <f t="shared" si="487"/>
        <v>#N/A</v>
      </c>
      <c r="GU70" s="173" t="e">
        <f t="shared" si="488"/>
        <v>#N/A</v>
      </c>
      <c r="GV70" s="173" t="e">
        <f t="shared" si="489"/>
        <v>#N/A</v>
      </c>
      <c r="GW70" s="173" t="e">
        <f t="shared" si="490"/>
        <v>#N/A</v>
      </c>
      <c r="GX70" s="173" t="e">
        <f t="shared" si="491"/>
        <v>#N/A</v>
      </c>
      <c r="GY70" s="173" t="e">
        <f t="shared" si="492"/>
        <v>#N/A</v>
      </c>
      <c r="GZ70" s="173" t="e">
        <f t="shared" si="493"/>
        <v>#N/A</v>
      </c>
      <c r="HA70" s="173" t="e">
        <f t="shared" si="494"/>
        <v>#N/A</v>
      </c>
      <c r="HB70" s="173" t="e">
        <f t="shared" si="495"/>
        <v>#N/A</v>
      </c>
      <c r="HC70" s="173" t="e">
        <f t="shared" si="496"/>
        <v>#N/A</v>
      </c>
      <c r="HD70" s="173" t="e">
        <f t="shared" si="497"/>
        <v>#N/A</v>
      </c>
      <c r="HE70" s="173" t="e">
        <f t="shared" si="498"/>
        <v>#N/A</v>
      </c>
      <c r="HF70" s="173" t="e">
        <f t="shared" si="499"/>
        <v>#N/A</v>
      </c>
      <c r="HG70" s="173" t="e">
        <f t="shared" si="500"/>
        <v>#N/A</v>
      </c>
      <c r="HH70" s="173" t="e">
        <f t="shared" si="501"/>
        <v>#N/A</v>
      </c>
      <c r="HI70" s="173" t="e">
        <f t="shared" si="502"/>
        <v>#N/A</v>
      </c>
      <c r="HJ70" s="173" t="e">
        <f t="shared" si="503"/>
        <v>#N/A</v>
      </c>
      <c r="HK70" s="173" t="e">
        <f t="shared" si="504"/>
        <v>#N/A</v>
      </c>
      <c r="HL70" s="173" t="e">
        <f t="shared" si="505"/>
        <v>#N/A</v>
      </c>
      <c r="HM70" s="173" t="e">
        <f t="shared" si="506"/>
        <v>#N/A</v>
      </c>
      <c r="HN70" s="173" t="e">
        <f t="shared" si="507"/>
        <v>#N/A</v>
      </c>
      <c r="HO70" s="173" t="e">
        <f t="shared" si="508"/>
        <v>#N/A</v>
      </c>
      <c r="HP70" s="173" t="e">
        <f t="shared" si="509"/>
        <v>#N/A</v>
      </c>
    </row>
    <row r="71" spans="1:224" hidden="1" x14ac:dyDescent="0.25">
      <c r="A71" s="4">
        <v>68</v>
      </c>
      <c r="B71" s="100" t="str">
        <f t="shared" si="510"/>
        <v/>
      </c>
      <c r="C71" s="99"/>
      <c r="D71" s="100" t="str">
        <f t="shared" si="511"/>
        <v/>
      </c>
      <c r="E71" s="36" t="str">
        <f t="shared" si="403"/>
        <v/>
      </c>
      <c r="F71" s="36" t="str">
        <f t="shared" si="404"/>
        <v/>
      </c>
      <c r="G71" s="77" t="str">
        <f t="shared" si="512"/>
        <v/>
      </c>
      <c r="H71" s="23"/>
      <c r="I71" s="58"/>
      <c r="J71" s="300"/>
      <c r="K71" s="78" t="str">
        <f>IF(AND(B71&gt;0,C71&gt;0,D71&gt;0),IF(ISBLANK(J71),IF(ISBLANK(H71),"",(D71-B71)*VLOOKUP(H71,VLookups!$A$4:$B$13,2,FALSE)),J71),"")</f>
        <v/>
      </c>
      <c r="L71" s="79" t="str">
        <f t="shared" si="405"/>
        <v/>
      </c>
      <c r="M71" s="99"/>
      <c r="N71" s="290" t="str">
        <f>IF(AND(M71&gt;0,C71&gt;0,NOT(K71="")),ABS(VLOOKUP($M$1,VLookups!$A$43:$B$44,2,FALSE)-_xlfn.NORM.DIST(M71,G71,K71,TRUE)),"")</f>
        <v/>
      </c>
      <c r="O71" s="98" t="str">
        <f>IF(AND($B71&gt;0,$C71&gt;0,$D71&gt;0,NOT(ISBLANK($H71))),_xlfn.NORM.INV(ABS(VLOOKUP($M$1,VLookups!$A$43:$B$44,2,FALSE)-O$3),$G71,$K71),"")</f>
        <v/>
      </c>
      <c r="P71" s="97" t="str">
        <f>IF(AND($B71&gt;0,$C71&gt;0,$D71&gt;0,NOT(ISBLANK($H71))),_xlfn.NORM.INV(ABS(VLOOKUP($M$1,VLookups!$A$43:$B$44,2,FALSE)-P$3),$G71,$K71),"")</f>
        <v/>
      </c>
      <c r="Q71" s="98" t="str">
        <f>IF(AND($B71&gt;0,$C71&gt;0,$D71&gt;0,NOT(ISBLANK($H71))),_xlfn.NORM.INV(ABS(VLOOKUP($M$1,VLookups!$A$43:$B$44,2,FALSE)-Q$3),$G71,$K71),"")</f>
        <v/>
      </c>
      <c r="R71" s="97" t="str">
        <f>IF(AND($B71&gt;0,$C71&gt;0,$D71&gt;0,NOT(ISBLANK($H71))),_xlfn.NORM.INV(ABS(VLOOKUP($M$1,VLookups!$A$43:$B$44,2,FALSE)-R$3),$G71,$K71),"")</f>
        <v/>
      </c>
      <c r="S71" s="98" t="str">
        <f>IF(AND($B71&gt;0,$C71&gt;0,$D71&gt;0,NOT(ISBLANK($H71))),_xlfn.NORM.INV(ABS(VLOOKUP($M$1,VLookups!$A$43:$B$44,2,FALSE)-S$3),$G71,$K71),"")</f>
        <v/>
      </c>
      <c r="T71" s="97" t="str">
        <f>IF(AND($B71&gt;0,$C71&gt;0,$D71&gt;0,NOT(ISBLANK($H71))),_xlfn.NORM.INV(ABS(VLOOKUP($M$1,VLookups!$A$43:$B$44,2,FALSE)-T$3),$G71,$K71),"")</f>
        <v/>
      </c>
      <c r="U71" s="5"/>
      <c r="V71" s="172"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7"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3" t="e">
        <f t="shared" si="409"/>
        <v>#N/A</v>
      </c>
      <c r="DU71" s="173" t="e">
        <f t="shared" si="410"/>
        <v>#N/A</v>
      </c>
      <c r="DV71" s="173" t="e">
        <f t="shared" si="411"/>
        <v>#N/A</v>
      </c>
      <c r="DW71" s="173" t="e">
        <f t="shared" si="412"/>
        <v>#N/A</v>
      </c>
      <c r="DX71" s="173" t="e">
        <f t="shared" si="413"/>
        <v>#N/A</v>
      </c>
      <c r="DY71" s="173" t="e">
        <f t="shared" si="414"/>
        <v>#N/A</v>
      </c>
      <c r="DZ71" s="173" t="e">
        <f t="shared" si="415"/>
        <v>#N/A</v>
      </c>
      <c r="EA71" s="173" t="e">
        <f t="shared" si="416"/>
        <v>#N/A</v>
      </c>
      <c r="EB71" s="173" t="e">
        <f t="shared" si="417"/>
        <v>#N/A</v>
      </c>
      <c r="EC71" s="173" t="e">
        <f t="shared" si="418"/>
        <v>#N/A</v>
      </c>
      <c r="ED71" s="173" t="e">
        <f t="shared" si="419"/>
        <v>#N/A</v>
      </c>
      <c r="EE71" s="173" t="e">
        <f t="shared" si="420"/>
        <v>#N/A</v>
      </c>
      <c r="EF71" s="173" t="e">
        <f t="shared" si="421"/>
        <v>#N/A</v>
      </c>
      <c r="EG71" s="173" t="e">
        <f t="shared" si="422"/>
        <v>#N/A</v>
      </c>
      <c r="EH71" s="173" t="e">
        <f t="shared" si="423"/>
        <v>#N/A</v>
      </c>
      <c r="EI71" s="173" t="e">
        <f t="shared" si="424"/>
        <v>#N/A</v>
      </c>
      <c r="EJ71" s="173" t="e">
        <f t="shared" si="425"/>
        <v>#N/A</v>
      </c>
      <c r="EK71" s="173" t="e">
        <f t="shared" si="426"/>
        <v>#N/A</v>
      </c>
      <c r="EL71" s="173" t="e">
        <f t="shared" si="427"/>
        <v>#N/A</v>
      </c>
      <c r="EM71" s="173" t="e">
        <f t="shared" si="428"/>
        <v>#N/A</v>
      </c>
      <c r="EN71" s="173" t="e">
        <f t="shared" si="429"/>
        <v>#N/A</v>
      </c>
      <c r="EO71" s="173" t="e">
        <f t="shared" si="430"/>
        <v>#N/A</v>
      </c>
      <c r="EP71" s="173" t="e">
        <f t="shared" si="431"/>
        <v>#N/A</v>
      </c>
      <c r="EQ71" s="173" t="e">
        <f t="shared" si="432"/>
        <v>#N/A</v>
      </c>
      <c r="ER71" s="173" t="e">
        <f t="shared" si="433"/>
        <v>#N/A</v>
      </c>
      <c r="ES71" s="173" t="e">
        <f t="shared" si="434"/>
        <v>#N/A</v>
      </c>
      <c r="ET71" s="173" t="e">
        <f t="shared" si="435"/>
        <v>#N/A</v>
      </c>
      <c r="EU71" s="173" t="e">
        <f t="shared" si="436"/>
        <v>#N/A</v>
      </c>
      <c r="EV71" s="173" t="e">
        <f t="shared" si="437"/>
        <v>#N/A</v>
      </c>
      <c r="EW71" s="173" t="e">
        <f t="shared" si="438"/>
        <v>#N/A</v>
      </c>
      <c r="EX71" s="173" t="e">
        <f t="shared" si="439"/>
        <v>#N/A</v>
      </c>
      <c r="EY71" s="173" t="e">
        <f t="shared" si="440"/>
        <v>#N/A</v>
      </c>
      <c r="EZ71" s="173" t="e">
        <f t="shared" si="441"/>
        <v>#N/A</v>
      </c>
      <c r="FA71" s="173" t="e">
        <f t="shared" si="442"/>
        <v>#N/A</v>
      </c>
      <c r="FB71" s="173" t="e">
        <f t="shared" si="443"/>
        <v>#N/A</v>
      </c>
      <c r="FC71" s="173" t="e">
        <f t="shared" si="444"/>
        <v>#N/A</v>
      </c>
      <c r="FD71" s="173" t="e">
        <f t="shared" si="445"/>
        <v>#N/A</v>
      </c>
      <c r="FE71" s="173" t="e">
        <f t="shared" si="446"/>
        <v>#N/A</v>
      </c>
      <c r="FF71" s="173" t="e">
        <f t="shared" si="447"/>
        <v>#N/A</v>
      </c>
      <c r="FG71" s="173" t="e">
        <f t="shared" si="448"/>
        <v>#N/A</v>
      </c>
      <c r="FH71" s="173" t="e">
        <f t="shared" si="449"/>
        <v>#N/A</v>
      </c>
      <c r="FI71" s="173" t="e">
        <f t="shared" si="450"/>
        <v>#N/A</v>
      </c>
      <c r="FJ71" s="173" t="e">
        <f t="shared" si="451"/>
        <v>#N/A</v>
      </c>
      <c r="FK71" s="173" t="e">
        <f t="shared" si="452"/>
        <v>#N/A</v>
      </c>
      <c r="FL71" s="173" t="e">
        <f t="shared" si="453"/>
        <v>#N/A</v>
      </c>
      <c r="FM71" s="173" t="e">
        <f t="shared" si="454"/>
        <v>#N/A</v>
      </c>
      <c r="FN71" s="173" t="e">
        <f t="shared" si="455"/>
        <v>#N/A</v>
      </c>
      <c r="FO71" s="173" t="e">
        <f t="shared" si="456"/>
        <v>#N/A</v>
      </c>
      <c r="FP71" s="173" t="e">
        <f t="shared" si="457"/>
        <v>#N/A</v>
      </c>
      <c r="FQ71" s="173" t="e">
        <f t="shared" si="458"/>
        <v>#N/A</v>
      </c>
      <c r="FR71" s="173" t="e">
        <f t="shared" si="459"/>
        <v>#N/A</v>
      </c>
      <c r="FS71" s="173" t="e">
        <f t="shared" si="460"/>
        <v>#N/A</v>
      </c>
      <c r="FT71" s="173" t="e">
        <f t="shared" si="461"/>
        <v>#N/A</v>
      </c>
      <c r="FU71" s="173" t="e">
        <f t="shared" si="462"/>
        <v>#N/A</v>
      </c>
      <c r="FV71" s="173" t="e">
        <f t="shared" si="463"/>
        <v>#N/A</v>
      </c>
      <c r="FW71" s="173" t="e">
        <f t="shared" si="464"/>
        <v>#N/A</v>
      </c>
      <c r="FX71" s="173" t="e">
        <f t="shared" si="465"/>
        <v>#N/A</v>
      </c>
      <c r="FY71" s="173" t="e">
        <f t="shared" si="466"/>
        <v>#N/A</v>
      </c>
      <c r="FZ71" s="173" t="e">
        <f t="shared" si="467"/>
        <v>#N/A</v>
      </c>
      <c r="GA71" s="173" t="e">
        <f t="shared" si="468"/>
        <v>#N/A</v>
      </c>
      <c r="GB71" s="173" t="e">
        <f t="shared" si="469"/>
        <v>#N/A</v>
      </c>
      <c r="GC71" s="173" t="e">
        <f t="shared" si="470"/>
        <v>#N/A</v>
      </c>
      <c r="GD71" s="173" t="e">
        <f t="shared" si="471"/>
        <v>#N/A</v>
      </c>
      <c r="GE71" s="173" t="e">
        <f t="shared" si="472"/>
        <v>#N/A</v>
      </c>
      <c r="GF71" s="173" t="e">
        <f t="shared" si="473"/>
        <v>#N/A</v>
      </c>
      <c r="GG71" s="173" t="e">
        <f t="shared" si="474"/>
        <v>#N/A</v>
      </c>
      <c r="GH71" s="173" t="e">
        <f t="shared" si="475"/>
        <v>#N/A</v>
      </c>
      <c r="GI71" s="173" t="e">
        <f t="shared" si="476"/>
        <v>#N/A</v>
      </c>
      <c r="GJ71" s="173" t="e">
        <f t="shared" si="477"/>
        <v>#N/A</v>
      </c>
      <c r="GK71" s="173" t="e">
        <f t="shared" si="478"/>
        <v>#N/A</v>
      </c>
      <c r="GL71" s="173" t="e">
        <f t="shared" si="479"/>
        <v>#N/A</v>
      </c>
      <c r="GM71" s="173" t="e">
        <f t="shared" si="480"/>
        <v>#N/A</v>
      </c>
      <c r="GN71" s="173" t="e">
        <f t="shared" si="481"/>
        <v>#N/A</v>
      </c>
      <c r="GO71" s="173" t="e">
        <f t="shared" si="482"/>
        <v>#N/A</v>
      </c>
      <c r="GP71" s="173" t="e">
        <f t="shared" si="483"/>
        <v>#N/A</v>
      </c>
      <c r="GQ71" s="173" t="e">
        <f t="shared" si="484"/>
        <v>#N/A</v>
      </c>
      <c r="GR71" s="173" t="e">
        <f t="shared" si="485"/>
        <v>#N/A</v>
      </c>
      <c r="GS71" s="173" t="e">
        <f t="shared" si="486"/>
        <v>#N/A</v>
      </c>
      <c r="GT71" s="173" t="e">
        <f t="shared" si="487"/>
        <v>#N/A</v>
      </c>
      <c r="GU71" s="173" t="e">
        <f t="shared" si="488"/>
        <v>#N/A</v>
      </c>
      <c r="GV71" s="173" t="e">
        <f t="shared" si="489"/>
        <v>#N/A</v>
      </c>
      <c r="GW71" s="173" t="e">
        <f t="shared" si="490"/>
        <v>#N/A</v>
      </c>
      <c r="GX71" s="173" t="e">
        <f t="shared" si="491"/>
        <v>#N/A</v>
      </c>
      <c r="GY71" s="173" t="e">
        <f t="shared" si="492"/>
        <v>#N/A</v>
      </c>
      <c r="GZ71" s="173" t="e">
        <f t="shared" si="493"/>
        <v>#N/A</v>
      </c>
      <c r="HA71" s="173" t="e">
        <f t="shared" si="494"/>
        <v>#N/A</v>
      </c>
      <c r="HB71" s="173" t="e">
        <f t="shared" si="495"/>
        <v>#N/A</v>
      </c>
      <c r="HC71" s="173" t="e">
        <f t="shared" si="496"/>
        <v>#N/A</v>
      </c>
      <c r="HD71" s="173" t="e">
        <f t="shared" si="497"/>
        <v>#N/A</v>
      </c>
      <c r="HE71" s="173" t="e">
        <f t="shared" si="498"/>
        <v>#N/A</v>
      </c>
      <c r="HF71" s="173" t="e">
        <f t="shared" si="499"/>
        <v>#N/A</v>
      </c>
      <c r="HG71" s="173" t="e">
        <f t="shared" si="500"/>
        <v>#N/A</v>
      </c>
      <c r="HH71" s="173" t="e">
        <f t="shared" si="501"/>
        <v>#N/A</v>
      </c>
      <c r="HI71" s="173" t="e">
        <f t="shared" si="502"/>
        <v>#N/A</v>
      </c>
      <c r="HJ71" s="173" t="e">
        <f t="shared" si="503"/>
        <v>#N/A</v>
      </c>
      <c r="HK71" s="173" t="e">
        <f t="shared" si="504"/>
        <v>#N/A</v>
      </c>
      <c r="HL71" s="173" t="e">
        <f t="shared" si="505"/>
        <v>#N/A</v>
      </c>
      <c r="HM71" s="173" t="e">
        <f t="shared" si="506"/>
        <v>#N/A</v>
      </c>
      <c r="HN71" s="173" t="e">
        <f t="shared" si="507"/>
        <v>#N/A</v>
      </c>
      <c r="HO71" s="173" t="e">
        <f t="shared" si="508"/>
        <v>#N/A</v>
      </c>
      <c r="HP71" s="173" t="e">
        <f t="shared" si="509"/>
        <v>#N/A</v>
      </c>
    </row>
    <row r="72" spans="1:224" hidden="1" x14ac:dyDescent="0.25">
      <c r="A72" s="4">
        <v>69</v>
      </c>
      <c r="B72" s="100" t="str">
        <f t="shared" si="510"/>
        <v/>
      </c>
      <c r="C72" s="99"/>
      <c r="D72" s="100" t="str">
        <f t="shared" si="511"/>
        <v/>
      </c>
      <c r="E72" s="36" t="str">
        <f t="shared" si="403"/>
        <v/>
      </c>
      <c r="F72" s="36" t="str">
        <f t="shared" si="404"/>
        <v/>
      </c>
      <c r="G72" s="77" t="str">
        <f t="shared" si="512"/>
        <v/>
      </c>
      <c r="H72" s="23"/>
      <c r="I72" s="58"/>
      <c r="J72" s="300"/>
      <c r="K72" s="78" t="str">
        <f>IF(AND(B72&gt;0,C72&gt;0,D72&gt;0),IF(ISBLANK(J72),IF(ISBLANK(H72),"",(D72-B72)*VLOOKUP(H72,VLookups!$A$4:$B$13,2,FALSE)),J72),"")</f>
        <v/>
      </c>
      <c r="L72" s="79" t="str">
        <f t="shared" si="405"/>
        <v/>
      </c>
      <c r="M72" s="99"/>
      <c r="N72" s="290" t="str">
        <f>IF(AND(M72&gt;0,C72&gt;0,NOT(K72="")),ABS(VLOOKUP($M$1,VLookups!$A$43:$B$44,2,FALSE)-_xlfn.NORM.DIST(M72,G72,K72,TRUE)),"")</f>
        <v/>
      </c>
      <c r="O72" s="98" t="str">
        <f>IF(AND($B72&gt;0,$C72&gt;0,$D72&gt;0,NOT(ISBLANK($H72))),_xlfn.NORM.INV(ABS(VLOOKUP($M$1,VLookups!$A$43:$B$44,2,FALSE)-O$3),$G72,$K72),"")</f>
        <v/>
      </c>
      <c r="P72" s="97" t="str">
        <f>IF(AND($B72&gt;0,$C72&gt;0,$D72&gt;0,NOT(ISBLANK($H72))),_xlfn.NORM.INV(ABS(VLOOKUP($M$1,VLookups!$A$43:$B$44,2,FALSE)-P$3),$G72,$K72),"")</f>
        <v/>
      </c>
      <c r="Q72" s="98" t="str">
        <f>IF(AND($B72&gt;0,$C72&gt;0,$D72&gt;0,NOT(ISBLANK($H72))),_xlfn.NORM.INV(ABS(VLOOKUP($M$1,VLookups!$A$43:$B$44,2,FALSE)-Q$3),$G72,$K72),"")</f>
        <v/>
      </c>
      <c r="R72" s="97" t="str">
        <f>IF(AND($B72&gt;0,$C72&gt;0,$D72&gt;0,NOT(ISBLANK($H72))),_xlfn.NORM.INV(ABS(VLOOKUP($M$1,VLookups!$A$43:$B$44,2,FALSE)-R$3),$G72,$K72),"")</f>
        <v/>
      </c>
      <c r="S72" s="98" t="str">
        <f>IF(AND($B72&gt;0,$C72&gt;0,$D72&gt;0,NOT(ISBLANK($H72))),_xlfn.NORM.INV(ABS(VLOOKUP($M$1,VLookups!$A$43:$B$44,2,FALSE)-S$3),$G72,$K72),"")</f>
        <v/>
      </c>
      <c r="T72" s="97" t="str">
        <f>IF(AND($B72&gt;0,$C72&gt;0,$D72&gt;0,NOT(ISBLANK($H72))),_xlfn.NORM.INV(ABS(VLOOKUP($M$1,VLookups!$A$43:$B$44,2,FALSE)-T$3),$G72,$K72),"")</f>
        <v/>
      </c>
      <c r="U72" s="5"/>
      <c r="V72" s="172"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7"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3" t="e">
        <f t="shared" si="409"/>
        <v>#N/A</v>
      </c>
      <c r="DU72" s="173" t="e">
        <f t="shared" si="410"/>
        <v>#N/A</v>
      </c>
      <c r="DV72" s="173" t="e">
        <f t="shared" si="411"/>
        <v>#N/A</v>
      </c>
      <c r="DW72" s="173" t="e">
        <f t="shared" si="412"/>
        <v>#N/A</v>
      </c>
      <c r="DX72" s="173" t="e">
        <f t="shared" si="413"/>
        <v>#N/A</v>
      </c>
      <c r="DY72" s="173" t="e">
        <f t="shared" si="414"/>
        <v>#N/A</v>
      </c>
      <c r="DZ72" s="173" t="e">
        <f t="shared" si="415"/>
        <v>#N/A</v>
      </c>
      <c r="EA72" s="173" t="e">
        <f t="shared" si="416"/>
        <v>#N/A</v>
      </c>
      <c r="EB72" s="173" t="e">
        <f t="shared" si="417"/>
        <v>#N/A</v>
      </c>
      <c r="EC72" s="173" t="e">
        <f t="shared" si="418"/>
        <v>#N/A</v>
      </c>
      <c r="ED72" s="173" t="e">
        <f t="shared" si="419"/>
        <v>#N/A</v>
      </c>
      <c r="EE72" s="173" t="e">
        <f t="shared" si="420"/>
        <v>#N/A</v>
      </c>
      <c r="EF72" s="173" t="e">
        <f t="shared" si="421"/>
        <v>#N/A</v>
      </c>
      <c r="EG72" s="173" t="e">
        <f t="shared" si="422"/>
        <v>#N/A</v>
      </c>
      <c r="EH72" s="173" t="e">
        <f t="shared" si="423"/>
        <v>#N/A</v>
      </c>
      <c r="EI72" s="173" t="e">
        <f t="shared" si="424"/>
        <v>#N/A</v>
      </c>
      <c r="EJ72" s="173" t="e">
        <f t="shared" si="425"/>
        <v>#N/A</v>
      </c>
      <c r="EK72" s="173" t="e">
        <f t="shared" si="426"/>
        <v>#N/A</v>
      </c>
      <c r="EL72" s="173" t="e">
        <f t="shared" si="427"/>
        <v>#N/A</v>
      </c>
      <c r="EM72" s="173" t="e">
        <f t="shared" si="428"/>
        <v>#N/A</v>
      </c>
      <c r="EN72" s="173" t="e">
        <f t="shared" si="429"/>
        <v>#N/A</v>
      </c>
      <c r="EO72" s="173" t="e">
        <f t="shared" si="430"/>
        <v>#N/A</v>
      </c>
      <c r="EP72" s="173" t="e">
        <f t="shared" si="431"/>
        <v>#N/A</v>
      </c>
      <c r="EQ72" s="173" t="e">
        <f t="shared" si="432"/>
        <v>#N/A</v>
      </c>
      <c r="ER72" s="173" t="e">
        <f t="shared" si="433"/>
        <v>#N/A</v>
      </c>
      <c r="ES72" s="173" t="e">
        <f t="shared" si="434"/>
        <v>#N/A</v>
      </c>
      <c r="ET72" s="173" t="e">
        <f t="shared" si="435"/>
        <v>#N/A</v>
      </c>
      <c r="EU72" s="173" t="e">
        <f t="shared" si="436"/>
        <v>#N/A</v>
      </c>
      <c r="EV72" s="173" t="e">
        <f t="shared" si="437"/>
        <v>#N/A</v>
      </c>
      <c r="EW72" s="173" t="e">
        <f t="shared" si="438"/>
        <v>#N/A</v>
      </c>
      <c r="EX72" s="173" t="e">
        <f t="shared" si="439"/>
        <v>#N/A</v>
      </c>
      <c r="EY72" s="173" t="e">
        <f t="shared" si="440"/>
        <v>#N/A</v>
      </c>
      <c r="EZ72" s="173" t="e">
        <f t="shared" si="441"/>
        <v>#N/A</v>
      </c>
      <c r="FA72" s="173" t="e">
        <f t="shared" si="442"/>
        <v>#N/A</v>
      </c>
      <c r="FB72" s="173" t="e">
        <f t="shared" si="443"/>
        <v>#N/A</v>
      </c>
      <c r="FC72" s="173" t="e">
        <f t="shared" si="444"/>
        <v>#N/A</v>
      </c>
      <c r="FD72" s="173" t="e">
        <f t="shared" si="445"/>
        <v>#N/A</v>
      </c>
      <c r="FE72" s="173" t="e">
        <f t="shared" si="446"/>
        <v>#N/A</v>
      </c>
      <c r="FF72" s="173" t="e">
        <f t="shared" si="447"/>
        <v>#N/A</v>
      </c>
      <c r="FG72" s="173" t="e">
        <f t="shared" si="448"/>
        <v>#N/A</v>
      </c>
      <c r="FH72" s="173" t="e">
        <f t="shared" si="449"/>
        <v>#N/A</v>
      </c>
      <c r="FI72" s="173" t="e">
        <f t="shared" si="450"/>
        <v>#N/A</v>
      </c>
      <c r="FJ72" s="173" t="e">
        <f t="shared" si="451"/>
        <v>#N/A</v>
      </c>
      <c r="FK72" s="173" t="e">
        <f t="shared" si="452"/>
        <v>#N/A</v>
      </c>
      <c r="FL72" s="173" t="e">
        <f t="shared" si="453"/>
        <v>#N/A</v>
      </c>
      <c r="FM72" s="173" t="e">
        <f t="shared" si="454"/>
        <v>#N/A</v>
      </c>
      <c r="FN72" s="173" t="e">
        <f t="shared" si="455"/>
        <v>#N/A</v>
      </c>
      <c r="FO72" s="173" t="e">
        <f t="shared" si="456"/>
        <v>#N/A</v>
      </c>
      <c r="FP72" s="173" t="e">
        <f t="shared" si="457"/>
        <v>#N/A</v>
      </c>
      <c r="FQ72" s="173" t="e">
        <f t="shared" si="458"/>
        <v>#N/A</v>
      </c>
      <c r="FR72" s="173" t="e">
        <f t="shared" si="459"/>
        <v>#N/A</v>
      </c>
      <c r="FS72" s="173" t="e">
        <f t="shared" si="460"/>
        <v>#N/A</v>
      </c>
      <c r="FT72" s="173" t="e">
        <f t="shared" si="461"/>
        <v>#N/A</v>
      </c>
      <c r="FU72" s="173" t="e">
        <f t="shared" si="462"/>
        <v>#N/A</v>
      </c>
      <c r="FV72" s="173" t="e">
        <f t="shared" si="463"/>
        <v>#N/A</v>
      </c>
      <c r="FW72" s="173" t="e">
        <f t="shared" si="464"/>
        <v>#N/A</v>
      </c>
      <c r="FX72" s="173" t="e">
        <f t="shared" si="465"/>
        <v>#N/A</v>
      </c>
      <c r="FY72" s="173" t="e">
        <f t="shared" si="466"/>
        <v>#N/A</v>
      </c>
      <c r="FZ72" s="173" t="e">
        <f t="shared" si="467"/>
        <v>#N/A</v>
      </c>
      <c r="GA72" s="173" t="e">
        <f t="shared" si="468"/>
        <v>#N/A</v>
      </c>
      <c r="GB72" s="173" t="e">
        <f t="shared" si="469"/>
        <v>#N/A</v>
      </c>
      <c r="GC72" s="173" t="e">
        <f t="shared" si="470"/>
        <v>#N/A</v>
      </c>
      <c r="GD72" s="173" t="e">
        <f t="shared" si="471"/>
        <v>#N/A</v>
      </c>
      <c r="GE72" s="173" t="e">
        <f t="shared" si="472"/>
        <v>#N/A</v>
      </c>
      <c r="GF72" s="173" t="e">
        <f t="shared" si="473"/>
        <v>#N/A</v>
      </c>
      <c r="GG72" s="173" t="e">
        <f t="shared" si="474"/>
        <v>#N/A</v>
      </c>
      <c r="GH72" s="173" t="e">
        <f t="shared" si="475"/>
        <v>#N/A</v>
      </c>
      <c r="GI72" s="173" t="e">
        <f t="shared" si="476"/>
        <v>#N/A</v>
      </c>
      <c r="GJ72" s="173" t="e">
        <f t="shared" si="477"/>
        <v>#N/A</v>
      </c>
      <c r="GK72" s="173" t="e">
        <f t="shared" si="478"/>
        <v>#N/A</v>
      </c>
      <c r="GL72" s="173" t="e">
        <f t="shared" si="479"/>
        <v>#N/A</v>
      </c>
      <c r="GM72" s="173" t="e">
        <f t="shared" si="480"/>
        <v>#N/A</v>
      </c>
      <c r="GN72" s="173" t="e">
        <f t="shared" si="481"/>
        <v>#N/A</v>
      </c>
      <c r="GO72" s="173" t="e">
        <f t="shared" si="482"/>
        <v>#N/A</v>
      </c>
      <c r="GP72" s="173" t="e">
        <f t="shared" si="483"/>
        <v>#N/A</v>
      </c>
      <c r="GQ72" s="173" t="e">
        <f t="shared" si="484"/>
        <v>#N/A</v>
      </c>
      <c r="GR72" s="173" t="e">
        <f t="shared" si="485"/>
        <v>#N/A</v>
      </c>
      <c r="GS72" s="173" t="e">
        <f t="shared" si="486"/>
        <v>#N/A</v>
      </c>
      <c r="GT72" s="173" t="e">
        <f t="shared" si="487"/>
        <v>#N/A</v>
      </c>
      <c r="GU72" s="173" t="e">
        <f t="shared" si="488"/>
        <v>#N/A</v>
      </c>
      <c r="GV72" s="173" t="e">
        <f t="shared" si="489"/>
        <v>#N/A</v>
      </c>
      <c r="GW72" s="173" t="e">
        <f t="shared" si="490"/>
        <v>#N/A</v>
      </c>
      <c r="GX72" s="173" t="e">
        <f t="shared" si="491"/>
        <v>#N/A</v>
      </c>
      <c r="GY72" s="173" t="e">
        <f t="shared" si="492"/>
        <v>#N/A</v>
      </c>
      <c r="GZ72" s="173" t="e">
        <f t="shared" si="493"/>
        <v>#N/A</v>
      </c>
      <c r="HA72" s="173" t="e">
        <f t="shared" si="494"/>
        <v>#N/A</v>
      </c>
      <c r="HB72" s="173" t="e">
        <f t="shared" si="495"/>
        <v>#N/A</v>
      </c>
      <c r="HC72" s="173" t="e">
        <f t="shared" si="496"/>
        <v>#N/A</v>
      </c>
      <c r="HD72" s="173" t="e">
        <f t="shared" si="497"/>
        <v>#N/A</v>
      </c>
      <c r="HE72" s="173" t="e">
        <f t="shared" si="498"/>
        <v>#N/A</v>
      </c>
      <c r="HF72" s="173" t="e">
        <f t="shared" si="499"/>
        <v>#N/A</v>
      </c>
      <c r="HG72" s="173" t="e">
        <f t="shared" si="500"/>
        <v>#N/A</v>
      </c>
      <c r="HH72" s="173" t="e">
        <f t="shared" si="501"/>
        <v>#N/A</v>
      </c>
      <c r="HI72" s="173" t="e">
        <f t="shared" si="502"/>
        <v>#N/A</v>
      </c>
      <c r="HJ72" s="173" t="e">
        <f t="shared" si="503"/>
        <v>#N/A</v>
      </c>
      <c r="HK72" s="173" t="e">
        <f t="shared" si="504"/>
        <v>#N/A</v>
      </c>
      <c r="HL72" s="173" t="e">
        <f t="shared" si="505"/>
        <v>#N/A</v>
      </c>
      <c r="HM72" s="173" t="e">
        <f t="shared" si="506"/>
        <v>#N/A</v>
      </c>
      <c r="HN72" s="173" t="e">
        <f t="shared" si="507"/>
        <v>#N/A</v>
      </c>
      <c r="HO72" s="173" t="e">
        <f t="shared" si="508"/>
        <v>#N/A</v>
      </c>
      <c r="HP72" s="173" t="e">
        <f t="shared" si="509"/>
        <v>#N/A</v>
      </c>
    </row>
    <row r="73" spans="1:224" hidden="1" x14ac:dyDescent="0.25">
      <c r="A73" s="4">
        <v>70</v>
      </c>
      <c r="B73" s="100" t="str">
        <f t="shared" si="510"/>
        <v/>
      </c>
      <c r="C73" s="99"/>
      <c r="D73" s="100" t="str">
        <f t="shared" si="511"/>
        <v/>
      </c>
      <c r="E73" s="36" t="str">
        <f t="shared" si="403"/>
        <v/>
      </c>
      <c r="F73" s="36" t="str">
        <f t="shared" si="404"/>
        <v/>
      </c>
      <c r="G73" s="77" t="str">
        <f t="shared" si="512"/>
        <v/>
      </c>
      <c r="H73" s="23"/>
      <c r="I73" s="58"/>
      <c r="J73" s="300"/>
      <c r="K73" s="78" t="str">
        <f>IF(AND(B73&gt;0,C73&gt;0,D73&gt;0),IF(ISBLANK(J73),IF(ISBLANK(H73),"",(D73-B73)*VLOOKUP(H73,VLookups!$A$4:$B$13,2,FALSE)),J73),"")</f>
        <v/>
      </c>
      <c r="L73" s="79" t="str">
        <f t="shared" si="405"/>
        <v/>
      </c>
      <c r="M73" s="99"/>
      <c r="N73" s="290" t="str">
        <f>IF(AND(M73&gt;0,C73&gt;0,NOT(K73="")),ABS(VLOOKUP($M$1,VLookups!$A$43:$B$44,2,FALSE)-_xlfn.NORM.DIST(M73,G73,K73,TRUE)),"")</f>
        <v/>
      </c>
      <c r="O73" s="98" t="str">
        <f>IF(AND($B73&gt;0,$C73&gt;0,$D73&gt;0,NOT(ISBLANK($H73))),_xlfn.NORM.INV(ABS(VLOOKUP($M$1,VLookups!$A$43:$B$44,2,FALSE)-O$3),$G73,$K73),"")</f>
        <v/>
      </c>
      <c r="P73" s="97" t="str">
        <f>IF(AND($B73&gt;0,$C73&gt;0,$D73&gt;0,NOT(ISBLANK($H73))),_xlfn.NORM.INV(ABS(VLOOKUP($M$1,VLookups!$A$43:$B$44,2,FALSE)-P$3),$G73,$K73),"")</f>
        <v/>
      </c>
      <c r="Q73" s="98" t="str">
        <f>IF(AND($B73&gt;0,$C73&gt;0,$D73&gt;0,NOT(ISBLANK($H73))),_xlfn.NORM.INV(ABS(VLOOKUP($M$1,VLookups!$A$43:$B$44,2,FALSE)-Q$3),$G73,$K73),"")</f>
        <v/>
      </c>
      <c r="R73" s="97" t="str">
        <f>IF(AND($B73&gt;0,$C73&gt;0,$D73&gt;0,NOT(ISBLANK($H73))),_xlfn.NORM.INV(ABS(VLOOKUP($M$1,VLookups!$A$43:$B$44,2,FALSE)-R$3),$G73,$K73),"")</f>
        <v/>
      </c>
      <c r="S73" s="98" t="str">
        <f>IF(AND($B73&gt;0,$C73&gt;0,$D73&gt;0,NOT(ISBLANK($H73))),_xlfn.NORM.INV(ABS(VLOOKUP($M$1,VLookups!$A$43:$B$44,2,FALSE)-S$3),$G73,$K73),"")</f>
        <v/>
      </c>
      <c r="T73" s="97" t="str">
        <f>IF(AND($B73&gt;0,$C73&gt;0,$D73&gt;0,NOT(ISBLANK($H73))),_xlfn.NORM.INV(ABS(VLOOKUP($M$1,VLookups!$A$43:$B$44,2,FALSE)-T$3),$G73,$K73),"")</f>
        <v/>
      </c>
      <c r="U73" s="5"/>
      <c r="V73" s="172"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7"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3" t="e">
        <f t="shared" si="409"/>
        <v>#N/A</v>
      </c>
      <c r="DU73" s="173" t="e">
        <f t="shared" si="410"/>
        <v>#N/A</v>
      </c>
      <c r="DV73" s="173" t="e">
        <f t="shared" si="411"/>
        <v>#N/A</v>
      </c>
      <c r="DW73" s="173" t="e">
        <f t="shared" si="412"/>
        <v>#N/A</v>
      </c>
      <c r="DX73" s="173" t="e">
        <f t="shared" si="413"/>
        <v>#N/A</v>
      </c>
      <c r="DY73" s="173" t="e">
        <f t="shared" si="414"/>
        <v>#N/A</v>
      </c>
      <c r="DZ73" s="173" t="e">
        <f t="shared" si="415"/>
        <v>#N/A</v>
      </c>
      <c r="EA73" s="173" t="e">
        <f t="shared" si="416"/>
        <v>#N/A</v>
      </c>
      <c r="EB73" s="173" t="e">
        <f t="shared" si="417"/>
        <v>#N/A</v>
      </c>
      <c r="EC73" s="173" t="e">
        <f t="shared" si="418"/>
        <v>#N/A</v>
      </c>
      <c r="ED73" s="173" t="e">
        <f t="shared" si="419"/>
        <v>#N/A</v>
      </c>
      <c r="EE73" s="173" t="e">
        <f t="shared" si="420"/>
        <v>#N/A</v>
      </c>
      <c r="EF73" s="173" t="e">
        <f t="shared" si="421"/>
        <v>#N/A</v>
      </c>
      <c r="EG73" s="173" t="e">
        <f t="shared" si="422"/>
        <v>#N/A</v>
      </c>
      <c r="EH73" s="173" t="e">
        <f t="shared" si="423"/>
        <v>#N/A</v>
      </c>
      <c r="EI73" s="173" t="e">
        <f t="shared" si="424"/>
        <v>#N/A</v>
      </c>
      <c r="EJ73" s="173" t="e">
        <f t="shared" si="425"/>
        <v>#N/A</v>
      </c>
      <c r="EK73" s="173" t="e">
        <f t="shared" si="426"/>
        <v>#N/A</v>
      </c>
      <c r="EL73" s="173" t="e">
        <f t="shared" si="427"/>
        <v>#N/A</v>
      </c>
      <c r="EM73" s="173" t="e">
        <f t="shared" si="428"/>
        <v>#N/A</v>
      </c>
      <c r="EN73" s="173" t="e">
        <f t="shared" si="429"/>
        <v>#N/A</v>
      </c>
      <c r="EO73" s="173" t="e">
        <f t="shared" si="430"/>
        <v>#N/A</v>
      </c>
      <c r="EP73" s="173" t="e">
        <f t="shared" si="431"/>
        <v>#N/A</v>
      </c>
      <c r="EQ73" s="173" t="e">
        <f t="shared" si="432"/>
        <v>#N/A</v>
      </c>
      <c r="ER73" s="173" t="e">
        <f t="shared" si="433"/>
        <v>#N/A</v>
      </c>
      <c r="ES73" s="173" t="e">
        <f t="shared" si="434"/>
        <v>#N/A</v>
      </c>
      <c r="ET73" s="173" t="e">
        <f t="shared" si="435"/>
        <v>#N/A</v>
      </c>
      <c r="EU73" s="173" t="e">
        <f t="shared" si="436"/>
        <v>#N/A</v>
      </c>
      <c r="EV73" s="173" t="e">
        <f t="shared" si="437"/>
        <v>#N/A</v>
      </c>
      <c r="EW73" s="173" t="e">
        <f t="shared" si="438"/>
        <v>#N/A</v>
      </c>
      <c r="EX73" s="173" t="e">
        <f t="shared" si="439"/>
        <v>#N/A</v>
      </c>
      <c r="EY73" s="173" t="e">
        <f t="shared" si="440"/>
        <v>#N/A</v>
      </c>
      <c r="EZ73" s="173" t="e">
        <f t="shared" si="441"/>
        <v>#N/A</v>
      </c>
      <c r="FA73" s="173" t="e">
        <f t="shared" si="442"/>
        <v>#N/A</v>
      </c>
      <c r="FB73" s="173" t="e">
        <f t="shared" si="443"/>
        <v>#N/A</v>
      </c>
      <c r="FC73" s="173" t="e">
        <f t="shared" si="444"/>
        <v>#N/A</v>
      </c>
      <c r="FD73" s="173" t="e">
        <f t="shared" si="445"/>
        <v>#N/A</v>
      </c>
      <c r="FE73" s="173" t="e">
        <f t="shared" si="446"/>
        <v>#N/A</v>
      </c>
      <c r="FF73" s="173" t="e">
        <f t="shared" si="447"/>
        <v>#N/A</v>
      </c>
      <c r="FG73" s="173" t="e">
        <f t="shared" si="448"/>
        <v>#N/A</v>
      </c>
      <c r="FH73" s="173" t="e">
        <f t="shared" si="449"/>
        <v>#N/A</v>
      </c>
      <c r="FI73" s="173" t="e">
        <f t="shared" si="450"/>
        <v>#N/A</v>
      </c>
      <c r="FJ73" s="173" t="e">
        <f t="shared" si="451"/>
        <v>#N/A</v>
      </c>
      <c r="FK73" s="173" t="e">
        <f t="shared" si="452"/>
        <v>#N/A</v>
      </c>
      <c r="FL73" s="173" t="e">
        <f t="shared" si="453"/>
        <v>#N/A</v>
      </c>
      <c r="FM73" s="173" t="e">
        <f t="shared" si="454"/>
        <v>#N/A</v>
      </c>
      <c r="FN73" s="173" t="e">
        <f t="shared" si="455"/>
        <v>#N/A</v>
      </c>
      <c r="FO73" s="173" t="e">
        <f t="shared" si="456"/>
        <v>#N/A</v>
      </c>
      <c r="FP73" s="173" t="e">
        <f t="shared" si="457"/>
        <v>#N/A</v>
      </c>
      <c r="FQ73" s="173" t="e">
        <f t="shared" si="458"/>
        <v>#N/A</v>
      </c>
      <c r="FR73" s="173" t="e">
        <f t="shared" si="459"/>
        <v>#N/A</v>
      </c>
      <c r="FS73" s="173" t="e">
        <f t="shared" si="460"/>
        <v>#N/A</v>
      </c>
      <c r="FT73" s="173" t="e">
        <f t="shared" si="461"/>
        <v>#N/A</v>
      </c>
      <c r="FU73" s="173" t="e">
        <f t="shared" si="462"/>
        <v>#N/A</v>
      </c>
      <c r="FV73" s="173" t="e">
        <f t="shared" si="463"/>
        <v>#N/A</v>
      </c>
      <c r="FW73" s="173" t="e">
        <f t="shared" si="464"/>
        <v>#N/A</v>
      </c>
      <c r="FX73" s="173" t="e">
        <f t="shared" si="465"/>
        <v>#N/A</v>
      </c>
      <c r="FY73" s="173" t="e">
        <f t="shared" si="466"/>
        <v>#N/A</v>
      </c>
      <c r="FZ73" s="173" t="e">
        <f t="shared" si="467"/>
        <v>#N/A</v>
      </c>
      <c r="GA73" s="173" t="e">
        <f t="shared" si="468"/>
        <v>#N/A</v>
      </c>
      <c r="GB73" s="173" t="e">
        <f t="shared" si="469"/>
        <v>#N/A</v>
      </c>
      <c r="GC73" s="173" t="e">
        <f t="shared" si="470"/>
        <v>#N/A</v>
      </c>
      <c r="GD73" s="173" t="e">
        <f t="shared" si="471"/>
        <v>#N/A</v>
      </c>
      <c r="GE73" s="173" t="e">
        <f t="shared" si="472"/>
        <v>#N/A</v>
      </c>
      <c r="GF73" s="173" t="e">
        <f t="shared" si="473"/>
        <v>#N/A</v>
      </c>
      <c r="GG73" s="173" t="e">
        <f t="shared" si="474"/>
        <v>#N/A</v>
      </c>
      <c r="GH73" s="173" t="e">
        <f t="shared" si="475"/>
        <v>#N/A</v>
      </c>
      <c r="GI73" s="173" t="e">
        <f t="shared" si="476"/>
        <v>#N/A</v>
      </c>
      <c r="GJ73" s="173" t="e">
        <f t="shared" si="477"/>
        <v>#N/A</v>
      </c>
      <c r="GK73" s="173" t="e">
        <f t="shared" si="478"/>
        <v>#N/A</v>
      </c>
      <c r="GL73" s="173" t="e">
        <f t="shared" si="479"/>
        <v>#N/A</v>
      </c>
      <c r="GM73" s="173" t="e">
        <f t="shared" si="480"/>
        <v>#N/A</v>
      </c>
      <c r="GN73" s="173" t="e">
        <f t="shared" si="481"/>
        <v>#N/A</v>
      </c>
      <c r="GO73" s="173" t="e">
        <f t="shared" si="482"/>
        <v>#N/A</v>
      </c>
      <c r="GP73" s="173" t="e">
        <f t="shared" si="483"/>
        <v>#N/A</v>
      </c>
      <c r="GQ73" s="173" t="e">
        <f t="shared" si="484"/>
        <v>#N/A</v>
      </c>
      <c r="GR73" s="173" t="e">
        <f t="shared" si="485"/>
        <v>#N/A</v>
      </c>
      <c r="GS73" s="173" t="e">
        <f t="shared" si="486"/>
        <v>#N/A</v>
      </c>
      <c r="GT73" s="173" t="e">
        <f t="shared" si="487"/>
        <v>#N/A</v>
      </c>
      <c r="GU73" s="173" t="e">
        <f t="shared" si="488"/>
        <v>#N/A</v>
      </c>
      <c r="GV73" s="173" t="e">
        <f t="shared" si="489"/>
        <v>#N/A</v>
      </c>
      <c r="GW73" s="173" t="e">
        <f t="shared" si="490"/>
        <v>#N/A</v>
      </c>
      <c r="GX73" s="173" t="e">
        <f t="shared" si="491"/>
        <v>#N/A</v>
      </c>
      <c r="GY73" s="173" t="e">
        <f t="shared" si="492"/>
        <v>#N/A</v>
      </c>
      <c r="GZ73" s="173" t="e">
        <f t="shared" si="493"/>
        <v>#N/A</v>
      </c>
      <c r="HA73" s="173" t="e">
        <f t="shared" si="494"/>
        <v>#N/A</v>
      </c>
      <c r="HB73" s="173" t="e">
        <f t="shared" si="495"/>
        <v>#N/A</v>
      </c>
      <c r="HC73" s="173" t="e">
        <f t="shared" si="496"/>
        <v>#N/A</v>
      </c>
      <c r="HD73" s="173" t="e">
        <f t="shared" si="497"/>
        <v>#N/A</v>
      </c>
      <c r="HE73" s="173" t="e">
        <f t="shared" si="498"/>
        <v>#N/A</v>
      </c>
      <c r="HF73" s="173" t="e">
        <f t="shared" si="499"/>
        <v>#N/A</v>
      </c>
      <c r="HG73" s="173" t="e">
        <f t="shared" si="500"/>
        <v>#N/A</v>
      </c>
      <c r="HH73" s="173" t="e">
        <f t="shared" si="501"/>
        <v>#N/A</v>
      </c>
      <c r="HI73" s="173" t="e">
        <f t="shared" si="502"/>
        <v>#N/A</v>
      </c>
      <c r="HJ73" s="173" t="e">
        <f t="shared" si="503"/>
        <v>#N/A</v>
      </c>
      <c r="HK73" s="173" t="e">
        <f t="shared" si="504"/>
        <v>#N/A</v>
      </c>
      <c r="HL73" s="173" t="e">
        <f t="shared" si="505"/>
        <v>#N/A</v>
      </c>
      <c r="HM73" s="173" t="e">
        <f t="shared" si="506"/>
        <v>#N/A</v>
      </c>
      <c r="HN73" s="173" t="e">
        <f t="shared" si="507"/>
        <v>#N/A</v>
      </c>
      <c r="HO73" s="173" t="e">
        <f t="shared" si="508"/>
        <v>#N/A</v>
      </c>
      <c r="HP73" s="173" t="e">
        <f t="shared" si="509"/>
        <v>#N/A</v>
      </c>
    </row>
    <row r="74" spans="1:224" hidden="1" x14ac:dyDescent="0.25">
      <c r="A74" s="4">
        <v>71</v>
      </c>
      <c r="B74" s="100" t="str">
        <f t="shared" si="510"/>
        <v/>
      </c>
      <c r="C74" s="99"/>
      <c r="D74" s="100" t="str">
        <f t="shared" si="511"/>
        <v/>
      </c>
      <c r="E74" s="36" t="str">
        <f t="shared" si="403"/>
        <v/>
      </c>
      <c r="F74" s="36" t="str">
        <f t="shared" si="404"/>
        <v/>
      </c>
      <c r="G74" s="77" t="str">
        <f t="shared" si="512"/>
        <v/>
      </c>
      <c r="H74" s="23"/>
      <c r="I74" s="58"/>
      <c r="J74" s="300"/>
      <c r="K74" s="78" t="str">
        <f>IF(AND(B74&gt;0,C74&gt;0,D74&gt;0),IF(ISBLANK(J74),IF(ISBLANK(H74),"",(D74-B74)*VLOOKUP(H74,VLookups!$A$4:$B$13,2,FALSE)),J74),"")</f>
        <v/>
      </c>
      <c r="L74" s="79" t="str">
        <f t="shared" si="405"/>
        <v/>
      </c>
      <c r="M74" s="99"/>
      <c r="N74" s="290" t="str">
        <f>IF(AND(M74&gt;0,C74&gt;0,NOT(K74="")),ABS(VLOOKUP($M$1,VLookups!$A$43:$B$44,2,FALSE)-_xlfn.NORM.DIST(M74,G74,K74,TRUE)),"")</f>
        <v/>
      </c>
      <c r="O74" s="98" t="str">
        <f>IF(AND($B74&gt;0,$C74&gt;0,$D74&gt;0,NOT(ISBLANK($H74))),_xlfn.NORM.INV(ABS(VLOOKUP($M$1,VLookups!$A$43:$B$44,2,FALSE)-O$3),$G74,$K74),"")</f>
        <v/>
      </c>
      <c r="P74" s="97" t="str">
        <f>IF(AND($B74&gt;0,$C74&gt;0,$D74&gt;0,NOT(ISBLANK($H74))),_xlfn.NORM.INV(ABS(VLOOKUP($M$1,VLookups!$A$43:$B$44,2,FALSE)-P$3),$G74,$K74),"")</f>
        <v/>
      </c>
      <c r="Q74" s="98" t="str">
        <f>IF(AND($B74&gt;0,$C74&gt;0,$D74&gt;0,NOT(ISBLANK($H74))),_xlfn.NORM.INV(ABS(VLOOKUP($M$1,VLookups!$A$43:$B$44,2,FALSE)-Q$3),$G74,$K74),"")</f>
        <v/>
      </c>
      <c r="R74" s="97" t="str">
        <f>IF(AND($B74&gt;0,$C74&gt;0,$D74&gt;0,NOT(ISBLANK($H74))),_xlfn.NORM.INV(ABS(VLOOKUP($M$1,VLookups!$A$43:$B$44,2,FALSE)-R$3),$G74,$K74),"")</f>
        <v/>
      </c>
      <c r="S74" s="98" t="str">
        <f>IF(AND($B74&gt;0,$C74&gt;0,$D74&gt;0,NOT(ISBLANK($H74))),_xlfn.NORM.INV(ABS(VLOOKUP($M$1,VLookups!$A$43:$B$44,2,FALSE)-S$3),$G74,$K74),"")</f>
        <v/>
      </c>
      <c r="T74" s="97" t="str">
        <f>IF(AND($B74&gt;0,$C74&gt;0,$D74&gt;0,NOT(ISBLANK($H74))),_xlfn.NORM.INV(ABS(VLOOKUP($M$1,VLookups!$A$43:$B$44,2,FALSE)-T$3),$G74,$K74),"")</f>
        <v/>
      </c>
      <c r="U74" s="5"/>
      <c r="V74" s="172"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7"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3" t="e">
        <f t="shared" si="409"/>
        <v>#N/A</v>
      </c>
      <c r="DU74" s="173" t="e">
        <f t="shared" si="410"/>
        <v>#N/A</v>
      </c>
      <c r="DV74" s="173" t="e">
        <f t="shared" si="411"/>
        <v>#N/A</v>
      </c>
      <c r="DW74" s="173" t="e">
        <f t="shared" si="412"/>
        <v>#N/A</v>
      </c>
      <c r="DX74" s="173" t="e">
        <f t="shared" si="413"/>
        <v>#N/A</v>
      </c>
      <c r="DY74" s="173" t="e">
        <f t="shared" si="414"/>
        <v>#N/A</v>
      </c>
      <c r="DZ74" s="173" t="e">
        <f t="shared" si="415"/>
        <v>#N/A</v>
      </c>
      <c r="EA74" s="173" t="e">
        <f t="shared" si="416"/>
        <v>#N/A</v>
      </c>
      <c r="EB74" s="173" t="e">
        <f t="shared" si="417"/>
        <v>#N/A</v>
      </c>
      <c r="EC74" s="173" t="e">
        <f t="shared" si="418"/>
        <v>#N/A</v>
      </c>
      <c r="ED74" s="173" t="e">
        <f t="shared" si="419"/>
        <v>#N/A</v>
      </c>
      <c r="EE74" s="173" t="e">
        <f t="shared" si="420"/>
        <v>#N/A</v>
      </c>
      <c r="EF74" s="173" t="e">
        <f t="shared" si="421"/>
        <v>#N/A</v>
      </c>
      <c r="EG74" s="173" t="e">
        <f t="shared" si="422"/>
        <v>#N/A</v>
      </c>
      <c r="EH74" s="173" t="e">
        <f t="shared" si="423"/>
        <v>#N/A</v>
      </c>
      <c r="EI74" s="173" t="e">
        <f t="shared" si="424"/>
        <v>#N/A</v>
      </c>
      <c r="EJ74" s="173" t="e">
        <f t="shared" si="425"/>
        <v>#N/A</v>
      </c>
      <c r="EK74" s="173" t="e">
        <f t="shared" si="426"/>
        <v>#N/A</v>
      </c>
      <c r="EL74" s="173" t="e">
        <f t="shared" si="427"/>
        <v>#N/A</v>
      </c>
      <c r="EM74" s="173" t="e">
        <f t="shared" si="428"/>
        <v>#N/A</v>
      </c>
      <c r="EN74" s="173" t="e">
        <f t="shared" si="429"/>
        <v>#N/A</v>
      </c>
      <c r="EO74" s="173" t="e">
        <f t="shared" si="430"/>
        <v>#N/A</v>
      </c>
      <c r="EP74" s="173" t="e">
        <f t="shared" si="431"/>
        <v>#N/A</v>
      </c>
      <c r="EQ74" s="173" t="e">
        <f t="shared" si="432"/>
        <v>#N/A</v>
      </c>
      <c r="ER74" s="173" t="e">
        <f t="shared" si="433"/>
        <v>#N/A</v>
      </c>
      <c r="ES74" s="173" t="e">
        <f t="shared" si="434"/>
        <v>#N/A</v>
      </c>
      <c r="ET74" s="173" t="e">
        <f t="shared" si="435"/>
        <v>#N/A</v>
      </c>
      <c r="EU74" s="173" t="e">
        <f t="shared" si="436"/>
        <v>#N/A</v>
      </c>
      <c r="EV74" s="173" t="e">
        <f t="shared" si="437"/>
        <v>#N/A</v>
      </c>
      <c r="EW74" s="173" t="e">
        <f t="shared" si="438"/>
        <v>#N/A</v>
      </c>
      <c r="EX74" s="173" t="e">
        <f t="shared" si="439"/>
        <v>#N/A</v>
      </c>
      <c r="EY74" s="173" t="e">
        <f t="shared" si="440"/>
        <v>#N/A</v>
      </c>
      <c r="EZ74" s="173" t="e">
        <f t="shared" si="441"/>
        <v>#N/A</v>
      </c>
      <c r="FA74" s="173" t="e">
        <f t="shared" si="442"/>
        <v>#N/A</v>
      </c>
      <c r="FB74" s="173" t="e">
        <f t="shared" si="443"/>
        <v>#N/A</v>
      </c>
      <c r="FC74" s="173" t="e">
        <f t="shared" si="444"/>
        <v>#N/A</v>
      </c>
      <c r="FD74" s="173" t="e">
        <f t="shared" si="445"/>
        <v>#N/A</v>
      </c>
      <c r="FE74" s="173" t="e">
        <f t="shared" si="446"/>
        <v>#N/A</v>
      </c>
      <c r="FF74" s="173" t="e">
        <f t="shared" si="447"/>
        <v>#N/A</v>
      </c>
      <c r="FG74" s="173" t="e">
        <f t="shared" si="448"/>
        <v>#N/A</v>
      </c>
      <c r="FH74" s="173" t="e">
        <f t="shared" si="449"/>
        <v>#N/A</v>
      </c>
      <c r="FI74" s="173" t="e">
        <f t="shared" si="450"/>
        <v>#N/A</v>
      </c>
      <c r="FJ74" s="173" t="e">
        <f t="shared" si="451"/>
        <v>#N/A</v>
      </c>
      <c r="FK74" s="173" t="e">
        <f t="shared" si="452"/>
        <v>#N/A</v>
      </c>
      <c r="FL74" s="173" t="e">
        <f t="shared" si="453"/>
        <v>#N/A</v>
      </c>
      <c r="FM74" s="173" t="e">
        <f t="shared" si="454"/>
        <v>#N/A</v>
      </c>
      <c r="FN74" s="173" t="e">
        <f t="shared" si="455"/>
        <v>#N/A</v>
      </c>
      <c r="FO74" s="173" t="e">
        <f t="shared" si="456"/>
        <v>#N/A</v>
      </c>
      <c r="FP74" s="173" t="e">
        <f t="shared" si="457"/>
        <v>#N/A</v>
      </c>
      <c r="FQ74" s="173" t="e">
        <f t="shared" si="458"/>
        <v>#N/A</v>
      </c>
      <c r="FR74" s="173" t="e">
        <f t="shared" si="459"/>
        <v>#N/A</v>
      </c>
      <c r="FS74" s="173" t="e">
        <f t="shared" si="460"/>
        <v>#N/A</v>
      </c>
      <c r="FT74" s="173" t="e">
        <f t="shared" si="461"/>
        <v>#N/A</v>
      </c>
      <c r="FU74" s="173" t="e">
        <f t="shared" si="462"/>
        <v>#N/A</v>
      </c>
      <c r="FV74" s="173" t="e">
        <f t="shared" si="463"/>
        <v>#N/A</v>
      </c>
      <c r="FW74" s="173" t="e">
        <f t="shared" si="464"/>
        <v>#N/A</v>
      </c>
      <c r="FX74" s="173" t="e">
        <f t="shared" si="465"/>
        <v>#N/A</v>
      </c>
      <c r="FY74" s="173" t="e">
        <f t="shared" si="466"/>
        <v>#N/A</v>
      </c>
      <c r="FZ74" s="173" t="e">
        <f t="shared" si="467"/>
        <v>#N/A</v>
      </c>
      <c r="GA74" s="173" t="e">
        <f t="shared" si="468"/>
        <v>#N/A</v>
      </c>
      <c r="GB74" s="173" t="e">
        <f t="shared" si="469"/>
        <v>#N/A</v>
      </c>
      <c r="GC74" s="173" t="e">
        <f t="shared" si="470"/>
        <v>#N/A</v>
      </c>
      <c r="GD74" s="173" t="e">
        <f t="shared" si="471"/>
        <v>#N/A</v>
      </c>
      <c r="GE74" s="173" t="e">
        <f t="shared" si="472"/>
        <v>#N/A</v>
      </c>
      <c r="GF74" s="173" t="e">
        <f t="shared" si="473"/>
        <v>#N/A</v>
      </c>
      <c r="GG74" s="173" t="e">
        <f t="shared" si="474"/>
        <v>#N/A</v>
      </c>
      <c r="GH74" s="173" t="e">
        <f t="shared" si="475"/>
        <v>#N/A</v>
      </c>
      <c r="GI74" s="173" t="e">
        <f t="shared" si="476"/>
        <v>#N/A</v>
      </c>
      <c r="GJ74" s="173" t="e">
        <f t="shared" si="477"/>
        <v>#N/A</v>
      </c>
      <c r="GK74" s="173" t="e">
        <f t="shared" si="478"/>
        <v>#N/A</v>
      </c>
      <c r="GL74" s="173" t="e">
        <f t="shared" si="479"/>
        <v>#N/A</v>
      </c>
      <c r="GM74" s="173" t="e">
        <f t="shared" si="480"/>
        <v>#N/A</v>
      </c>
      <c r="GN74" s="173" t="e">
        <f t="shared" si="481"/>
        <v>#N/A</v>
      </c>
      <c r="GO74" s="173" t="e">
        <f t="shared" si="482"/>
        <v>#N/A</v>
      </c>
      <c r="GP74" s="173" t="e">
        <f t="shared" si="483"/>
        <v>#N/A</v>
      </c>
      <c r="GQ74" s="173" t="e">
        <f t="shared" si="484"/>
        <v>#N/A</v>
      </c>
      <c r="GR74" s="173" t="e">
        <f t="shared" si="485"/>
        <v>#N/A</v>
      </c>
      <c r="GS74" s="173" t="e">
        <f t="shared" si="486"/>
        <v>#N/A</v>
      </c>
      <c r="GT74" s="173" t="e">
        <f t="shared" si="487"/>
        <v>#N/A</v>
      </c>
      <c r="GU74" s="173" t="e">
        <f t="shared" si="488"/>
        <v>#N/A</v>
      </c>
      <c r="GV74" s="173" t="e">
        <f t="shared" si="489"/>
        <v>#N/A</v>
      </c>
      <c r="GW74" s="173" t="e">
        <f t="shared" si="490"/>
        <v>#N/A</v>
      </c>
      <c r="GX74" s="173" t="e">
        <f t="shared" si="491"/>
        <v>#N/A</v>
      </c>
      <c r="GY74" s="173" t="e">
        <f t="shared" si="492"/>
        <v>#N/A</v>
      </c>
      <c r="GZ74" s="173" t="e">
        <f t="shared" si="493"/>
        <v>#N/A</v>
      </c>
      <c r="HA74" s="173" t="e">
        <f t="shared" si="494"/>
        <v>#N/A</v>
      </c>
      <c r="HB74" s="173" t="e">
        <f t="shared" si="495"/>
        <v>#N/A</v>
      </c>
      <c r="HC74" s="173" t="e">
        <f t="shared" si="496"/>
        <v>#N/A</v>
      </c>
      <c r="HD74" s="173" t="e">
        <f t="shared" si="497"/>
        <v>#N/A</v>
      </c>
      <c r="HE74" s="173" t="e">
        <f t="shared" si="498"/>
        <v>#N/A</v>
      </c>
      <c r="HF74" s="173" t="e">
        <f t="shared" si="499"/>
        <v>#N/A</v>
      </c>
      <c r="HG74" s="173" t="e">
        <f t="shared" si="500"/>
        <v>#N/A</v>
      </c>
      <c r="HH74" s="173" t="e">
        <f t="shared" si="501"/>
        <v>#N/A</v>
      </c>
      <c r="HI74" s="173" t="e">
        <f t="shared" si="502"/>
        <v>#N/A</v>
      </c>
      <c r="HJ74" s="173" t="e">
        <f t="shared" si="503"/>
        <v>#N/A</v>
      </c>
      <c r="HK74" s="173" t="e">
        <f t="shared" si="504"/>
        <v>#N/A</v>
      </c>
      <c r="HL74" s="173" t="e">
        <f t="shared" si="505"/>
        <v>#N/A</v>
      </c>
      <c r="HM74" s="173" t="e">
        <f t="shared" si="506"/>
        <v>#N/A</v>
      </c>
      <c r="HN74" s="173" t="e">
        <f t="shared" si="507"/>
        <v>#N/A</v>
      </c>
      <c r="HO74" s="173" t="e">
        <f t="shared" si="508"/>
        <v>#N/A</v>
      </c>
      <c r="HP74" s="173" t="e">
        <f t="shared" si="509"/>
        <v>#N/A</v>
      </c>
    </row>
    <row r="75" spans="1:224" hidden="1" x14ac:dyDescent="0.25">
      <c r="A75" s="4">
        <v>72</v>
      </c>
      <c r="B75" s="100" t="str">
        <f t="shared" si="510"/>
        <v/>
      </c>
      <c r="C75" s="99"/>
      <c r="D75" s="100" t="str">
        <f t="shared" si="511"/>
        <v/>
      </c>
      <c r="E75" s="36" t="str">
        <f t="shared" si="403"/>
        <v/>
      </c>
      <c r="F75" s="36" t="str">
        <f t="shared" si="404"/>
        <v/>
      </c>
      <c r="G75" s="77" t="str">
        <f t="shared" si="512"/>
        <v/>
      </c>
      <c r="H75" s="23"/>
      <c r="I75" s="58"/>
      <c r="J75" s="300"/>
      <c r="K75" s="78" t="str">
        <f>IF(AND(B75&gt;0,C75&gt;0,D75&gt;0),IF(ISBLANK(J75),IF(ISBLANK(H75),"",(D75-B75)*VLOOKUP(H75,VLookups!$A$4:$B$13,2,FALSE)),J75),"")</f>
        <v/>
      </c>
      <c r="L75" s="79" t="str">
        <f t="shared" si="405"/>
        <v/>
      </c>
      <c r="M75" s="99"/>
      <c r="N75" s="290" t="str">
        <f>IF(AND(M75&gt;0,C75&gt;0,NOT(K75="")),ABS(VLOOKUP($M$1,VLookups!$A$43:$B$44,2,FALSE)-_xlfn.NORM.DIST(M75,G75,K75,TRUE)),"")</f>
        <v/>
      </c>
      <c r="O75" s="98" t="str">
        <f>IF(AND($B75&gt;0,$C75&gt;0,$D75&gt;0,NOT(ISBLANK($H75))),_xlfn.NORM.INV(ABS(VLOOKUP($M$1,VLookups!$A$43:$B$44,2,FALSE)-O$3),$G75,$K75),"")</f>
        <v/>
      </c>
      <c r="P75" s="97" t="str">
        <f>IF(AND($B75&gt;0,$C75&gt;0,$D75&gt;0,NOT(ISBLANK($H75))),_xlfn.NORM.INV(ABS(VLOOKUP($M$1,VLookups!$A$43:$B$44,2,FALSE)-P$3),$G75,$K75),"")</f>
        <v/>
      </c>
      <c r="Q75" s="98" t="str">
        <f>IF(AND($B75&gt;0,$C75&gt;0,$D75&gt;0,NOT(ISBLANK($H75))),_xlfn.NORM.INV(ABS(VLOOKUP($M$1,VLookups!$A$43:$B$44,2,FALSE)-Q$3),$G75,$K75),"")</f>
        <v/>
      </c>
      <c r="R75" s="97" t="str">
        <f>IF(AND($B75&gt;0,$C75&gt;0,$D75&gt;0,NOT(ISBLANK($H75))),_xlfn.NORM.INV(ABS(VLOOKUP($M$1,VLookups!$A$43:$B$44,2,FALSE)-R$3),$G75,$K75),"")</f>
        <v/>
      </c>
      <c r="S75" s="98" t="str">
        <f>IF(AND($B75&gt;0,$C75&gt;0,$D75&gt;0,NOT(ISBLANK($H75))),_xlfn.NORM.INV(ABS(VLOOKUP($M$1,VLookups!$A$43:$B$44,2,FALSE)-S$3),$G75,$K75),"")</f>
        <v/>
      </c>
      <c r="T75" s="97" t="str">
        <f>IF(AND($B75&gt;0,$C75&gt;0,$D75&gt;0,NOT(ISBLANK($H75))),_xlfn.NORM.INV(ABS(VLOOKUP($M$1,VLookups!$A$43:$B$44,2,FALSE)-T$3),$G75,$K75),"")</f>
        <v/>
      </c>
      <c r="U75" s="5"/>
      <c r="V75" s="172"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7"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3" t="e">
        <f t="shared" si="409"/>
        <v>#N/A</v>
      </c>
      <c r="DU75" s="173" t="e">
        <f t="shared" si="410"/>
        <v>#N/A</v>
      </c>
      <c r="DV75" s="173" t="e">
        <f t="shared" si="411"/>
        <v>#N/A</v>
      </c>
      <c r="DW75" s="173" t="e">
        <f t="shared" si="412"/>
        <v>#N/A</v>
      </c>
      <c r="DX75" s="173" t="e">
        <f t="shared" si="413"/>
        <v>#N/A</v>
      </c>
      <c r="DY75" s="173" t="e">
        <f t="shared" si="414"/>
        <v>#N/A</v>
      </c>
      <c r="DZ75" s="173" t="e">
        <f t="shared" si="415"/>
        <v>#N/A</v>
      </c>
      <c r="EA75" s="173" t="e">
        <f t="shared" si="416"/>
        <v>#N/A</v>
      </c>
      <c r="EB75" s="173" t="e">
        <f t="shared" si="417"/>
        <v>#N/A</v>
      </c>
      <c r="EC75" s="173" t="e">
        <f t="shared" si="418"/>
        <v>#N/A</v>
      </c>
      <c r="ED75" s="173" t="e">
        <f t="shared" si="419"/>
        <v>#N/A</v>
      </c>
      <c r="EE75" s="173" t="e">
        <f t="shared" si="420"/>
        <v>#N/A</v>
      </c>
      <c r="EF75" s="173" t="e">
        <f t="shared" si="421"/>
        <v>#N/A</v>
      </c>
      <c r="EG75" s="173" t="e">
        <f t="shared" si="422"/>
        <v>#N/A</v>
      </c>
      <c r="EH75" s="173" t="e">
        <f t="shared" si="423"/>
        <v>#N/A</v>
      </c>
      <c r="EI75" s="173" t="e">
        <f t="shared" si="424"/>
        <v>#N/A</v>
      </c>
      <c r="EJ75" s="173" t="e">
        <f t="shared" si="425"/>
        <v>#N/A</v>
      </c>
      <c r="EK75" s="173" t="e">
        <f t="shared" si="426"/>
        <v>#N/A</v>
      </c>
      <c r="EL75" s="173" t="e">
        <f t="shared" si="427"/>
        <v>#N/A</v>
      </c>
      <c r="EM75" s="173" t="e">
        <f t="shared" si="428"/>
        <v>#N/A</v>
      </c>
      <c r="EN75" s="173" t="e">
        <f t="shared" si="429"/>
        <v>#N/A</v>
      </c>
      <c r="EO75" s="173" t="e">
        <f t="shared" si="430"/>
        <v>#N/A</v>
      </c>
      <c r="EP75" s="173" t="e">
        <f t="shared" si="431"/>
        <v>#N/A</v>
      </c>
      <c r="EQ75" s="173" t="e">
        <f t="shared" si="432"/>
        <v>#N/A</v>
      </c>
      <c r="ER75" s="173" t="e">
        <f t="shared" si="433"/>
        <v>#N/A</v>
      </c>
      <c r="ES75" s="173" t="e">
        <f t="shared" si="434"/>
        <v>#N/A</v>
      </c>
      <c r="ET75" s="173" t="e">
        <f t="shared" si="435"/>
        <v>#N/A</v>
      </c>
      <c r="EU75" s="173" t="e">
        <f t="shared" si="436"/>
        <v>#N/A</v>
      </c>
      <c r="EV75" s="173" t="e">
        <f t="shared" si="437"/>
        <v>#N/A</v>
      </c>
      <c r="EW75" s="173" t="e">
        <f t="shared" si="438"/>
        <v>#N/A</v>
      </c>
      <c r="EX75" s="173" t="e">
        <f t="shared" si="439"/>
        <v>#N/A</v>
      </c>
      <c r="EY75" s="173" t="e">
        <f t="shared" si="440"/>
        <v>#N/A</v>
      </c>
      <c r="EZ75" s="173" t="e">
        <f t="shared" si="441"/>
        <v>#N/A</v>
      </c>
      <c r="FA75" s="173" t="e">
        <f t="shared" si="442"/>
        <v>#N/A</v>
      </c>
      <c r="FB75" s="173" t="e">
        <f t="shared" si="443"/>
        <v>#N/A</v>
      </c>
      <c r="FC75" s="173" t="e">
        <f t="shared" si="444"/>
        <v>#N/A</v>
      </c>
      <c r="FD75" s="173" t="e">
        <f t="shared" si="445"/>
        <v>#N/A</v>
      </c>
      <c r="FE75" s="173" t="e">
        <f t="shared" si="446"/>
        <v>#N/A</v>
      </c>
      <c r="FF75" s="173" t="e">
        <f t="shared" si="447"/>
        <v>#N/A</v>
      </c>
      <c r="FG75" s="173" t="e">
        <f t="shared" si="448"/>
        <v>#N/A</v>
      </c>
      <c r="FH75" s="173" t="e">
        <f t="shared" si="449"/>
        <v>#N/A</v>
      </c>
      <c r="FI75" s="173" t="e">
        <f t="shared" si="450"/>
        <v>#N/A</v>
      </c>
      <c r="FJ75" s="173" t="e">
        <f t="shared" si="451"/>
        <v>#N/A</v>
      </c>
      <c r="FK75" s="173" t="e">
        <f t="shared" si="452"/>
        <v>#N/A</v>
      </c>
      <c r="FL75" s="173" t="e">
        <f t="shared" si="453"/>
        <v>#N/A</v>
      </c>
      <c r="FM75" s="173" t="e">
        <f t="shared" si="454"/>
        <v>#N/A</v>
      </c>
      <c r="FN75" s="173" t="e">
        <f t="shared" si="455"/>
        <v>#N/A</v>
      </c>
      <c r="FO75" s="173" t="e">
        <f t="shared" si="456"/>
        <v>#N/A</v>
      </c>
      <c r="FP75" s="173" t="e">
        <f t="shared" si="457"/>
        <v>#N/A</v>
      </c>
      <c r="FQ75" s="173" t="e">
        <f t="shared" si="458"/>
        <v>#N/A</v>
      </c>
      <c r="FR75" s="173" t="e">
        <f t="shared" si="459"/>
        <v>#N/A</v>
      </c>
      <c r="FS75" s="173" t="e">
        <f t="shared" si="460"/>
        <v>#N/A</v>
      </c>
      <c r="FT75" s="173" t="e">
        <f t="shared" si="461"/>
        <v>#N/A</v>
      </c>
      <c r="FU75" s="173" t="e">
        <f t="shared" si="462"/>
        <v>#N/A</v>
      </c>
      <c r="FV75" s="173" t="e">
        <f t="shared" si="463"/>
        <v>#N/A</v>
      </c>
      <c r="FW75" s="173" t="e">
        <f t="shared" si="464"/>
        <v>#N/A</v>
      </c>
      <c r="FX75" s="173" t="e">
        <f t="shared" si="465"/>
        <v>#N/A</v>
      </c>
      <c r="FY75" s="173" t="e">
        <f t="shared" si="466"/>
        <v>#N/A</v>
      </c>
      <c r="FZ75" s="173" t="e">
        <f t="shared" si="467"/>
        <v>#N/A</v>
      </c>
      <c r="GA75" s="173" t="e">
        <f t="shared" si="468"/>
        <v>#N/A</v>
      </c>
      <c r="GB75" s="173" t="e">
        <f t="shared" si="469"/>
        <v>#N/A</v>
      </c>
      <c r="GC75" s="173" t="e">
        <f t="shared" si="470"/>
        <v>#N/A</v>
      </c>
      <c r="GD75" s="173" t="e">
        <f t="shared" si="471"/>
        <v>#N/A</v>
      </c>
      <c r="GE75" s="173" t="e">
        <f t="shared" si="472"/>
        <v>#N/A</v>
      </c>
      <c r="GF75" s="173" t="e">
        <f t="shared" si="473"/>
        <v>#N/A</v>
      </c>
      <c r="GG75" s="173" t="e">
        <f t="shared" si="474"/>
        <v>#N/A</v>
      </c>
      <c r="GH75" s="173" t="e">
        <f t="shared" si="475"/>
        <v>#N/A</v>
      </c>
      <c r="GI75" s="173" t="e">
        <f t="shared" si="476"/>
        <v>#N/A</v>
      </c>
      <c r="GJ75" s="173" t="e">
        <f t="shared" si="477"/>
        <v>#N/A</v>
      </c>
      <c r="GK75" s="173" t="e">
        <f t="shared" si="478"/>
        <v>#N/A</v>
      </c>
      <c r="GL75" s="173" t="e">
        <f t="shared" si="479"/>
        <v>#N/A</v>
      </c>
      <c r="GM75" s="173" t="e">
        <f t="shared" si="480"/>
        <v>#N/A</v>
      </c>
      <c r="GN75" s="173" t="e">
        <f t="shared" si="481"/>
        <v>#N/A</v>
      </c>
      <c r="GO75" s="173" t="e">
        <f t="shared" si="482"/>
        <v>#N/A</v>
      </c>
      <c r="GP75" s="173" t="e">
        <f t="shared" si="483"/>
        <v>#N/A</v>
      </c>
      <c r="GQ75" s="173" t="e">
        <f t="shared" si="484"/>
        <v>#N/A</v>
      </c>
      <c r="GR75" s="173" t="e">
        <f t="shared" si="485"/>
        <v>#N/A</v>
      </c>
      <c r="GS75" s="173" t="e">
        <f t="shared" si="486"/>
        <v>#N/A</v>
      </c>
      <c r="GT75" s="173" t="e">
        <f t="shared" si="487"/>
        <v>#N/A</v>
      </c>
      <c r="GU75" s="173" t="e">
        <f t="shared" si="488"/>
        <v>#N/A</v>
      </c>
      <c r="GV75" s="173" t="e">
        <f t="shared" si="489"/>
        <v>#N/A</v>
      </c>
      <c r="GW75" s="173" t="e">
        <f t="shared" si="490"/>
        <v>#N/A</v>
      </c>
      <c r="GX75" s="173" t="e">
        <f t="shared" si="491"/>
        <v>#N/A</v>
      </c>
      <c r="GY75" s="173" t="e">
        <f t="shared" si="492"/>
        <v>#N/A</v>
      </c>
      <c r="GZ75" s="173" t="e">
        <f t="shared" si="493"/>
        <v>#N/A</v>
      </c>
      <c r="HA75" s="173" t="e">
        <f t="shared" si="494"/>
        <v>#N/A</v>
      </c>
      <c r="HB75" s="173" t="e">
        <f t="shared" si="495"/>
        <v>#N/A</v>
      </c>
      <c r="HC75" s="173" t="e">
        <f t="shared" si="496"/>
        <v>#N/A</v>
      </c>
      <c r="HD75" s="173" t="e">
        <f t="shared" si="497"/>
        <v>#N/A</v>
      </c>
      <c r="HE75" s="173" t="e">
        <f t="shared" si="498"/>
        <v>#N/A</v>
      </c>
      <c r="HF75" s="173" t="e">
        <f t="shared" si="499"/>
        <v>#N/A</v>
      </c>
      <c r="HG75" s="173" t="e">
        <f t="shared" si="500"/>
        <v>#N/A</v>
      </c>
      <c r="HH75" s="173" t="e">
        <f t="shared" si="501"/>
        <v>#N/A</v>
      </c>
      <c r="HI75" s="173" t="e">
        <f t="shared" si="502"/>
        <v>#N/A</v>
      </c>
      <c r="HJ75" s="173" t="e">
        <f t="shared" si="503"/>
        <v>#N/A</v>
      </c>
      <c r="HK75" s="173" t="e">
        <f t="shared" si="504"/>
        <v>#N/A</v>
      </c>
      <c r="HL75" s="173" t="e">
        <f t="shared" si="505"/>
        <v>#N/A</v>
      </c>
      <c r="HM75" s="173" t="e">
        <f t="shared" si="506"/>
        <v>#N/A</v>
      </c>
      <c r="HN75" s="173" t="e">
        <f t="shared" si="507"/>
        <v>#N/A</v>
      </c>
      <c r="HO75" s="173" t="e">
        <f t="shared" si="508"/>
        <v>#N/A</v>
      </c>
      <c r="HP75" s="173" t="e">
        <f t="shared" si="509"/>
        <v>#N/A</v>
      </c>
    </row>
    <row r="76" spans="1:224" hidden="1" x14ac:dyDescent="0.25">
      <c r="A76" s="4">
        <v>73</v>
      </c>
      <c r="B76" s="100" t="str">
        <f t="shared" si="510"/>
        <v/>
      </c>
      <c r="C76" s="99"/>
      <c r="D76" s="100" t="str">
        <f t="shared" si="511"/>
        <v/>
      </c>
      <c r="E76" s="36" t="str">
        <f t="shared" si="403"/>
        <v/>
      </c>
      <c r="F76" s="36" t="str">
        <f t="shared" si="404"/>
        <v/>
      </c>
      <c r="G76" s="77" t="str">
        <f t="shared" si="512"/>
        <v/>
      </c>
      <c r="H76" s="23"/>
      <c r="I76" s="58"/>
      <c r="J76" s="300"/>
      <c r="K76" s="78" t="str">
        <f>IF(AND(B76&gt;0,C76&gt;0,D76&gt;0),IF(ISBLANK(J76),IF(ISBLANK(H76),"",(D76-B76)*VLOOKUP(H76,VLookups!$A$4:$B$13,2,FALSE)),J76),"")</f>
        <v/>
      </c>
      <c r="L76" s="79" t="str">
        <f t="shared" si="405"/>
        <v/>
      </c>
      <c r="M76" s="99"/>
      <c r="N76" s="290" t="str">
        <f>IF(AND(M76&gt;0,C76&gt;0,NOT(K76="")),ABS(VLOOKUP($M$1,VLookups!$A$43:$B$44,2,FALSE)-_xlfn.NORM.DIST(M76,G76,K76,TRUE)),"")</f>
        <v/>
      </c>
      <c r="O76" s="98" t="str">
        <f>IF(AND($B76&gt;0,$C76&gt;0,$D76&gt;0,NOT(ISBLANK($H76))),_xlfn.NORM.INV(ABS(VLOOKUP($M$1,VLookups!$A$43:$B$44,2,FALSE)-O$3),$G76,$K76),"")</f>
        <v/>
      </c>
      <c r="P76" s="97" t="str">
        <f>IF(AND($B76&gt;0,$C76&gt;0,$D76&gt;0,NOT(ISBLANK($H76))),_xlfn.NORM.INV(ABS(VLOOKUP($M$1,VLookups!$A$43:$B$44,2,FALSE)-P$3),$G76,$K76),"")</f>
        <v/>
      </c>
      <c r="Q76" s="98" t="str">
        <f>IF(AND($B76&gt;0,$C76&gt;0,$D76&gt;0,NOT(ISBLANK($H76))),_xlfn.NORM.INV(ABS(VLOOKUP($M$1,VLookups!$A$43:$B$44,2,FALSE)-Q$3),$G76,$K76),"")</f>
        <v/>
      </c>
      <c r="R76" s="97" t="str">
        <f>IF(AND($B76&gt;0,$C76&gt;0,$D76&gt;0,NOT(ISBLANK($H76))),_xlfn.NORM.INV(ABS(VLOOKUP($M$1,VLookups!$A$43:$B$44,2,FALSE)-R$3),$G76,$K76),"")</f>
        <v/>
      </c>
      <c r="S76" s="98" t="str">
        <f>IF(AND($B76&gt;0,$C76&gt;0,$D76&gt;0,NOT(ISBLANK($H76))),_xlfn.NORM.INV(ABS(VLOOKUP($M$1,VLookups!$A$43:$B$44,2,FALSE)-S$3),$G76,$K76),"")</f>
        <v/>
      </c>
      <c r="T76" s="97" t="str">
        <f>IF(AND($B76&gt;0,$C76&gt;0,$D76&gt;0,NOT(ISBLANK($H76))),_xlfn.NORM.INV(ABS(VLOOKUP($M$1,VLookups!$A$43:$B$44,2,FALSE)-T$3),$G76,$K76),"")</f>
        <v/>
      </c>
      <c r="U76" s="5"/>
      <c r="V76" s="172"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7"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3" t="e">
        <f t="shared" si="409"/>
        <v>#N/A</v>
      </c>
      <c r="DU76" s="173" t="e">
        <f t="shared" si="410"/>
        <v>#N/A</v>
      </c>
      <c r="DV76" s="173" t="e">
        <f t="shared" si="411"/>
        <v>#N/A</v>
      </c>
      <c r="DW76" s="173" t="e">
        <f t="shared" si="412"/>
        <v>#N/A</v>
      </c>
      <c r="DX76" s="173" t="e">
        <f t="shared" si="413"/>
        <v>#N/A</v>
      </c>
      <c r="DY76" s="173" t="e">
        <f t="shared" si="414"/>
        <v>#N/A</v>
      </c>
      <c r="DZ76" s="173" t="e">
        <f t="shared" si="415"/>
        <v>#N/A</v>
      </c>
      <c r="EA76" s="173" t="e">
        <f t="shared" si="416"/>
        <v>#N/A</v>
      </c>
      <c r="EB76" s="173" t="e">
        <f t="shared" si="417"/>
        <v>#N/A</v>
      </c>
      <c r="EC76" s="173" t="e">
        <f t="shared" si="418"/>
        <v>#N/A</v>
      </c>
      <c r="ED76" s="173" t="e">
        <f t="shared" si="419"/>
        <v>#N/A</v>
      </c>
      <c r="EE76" s="173" t="e">
        <f t="shared" si="420"/>
        <v>#N/A</v>
      </c>
      <c r="EF76" s="173" t="e">
        <f t="shared" si="421"/>
        <v>#N/A</v>
      </c>
      <c r="EG76" s="173" t="e">
        <f t="shared" si="422"/>
        <v>#N/A</v>
      </c>
      <c r="EH76" s="173" t="e">
        <f t="shared" si="423"/>
        <v>#N/A</v>
      </c>
      <c r="EI76" s="173" t="e">
        <f t="shared" si="424"/>
        <v>#N/A</v>
      </c>
      <c r="EJ76" s="173" t="e">
        <f t="shared" si="425"/>
        <v>#N/A</v>
      </c>
      <c r="EK76" s="173" t="e">
        <f t="shared" si="426"/>
        <v>#N/A</v>
      </c>
      <c r="EL76" s="173" t="e">
        <f t="shared" si="427"/>
        <v>#N/A</v>
      </c>
      <c r="EM76" s="173" t="e">
        <f t="shared" si="428"/>
        <v>#N/A</v>
      </c>
      <c r="EN76" s="173" t="e">
        <f t="shared" si="429"/>
        <v>#N/A</v>
      </c>
      <c r="EO76" s="173" t="e">
        <f t="shared" si="430"/>
        <v>#N/A</v>
      </c>
      <c r="EP76" s="173" t="e">
        <f t="shared" si="431"/>
        <v>#N/A</v>
      </c>
      <c r="EQ76" s="173" t="e">
        <f t="shared" si="432"/>
        <v>#N/A</v>
      </c>
      <c r="ER76" s="173" t="e">
        <f t="shared" si="433"/>
        <v>#N/A</v>
      </c>
      <c r="ES76" s="173" t="e">
        <f t="shared" si="434"/>
        <v>#N/A</v>
      </c>
      <c r="ET76" s="173" t="e">
        <f t="shared" si="435"/>
        <v>#N/A</v>
      </c>
      <c r="EU76" s="173" t="e">
        <f t="shared" si="436"/>
        <v>#N/A</v>
      </c>
      <c r="EV76" s="173" t="e">
        <f t="shared" si="437"/>
        <v>#N/A</v>
      </c>
      <c r="EW76" s="173" t="e">
        <f t="shared" si="438"/>
        <v>#N/A</v>
      </c>
      <c r="EX76" s="173" t="e">
        <f t="shared" si="439"/>
        <v>#N/A</v>
      </c>
      <c r="EY76" s="173" t="e">
        <f t="shared" si="440"/>
        <v>#N/A</v>
      </c>
      <c r="EZ76" s="173" t="e">
        <f t="shared" si="441"/>
        <v>#N/A</v>
      </c>
      <c r="FA76" s="173" t="e">
        <f t="shared" si="442"/>
        <v>#N/A</v>
      </c>
      <c r="FB76" s="173" t="e">
        <f t="shared" si="443"/>
        <v>#N/A</v>
      </c>
      <c r="FC76" s="173" t="e">
        <f t="shared" si="444"/>
        <v>#N/A</v>
      </c>
      <c r="FD76" s="173" t="e">
        <f t="shared" si="445"/>
        <v>#N/A</v>
      </c>
      <c r="FE76" s="173" t="e">
        <f t="shared" si="446"/>
        <v>#N/A</v>
      </c>
      <c r="FF76" s="173" t="e">
        <f t="shared" si="447"/>
        <v>#N/A</v>
      </c>
      <c r="FG76" s="173" t="e">
        <f t="shared" si="448"/>
        <v>#N/A</v>
      </c>
      <c r="FH76" s="173" t="e">
        <f t="shared" si="449"/>
        <v>#N/A</v>
      </c>
      <c r="FI76" s="173" t="e">
        <f t="shared" si="450"/>
        <v>#N/A</v>
      </c>
      <c r="FJ76" s="173" t="e">
        <f t="shared" si="451"/>
        <v>#N/A</v>
      </c>
      <c r="FK76" s="173" t="e">
        <f t="shared" si="452"/>
        <v>#N/A</v>
      </c>
      <c r="FL76" s="173" t="e">
        <f t="shared" si="453"/>
        <v>#N/A</v>
      </c>
      <c r="FM76" s="173" t="e">
        <f t="shared" si="454"/>
        <v>#N/A</v>
      </c>
      <c r="FN76" s="173" t="e">
        <f t="shared" si="455"/>
        <v>#N/A</v>
      </c>
      <c r="FO76" s="173" t="e">
        <f t="shared" si="456"/>
        <v>#N/A</v>
      </c>
      <c r="FP76" s="173" t="e">
        <f t="shared" si="457"/>
        <v>#N/A</v>
      </c>
      <c r="FQ76" s="173" t="e">
        <f t="shared" si="458"/>
        <v>#N/A</v>
      </c>
      <c r="FR76" s="173" t="e">
        <f t="shared" si="459"/>
        <v>#N/A</v>
      </c>
      <c r="FS76" s="173" t="e">
        <f t="shared" si="460"/>
        <v>#N/A</v>
      </c>
      <c r="FT76" s="173" t="e">
        <f t="shared" si="461"/>
        <v>#N/A</v>
      </c>
      <c r="FU76" s="173" t="e">
        <f t="shared" si="462"/>
        <v>#N/A</v>
      </c>
      <c r="FV76" s="173" t="e">
        <f t="shared" si="463"/>
        <v>#N/A</v>
      </c>
      <c r="FW76" s="173" t="e">
        <f t="shared" si="464"/>
        <v>#N/A</v>
      </c>
      <c r="FX76" s="173" t="e">
        <f t="shared" si="465"/>
        <v>#N/A</v>
      </c>
      <c r="FY76" s="173" t="e">
        <f t="shared" si="466"/>
        <v>#N/A</v>
      </c>
      <c r="FZ76" s="173" t="e">
        <f t="shared" si="467"/>
        <v>#N/A</v>
      </c>
      <c r="GA76" s="173" t="e">
        <f t="shared" si="468"/>
        <v>#N/A</v>
      </c>
      <c r="GB76" s="173" t="e">
        <f t="shared" si="469"/>
        <v>#N/A</v>
      </c>
      <c r="GC76" s="173" t="e">
        <f t="shared" si="470"/>
        <v>#N/A</v>
      </c>
      <c r="GD76" s="173" t="e">
        <f t="shared" si="471"/>
        <v>#N/A</v>
      </c>
      <c r="GE76" s="173" t="e">
        <f t="shared" si="472"/>
        <v>#N/A</v>
      </c>
      <c r="GF76" s="173" t="e">
        <f t="shared" si="473"/>
        <v>#N/A</v>
      </c>
      <c r="GG76" s="173" t="e">
        <f t="shared" si="474"/>
        <v>#N/A</v>
      </c>
      <c r="GH76" s="173" t="e">
        <f t="shared" si="475"/>
        <v>#N/A</v>
      </c>
      <c r="GI76" s="173" t="e">
        <f t="shared" si="476"/>
        <v>#N/A</v>
      </c>
      <c r="GJ76" s="173" t="e">
        <f t="shared" si="477"/>
        <v>#N/A</v>
      </c>
      <c r="GK76" s="173" t="e">
        <f t="shared" si="478"/>
        <v>#N/A</v>
      </c>
      <c r="GL76" s="173" t="e">
        <f t="shared" si="479"/>
        <v>#N/A</v>
      </c>
      <c r="GM76" s="173" t="e">
        <f t="shared" si="480"/>
        <v>#N/A</v>
      </c>
      <c r="GN76" s="173" t="e">
        <f t="shared" si="481"/>
        <v>#N/A</v>
      </c>
      <c r="GO76" s="173" t="e">
        <f t="shared" si="482"/>
        <v>#N/A</v>
      </c>
      <c r="GP76" s="173" t="e">
        <f t="shared" si="483"/>
        <v>#N/A</v>
      </c>
      <c r="GQ76" s="173" t="e">
        <f t="shared" si="484"/>
        <v>#N/A</v>
      </c>
      <c r="GR76" s="173" t="e">
        <f t="shared" si="485"/>
        <v>#N/A</v>
      </c>
      <c r="GS76" s="173" t="e">
        <f t="shared" si="486"/>
        <v>#N/A</v>
      </c>
      <c r="GT76" s="173" t="e">
        <f t="shared" si="487"/>
        <v>#N/A</v>
      </c>
      <c r="GU76" s="173" t="e">
        <f t="shared" si="488"/>
        <v>#N/A</v>
      </c>
      <c r="GV76" s="173" t="e">
        <f t="shared" si="489"/>
        <v>#N/A</v>
      </c>
      <c r="GW76" s="173" t="e">
        <f t="shared" si="490"/>
        <v>#N/A</v>
      </c>
      <c r="GX76" s="173" t="e">
        <f t="shared" si="491"/>
        <v>#N/A</v>
      </c>
      <c r="GY76" s="173" t="e">
        <f t="shared" si="492"/>
        <v>#N/A</v>
      </c>
      <c r="GZ76" s="173" t="e">
        <f t="shared" si="493"/>
        <v>#N/A</v>
      </c>
      <c r="HA76" s="173" t="e">
        <f t="shared" si="494"/>
        <v>#N/A</v>
      </c>
      <c r="HB76" s="173" t="e">
        <f t="shared" si="495"/>
        <v>#N/A</v>
      </c>
      <c r="HC76" s="173" t="e">
        <f t="shared" si="496"/>
        <v>#N/A</v>
      </c>
      <c r="HD76" s="173" t="e">
        <f t="shared" si="497"/>
        <v>#N/A</v>
      </c>
      <c r="HE76" s="173" t="e">
        <f t="shared" si="498"/>
        <v>#N/A</v>
      </c>
      <c r="HF76" s="173" t="e">
        <f t="shared" si="499"/>
        <v>#N/A</v>
      </c>
      <c r="HG76" s="173" t="e">
        <f t="shared" si="500"/>
        <v>#N/A</v>
      </c>
      <c r="HH76" s="173" t="e">
        <f t="shared" si="501"/>
        <v>#N/A</v>
      </c>
      <c r="HI76" s="173" t="e">
        <f t="shared" si="502"/>
        <v>#N/A</v>
      </c>
      <c r="HJ76" s="173" t="e">
        <f t="shared" si="503"/>
        <v>#N/A</v>
      </c>
      <c r="HK76" s="173" t="e">
        <f t="shared" si="504"/>
        <v>#N/A</v>
      </c>
      <c r="HL76" s="173" t="e">
        <f t="shared" si="505"/>
        <v>#N/A</v>
      </c>
      <c r="HM76" s="173" t="e">
        <f t="shared" si="506"/>
        <v>#N/A</v>
      </c>
      <c r="HN76" s="173" t="e">
        <f t="shared" si="507"/>
        <v>#N/A</v>
      </c>
      <c r="HO76" s="173" t="e">
        <f t="shared" si="508"/>
        <v>#N/A</v>
      </c>
      <c r="HP76" s="173" t="e">
        <f t="shared" si="509"/>
        <v>#N/A</v>
      </c>
    </row>
    <row r="77" spans="1:224" hidden="1" x14ac:dyDescent="0.25">
      <c r="A77" s="4">
        <v>74</v>
      </c>
      <c r="B77" s="100" t="str">
        <f t="shared" si="510"/>
        <v/>
      </c>
      <c r="C77" s="99"/>
      <c r="D77" s="100" t="str">
        <f t="shared" si="511"/>
        <v/>
      </c>
      <c r="E77" s="36" t="str">
        <f t="shared" si="403"/>
        <v/>
      </c>
      <c r="F77" s="36" t="str">
        <f t="shared" si="404"/>
        <v/>
      </c>
      <c r="G77" s="77" t="str">
        <f t="shared" si="512"/>
        <v/>
      </c>
      <c r="H77" s="23"/>
      <c r="I77" s="58"/>
      <c r="J77" s="300"/>
      <c r="K77" s="78" t="str">
        <f>IF(AND(B77&gt;0,C77&gt;0,D77&gt;0),IF(ISBLANK(J77),IF(ISBLANK(H77),"",(D77-B77)*VLOOKUP(H77,VLookups!$A$4:$B$13,2,FALSE)),J77),"")</f>
        <v/>
      </c>
      <c r="L77" s="79" t="str">
        <f t="shared" si="405"/>
        <v/>
      </c>
      <c r="M77" s="99"/>
      <c r="N77" s="290" t="str">
        <f>IF(AND(M77&gt;0,C77&gt;0,NOT(K77="")),ABS(VLOOKUP($M$1,VLookups!$A$43:$B$44,2,FALSE)-_xlfn.NORM.DIST(M77,G77,K77,TRUE)),"")</f>
        <v/>
      </c>
      <c r="O77" s="98" t="str">
        <f>IF(AND($B77&gt;0,$C77&gt;0,$D77&gt;0,NOT(ISBLANK($H77))),_xlfn.NORM.INV(ABS(VLOOKUP($M$1,VLookups!$A$43:$B$44,2,FALSE)-O$3),$G77,$K77),"")</f>
        <v/>
      </c>
      <c r="P77" s="97" t="str">
        <f>IF(AND($B77&gt;0,$C77&gt;0,$D77&gt;0,NOT(ISBLANK($H77))),_xlfn.NORM.INV(ABS(VLOOKUP($M$1,VLookups!$A$43:$B$44,2,FALSE)-P$3),$G77,$K77),"")</f>
        <v/>
      </c>
      <c r="Q77" s="98" t="str">
        <f>IF(AND($B77&gt;0,$C77&gt;0,$D77&gt;0,NOT(ISBLANK($H77))),_xlfn.NORM.INV(ABS(VLOOKUP($M$1,VLookups!$A$43:$B$44,2,FALSE)-Q$3),$G77,$K77),"")</f>
        <v/>
      </c>
      <c r="R77" s="97" t="str">
        <f>IF(AND($B77&gt;0,$C77&gt;0,$D77&gt;0,NOT(ISBLANK($H77))),_xlfn.NORM.INV(ABS(VLOOKUP($M$1,VLookups!$A$43:$B$44,2,FALSE)-R$3),$G77,$K77),"")</f>
        <v/>
      </c>
      <c r="S77" s="98" t="str">
        <f>IF(AND($B77&gt;0,$C77&gt;0,$D77&gt;0,NOT(ISBLANK($H77))),_xlfn.NORM.INV(ABS(VLOOKUP($M$1,VLookups!$A$43:$B$44,2,FALSE)-S$3),$G77,$K77),"")</f>
        <v/>
      </c>
      <c r="T77" s="97" t="str">
        <f>IF(AND($B77&gt;0,$C77&gt;0,$D77&gt;0,NOT(ISBLANK($H77))),_xlfn.NORM.INV(ABS(VLOOKUP($M$1,VLookups!$A$43:$B$44,2,FALSE)-T$3),$G77,$K77),"")</f>
        <v/>
      </c>
      <c r="U77" s="5"/>
      <c r="V77" s="172"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7"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3" t="e">
        <f t="shared" si="409"/>
        <v>#N/A</v>
      </c>
      <c r="DU77" s="173" t="e">
        <f t="shared" si="410"/>
        <v>#N/A</v>
      </c>
      <c r="DV77" s="173" t="e">
        <f t="shared" si="411"/>
        <v>#N/A</v>
      </c>
      <c r="DW77" s="173" t="e">
        <f t="shared" si="412"/>
        <v>#N/A</v>
      </c>
      <c r="DX77" s="173" t="e">
        <f t="shared" si="413"/>
        <v>#N/A</v>
      </c>
      <c r="DY77" s="173" t="e">
        <f t="shared" si="414"/>
        <v>#N/A</v>
      </c>
      <c r="DZ77" s="173" t="e">
        <f t="shared" si="415"/>
        <v>#N/A</v>
      </c>
      <c r="EA77" s="173" t="e">
        <f t="shared" si="416"/>
        <v>#N/A</v>
      </c>
      <c r="EB77" s="173" t="e">
        <f t="shared" si="417"/>
        <v>#N/A</v>
      </c>
      <c r="EC77" s="173" t="e">
        <f t="shared" si="418"/>
        <v>#N/A</v>
      </c>
      <c r="ED77" s="173" t="e">
        <f t="shared" si="419"/>
        <v>#N/A</v>
      </c>
      <c r="EE77" s="173" t="e">
        <f t="shared" si="420"/>
        <v>#N/A</v>
      </c>
      <c r="EF77" s="173" t="e">
        <f t="shared" si="421"/>
        <v>#N/A</v>
      </c>
      <c r="EG77" s="173" t="e">
        <f t="shared" si="422"/>
        <v>#N/A</v>
      </c>
      <c r="EH77" s="173" t="e">
        <f t="shared" si="423"/>
        <v>#N/A</v>
      </c>
      <c r="EI77" s="173" t="e">
        <f t="shared" si="424"/>
        <v>#N/A</v>
      </c>
      <c r="EJ77" s="173" t="e">
        <f t="shared" si="425"/>
        <v>#N/A</v>
      </c>
      <c r="EK77" s="173" t="e">
        <f t="shared" si="426"/>
        <v>#N/A</v>
      </c>
      <c r="EL77" s="173" t="e">
        <f t="shared" si="427"/>
        <v>#N/A</v>
      </c>
      <c r="EM77" s="173" t="e">
        <f t="shared" si="428"/>
        <v>#N/A</v>
      </c>
      <c r="EN77" s="173" t="e">
        <f t="shared" si="429"/>
        <v>#N/A</v>
      </c>
      <c r="EO77" s="173" t="e">
        <f t="shared" si="430"/>
        <v>#N/A</v>
      </c>
      <c r="EP77" s="173" t="e">
        <f t="shared" si="431"/>
        <v>#N/A</v>
      </c>
      <c r="EQ77" s="173" t="e">
        <f t="shared" si="432"/>
        <v>#N/A</v>
      </c>
      <c r="ER77" s="173" t="e">
        <f t="shared" si="433"/>
        <v>#N/A</v>
      </c>
      <c r="ES77" s="173" t="e">
        <f t="shared" si="434"/>
        <v>#N/A</v>
      </c>
      <c r="ET77" s="173" t="e">
        <f t="shared" si="435"/>
        <v>#N/A</v>
      </c>
      <c r="EU77" s="173" t="e">
        <f t="shared" si="436"/>
        <v>#N/A</v>
      </c>
      <c r="EV77" s="173" t="e">
        <f t="shared" si="437"/>
        <v>#N/A</v>
      </c>
      <c r="EW77" s="173" t="e">
        <f t="shared" si="438"/>
        <v>#N/A</v>
      </c>
      <c r="EX77" s="173" t="e">
        <f t="shared" si="439"/>
        <v>#N/A</v>
      </c>
      <c r="EY77" s="173" t="e">
        <f t="shared" si="440"/>
        <v>#N/A</v>
      </c>
      <c r="EZ77" s="173" t="e">
        <f t="shared" si="441"/>
        <v>#N/A</v>
      </c>
      <c r="FA77" s="173" t="e">
        <f t="shared" si="442"/>
        <v>#N/A</v>
      </c>
      <c r="FB77" s="173" t="e">
        <f t="shared" si="443"/>
        <v>#N/A</v>
      </c>
      <c r="FC77" s="173" t="e">
        <f t="shared" si="444"/>
        <v>#N/A</v>
      </c>
      <c r="FD77" s="173" t="e">
        <f t="shared" si="445"/>
        <v>#N/A</v>
      </c>
      <c r="FE77" s="173" t="e">
        <f t="shared" si="446"/>
        <v>#N/A</v>
      </c>
      <c r="FF77" s="173" t="e">
        <f t="shared" si="447"/>
        <v>#N/A</v>
      </c>
      <c r="FG77" s="173" t="e">
        <f t="shared" si="448"/>
        <v>#N/A</v>
      </c>
      <c r="FH77" s="173" t="e">
        <f t="shared" si="449"/>
        <v>#N/A</v>
      </c>
      <c r="FI77" s="173" t="e">
        <f t="shared" si="450"/>
        <v>#N/A</v>
      </c>
      <c r="FJ77" s="173" t="e">
        <f t="shared" si="451"/>
        <v>#N/A</v>
      </c>
      <c r="FK77" s="173" t="e">
        <f t="shared" si="452"/>
        <v>#N/A</v>
      </c>
      <c r="FL77" s="173" t="e">
        <f t="shared" si="453"/>
        <v>#N/A</v>
      </c>
      <c r="FM77" s="173" t="e">
        <f t="shared" si="454"/>
        <v>#N/A</v>
      </c>
      <c r="FN77" s="173" t="e">
        <f t="shared" si="455"/>
        <v>#N/A</v>
      </c>
      <c r="FO77" s="173" t="e">
        <f t="shared" si="456"/>
        <v>#N/A</v>
      </c>
      <c r="FP77" s="173" t="e">
        <f t="shared" si="457"/>
        <v>#N/A</v>
      </c>
      <c r="FQ77" s="173" t="e">
        <f t="shared" si="458"/>
        <v>#N/A</v>
      </c>
      <c r="FR77" s="173" t="e">
        <f t="shared" si="459"/>
        <v>#N/A</v>
      </c>
      <c r="FS77" s="173" t="e">
        <f t="shared" si="460"/>
        <v>#N/A</v>
      </c>
      <c r="FT77" s="173" t="e">
        <f t="shared" si="461"/>
        <v>#N/A</v>
      </c>
      <c r="FU77" s="173" t="e">
        <f t="shared" si="462"/>
        <v>#N/A</v>
      </c>
      <c r="FV77" s="173" t="e">
        <f t="shared" si="463"/>
        <v>#N/A</v>
      </c>
      <c r="FW77" s="173" t="e">
        <f t="shared" si="464"/>
        <v>#N/A</v>
      </c>
      <c r="FX77" s="173" t="e">
        <f t="shared" si="465"/>
        <v>#N/A</v>
      </c>
      <c r="FY77" s="173" t="e">
        <f t="shared" si="466"/>
        <v>#N/A</v>
      </c>
      <c r="FZ77" s="173" t="e">
        <f t="shared" si="467"/>
        <v>#N/A</v>
      </c>
      <c r="GA77" s="173" t="e">
        <f t="shared" si="468"/>
        <v>#N/A</v>
      </c>
      <c r="GB77" s="173" t="e">
        <f t="shared" si="469"/>
        <v>#N/A</v>
      </c>
      <c r="GC77" s="173" t="e">
        <f t="shared" si="470"/>
        <v>#N/A</v>
      </c>
      <c r="GD77" s="173" t="e">
        <f t="shared" si="471"/>
        <v>#N/A</v>
      </c>
      <c r="GE77" s="173" t="e">
        <f t="shared" si="472"/>
        <v>#N/A</v>
      </c>
      <c r="GF77" s="173" t="e">
        <f t="shared" si="473"/>
        <v>#N/A</v>
      </c>
      <c r="GG77" s="173" t="e">
        <f t="shared" si="474"/>
        <v>#N/A</v>
      </c>
      <c r="GH77" s="173" t="e">
        <f t="shared" si="475"/>
        <v>#N/A</v>
      </c>
      <c r="GI77" s="173" t="e">
        <f t="shared" si="476"/>
        <v>#N/A</v>
      </c>
      <c r="GJ77" s="173" t="e">
        <f t="shared" si="477"/>
        <v>#N/A</v>
      </c>
      <c r="GK77" s="173" t="e">
        <f t="shared" si="478"/>
        <v>#N/A</v>
      </c>
      <c r="GL77" s="173" t="e">
        <f t="shared" si="479"/>
        <v>#N/A</v>
      </c>
      <c r="GM77" s="173" t="e">
        <f t="shared" si="480"/>
        <v>#N/A</v>
      </c>
      <c r="GN77" s="173" t="e">
        <f t="shared" si="481"/>
        <v>#N/A</v>
      </c>
      <c r="GO77" s="173" t="e">
        <f t="shared" si="482"/>
        <v>#N/A</v>
      </c>
      <c r="GP77" s="173" t="e">
        <f t="shared" si="483"/>
        <v>#N/A</v>
      </c>
      <c r="GQ77" s="173" t="e">
        <f t="shared" si="484"/>
        <v>#N/A</v>
      </c>
      <c r="GR77" s="173" t="e">
        <f t="shared" si="485"/>
        <v>#N/A</v>
      </c>
      <c r="GS77" s="173" t="e">
        <f t="shared" si="486"/>
        <v>#N/A</v>
      </c>
      <c r="GT77" s="173" t="e">
        <f t="shared" si="487"/>
        <v>#N/A</v>
      </c>
      <c r="GU77" s="173" t="e">
        <f t="shared" si="488"/>
        <v>#N/A</v>
      </c>
      <c r="GV77" s="173" t="e">
        <f t="shared" si="489"/>
        <v>#N/A</v>
      </c>
      <c r="GW77" s="173" t="e">
        <f t="shared" si="490"/>
        <v>#N/A</v>
      </c>
      <c r="GX77" s="173" t="e">
        <f t="shared" si="491"/>
        <v>#N/A</v>
      </c>
      <c r="GY77" s="173" t="e">
        <f t="shared" si="492"/>
        <v>#N/A</v>
      </c>
      <c r="GZ77" s="173" t="e">
        <f t="shared" si="493"/>
        <v>#N/A</v>
      </c>
      <c r="HA77" s="173" t="e">
        <f t="shared" si="494"/>
        <v>#N/A</v>
      </c>
      <c r="HB77" s="173" t="e">
        <f t="shared" si="495"/>
        <v>#N/A</v>
      </c>
      <c r="HC77" s="173" t="e">
        <f t="shared" si="496"/>
        <v>#N/A</v>
      </c>
      <c r="HD77" s="173" t="e">
        <f t="shared" si="497"/>
        <v>#N/A</v>
      </c>
      <c r="HE77" s="173" t="e">
        <f t="shared" si="498"/>
        <v>#N/A</v>
      </c>
      <c r="HF77" s="173" t="e">
        <f t="shared" si="499"/>
        <v>#N/A</v>
      </c>
      <c r="HG77" s="173" t="e">
        <f t="shared" si="500"/>
        <v>#N/A</v>
      </c>
      <c r="HH77" s="173" t="e">
        <f t="shared" si="501"/>
        <v>#N/A</v>
      </c>
      <c r="HI77" s="173" t="e">
        <f t="shared" si="502"/>
        <v>#N/A</v>
      </c>
      <c r="HJ77" s="173" t="e">
        <f t="shared" si="503"/>
        <v>#N/A</v>
      </c>
      <c r="HK77" s="173" t="e">
        <f t="shared" si="504"/>
        <v>#N/A</v>
      </c>
      <c r="HL77" s="173" t="e">
        <f t="shared" si="505"/>
        <v>#N/A</v>
      </c>
      <c r="HM77" s="173" t="e">
        <f t="shared" si="506"/>
        <v>#N/A</v>
      </c>
      <c r="HN77" s="173" t="e">
        <f t="shared" si="507"/>
        <v>#N/A</v>
      </c>
      <c r="HO77" s="173" t="e">
        <f t="shared" si="508"/>
        <v>#N/A</v>
      </c>
      <c r="HP77" s="173" t="e">
        <f t="shared" si="509"/>
        <v>#N/A</v>
      </c>
    </row>
    <row r="78" spans="1:224" hidden="1" x14ac:dyDescent="0.25">
      <c r="A78" s="4">
        <v>75</v>
      </c>
      <c r="B78" s="100" t="str">
        <f t="shared" si="510"/>
        <v/>
      </c>
      <c r="C78" s="99"/>
      <c r="D78" s="100" t="str">
        <f t="shared" si="511"/>
        <v/>
      </c>
      <c r="E78" s="36" t="str">
        <f t="shared" si="403"/>
        <v/>
      </c>
      <c r="F78" s="36" t="str">
        <f t="shared" si="404"/>
        <v/>
      </c>
      <c r="G78" s="77" t="str">
        <f t="shared" si="512"/>
        <v/>
      </c>
      <c r="H78" s="23"/>
      <c r="I78" s="58"/>
      <c r="J78" s="300"/>
      <c r="K78" s="78" t="str">
        <f>IF(AND(B78&gt;0,C78&gt;0,D78&gt;0),IF(ISBLANK(J78),IF(ISBLANK(H78),"",(D78-B78)*VLOOKUP(H78,VLookups!$A$4:$B$13,2,FALSE)),J78),"")</f>
        <v/>
      </c>
      <c r="L78" s="79" t="str">
        <f t="shared" si="405"/>
        <v/>
      </c>
      <c r="M78" s="99"/>
      <c r="N78" s="290" t="str">
        <f>IF(AND(M78&gt;0,C78&gt;0,NOT(K78="")),ABS(VLOOKUP($M$1,VLookups!$A$43:$B$44,2,FALSE)-_xlfn.NORM.DIST(M78,G78,K78,TRUE)),"")</f>
        <v/>
      </c>
      <c r="O78" s="98" t="str">
        <f>IF(AND($B78&gt;0,$C78&gt;0,$D78&gt;0,NOT(ISBLANK($H78))),_xlfn.NORM.INV(ABS(VLOOKUP($M$1,VLookups!$A$43:$B$44,2,FALSE)-O$3),$G78,$K78),"")</f>
        <v/>
      </c>
      <c r="P78" s="97" t="str">
        <f>IF(AND($B78&gt;0,$C78&gt;0,$D78&gt;0,NOT(ISBLANK($H78))),_xlfn.NORM.INV(ABS(VLOOKUP($M$1,VLookups!$A$43:$B$44,2,FALSE)-P$3),$G78,$K78),"")</f>
        <v/>
      </c>
      <c r="Q78" s="98" t="str">
        <f>IF(AND($B78&gt;0,$C78&gt;0,$D78&gt;0,NOT(ISBLANK($H78))),_xlfn.NORM.INV(ABS(VLOOKUP($M$1,VLookups!$A$43:$B$44,2,FALSE)-Q$3),$G78,$K78),"")</f>
        <v/>
      </c>
      <c r="R78" s="97" t="str">
        <f>IF(AND($B78&gt;0,$C78&gt;0,$D78&gt;0,NOT(ISBLANK($H78))),_xlfn.NORM.INV(ABS(VLOOKUP($M$1,VLookups!$A$43:$B$44,2,FALSE)-R$3),$G78,$K78),"")</f>
        <v/>
      </c>
      <c r="S78" s="98" t="str">
        <f>IF(AND($B78&gt;0,$C78&gt;0,$D78&gt;0,NOT(ISBLANK($H78))),_xlfn.NORM.INV(ABS(VLOOKUP($M$1,VLookups!$A$43:$B$44,2,FALSE)-S$3),$G78,$K78),"")</f>
        <v/>
      </c>
      <c r="T78" s="97" t="str">
        <f>IF(AND($B78&gt;0,$C78&gt;0,$D78&gt;0,NOT(ISBLANK($H78))),_xlfn.NORM.INV(ABS(VLOOKUP($M$1,VLookups!$A$43:$B$44,2,FALSE)-T$3),$G78,$K78),"")</f>
        <v/>
      </c>
      <c r="U78" s="5"/>
      <c r="V78" s="172"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7"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3" t="e">
        <f t="shared" si="409"/>
        <v>#N/A</v>
      </c>
      <c r="DU78" s="173" t="e">
        <f t="shared" si="410"/>
        <v>#N/A</v>
      </c>
      <c r="DV78" s="173" t="e">
        <f t="shared" si="411"/>
        <v>#N/A</v>
      </c>
      <c r="DW78" s="173" t="e">
        <f t="shared" si="412"/>
        <v>#N/A</v>
      </c>
      <c r="DX78" s="173" t="e">
        <f t="shared" si="413"/>
        <v>#N/A</v>
      </c>
      <c r="DY78" s="173" t="e">
        <f t="shared" si="414"/>
        <v>#N/A</v>
      </c>
      <c r="DZ78" s="173" t="e">
        <f t="shared" si="415"/>
        <v>#N/A</v>
      </c>
      <c r="EA78" s="173" t="e">
        <f t="shared" si="416"/>
        <v>#N/A</v>
      </c>
      <c r="EB78" s="173" t="e">
        <f t="shared" si="417"/>
        <v>#N/A</v>
      </c>
      <c r="EC78" s="173" t="e">
        <f t="shared" si="418"/>
        <v>#N/A</v>
      </c>
      <c r="ED78" s="173" t="e">
        <f t="shared" si="419"/>
        <v>#N/A</v>
      </c>
      <c r="EE78" s="173" t="e">
        <f t="shared" si="420"/>
        <v>#N/A</v>
      </c>
      <c r="EF78" s="173" t="e">
        <f t="shared" si="421"/>
        <v>#N/A</v>
      </c>
      <c r="EG78" s="173" t="e">
        <f t="shared" si="422"/>
        <v>#N/A</v>
      </c>
      <c r="EH78" s="173" t="e">
        <f t="shared" si="423"/>
        <v>#N/A</v>
      </c>
      <c r="EI78" s="173" t="e">
        <f t="shared" si="424"/>
        <v>#N/A</v>
      </c>
      <c r="EJ78" s="173" t="e">
        <f t="shared" si="425"/>
        <v>#N/A</v>
      </c>
      <c r="EK78" s="173" t="e">
        <f t="shared" si="426"/>
        <v>#N/A</v>
      </c>
      <c r="EL78" s="173" t="e">
        <f t="shared" si="427"/>
        <v>#N/A</v>
      </c>
      <c r="EM78" s="173" t="e">
        <f t="shared" si="428"/>
        <v>#N/A</v>
      </c>
      <c r="EN78" s="173" t="e">
        <f t="shared" si="429"/>
        <v>#N/A</v>
      </c>
      <c r="EO78" s="173" t="e">
        <f t="shared" si="430"/>
        <v>#N/A</v>
      </c>
      <c r="EP78" s="173" t="e">
        <f t="shared" si="431"/>
        <v>#N/A</v>
      </c>
      <c r="EQ78" s="173" t="e">
        <f t="shared" si="432"/>
        <v>#N/A</v>
      </c>
      <c r="ER78" s="173" t="e">
        <f t="shared" si="433"/>
        <v>#N/A</v>
      </c>
      <c r="ES78" s="173" t="e">
        <f t="shared" si="434"/>
        <v>#N/A</v>
      </c>
      <c r="ET78" s="173" t="e">
        <f t="shared" si="435"/>
        <v>#N/A</v>
      </c>
      <c r="EU78" s="173" t="e">
        <f t="shared" si="436"/>
        <v>#N/A</v>
      </c>
      <c r="EV78" s="173" t="e">
        <f t="shared" si="437"/>
        <v>#N/A</v>
      </c>
      <c r="EW78" s="173" t="e">
        <f t="shared" si="438"/>
        <v>#N/A</v>
      </c>
      <c r="EX78" s="173" t="e">
        <f t="shared" si="439"/>
        <v>#N/A</v>
      </c>
      <c r="EY78" s="173" t="e">
        <f t="shared" si="440"/>
        <v>#N/A</v>
      </c>
      <c r="EZ78" s="173" t="e">
        <f t="shared" si="441"/>
        <v>#N/A</v>
      </c>
      <c r="FA78" s="173" t="e">
        <f t="shared" si="442"/>
        <v>#N/A</v>
      </c>
      <c r="FB78" s="173" t="e">
        <f t="shared" si="443"/>
        <v>#N/A</v>
      </c>
      <c r="FC78" s="173" t="e">
        <f t="shared" si="444"/>
        <v>#N/A</v>
      </c>
      <c r="FD78" s="173" t="e">
        <f t="shared" si="445"/>
        <v>#N/A</v>
      </c>
      <c r="FE78" s="173" t="e">
        <f t="shared" si="446"/>
        <v>#N/A</v>
      </c>
      <c r="FF78" s="173" t="e">
        <f t="shared" si="447"/>
        <v>#N/A</v>
      </c>
      <c r="FG78" s="173" t="e">
        <f t="shared" si="448"/>
        <v>#N/A</v>
      </c>
      <c r="FH78" s="173" t="e">
        <f t="shared" si="449"/>
        <v>#N/A</v>
      </c>
      <c r="FI78" s="173" t="e">
        <f t="shared" si="450"/>
        <v>#N/A</v>
      </c>
      <c r="FJ78" s="173" t="e">
        <f t="shared" si="451"/>
        <v>#N/A</v>
      </c>
      <c r="FK78" s="173" t="e">
        <f t="shared" si="452"/>
        <v>#N/A</v>
      </c>
      <c r="FL78" s="173" t="e">
        <f t="shared" si="453"/>
        <v>#N/A</v>
      </c>
      <c r="FM78" s="173" t="e">
        <f t="shared" si="454"/>
        <v>#N/A</v>
      </c>
      <c r="FN78" s="173" t="e">
        <f t="shared" si="455"/>
        <v>#N/A</v>
      </c>
      <c r="FO78" s="173" t="e">
        <f t="shared" si="456"/>
        <v>#N/A</v>
      </c>
      <c r="FP78" s="173" t="e">
        <f t="shared" si="457"/>
        <v>#N/A</v>
      </c>
      <c r="FQ78" s="173" t="e">
        <f t="shared" si="458"/>
        <v>#N/A</v>
      </c>
      <c r="FR78" s="173" t="e">
        <f t="shared" si="459"/>
        <v>#N/A</v>
      </c>
      <c r="FS78" s="173" t="e">
        <f t="shared" si="460"/>
        <v>#N/A</v>
      </c>
      <c r="FT78" s="173" t="e">
        <f t="shared" si="461"/>
        <v>#N/A</v>
      </c>
      <c r="FU78" s="173" t="e">
        <f t="shared" si="462"/>
        <v>#N/A</v>
      </c>
      <c r="FV78" s="173" t="e">
        <f t="shared" si="463"/>
        <v>#N/A</v>
      </c>
      <c r="FW78" s="173" t="e">
        <f t="shared" si="464"/>
        <v>#N/A</v>
      </c>
      <c r="FX78" s="173" t="e">
        <f t="shared" si="465"/>
        <v>#N/A</v>
      </c>
      <c r="FY78" s="173" t="e">
        <f t="shared" si="466"/>
        <v>#N/A</v>
      </c>
      <c r="FZ78" s="173" t="e">
        <f t="shared" si="467"/>
        <v>#N/A</v>
      </c>
      <c r="GA78" s="173" t="e">
        <f t="shared" si="468"/>
        <v>#N/A</v>
      </c>
      <c r="GB78" s="173" t="e">
        <f t="shared" si="469"/>
        <v>#N/A</v>
      </c>
      <c r="GC78" s="173" t="e">
        <f t="shared" si="470"/>
        <v>#N/A</v>
      </c>
      <c r="GD78" s="173" t="e">
        <f t="shared" si="471"/>
        <v>#N/A</v>
      </c>
      <c r="GE78" s="173" t="e">
        <f t="shared" si="472"/>
        <v>#N/A</v>
      </c>
      <c r="GF78" s="173" t="e">
        <f t="shared" si="473"/>
        <v>#N/A</v>
      </c>
      <c r="GG78" s="173" t="e">
        <f t="shared" si="474"/>
        <v>#N/A</v>
      </c>
      <c r="GH78" s="173" t="e">
        <f t="shared" si="475"/>
        <v>#N/A</v>
      </c>
      <c r="GI78" s="173" t="e">
        <f t="shared" si="476"/>
        <v>#N/A</v>
      </c>
      <c r="GJ78" s="173" t="e">
        <f t="shared" si="477"/>
        <v>#N/A</v>
      </c>
      <c r="GK78" s="173" t="e">
        <f t="shared" si="478"/>
        <v>#N/A</v>
      </c>
      <c r="GL78" s="173" t="e">
        <f t="shared" si="479"/>
        <v>#N/A</v>
      </c>
      <c r="GM78" s="173" t="e">
        <f t="shared" si="480"/>
        <v>#N/A</v>
      </c>
      <c r="GN78" s="173" t="e">
        <f t="shared" si="481"/>
        <v>#N/A</v>
      </c>
      <c r="GO78" s="173" t="e">
        <f t="shared" si="482"/>
        <v>#N/A</v>
      </c>
      <c r="GP78" s="173" t="e">
        <f t="shared" si="483"/>
        <v>#N/A</v>
      </c>
      <c r="GQ78" s="173" t="e">
        <f t="shared" si="484"/>
        <v>#N/A</v>
      </c>
      <c r="GR78" s="173" t="e">
        <f t="shared" si="485"/>
        <v>#N/A</v>
      </c>
      <c r="GS78" s="173" t="e">
        <f t="shared" si="486"/>
        <v>#N/A</v>
      </c>
      <c r="GT78" s="173" t="e">
        <f t="shared" si="487"/>
        <v>#N/A</v>
      </c>
      <c r="GU78" s="173" t="e">
        <f t="shared" si="488"/>
        <v>#N/A</v>
      </c>
      <c r="GV78" s="173" t="e">
        <f t="shared" si="489"/>
        <v>#N/A</v>
      </c>
      <c r="GW78" s="173" t="e">
        <f t="shared" si="490"/>
        <v>#N/A</v>
      </c>
      <c r="GX78" s="173" t="e">
        <f t="shared" si="491"/>
        <v>#N/A</v>
      </c>
      <c r="GY78" s="173" t="e">
        <f t="shared" si="492"/>
        <v>#N/A</v>
      </c>
      <c r="GZ78" s="173" t="e">
        <f t="shared" si="493"/>
        <v>#N/A</v>
      </c>
      <c r="HA78" s="173" t="e">
        <f t="shared" si="494"/>
        <v>#N/A</v>
      </c>
      <c r="HB78" s="173" t="e">
        <f t="shared" si="495"/>
        <v>#N/A</v>
      </c>
      <c r="HC78" s="173" t="e">
        <f t="shared" si="496"/>
        <v>#N/A</v>
      </c>
      <c r="HD78" s="173" t="e">
        <f t="shared" si="497"/>
        <v>#N/A</v>
      </c>
      <c r="HE78" s="173" t="e">
        <f t="shared" si="498"/>
        <v>#N/A</v>
      </c>
      <c r="HF78" s="173" t="e">
        <f t="shared" si="499"/>
        <v>#N/A</v>
      </c>
      <c r="HG78" s="173" t="e">
        <f t="shared" si="500"/>
        <v>#N/A</v>
      </c>
      <c r="HH78" s="173" t="e">
        <f t="shared" si="501"/>
        <v>#N/A</v>
      </c>
      <c r="HI78" s="173" t="e">
        <f t="shared" si="502"/>
        <v>#N/A</v>
      </c>
      <c r="HJ78" s="173" t="e">
        <f t="shared" si="503"/>
        <v>#N/A</v>
      </c>
      <c r="HK78" s="173" t="e">
        <f t="shared" si="504"/>
        <v>#N/A</v>
      </c>
      <c r="HL78" s="173" t="e">
        <f t="shared" si="505"/>
        <v>#N/A</v>
      </c>
      <c r="HM78" s="173" t="e">
        <f t="shared" si="506"/>
        <v>#N/A</v>
      </c>
      <c r="HN78" s="173" t="e">
        <f t="shared" si="507"/>
        <v>#N/A</v>
      </c>
      <c r="HO78" s="173" t="e">
        <f t="shared" si="508"/>
        <v>#N/A</v>
      </c>
      <c r="HP78" s="173" t="e">
        <f t="shared" si="509"/>
        <v>#N/A</v>
      </c>
    </row>
    <row r="79" spans="1:224" hidden="1" x14ac:dyDescent="0.25">
      <c r="A79" s="4">
        <v>76</v>
      </c>
      <c r="B79" s="100" t="str">
        <f t="shared" si="510"/>
        <v/>
      </c>
      <c r="C79" s="99"/>
      <c r="D79" s="100" t="str">
        <f t="shared" si="511"/>
        <v/>
      </c>
      <c r="E79" s="36" t="str">
        <f t="shared" si="403"/>
        <v/>
      </c>
      <c r="F79" s="36" t="str">
        <f t="shared" si="404"/>
        <v/>
      </c>
      <c r="G79" s="77" t="str">
        <f t="shared" si="512"/>
        <v/>
      </c>
      <c r="H79" s="23"/>
      <c r="I79" s="58"/>
      <c r="J79" s="300"/>
      <c r="K79" s="78" t="str">
        <f>IF(AND(B79&gt;0,C79&gt;0,D79&gt;0),IF(ISBLANK(J79),IF(ISBLANK(H79),"",(D79-B79)*VLOOKUP(H79,VLookups!$A$4:$B$13,2,FALSE)),J79),"")</f>
        <v/>
      </c>
      <c r="L79" s="79" t="str">
        <f t="shared" si="405"/>
        <v/>
      </c>
      <c r="M79" s="99"/>
      <c r="N79" s="290" t="str">
        <f>IF(AND(M79&gt;0,C79&gt;0,NOT(K79="")),ABS(VLOOKUP($M$1,VLookups!$A$43:$B$44,2,FALSE)-_xlfn.NORM.DIST(M79,G79,K79,TRUE)),"")</f>
        <v/>
      </c>
      <c r="O79" s="98" t="str">
        <f>IF(AND($B79&gt;0,$C79&gt;0,$D79&gt;0,NOT(ISBLANK($H79))),_xlfn.NORM.INV(ABS(VLOOKUP($M$1,VLookups!$A$43:$B$44,2,FALSE)-O$3),$G79,$K79),"")</f>
        <v/>
      </c>
      <c r="P79" s="97" t="str">
        <f>IF(AND($B79&gt;0,$C79&gt;0,$D79&gt;0,NOT(ISBLANK($H79))),_xlfn.NORM.INV(ABS(VLOOKUP($M$1,VLookups!$A$43:$B$44,2,FALSE)-P$3),$G79,$K79),"")</f>
        <v/>
      </c>
      <c r="Q79" s="98" t="str">
        <f>IF(AND($B79&gt;0,$C79&gt;0,$D79&gt;0,NOT(ISBLANK($H79))),_xlfn.NORM.INV(ABS(VLOOKUP($M$1,VLookups!$A$43:$B$44,2,FALSE)-Q$3),$G79,$K79),"")</f>
        <v/>
      </c>
      <c r="R79" s="97" t="str">
        <f>IF(AND($B79&gt;0,$C79&gt;0,$D79&gt;0,NOT(ISBLANK($H79))),_xlfn.NORM.INV(ABS(VLOOKUP($M$1,VLookups!$A$43:$B$44,2,FALSE)-R$3),$G79,$K79),"")</f>
        <v/>
      </c>
      <c r="S79" s="98" t="str">
        <f>IF(AND($B79&gt;0,$C79&gt;0,$D79&gt;0,NOT(ISBLANK($H79))),_xlfn.NORM.INV(ABS(VLOOKUP($M$1,VLookups!$A$43:$B$44,2,FALSE)-S$3),$G79,$K79),"")</f>
        <v/>
      </c>
      <c r="T79" s="97" t="str">
        <f>IF(AND($B79&gt;0,$C79&gt;0,$D79&gt;0,NOT(ISBLANK($H79))),_xlfn.NORM.INV(ABS(VLOOKUP($M$1,VLookups!$A$43:$B$44,2,FALSE)-T$3),$G79,$K79),"")</f>
        <v/>
      </c>
      <c r="U79" s="5"/>
      <c r="V79" s="172"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7"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3" t="e">
        <f t="shared" si="409"/>
        <v>#N/A</v>
      </c>
      <c r="DU79" s="173" t="e">
        <f t="shared" si="410"/>
        <v>#N/A</v>
      </c>
      <c r="DV79" s="173" t="e">
        <f t="shared" si="411"/>
        <v>#N/A</v>
      </c>
      <c r="DW79" s="173" t="e">
        <f t="shared" si="412"/>
        <v>#N/A</v>
      </c>
      <c r="DX79" s="173" t="e">
        <f t="shared" si="413"/>
        <v>#N/A</v>
      </c>
      <c r="DY79" s="173" t="e">
        <f t="shared" si="414"/>
        <v>#N/A</v>
      </c>
      <c r="DZ79" s="173" t="e">
        <f t="shared" si="415"/>
        <v>#N/A</v>
      </c>
      <c r="EA79" s="173" t="e">
        <f t="shared" si="416"/>
        <v>#N/A</v>
      </c>
      <c r="EB79" s="173" t="e">
        <f t="shared" si="417"/>
        <v>#N/A</v>
      </c>
      <c r="EC79" s="173" t="e">
        <f t="shared" si="418"/>
        <v>#N/A</v>
      </c>
      <c r="ED79" s="173" t="e">
        <f t="shared" si="419"/>
        <v>#N/A</v>
      </c>
      <c r="EE79" s="173" t="e">
        <f t="shared" si="420"/>
        <v>#N/A</v>
      </c>
      <c r="EF79" s="173" t="e">
        <f t="shared" si="421"/>
        <v>#N/A</v>
      </c>
      <c r="EG79" s="173" t="e">
        <f t="shared" si="422"/>
        <v>#N/A</v>
      </c>
      <c r="EH79" s="173" t="e">
        <f t="shared" si="423"/>
        <v>#N/A</v>
      </c>
      <c r="EI79" s="173" t="e">
        <f t="shared" si="424"/>
        <v>#N/A</v>
      </c>
      <c r="EJ79" s="173" t="e">
        <f t="shared" si="425"/>
        <v>#N/A</v>
      </c>
      <c r="EK79" s="173" t="e">
        <f t="shared" si="426"/>
        <v>#N/A</v>
      </c>
      <c r="EL79" s="173" t="e">
        <f t="shared" si="427"/>
        <v>#N/A</v>
      </c>
      <c r="EM79" s="173" t="e">
        <f t="shared" si="428"/>
        <v>#N/A</v>
      </c>
      <c r="EN79" s="173" t="e">
        <f t="shared" si="429"/>
        <v>#N/A</v>
      </c>
      <c r="EO79" s="173" t="e">
        <f t="shared" si="430"/>
        <v>#N/A</v>
      </c>
      <c r="EP79" s="173" t="e">
        <f t="shared" si="431"/>
        <v>#N/A</v>
      </c>
      <c r="EQ79" s="173" t="e">
        <f t="shared" si="432"/>
        <v>#N/A</v>
      </c>
      <c r="ER79" s="173" t="e">
        <f t="shared" si="433"/>
        <v>#N/A</v>
      </c>
      <c r="ES79" s="173" t="e">
        <f t="shared" si="434"/>
        <v>#N/A</v>
      </c>
      <c r="ET79" s="173" t="e">
        <f t="shared" si="435"/>
        <v>#N/A</v>
      </c>
      <c r="EU79" s="173" t="e">
        <f t="shared" si="436"/>
        <v>#N/A</v>
      </c>
      <c r="EV79" s="173" t="e">
        <f t="shared" si="437"/>
        <v>#N/A</v>
      </c>
      <c r="EW79" s="173" t="e">
        <f t="shared" si="438"/>
        <v>#N/A</v>
      </c>
      <c r="EX79" s="173" t="e">
        <f t="shared" si="439"/>
        <v>#N/A</v>
      </c>
      <c r="EY79" s="173" t="e">
        <f t="shared" si="440"/>
        <v>#N/A</v>
      </c>
      <c r="EZ79" s="173" t="e">
        <f t="shared" si="441"/>
        <v>#N/A</v>
      </c>
      <c r="FA79" s="173" t="e">
        <f t="shared" si="442"/>
        <v>#N/A</v>
      </c>
      <c r="FB79" s="173" t="e">
        <f t="shared" si="443"/>
        <v>#N/A</v>
      </c>
      <c r="FC79" s="173" t="e">
        <f t="shared" si="444"/>
        <v>#N/A</v>
      </c>
      <c r="FD79" s="173" t="e">
        <f t="shared" si="445"/>
        <v>#N/A</v>
      </c>
      <c r="FE79" s="173" t="e">
        <f t="shared" si="446"/>
        <v>#N/A</v>
      </c>
      <c r="FF79" s="173" t="e">
        <f t="shared" si="447"/>
        <v>#N/A</v>
      </c>
      <c r="FG79" s="173" t="e">
        <f t="shared" si="448"/>
        <v>#N/A</v>
      </c>
      <c r="FH79" s="173" t="e">
        <f t="shared" si="449"/>
        <v>#N/A</v>
      </c>
      <c r="FI79" s="173" t="e">
        <f t="shared" si="450"/>
        <v>#N/A</v>
      </c>
      <c r="FJ79" s="173" t="e">
        <f t="shared" si="451"/>
        <v>#N/A</v>
      </c>
      <c r="FK79" s="173" t="e">
        <f t="shared" si="452"/>
        <v>#N/A</v>
      </c>
      <c r="FL79" s="173" t="e">
        <f t="shared" si="453"/>
        <v>#N/A</v>
      </c>
      <c r="FM79" s="173" t="e">
        <f t="shared" si="454"/>
        <v>#N/A</v>
      </c>
      <c r="FN79" s="173" t="e">
        <f t="shared" si="455"/>
        <v>#N/A</v>
      </c>
      <c r="FO79" s="173" t="e">
        <f t="shared" si="456"/>
        <v>#N/A</v>
      </c>
      <c r="FP79" s="173" t="e">
        <f t="shared" si="457"/>
        <v>#N/A</v>
      </c>
      <c r="FQ79" s="173" t="e">
        <f t="shared" si="458"/>
        <v>#N/A</v>
      </c>
      <c r="FR79" s="173" t="e">
        <f t="shared" si="459"/>
        <v>#N/A</v>
      </c>
      <c r="FS79" s="173" t="e">
        <f t="shared" si="460"/>
        <v>#N/A</v>
      </c>
      <c r="FT79" s="173" t="e">
        <f t="shared" si="461"/>
        <v>#N/A</v>
      </c>
      <c r="FU79" s="173" t="e">
        <f t="shared" si="462"/>
        <v>#N/A</v>
      </c>
      <c r="FV79" s="173" t="e">
        <f t="shared" si="463"/>
        <v>#N/A</v>
      </c>
      <c r="FW79" s="173" t="e">
        <f t="shared" si="464"/>
        <v>#N/A</v>
      </c>
      <c r="FX79" s="173" t="e">
        <f t="shared" si="465"/>
        <v>#N/A</v>
      </c>
      <c r="FY79" s="173" t="e">
        <f t="shared" si="466"/>
        <v>#N/A</v>
      </c>
      <c r="FZ79" s="173" t="e">
        <f t="shared" si="467"/>
        <v>#N/A</v>
      </c>
      <c r="GA79" s="173" t="e">
        <f t="shared" si="468"/>
        <v>#N/A</v>
      </c>
      <c r="GB79" s="173" t="e">
        <f t="shared" si="469"/>
        <v>#N/A</v>
      </c>
      <c r="GC79" s="173" t="e">
        <f t="shared" si="470"/>
        <v>#N/A</v>
      </c>
      <c r="GD79" s="173" t="e">
        <f t="shared" si="471"/>
        <v>#N/A</v>
      </c>
      <c r="GE79" s="173" t="e">
        <f t="shared" si="472"/>
        <v>#N/A</v>
      </c>
      <c r="GF79" s="173" t="e">
        <f t="shared" si="473"/>
        <v>#N/A</v>
      </c>
      <c r="GG79" s="173" t="e">
        <f t="shared" si="474"/>
        <v>#N/A</v>
      </c>
      <c r="GH79" s="173" t="e">
        <f t="shared" si="475"/>
        <v>#N/A</v>
      </c>
      <c r="GI79" s="173" t="e">
        <f t="shared" si="476"/>
        <v>#N/A</v>
      </c>
      <c r="GJ79" s="173" t="e">
        <f t="shared" si="477"/>
        <v>#N/A</v>
      </c>
      <c r="GK79" s="173" t="e">
        <f t="shared" si="478"/>
        <v>#N/A</v>
      </c>
      <c r="GL79" s="173" t="e">
        <f t="shared" si="479"/>
        <v>#N/A</v>
      </c>
      <c r="GM79" s="173" t="e">
        <f t="shared" si="480"/>
        <v>#N/A</v>
      </c>
      <c r="GN79" s="173" t="e">
        <f t="shared" si="481"/>
        <v>#N/A</v>
      </c>
      <c r="GO79" s="173" t="e">
        <f t="shared" si="482"/>
        <v>#N/A</v>
      </c>
      <c r="GP79" s="173" t="e">
        <f t="shared" si="483"/>
        <v>#N/A</v>
      </c>
      <c r="GQ79" s="173" t="e">
        <f t="shared" si="484"/>
        <v>#N/A</v>
      </c>
      <c r="GR79" s="173" t="e">
        <f t="shared" si="485"/>
        <v>#N/A</v>
      </c>
      <c r="GS79" s="173" t="e">
        <f t="shared" si="486"/>
        <v>#N/A</v>
      </c>
      <c r="GT79" s="173" t="e">
        <f t="shared" si="487"/>
        <v>#N/A</v>
      </c>
      <c r="GU79" s="173" t="e">
        <f t="shared" si="488"/>
        <v>#N/A</v>
      </c>
      <c r="GV79" s="173" t="e">
        <f t="shared" si="489"/>
        <v>#N/A</v>
      </c>
      <c r="GW79" s="173" t="e">
        <f t="shared" si="490"/>
        <v>#N/A</v>
      </c>
      <c r="GX79" s="173" t="e">
        <f t="shared" si="491"/>
        <v>#N/A</v>
      </c>
      <c r="GY79" s="173" t="e">
        <f t="shared" si="492"/>
        <v>#N/A</v>
      </c>
      <c r="GZ79" s="173" t="e">
        <f t="shared" si="493"/>
        <v>#N/A</v>
      </c>
      <c r="HA79" s="173" t="e">
        <f t="shared" si="494"/>
        <v>#N/A</v>
      </c>
      <c r="HB79" s="173" t="e">
        <f t="shared" si="495"/>
        <v>#N/A</v>
      </c>
      <c r="HC79" s="173" t="e">
        <f t="shared" si="496"/>
        <v>#N/A</v>
      </c>
      <c r="HD79" s="173" t="e">
        <f t="shared" si="497"/>
        <v>#N/A</v>
      </c>
      <c r="HE79" s="173" t="e">
        <f t="shared" si="498"/>
        <v>#N/A</v>
      </c>
      <c r="HF79" s="173" t="e">
        <f t="shared" si="499"/>
        <v>#N/A</v>
      </c>
      <c r="HG79" s="173" t="e">
        <f t="shared" si="500"/>
        <v>#N/A</v>
      </c>
      <c r="HH79" s="173" t="e">
        <f t="shared" si="501"/>
        <v>#N/A</v>
      </c>
      <c r="HI79" s="173" t="e">
        <f t="shared" si="502"/>
        <v>#N/A</v>
      </c>
      <c r="HJ79" s="173" t="e">
        <f t="shared" si="503"/>
        <v>#N/A</v>
      </c>
      <c r="HK79" s="173" t="e">
        <f t="shared" si="504"/>
        <v>#N/A</v>
      </c>
      <c r="HL79" s="173" t="e">
        <f t="shared" si="505"/>
        <v>#N/A</v>
      </c>
      <c r="HM79" s="173" t="e">
        <f t="shared" si="506"/>
        <v>#N/A</v>
      </c>
      <c r="HN79" s="173" t="e">
        <f t="shared" si="507"/>
        <v>#N/A</v>
      </c>
      <c r="HO79" s="173" t="e">
        <f t="shared" si="508"/>
        <v>#N/A</v>
      </c>
      <c r="HP79" s="173" t="e">
        <f t="shared" si="509"/>
        <v>#N/A</v>
      </c>
    </row>
    <row r="80" spans="1:224" hidden="1" x14ac:dyDescent="0.25">
      <c r="A80" s="4">
        <v>77</v>
      </c>
      <c r="B80" s="100" t="str">
        <f t="shared" si="510"/>
        <v/>
      </c>
      <c r="C80" s="99"/>
      <c r="D80" s="100" t="str">
        <f t="shared" si="511"/>
        <v/>
      </c>
      <c r="E80" s="36" t="str">
        <f t="shared" si="403"/>
        <v/>
      </c>
      <c r="F80" s="36" t="str">
        <f t="shared" si="404"/>
        <v/>
      </c>
      <c r="G80" s="77" t="str">
        <f t="shared" si="512"/>
        <v/>
      </c>
      <c r="H80" s="23"/>
      <c r="I80" s="58"/>
      <c r="J80" s="300"/>
      <c r="K80" s="78" t="str">
        <f>IF(AND(B80&gt;0,C80&gt;0,D80&gt;0),IF(ISBLANK(J80),IF(ISBLANK(H80),"",(D80-B80)*VLOOKUP(H80,VLookups!$A$4:$B$13,2,FALSE)),J80),"")</f>
        <v/>
      </c>
      <c r="L80" s="79" t="str">
        <f t="shared" si="405"/>
        <v/>
      </c>
      <c r="M80" s="99"/>
      <c r="N80" s="290" t="str">
        <f>IF(AND(M80&gt;0,C80&gt;0,NOT(K80="")),ABS(VLOOKUP($M$1,VLookups!$A$43:$B$44,2,FALSE)-_xlfn.NORM.DIST(M80,G80,K80,TRUE)),"")</f>
        <v/>
      </c>
      <c r="O80" s="98" t="str">
        <f>IF(AND($B80&gt;0,$C80&gt;0,$D80&gt;0,NOT(ISBLANK($H80))),_xlfn.NORM.INV(ABS(VLOOKUP($M$1,VLookups!$A$43:$B$44,2,FALSE)-O$3),$G80,$K80),"")</f>
        <v/>
      </c>
      <c r="P80" s="97" t="str">
        <f>IF(AND($B80&gt;0,$C80&gt;0,$D80&gt;0,NOT(ISBLANK($H80))),_xlfn.NORM.INV(ABS(VLOOKUP($M$1,VLookups!$A$43:$B$44,2,FALSE)-P$3),$G80,$K80),"")</f>
        <v/>
      </c>
      <c r="Q80" s="98" t="str">
        <f>IF(AND($B80&gt;0,$C80&gt;0,$D80&gt;0,NOT(ISBLANK($H80))),_xlfn.NORM.INV(ABS(VLOOKUP($M$1,VLookups!$A$43:$B$44,2,FALSE)-Q$3),$G80,$K80),"")</f>
        <v/>
      </c>
      <c r="R80" s="97" t="str">
        <f>IF(AND($B80&gt;0,$C80&gt;0,$D80&gt;0,NOT(ISBLANK($H80))),_xlfn.NORM.INV(ABS(VLOOKUP($M$1,VLookups!$A$43:$B$44,2,FALSE)-R$3),$G80,$K80),"")</f>
        <v/>
      </c>
      <c r="S80" s="98" t="str">
        <f>IF(AND($B80&gt;0,$C80&gt;0,$D80&gt;0,NOT(ISBLANK($H80))),_xlfn.NORM.INV(ABS(VLOOKUP($M$1,VLookups!$A$43:$B$44,2,FALSE)-S$3),$G80,$K80),"")</f>
        <v/>
      </c>
      <c r="T80" s="97" t="str">
        <f>IF(AND($B80&gt;0,$C80&gt;0,$D80&gt;0,NOT(ISBLANK($H80))),_xlfn.NORM.INV(ABS(VLOOKUP($M$1,VLookups!$A$43:$B$44,2,FALSE)-T$3),$G80,$K80),"")</f>
        <v/>
      </c>
      <c r="U80" s="5"/>
      <c r="V80" s="172"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7"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3" t="e">
        <f t="shared" si="409"/>
        <v>#N/A</v>
      </c>
      <c r="DU80" s="173" t="e">
        <f t="shared" si="410"/>
        <v>#N/A</v>
      </c>
      <c r="DV80" s="173" t="e">
        <f t="shared" si="411"/>
        <v>#N/A</v>
      </c>
      <c r="DW80" s="173" t="e">
        <f t="shared" si="412"/>
        <v>#N/A</v>
      </c>
      <c r="DX80" s="173" t="e">
        <f t="shared" si="413"/>
        <v>#N/A</v>
      </c>
      <c r="DY80" s="173" t="e">
        <f t="shared" si="414"/>
        <v>#N/A</v>
      </c>
      <c r="DZ80" s="173" t="e">
        <f t="shared" si="415"/>
        <v>#N/A</v>
      </c>
      <c r="EA80" s="173" t="e">
        <f t="shared" si="416"/>
        <v>#N/A</v>
      </c>
      <c r="EB80" s="173" t="e">
        <f t="shared" si="417"/>
        <v>#N/A</v>
      </c>
      <c r="EC80" s="173" t="e">
        <f t="shared" si="418"/>
        <v>#N/A</v>
      </c>
      <c r="ED80" s="173" t="e">
        <f t="shared" si="419"/>
        <v>#N/A</v>
      </c>
      <c r="EE80" s="173" t="e">
        <f t="shared" si="420"/>
        <v>#N/A</v>
      </c>
      <c r="EF80" s="173" t="e">
        <f t="shared" si="421"/>
        <v>#N/A</v>
      </c>
      <c r="EG80" s="173" t="e">
        <f t="shared" si="422"/>
        <v>#N/A</v>
      </c>
      <c r="EH80" s="173" t="e">
        <f t="shared" si="423"/>
        <v>#N/A</v>
      </c>
      <c r="EI80" s="173" t="e">
        <f t="shared" si="424"/>
        <v>#N/A</v>
      </c>
      <c r="EJ80" s="173" t="e">
        <f t="shared" si="425"/>
        <v>#N/A</v>
      </c>
      <c r="EK80" s="173" t="e">
        <f t="shared" si="426"/>
        <v>#N/A</v>
      </c>
      <c r="EL80" s="173" t="e">
        <f t="shared" si="427"/>
        <v>#N/A</v>
      </c>
      <c r="EM80" s="173" t="e">
        <f t="shared" si="428"/>
        <v>#N/A</v>
      </c>
      <c r="EN80" s="173" t="e">
        <f t="shared" si="429"/>
        <v>#N/A</v>
      </c>
      <c r="EO80" s="173" t="e">
        <f t="shared" si="430"/>
        <v>#N/A</v>
      </c>
      <c r="EP80" s="173" t="e">
        <f t="shared" si="431"/>
        <v>#N/A</v>
      </c>
      <c r="EQ80" s="173" t="e">
        <f t="shared" si="432"/>
        <v>#N/A</v>
      </c>
      <c r="ER80" s="173" t="e">
        <f t="shared" si="433"/>
        <v>#N/A</v>
      </c>
      <c r="ES80" s="173" t="e">
        <f t="shared" si="434"/>
        <v>#N/A</v>
      </c>
      <c r="ET80" s="173" t="e">
        <f t="shared" si="435"/>
        <v>#N/A</v>
      </c>
      <c r="EU80" s="173" t="e">
        <f t="shared" si="436"/>
        <v>#N/A</v>
      </c>
      <c r="EV80" s="173" t="e">
        <f t="shared" si="437"/>
        <v>#N/A</v>
      </c>
      <c r="EW80" s="173" t="e">
        <f t="shared" si="438"/>
        <v>#N/A</v>
      </c>
      <c r="EX80" s="173" t="e">
        <f t="shared" si="439"/>
        <v>#N/A</v>
      </c>
      <c r="EY80" s="173" t="e">
        <f t="shared" si="440"/>
        <v>#N/A</v>
      </c>
      <c r="EZ80" s="173" t="e">
        <f t="shared" si="441"/>
        <v>#N/A</v>
      </c>
      <c r="FA80" s="173" t="e">
        <f t="shared" si="442"/>
        <v>#N/A</v>
      </c>
      <c r="FB80" s="173" t="e">
        <f t="shared" si="443"/>
        <v>#N/A</v>
      </c>
      <c r="FC80" s="173" t="e">
        <f t="shared" si="444"/>
        <v>#N/A</v>
      </c>
      <c r="FD80" s="173" t="e">
        <f t="shared" si="445"/>
        <v>#N/A</v>
      </c>
      <c r="FE80" s="173" t="e">
        <f t="shared" si="446"/>
        <v>#N/A</v>
      </c>
      <c r="FF80" s="173" t="e">
        <f t="shared" si="447"/>
        <v>#N/A</v>
      </c>
      <c r="FG80" s="173" t="e">
        <f t="shared" si="448"/>
        <v>#N/A</v>
      </c>
      <c r="FH80" s="173" t="e">
        <f t="shared" si="449"/>
        <v>#N/A</v>
      </c>
      <c r="FI80" s="173" t="e">
        <f t="shared" si="450"/>
        <v>#N/A</v>
      </c>
      <c r="FJ80" s="173" t="e">
        <f t="shared" si="451"/>
        <v>#N/A</v>
      </c>
      <c r="FK80" s="173" t="e">
        <f t="shared" si="452"/>
        <v>#N/A</v>
      </c>
      <c r="FL80" s="173" t="e">
        <f t="shared" si="453"/>
        <v>#N/A</v>
      </c>
      <c r="FM80" s="173" t="e">
        <f t="shared" si="454"/>
        <v>#N/A</v>
      </c>
      <c r="FN80" s="173" t="e">
        <f t="shared" si="455"/>
        <v>#N/A</v>
      </c>
      <c r="FO80" s="173" t="e">
        <f t="shared" si="456"/>
        <v>#N/A</v>
      </c>
      <c r="FP80" s="173" t="e">
        <f t="shared" si="457"/>
        <v>#N/A</v>
      </c>
      <c r="FQ80" s="173" t="e">
        <f t="shared" si="458"/>
        <v>#N/A</v>
      </c>
      <c r="FR80" s="173" t="e">
        <f t="shared" si="459"/>
        <v>#N/A</v>
      </c>
      <c r="FS80" s="173" t="e">
        <f t="shared" si="460"/>
        <v>#N/A</v>
      </c>
      <c r="FT80" s="173" t="e">
        <f t="shared" si="461"/>
        <v>#N/A</v>
      </c>
      <c r="FU80" s="173" t="e">
        <f t="shared" si="462"/>
        <v>#N/A</v>
      </c>
      <c r="FV80" s="173" t="e">
        <f t="shared" si="463"/>
        <v>#N/A</v>
      </c>
      <c r="FW80" s="173" t="e">
        <f t="shared" si="464"/>
        <v>#N/A</v>
      </c>
      <c r="FX80" s="173" t="e">
        <f t="shared" si="465"/>
        <v>#N/A</v>
      </c>
      <c r="FY80" s="173" t="e">
        <f t="shared" si="466"/>
        <v>#N/A</v>
      </c>
      <c r="FZ80" s="173" t="e">
        <f t="shared" si="467"/>
        <v>#N/A</v>
      </c>
      <c r="GA80" s="173" t="e">
        <f t="shared" si="468"/>
        <v>#N/A</v>
      </c>
      <c r="GB80" s="173" t="e">
        <f t="shared" si="469"/>
        <v>#N/A</v>
      </c>
      <c r="GC80" s="173" t="e">
        <f t="shared" si="470"/>
        <v>#N/A</v>
      </c>
      <c r="GD80" s="173" t="e">
        <f t="shared" si="471"/>
        <v>#N/A</v>
      </c>
      <c r="GE80" s="173" t="e">
        <f t="shared" si="472"/>
        <v>#N/A</v>
      </c>
      <c r="GF80" s="173" t="e">
        <f t="shared" si="473"/>
        <v>#N/A</v>
      </c>
      <c r="GG80" s="173" t="e">
        <f t="shared" si="474"/>
        <v>#N/A</v>
      </c>
      <c r="GH80" s="173" t="e">
        <f t="shared" si="475"/>
        <v>#N/A</v>
      </c>
      <c r="GI80" s="173" t="e">
        <f t="shared" si="476"/>
        <v>#N/A</v>
      </c>
      <c r="GJ80" s="173" t="e">
        <f t="shared" si="477"/>
        <v>#N/A</v>
      </c>
      <c r="GK80" s="173" t="e">
        <f t="shared" si="478"/>
        <v>#N/A</v>
      </c>
      <c r="GL80" s="173" t="e">
        <f t="shared" si="479"/>
        <v>#N/A</v>
      </c>
      <c r="GM80" s="173" t="e">
        <f t="shared" si="480"/>
        <v>#N/A</v>
      </c>
      <c r="GN80" s="173" t="e">
        <f t="shared" si="481"/>
        <v>#N/A</v>
      </c>
      <c r="GO80" s="173" t="e">
        <f t="shared" si="482"/>
        <v>#N/A</v>
      </c>
      <c r="GP80" s="173" t="e">
        <f t="shared" si="483"/>
        <v>#N/A</v>
      </c>
      <c r="GQ80" s="173" t="e">
        <f t="shared" si="484"/>
        <v>#N/A</v>
      </c>
      <c r="GR80" s="173" t="e">
        <f t="shared" si="485"/>
        <v>#N/A</v>
      </c>
      <c r="GS80" s="173" t="e">
        <f t="shared" si="486"/>
        <v>#N/A</v>
      </c>
      <c r="GT80" s="173" t="e">
        <f t="shared" si="487"/>
        <v>#N/A</v>
      </c>
      <c r="GU80" s="173" t="e">
        <f t="shared" si="488"/>
        <v>#N/A</v>
      </c>
      <c r="GV80" s="173" t="e">
        <f t="shared" si="489"/>
        <v>#N/A</v>
      </c>
      <c r="GW80" s="173" t="e">
        <f t="shared" si="490"/>
        <v>#N/A</v>
      </c>
      <c r="GX80" s="173" t="e">
        <f t="shared" si="491"/>
        <v>#N/A</v>
      </c>
      <c r="GY80" s="173" t="e">
        <f t="shared" si="492"/>
        <v>#N/A</v>
      </c>
      <c r="GZ80" s="173" t="e">
        <f t="shared" si="493"/>
        <v>#N/A</v>
      </c>
      <c r="HA80" s="173" t="e">
        <f t="shared" si="494"/>
        <v>#N/A</v>
      </c>
      <c r="HB80" s="173" t="e">
        <f t="shared" si="495"/>
        <v>#N/A</v>
      </c>
      <c r="HC80" s="173" t="e">
        <f t="shared" si="496"/>
        <v>#N/A</v>
      </c>
      <c r="HD80" s="173" t="e">
        <f t="shared" si="497"/>
        <v>#N/A</v>
      </c>
      <c r="HE80" s="173" t="e">
        <f t="shared" si="498"/>
        <v>#N/A</v>
      </c>
      <c r="HF80" s="173" t="e">
        <f t="shared" si="499"/>
        <v>#N/A</v>
      </c>
      <c r="HG80" s="173" t="e">
        <f t="shared" si="500"/>
        <v>#N/A</v>
      </c>
      <c r="HH80" s="173" t="e">
        <f t="shared" si="501"/>
        <v>#N/A</v>
      </c>
      <c r="HI80" s="173" t="e">
        <f t="shared" si="502"/>
        <v>#N/A</v>
      </c>
      <c r="HJ80" s="173" t="e">
        <f t="shared" si="503"/>
        <v>#N/A</v>
      </c>
      <c r="HK80" s="173" t="e">
        <f t="shared" si="504"/>
        <v>#N/A</v>
      </c>
      <c r="HL80" s="173" t="e">
        <f t="shared" si="505"/>
        <v>#N/A</v>
      </c>
      <c r="HM80" s="173" t="e">
        <f t="shared" si="506"/>
        <v>#N/A</v>
      </c>
      <c r="HN80" s="173" t="e">
        <f t="shared" si="507"/>
        <v>#N/A</v>
      </c>
      <c r="HO80" s="173" t="e">
        <f t="shared" si="508"/>
        <v>#N/A</v>
      </c>
      <c r="HP80" s="173" t="e">
        <f t="shared" si="509"/>
        <v>#N/A</v>
      </c>
    </row>
    <row r="81" spans="1:224" hidden="1" x14ac:dyDescent="0.25">
      <c r="A81" s="4">
        <v>78</v>
      </c>
      <c r="B81" s="100" t="str">
        <f t="shared" si="510"/>
        <v/>
      </c>
      <c r="C81" s="99"/>
      <c r="D81" s="100" t="str">
        <f t="shared" si="511"/>
        <v/>
      </c>
      <c r="E81" s="36" t="str">
        <f t="shared" si="403"/>
        <v/>
      </c>
      <c r="F81" s="36" t="str">
        <f t="shared" si="404"/>
        <v/>
      </c>
      <c r="G81" s="77" t="str">
        <f t="shared" si="512"/>
        <v/>
      </c>
      <c r="H81" s="23"/>
      <c r="I81" s="58"/>
      <c r="J81" s="300"/>
      <c r="K81" s="78" t="str">
        <f>IF(AND(B81&gt;0,C81&gt;0,D81&gt;0),IF(ISBLANK(J81),IF(ISBLANK(H81),"",(D81-B81)*VLOOKUP(H81,VLookups!$A$4:$B$13,2,FALSE)),J81),"")</f>
        <v/>
      </c>
      <c r="L81" s="79" t="str">
        <f t="shared" si="405"/>
        <v/>
      </c>
      <c r="M81" s="99"/>
      <c r="N81" s="290" t="str">
        <f>IF(AND(M81&gt;0,C81&gt;0,NOT(K81="")),ABS(VLOOKUP($M$1,VLookups!$A$43:$B$44,2,FALSE)-_xlfn.NORM.DIST(M81,G81,K81,TRUE)),"")</f>
        <v/>
      </c>
      <c r="O81" s="98" t="str">
        <f>IF(AND($B81&gt;0,$C81&gt;0,$D81&gt;0,NOT(ISBLANK($H81))),_xlfn.NORM.INV(ABS(VLOOKUP($M$1,VLookups!$A$43:$B$44,2,FALSE)-O$3),$G81,$K81),"")</f>
        <v/>
      </c>
      <c r="P81" s="97" t="str">
        <f>IF(AND($B81&gt;0,$C81&gt;0,$D81&gt;0,NOT(ISBLANK($H81))),_xlfn.NORM.INV(ABS(VLOOKUP($M$1,VLookups!$A$43:$B$44,2,FALSE)-P$3),$G81,$K81),"")</f>
        <v/>
      </c>
      <c r="Q81" s="98" t="str">
        <f>IF(AND($B81&gt;0,$C81&gt;0,$D81&gt;0,NOT(ISBLANK($H81))),_xlfn.NORM.INV(ABS(VLOOKUP($M$1,VLookups!$A$43:$B$44,2,FALSE)-Q$3),$G81,$K81),"")</f>
        <v/>
      </c>
      <c r="R81" s="97" t="str">
        <f>IF(AND($B81&gt;0,$C81&gt;0,$D81&gt;0,NOT(ISBLANK($H81))),_xlfn.NORM.INV(ABS(VLOOKUP($M$1,VLookups!$A$43:$B$44,2,FALSE)-R$3),$G81,$K81),"")</f>
        <v/>
      </c>
      <c r="S81" s="98" t="str">
        <f>IF(AND($B81&gt;0,$C81&gt;0,$D81&gt;0,NOT(ISBLANK($H81))),_xlfn.NORM.INV(ABS(VLOOKUP($M$1,VLookups!$A$43:$B$44,2,FALSE)-S$3),$G81,$K81),"")</f>
        <v/>
      </c>
      <c r="T81" s="97" t="str">
        <f>IF(AND($B81&gt;0,$C81&gt;0,$D81&gt;0,NOT(ISBLANK($H81))),_xlfn.NORM.INV(ABS(VLOOKUP($M$1,VLookups!$A$43:$B$44,2,FALSE)-T$3),$G81,$K81),"")</f>
        <v/>
      </c>
      <c r="U81" s="5"/>
      <c r="V81" s="172"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7"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3" t="e">
        <f t="shared" si="409"/>
        <v>#N/A</v>
      </c>
      <c r="DU81" s="173" t="e">
        <f t="shared" si="410"/>
        <v>#N/A</v>
      </c>
      <c r="DV81" s="173" t="e">
        <f t="shared" si="411"/>
        <v>#N/A</v>
      </c>
      <c r="DW81" s="173" t="e">
        <f t="shared" si="412"/>
        <v>#N/A</v>
      </c>
      <c r="DX81" s="173" t="e">
        <f t="shared" si="413"/>
        <v>#N/A</v>
      </c>
      <c r="DY81" s="173" t="e">
        <f t="shared" si="414"/>
        <v>#N/A</v>
      </c>
      <c r="DZ81" s="173" t="e">
        <f t="shared" si="415"/>
        <v>#N/A</v>
      </c>
      <c r="EA81" s="173" t="e">
        <f t="shared" si="416"/>
        <v>#N/A</v>
      </c>
      <c r="EB81" s="173" t="e">
        <f t="shared" si="417"/>
        <v>#N/A</v>
      </c>
      <c r="EC81" s="173" t="e">
        <f t="shared" si="418"/>
        <v>#N/A</v>
      </c>
      <c r="ED81" s="173" t="e">
        <f t="shared" si="419"/>
        <v>#N/A</v>
      </c>
      <c r="EE81" s="173" t="e">
        <f t="shared" si="420"/>
        <v>#N/A</v>
      </c>
      <c r="EF81" s="173" t="e">
        <f t="shared" si="421"/>
        <v>#N/A</v>
      </c>
      <c r="EG81" s="173" t="e">
        <f t="shared" si="422"/>
        <v>#N/A</v>
      </c>
      <c r="EH81" s="173" t="e">
        <f t="shared" si="423"/>
        <v>#N/A</v>
      </c>
      <c r="EI81" s="173" t="e">
        <f t="shared" si="424"/>
        <v>#N/A</v>
      </c>
      <c r="EJ81" s="173" t="e">
        <f t="shared" si="425"/>
        <v>#N/A</v>
      </c>
      <c r="EK81" s="173" t="e">
        <f t="shared" si="426"/>
        <v>#N/A</v>
      </c>
      <c r="EL81" s="173" t="e">
        <f t="shared" si="427"/>
        <v>#N/A</v>
      </c>
      <c r="EM81" s="173" t="e">
        <f t="shared" si="428"/>
        <v>#N/A</v>
      </c>
      <c r="EN81" s="173" t="e">
        <f t="shared" si="429"/>
        <v>#N/A</v>
      </c>
      <c r="EO81" s="173" t="e">
        <f t="shared" si="430"/>
        <v>#N/A</v>
      </c>
      <c r="EP81" s="173" t="e">
        <f t="shared" si="431"/>
        <v>#N/A</v>
      </c>
      <c r="EQ81" s="173" t="e">
        <f t="shared" si="432"/>
        <v>#N/A</v>
      </c>
      <c r="ER81" s="173" t="e">
        <f t="shared" si="433"/>
        <v>#N/A</v>
      </c>
      <c r="ES81" s="173" t="e">
        <f t="shared" si="434"/>
        <v>#N/A</v>
      </c>
      <c r="ET81" s="173" t="e">
        <f t="shared" si="435"/>
        <v>#N/A</v>
      </c>
      <c r="EU81" s="173" t="e">
        <f t="shared" si="436"/>
        <v>#N/A</v>
      </c>
      <c r="EV81" s="173" t="e">
        <f t="shared" si="437"/>
        <v>#N/A</v>
      </c>
      <c r="EW81" s="173" t="e">
        <f t="shared" si="438"/>
        <v>#N/A</v>
      </c>
      <c r="EX81" s="173" t="e">
        <f t="shared" si="439"/>
        <v>#N/A</v>
      </c>
      <c r="EY81" s="173" t="e">
        <f t="shared" si="440"/>
        <v>#N/A</v>
      </c>
      <c r="EZ81" s="173" t="e">
        <f t="shared" si="441"/>
        <v>#N/A</v>
      </c>
      <c r="FA81" s="173" t="e">
        <f t="shared" si="442"/>
        <v>#N/A</v>
      </c>
      <c r="FB81" s="173" t="e">
        <f t="shared" si="443"/>
        <v>#N/A</v>
      </c>
      <c r="FC81" s="173" t="e">
        <f t="shared" si="444"/>
        <v>#N/A</v>
      </c>
      <c r="FD81" s="173" t="e">
        <f t="shared" si="445"/>
        <v>#N/A</v>
      </c>
      <c r="FE81" s="173" t="e">
        <f t="shared" si="446"/>
        <v>#N/A</v>
      </c>
      <c r="FF81" s="173" t="e">
        <f t="shared" si="447"/>
        <v>#N/A</v>
      </c>
      <c r="FG81" s="173" t="e">
        <f t="shared" si="448"/>
        <v>#N/A</v>
      </c>
      <c r="FH81" s="173" t="e">
        <f t="shared" si="449"/>
        <v>#N/A</v>
      </c>
      <c r="FI81" s="173" t="e">
        <f t="shared" si="450"/>
        <v>#N/A</v>
      </c>
      <c r="FJ81" s="173" t="e">
        <f t="shared" si="451"/>
        <v>#N/A</v>
      </c>
      <c r="FK81" s="173" t="e">
        <f t="shared" si="452"/>
        <v>#N/A</v>
      </c>
      <c r="FL81" s="173" t="e">
        <f t="shared" si="453"/>
        <v>#N/A</v>
      </c>
      <c r="FM81" s="173" t="e">
        <f t="shared" si="454"/>
        <v>#N/A</v>
      </c>
      <c r="FN81" s="173" t="e">
        <f t="shared" si="455"/>
        <v>#N/A</v>
      </c>
      <c r="FO81" s="173" t="e">
        <f t="shared" si="456"/>
        <v>#N/A</v>
      </c>
      <c r="FP81" s="173" t="e">
        <f t="shared" si="457"/>
        <v>#N/A</v>
      </c>
      <c r="FQ81" s="173" t="e">
        <f t="shared" si="458"/>
        <v>#N/A</v>
      </c>
      <c r="FR81" s="173" t="e">
        <f t="shared" si="459"/>
        <v>#N/A</v>
      </c>
      <c r="FS81" s="173" t="e">
        <f t="shared" si="460"/>
        <v>#N/A</v>
      </c>
      <c r="FT81" s="173" t="e">
        <f t="shared" si="461"/>
        <v>#N/A</v>
      </c>
      <c r="FU81" s="173" t="e">
        <f t="shared" si="462"/>
        <v>#N/A</v>
      </c>
      <c r="FV81" s="173" t="e">
        <f t="shared" si="463"/>
        <v>#N/A</v>
      </c>
      <c r="FW81" s="173" t="e">
        <f t="shared" si="464"/>
        <v>#N/A</v>
      </c>
      <c r="FX81" s="173" t="e">
        <f t="shared" si="465"/>
        <v>#N/A</v>
      </c>
      <c r="FY81" s="173" t="e">
        <f t="shared" si="466"/>
        <v>#N/A</v>
      </c>
      <c r="FZ81" s="173" t="e">
        <f t="shared" si="467"/>
        <v>#N/A</v>
      </c>
      <c r="GA81" s="173" t="e">
        <f t="shared" si="468"/>
        <v>#N/A</v>
      </c>
      <c r="GB81" s="173" t="e">
        <f t="shared" si="469"/>
        <v>#N/A</v>
      </c>
      <c r="GC81" s="173" t="e">
        <f t="shared" si="470"/>
        <v>#N/A</v>
      </c>
      <c r="GD81" s="173" t="e">
        <f t="shared" si="471"/>
        <v>#N/A</v>
      </c>
      <c r="GE81" s="173" t="e">
        <f t="shared" si="472"/>
        <v>#N/A</v>
      </c>
      <c r="GF81" s="173" t="e">
        <f t="shared" si="473"/>
        <v>#N/A</v>
      </c>
      <c r="GG81" s="173" t="e">
        <f t="shared" si="474"/>
        <v>#N/A</v>
      </c>
      <c r="GH81" s="173" t="e">
        <f t="shared" si="475"/>
        <v>#N/A</v>
      </c>
      <c r="GI81" s="173" t="e">
        <f t="shared" si="476"/>
        <v>#N/A</v>
      </c>
      <c r="GJ81" s="173" t="e">
        <f t="shared" si="477"/>
        <v>#N/A</v>
      </c>
      <c r="GK81" s="173" t="e">
        <f t="shared" si="478"/>
        <v>#N/A</v>
      </c>
      <c r="GL81" s="173" t="e">
        <f t="shared" si="479"/>
        <v>#N/A</v>
      </c>
      <c r="GM81" s="173" t="e">
        <f t="shared" si="480"/>
        <v>#N/A</v>
      </c>
      <c r="GN81" s="173" t="e">
        <f t="shared" si="481"/>
        <v>#N/A</v>
      </c>
      <c r="GO81" s="173" t="e">
        <f t="shared" si="482"/>
        <v>#N/A</v>
      </c>
      <c r="GP81" s="173" t="e">
        <f t="shared" si="483"/>
        <v>#N/A</v>
      </c>
      <c r="GQ81" s="173" t="e">
        <f t="shared" si="484"/>
        <v>#N/A</v>
      </c>
      <c r="GR81" s="173" t="e">
        <f t="shared" si="485"/>
        <v>#N/A</v>
      </c>
      <c r="GS81" s="173" t="e">
        <f t="shared" si="486"/>
        <v>#N/A</v>
      </c>
      <c r="GT81" s="173" t="e">
        <f t="shared" si="487"/>
        <v>#N/A</v>
      </c>
      <c r="GU81" s="173" t="e">
        <f t="shared" si="488"/>
        <v>#N/A</v>
      </c>
      <c r="GV81" s="173" t="e">
        <f t="shared" si="489"/>
        <v>#N/A</v>
      </c>
      <c r="GW81" s="173" t="e">
        <f t="shared" si="490"/>
        <v>#N/A</v>
      </c>
      <c r="GX81" s="173" t="e">
        <f t="shared" si="491"/>
        <v>#N/A</v>
      </c>
      <c r="GY81" s="173" t="e">
        <f t="shared" si="492"/>
        <v>#N/A</v>
      </c>
      <c r="GZ81" s="173" t="e">
        <f t="shared" si="493"/>
        <v>#N/A</v>
      </c>
      <c r="HA81" s="173" t="e">
        <f t="shared" si="494"/>
        <v>#N/A</v>
      </c>
      <c r="HB81" s="173" t="e">
        <f t="shared" si="495"/>
        <v>#N/A</v>
      </c>
      <c r="HC81" s="173" t="e">
        <f t="shared" si="496"/>
        <v>#N/A</v>
      </c>
      <c r="HD81" s="173" t="e">
        <f t="shared" si="497"/>
        <v>#N/A</v>
      </c>
      <c r="HE81" s="173" t="e">
        <f t="shared" si="498"/>
        <v>#N/A</v>
      </c>
      <c r="HF81" s="173" t="e">
        <f t="shared" si="499"/>
        <v>#N/A</v>
      </c>
      <c r="HG81" s="173" t="e">
        <f t="shared" si="500"/>
        <v>#N/A</v>
      </c>
      <c r="HH81" s="173" t="e">
        <f t="shared" si="501"/>
        <v>#N/A</v>
      </c>
      <c r="HI81" s="173" t="e">
        <f t="shared" si="502"/>
        <v>#N/A</v>
      </c>
      <c r="HJ81" s="173" t="e">
        <f t="shared" si="503"/>
        <v>#N/A</v>
      </c>
      <c r="HK81" s="173" t="e">
        <f t="shared" si="504"/>
        <v>#N/A</v>
      </c>
      <c r="HL81" s="173" t="e">
        <f t="shared" si="505"/>
        <v>#N/A</v>
      </c>
      <c r="HM81" s="173" t="e">
        <f t="shared" si="506"/>
        <v>#N/A</v>
      </c>
      <c r="HN81" s="173" t="e">
        <f t="shared" si="507"/>
        <v>#N/A</v>
      </c>
      <c r="HO81" s="173" t="e">
        <f t="shared" si="508"/>
        <v>#N/A</v>
      </c>
      <c r="HP81" s="173" t="e">
        <f t="shared" si="509"/>
        <v>#N/A</v>
      </c>
    </row>
    <row r="82" spans="1:224" hidden="1" x14ac:dyDescent="0.25">
      <c r="A82" s="4">
        <v>79</v>
      </c>
      <c r="B82" s="100" t="str">
        <f t="shared" si="510"/>
        <v/>
      </c>
      <c r="C82" s="99"/>
      <c r="D82" s="100" t="str">
        <f t="shared" si="511"/>
        <v/>
      </c>
      <c r="E82" s="36" t="str">
        <f t="shared" si="403"/>
        <v/>
      </c>
      <c r="F82" s="36" t="str">
        <f t="shared" si="404"/>
        <v/>
      </c>
      <c r="G82" s="77" t="str">
        <f t="shared" si="512"/>
        <v/>
      </c>
      <c r="H82" s="23"/>
      <c r="I82" s="58"/>
      <c r="J82" s="300"/>
      <c r="K82" s="78" t="str">
        <f>IF(AND(B82&gt;0,C82&gt;0,D82&gt;0),IF(ISBLANK(J82),IF(ISBLANK(H82),"",(D82-B82)*VLOOKUP(H82,VLookups!$A$4:$B$13,2,FALSE)),J82),"")</f>
        <v/>
      </c>
      <c r="L82" s="79" t="str">
        <f t="shared" si="405"/>
        <v/>
      </c>
      <c r="M82" s="99"/>
      <c r="N82" s="290" t="str">
        <f>IF(AND(M82&gt;0,C82&gt;0,NOT(K82="")),ABS(VLOOKUP($M$1,VLookups!$A$43:$B$44,2,FALSE)-_xlfn.NORM.DIST(M82,G82,K82,TRUE)),"")</f>
        <v/>
      </c>
      <c r="O82" s="98" t="str">
        <f>IF(AND($B82&gt;0,$C82&gt;0,$D82&gt;0,NOT(ISBLANK($H82))),_xlfn.NORM.INV(ABS(VLOOKUP($M$1,VLookups!$A$43:$B$44,2,FALSE)-O$3),$G82,$K82),"")</f>
        <v/>
      </c>
      <c r="P82" s="97" t="str">
        <f>IF(AND($B82&gt;0,$C82&gt;0,$D82&gt;0,NOT(ISBLANK($H82))),_xlfn.NORM.INV(ABS(VLOOKUP($M$1,VLookups!$A$43:$B$44,2,FALSE)-P$3),$G82,$K82),"")</f>
        <v/>
      </c>
      <c r="Q82" s="98" t="str">
        <f>IF(AND($B82&gt;0,$C82&gt;0,$D82&gt;0,NOT(ISBLANK($H82))),_xlfn.NORM.INV(ABS(VLOOKUP($M$1,VLookups!$A$43:$B$44,2,FALSE)-Q$3),$G82,$K82),"")</f>
        <v/>
      </c>
      <c r="R82" s="97" t="str">
        <f>IF(AND($B82&gt;0,$C82&gt;0,$D82&gt;0,NOT(ISBLANK($H82))),_xlfn.NORM.INV(ABS(VLOOKUP($M$1,VLookups!$A$43:$B$44,2,FALSE)-R$3),$G82,$K82),"")</f>
        <v/>
      </c>
      <c r="S82" s="98" t="str">
        <f>IF(AND($B82&gt;0,$C82&gt;0,$D82&gt;0,NOT(ISBLANK($H82))),_xlfn.NORM.INV(ABS(VLOOKUP($M$1,VLookups!$A$43:$B$44,2,FALSE)-S$3),$G82,$K82),"")</f>
        <v/>
      </c>
      <c r="T82" s="97" t="str">
        <f>IF(AND($B82&gt;0,$C82&gt;0,$D82&gt;0,NOT(ISBLANK($H82))),_xlfn.NORM.INV(ABS(VLOOKUP($M$1,VLookups!$A$43:$B$44,2,FALSE)-T$3),$G82,$K82),"")</f>
        <v/>
      </c>
      <c r="U82" s="5"/>
      <c r="V82" s="172"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7"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3" t="e">
        <f t="shared" si="409"/>
        <v>#N/A</v>
      </c>
      <c r="DU82" s="173" t="e">
        <f t="shared" si="410"/>
        <v>#N/A</v>
      </c>
      <c r="DV82" s="173" t="e">
        <f t="shared" si="411"/>
        <v>#N/A</v>
      </c>
      <c r="DW82" s="173" t="e">
        <f t="shared" si="412"/>
        <v>#N/A</v>
      </c>
      <c r="DX82" s="173" t="e">
        <f t="shared" si="413"/>
        <v>#N/A</v>
      </c>
      <c r="DY82" s="173" t="e">
        <f t="shared" si="414"/>
        <v>#N/A</v>
      </c>
      <c r="DZ82" s="173" t="e">
        <f t="shared" si="415"/>
        <v>#N/A</v>
      </c>
      <c r="EA82" s="173" t="e">
        <f t="shared" si="416"/>
        <v>#N/A</v>
      </c>
      <c r="EB82" s="173" t="e">
        <f t="shared" si="417"/>
        <v>#N/A</v>
      </c>
      <c r="EC82" s="173" t="e">
        <f t="shared" si="418"/>
        <v>#N/A</v>
      </c>
      <c r="ED82" s="173" t="e">
        <f t="shared" si="419"/>
        <v>#N/A</v>
      </c>
      <c r="EE82" s="173" t="e">
        <f t="shared" si="420"/>
        <v>#N/A</v>
      </c>
      <c r="EF82" s="173" t="e">
        <f t="shared" si="421"/>
        <v>#N/A</v>
      </c>
      <c r="EG82" s="173" t="e">
        <f t="shared" si="422"/>
        <v>#N/A</v>
      </c>
      <c r="EH82" s="173" t="e">
        <f t="shared" si="423"/>
        <v>#N/A</v>
      </c>
      <c r="EI82" s="173" t="e">
        <f t="shared" si="424"/>
        <v>#N/A</v>
      </c>
      <c r="EJ82" s="173" t="e">
        <f t="shared" si="425"/>
        <v>#N/A</v>
      </c>
      <c r="EK82" s="173" t="e">
        <f t="shared" si="426"/>
        <v>#N/A</v>
      </c>
      <c r="EL82" s="173" t="e">
        <f t="shared" si="427"/>
        <v>#N/A</v>
      </c>
      <c r="EM82" s="173" t="e">
        <f t="shared" si="428"/>
        <v>#N/A</v>
      </c>
      <c r="EN82" s="173" t="e">
        <f t="shared" si="429"/>
        <v>#N/A</v>
      </c>
      <c r="EO82" s="173" t="e">
        <f t="shared" si="430"/>
        <v>#N/A</v>
      </c>
      <c r="EP82" s="173" t="e">
        <f t="shared" si="431"/>
        <v>#N/A</v>
      </c>
      <c r="EQ82" s="173" t="e">
        <f t="shared" si="432"/>
        <v>#N/A</v>
      </c>
      <c r="ER82" s="173" t="e">
        <f t="shared" si="433"/>
        <v>#N/A</v>
      </c>
      <c r="ES82" s="173" t="e">
        <f t="shared" si="434"/>
        <v>#N/A</v>
      </c>
      <c r="ET82" s="173" t="e">
        <f t="shared" si="435"/>
        <v>#N/A</v>
      </c>
      <c r="EU82" s="173" t="e">
        <f t="shared" si="436"/>
        <v>#N/A</v>
      </c>
      <c r="EV82" s="173" t="e">
        <f t="shared" si="437"/>
        <v>#N/A</v>
      </c>
      <c r="EW82" s="173" t="e">
        <f t="shared" si="438"/>
        <v>#N/A</v>
      </c>
      <c r="EX82" s="173" t="e">
        <f t="shared" si="439"/>
        <v>#N/A</v>
      </c>
      <c r="EY82" s="173" t="e">
        <f t="shared" si="440"/>
        <v>#N/A</v>
      </c>
      <c r="EZ82" s="173" t="e">
        <f t="shared" si="441"/>
        <v>#N/A</v>
      </c>
      <c r="FA82" s="173" t="e">
        <f t="shared" si="442"/>
        <v>#N/A</v>
      </c>
      <c r="FB82" s="173" t="e">
        <f t="shared" si="443"/>
        <v>#N/A</v>
      </c>
      <c r="FC82" s="173" t="e">
        <f t="shared" si="444"/>
        <v>#N/A</v>
      </c>
      <c r="FD82" s="173" t="e">
        <f t="shared" si="445"/>
        <v>#N/A</v>
      </c>
      <c r="FE82" s="173" t="e">
        <f t="shared" si="446"/>
        <v>#N/A</v>
      </c>
      <c r="FF82" s="173" t="e">
        <f t="shared" si="447"/>
        <v>#N/A</v>
      </c>
      <c r="FG82" s="173" t="e">
        <f t="shared" si="448"/>
        <v>#N/A</v>
      </c>
      <c r="FH82" s="173" t="e">
        <f t="shared" si="449"/>
        <v>#N/A</v>
      </c>
      <c r="FI82" s="173" t="e">
        <f t="shared" si="450"/>
        <v>#N/A</v>
      </c>
      <c r="FJ82" s="173" t="e">
        <f t="shared" si="451"/>
        <v>#N/A</v>
      </c>
      <c r="FK82" s="173" t="e">
        <f t="shared" si="452"/>
        <v>#N/A</v>
      </c>
      <c r="FL82" s="173" t="e">
        <f t="shared" si="453"/>
        <v>#N/A</v>
      </c>
      <c r="FM82" s="173" t="e">
        <f t="shared" si="454"/>
        <v>#N/A</v>
      </c>
      <c r="FN82" s="173" t="e">
        <f t="shared" si="455"/>
        <v>#N/A</v>
      </c>
      <c r="FO82" s="173" t="e">
        <f t="shared" si="456"/>
        <v>#N/A</v>
      </c>
      <c r="FP82" s="173" t="e">
        <f t="shared" si="457"/>
        <v>#N/A</v>
      </c>
      <c r="FQ82" s="173" t="e">
        <f t="shared" si="458"/>
        <v>#N/A</v>
      </c>
      <c r="FR82" s="173" t="e">
        <f t="shared" si="459"/>
        <v>#N/A</v>
      </c>
      <c r="FS82" s="173" t="e">
        <f t="shared" si="460"/>
        <v>#N/A</v>
      </c>
      <c r="FT82" s="173" t="e">
        <f t="shared" si="461"/>
        <v>#N/A</v>
      </c>
      <c r="FU82" s="173" t="e">
        <f t="shared" si="462"/>
        <v>#N/A</v>
      </c>
      <c r="FV82" s="173" t="e">
        <f t="shared" si="463"/>
        <v>#N/A</v>
      </c>
      <c r="FW82" s="173" t="e">
        <f t="shared" si="464"/>
        <v>#N/A</v>
      </c>
      <c r="FX82" s="173" t="e">
        <f t="shared" si="465"/>
        <v>#N/A</v>
      </c>
      <c r="FY82" s="173" t="e">
        <f t="shared" si="466"/>
        <v>#N/A</v>
      </c>
      <c r="FZ82" s="173" t="e">
        <f t="shared" si="467"/>
        <v>#N/A</v>
      </c>
      <c r="GA82" s="173" t="e">
        <f t="shared" si="468"/>
        <v>#N/A</v>
      </c>
      <c r="GB82" s="173" t="e">
        <f t="shared" si="469"/>
        <v>#N/A</v>
      </c>
      <c r="GC82" s="173" t="e">
        <f t="shared" si="470"/>
        <v>#N/A</v>
      </c>
      <c r="GD82" s="173" t="e">
        <f t="shared" si="471"/>
        <v>#N/A</v>
      </c>
      <c r="GE82" s="173" t="e">
        <f t="shared" si="472"/>
        <v>#N/A</v>
      </c>
      <c r="GF82" s="173" t="e">
        <f t="shared" si="473"/>
        <v>#N/A</v>
      </c>
      <c r="GG82" s="173" t="e">
        <f t="shared" si="474"/>
        <v>#N/A</v>
      </c>
      <c r="GH82" s="173" t="e">
        <f t="shared" si="475"/>
        <v>#N/A</v>
      </c>
      <c r="GI82" s="173" t="e">
        <f t="shared" si="476"/>
        <v>#N/A</v>
      </c>
      <c r="GJ82" s="173" t="e">
        <f t="shared" si="477"/>
        <v>#N/A</v>
      </c>
      <c r="GK82" s="173" t="e">
        <f t="shared" si="478"/>
        <v>#N/A</v>
      </c>
      <c r="GL82" s="173" t="e">
        <f t="shared" si="479"/>
        <v>#N/A</v>
      </c>
      <c r="GM82" s="173" t="e">
        <f t="shared" si="480"/>
        <v>#N/A</v>
      </c>
      <c r="GN82" s="173" t="e">
        <f t="shared" si="481"/>
        <v>#N/A</v>
      </c>
      <c r="GO82" s="173" t="e">
        <f t="shared" si="482"/>
        <v>#N/A</v>
      </c>
      <c r="GP82" s="173" t="e">
        <f t="shared" si="483"/>
        <v>#N/A</v>
      </c>
      <c r="GQ82" s="173" t="e">
        <f t="shared" si="484"/>
        <v>#N/A</v>
      </c>
      <c r="GR82" s="173" t="e">
        <f t="shared" si="485"/>
        <v>#N/A</v>
      </c>
      <c r="GS82" s="173" t="e">
        <f t="shared" si="486"/>
        <v>#N/A</v>
      </c>
      <c r="GT82" s="173" t="e">
        <f t="shared" si="487"/>
        <v>#N/A</v>
      </c>
      <c r="GU82" s="173" t="e">
        <f t="shared" si="488"/>
        <v>#N/A</v>
      </c>
      <c r="GV82" s="173" t="e">
        <f t="shared" si="489"/>
        <v>#N/A</v>
      </c>
      <c r="GW82" s="173" t="e">
        <f t="shared" si="490"/>
        <v>#N/A</v>
      </c>
      <c r="GX82" s="173" t="e">
        <f t="shared" si="491"/>
        <v>#N/A</v>
      </c>
      <c r="GY82" s="173" t="e">
        <f t="shared" si="492"/>
        <v>#N/A</v>
      </c>
      <c r="GZ82" s="173" t="e">
        <f t="shared" si="493"/>
        <v>#N/A</v>
      </c>
      <c r="HA82" s="173" t="e">
        <f t="shared" si="494"/>
        <v>#N/A</v>
      </c>
      <c r="HB82" s="173" t="e">
        <f t="shared" si="495"/>
        <v>#N/A</v>
      </c>
      <c r="HC82" s="173" t="e">
        <f t="shared" si="496"/>
        <v>#N/A</v>
      </c>
      <c r="HD82" s="173" t="e">
        <f t="shared" si="497"/>
        <v>#N/A</v>
      </c>
      <c r="HE82" s="173" t="e">
        <f t="shared" si="498"/>
        <v>#N/A</v>
      </c>
      <c r="HF82" s="173" t="e">
        <f t="shared" si="499"/>
        <v>#N/A</v>
      </c>
      <c r="HG82" s="173" t="e">
        <f t="shared" si="500"/>
        <v>#N/A</v>
      </c>
      <c r="HH82" s="173" t="e">
        <f t="shared" si="501"/>
        <v>#N/A</v>
      </c>
      <c r="HI82" s="173" t="e">
        <f t="shared" si="502"/>
        <v>#N/A</v>
      </c>
      <c r="HJ82" s="173" t="e">
        <f t="shared" si="503"/>
        <v>#N/A</v>
      </c>
      <c r="HK82" s="173" t="e">
        <f t="shared" si="504"/>
        <v>#N/A</v>
      </c>
      <c r="HL82" s="173" t="e">
        <f t="shared" si="505"/>
        <v>#N/A</v>
      </c>
      <c r="HM82" s="173" t="e">
        <f t="shared" si="506"/>
        <v>#N/A</v>
      </c>
      <c r="HN82" s="173" t="e">
        <f t="shared" si="507"/>
        <v>#N/A</v>
      </c>
      <c r="HO82" s="173" t="e">
        <f t="shared" si="508"/>
        <v>#N/A</v>
      </c>
      <c r="HP82" s="173" t="e">
        <f t="shared" si="509"/>
        <v>#N/A</v>
      </c>
    </row>
    <row r="83" spans="1:224" hidden="1" x14ac:dyDescent="0.25">
      <c r="A83" s="4">
        <v>80</v>
      </c>
      <c r="B83" s="100" t="str">
        <f t="shared" si="510"/>
        <v/>
      </c>
      <c r="C83" s="99"/>
      <c r="D83" s="100" t="str">
        <f t="shared" si="511"/>
        <v/>
      </c>
      <c r="E83" s="36" t="str">
        <f t="shared" si="403"/>
        <v/>
      </c>
      <c r="F83" s="36" t="str">
        <f t="shared" si="404"/>
        <v/>
      </c>
      <c r="G83" s="77" t="str">
        <f t="shared" si="512"/>
        <v/>
      </c>
      <c r="H83" s="23"/>
      <c r="I83" s="58"/>
      <c r="J83" s="300"/>
      <c r="K83" s="78" t="str">
        <f>IF(AND(B83&gt;0,C83&gt;0,D83&gt;0),IF(ISBLANK(J83),IF(ISBLANK(H83),"",(D83-B83)*VLOOKUP(H83,VLookups!$A$4:$B$13,2,FALSE)),J83),"")</f>
        <v/>
      </c>
      <c r="L83" s="79" t="str">
        <f t="shared" si="405"/>
        <v/>
      </c>
      <c r="M83" s="99"/>
      <c r="N83" s="290" t="str">
        <f>IF(AND(M83&gt;0,C83&gt;0,NOT(K83="")),ABS(VLOOKUP($M$1,VLookups!$A$43:$B$44,2,FALSE)-_xlfn.NORM.DIST(M83,G83,K83,TRUE)),"")</f>
        <v/>
      </c>
      <c r="O83" s="98" t="str">
        <f>IF(AND($B83&gt;0,$C83&gt;0,$D83&gt;0,NOT(ISBLANK($H83))),_xlfn.NORM.INV(ABS(VLOOKUP($M$1,VLookups!$A$43:$B$44,2,FALSE)-O$3),$G83,$K83),"")</f>
        <v/>
      </c>
      <c r="P83" s="97" t="str">
        <f>IF(AND($B83&gt;0,$C83&gt;0,$D83&gt;0,NOT(ISBLANK($H83))),_xlfn.NORM.INV(ABS(VLOOKUP($M$1,VLookups!$A$43:$B$44,2,FALSE)-P$3),$G83,$K83),"")</f>
        <v/>
      </c>
      <c r="Q83" s="98" t="str">
        <f>IF(AND($B83&gt;0,$C83&gt;0,$D83&gt;0,NOT(ISBLANK($H83))),_xlfn.NORM.INV(ABS(VLOOKUP($M$1,VLookups!$A$43:$B$44,2,FALSE)-Q$3),$G83,$K83),"")</f>
        <v/>
      </c>
      <c r="R83" s="97" t="str">
        <f>IF(AND($B83&gt;0,$C83&gt;0,$D83&gt;0,NOT(ISBLANK($H83))),_xlfn.NORM.INV(ABS(VLOOKUP($M$1,VLookups!$A$43:$B$44,2,FALSE)-R$3),$G83,$K83),"")</f>
        <v/>
      </c>
      <c r="S83" s="98" t="str">
        <f>IF(AND($B83&gt;0,$C83&gt;0,$D83&gt;0,NOT(ISBLANK($H83))),_xlfn.NORM.INV(ABS(VLOOKUP($M$1,VLookups!$A$43:$B$44,2,FALSE)-S$3),$G83,$K83),"")</f>
        <v/>
      </c>
      <c r="T83" s="97" t="str">
        <f>IF(AND($B83&gt;0,$C83&gt;0,$D83&gt;0,NOT(ISBLANK($H83))),_xlfn.NORM.INV(ABS(VLOOKUP($M$1,VLookups!$A$43:$B$44,2,FALSE)-T$3),$G83,$K83),"")</f>
        <v/>
      </c>
      <c r="U83" s="5"/>
      <c r="V83" s="172"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7"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3" t="e">
        <f t="shared" si="409"/>
        <v>#N/A</v>
      </c>
      <c r="DU83" s="173" t="e">
        <f t="shared" si="410"/>
        <v>#N/A</v>
      </c>
      <c r="DV83" s="173" t="e">
        <f t="shared" si="411"/>
        <v>#N/A</v>
      </c>
      <c r="DW83" s="173" t="e">
        <f t="shared" si="412"/>
        <v>#N/A</v>
      </c>
      <c r="DX83" s="173" t="e">
        <f t="shared" si="413"/>
        <v>#N/A</v>
      </c>
      <c r="DY83" s="173" t="e">
        <f t="shared" si="414"/>
        <v>#N/A</v>
      </c>
      <c r="DZ83" s="173" t="e">
        <f t="shared" si="415"/>
        <v>#N/A</v>
      </c>
      <c r="EA83" s="173" t="e">
        <f t="shared" si="416"/>
        <v>#N/A</v>
      </c>
      <c r="EB83" s="173" t="e">
        <f t="shared" si="417"/>
        <v>#N/A</v>
      </c>
      <c r="EC83" s="173" t="e">
        <f t="shared" si="418"/>
        <v>#N/A</v>
      </c>
      <c r="ED83" s="173" t="e">
        <f t="shared" si="419"/>
        <v>#N/A</v>
      </c>
      <c r="EE83" s="173" t="e">
        <f t="shared" si="420"/>
        <v>#N/A</v>
      </c>
      <c r="EF83" s="173" t="e">
        <f t="shared" si="421"/>
        <v>#N/A</v>
      </c>
      <c r="EG83" s="173" t="e">
        <f t="shared" si="422"/>
        <v>#N/A</v>
      </c>
      <c r="EH83" s="173" t="e">
        <f t="shared" si="423"/>
        <v>#N/A</v>
      </c>
      <c r="EI83" s="173" t="e">
        <f t="shared" si="424"/>
        <v>#N/A</v>
      </c>
      <c r="EJ83" s="173" t="e">
        <f t="shared" si="425"/>
        <v>#N/A</v>
      </c>
      <c r="EK83" s="173" t="e">
        <f t="shared" si="426"/>
        <v>#N/A</v>
      </c>
      <c r="EL83" s="173" t="e">
        <f t="shared" si="427"/>
        <v>#N/A</v>
      </c>
      <c r="EM83" s="173" t="e">
        <f t="shared" si="428"/>
        <v>#N/A</v>
      </c>
      <c r="EN83" s="173" t="e">
        <f t="shared" si="429"/>
        <v>#N/A</v>
      </c>
      <c r="EO83" s="173" t="e">
        <f t="shared" si="430"/>
        <v>#N/A</v>
      </c>
      <c r="EP83" s="173" t="e">
        <f t="shared" si="431"/>
        <v>#N/A</v>
      </c>
      <c r="EQ83" s="173" t="e">
        <f t="shared" si="432"/>
        <v>#N/A</v>
      </c>
      <c r="ER83" s="173" t="e">
        <f t="shared" si="433"/>
        <v>#N/A</v>
      </c>
      <c r="ES83" s="173" t="e">
        <f t="shared" si="434"/>
        <v>#N/A</v>
      </c>
      <c r="ET83" s="173" t="e">
        <f t="shared" si="435"/>
        <v>#N/A</v>
      </c>
      <c r="EU83" s="173" t="e">
        <f t="shared" si="436"/>
        <v>#N/A</v>
      </c>
      <c r="EV83" s="173" t="e">
        <f t="shared" si="437"/>
        <v>#N/A</v>
      </c>
      <c r="EW83" s="173" t="e">
        <f t="shared" si="438"/>
        <v>#N/A</v>
      </c>
      <c r="EX83" s="173" t="e">
        <f t="shared" si="439"/>
        <v>#N/A</v>
      </c>
      <c r="EY83" s="173" t="e">
        <f t="shared" si="440"/>
        <v>#N/A</v>
      </c>
      <c r="EZ83" s="173" t="e">
        <f t="shared" si="441"/>
        <v>#N/A</v>
      </c>
      <c r="FA83" s="173" t="e">
        <f t="shared" si="442"/>
        <v>#N/A</v>
      </c>
      <c r="FB83" s="173" t="e">
        <f t="shared" si="443"/>
        <v>#N/A</v>
      </c>
      <c r="FC83" s="173" t="e">
        <f t="shared" si="444"/>
        <v>#N/A</v>
      </c>
      <c r="FD83" s="173" t="e">
        <f t="shared" si="445"/>
        <v>#N/A</v>
      </c>
      <c r="FE83" s="173" t="e">
        <f t="shared" si="446"/>
        <v>#N/A</v>
      </c>
      <c r="FF83" s="173" t="e">
        <f t="shared" si="447"/>
        <v>#N/A</v>
      </c>
      <c r="FG83" s="173" t="e">
        <f t="shared" si="448"/>
        <v>#N/A</v>
      </c>
      <c r="FH83" s="173" t="e">
        <f t="shared" si="449"/>
        <v>#N/A</v>
      </c>
      <c r="FI83" s="173" t="e">
        <f t="shared" si="450"/>
        <v>#N/A</v>
      </c>
      <c r="FJ83" s="173" t="e">
        <f t="shared" si="451"/>
        <v>#N/A</v>
      </c>
      <c r="FK83" s="173" t="e">
        <f t="shared" si="452"/>
        <v>#N/A</v>
      </c>
      <c r="FL83" s="173" t="e">
        <f t="shared" si="453"/>
        <v>#N/A</v>
      </c>
      <c r="FM83" s="173" t="e">
        <f t="shared" si="454"/>
        <v>#N/A</v>
      </c>
      <c r="FN83" s="173" t="e">
        <f t="shared" si="455"/>
        <v>#N/A</v>
      </c>
      <c r="FO83" s="173" t="e">
        <f t="shared" si="456"/>
        <v>#N/A</v>
      </c>
      <c r="FP83" s="173" t="e">
        <f t="shared" si="457"/>
        <v>#N/A</v>
      </c>
      <c r="FQ83" s="173" t="e">
        <f t="shared" si="458"/>
        <v>#N/A</v>
      </c>
      <c r="FR83" s="173" t="e">
        <f t="shared" si="459"/>
        <v>#N/A</v>
      </c>
      <c r="FS83" s="173" t="e">
        <f t="shared" si="460"/>
        <v>#N/A</v>
      </c>
      <c r="FT83" s="173" t="e">
        <f t="shared" si="461"/>
        <v>#N/A</v>
      </c>
      <c r="FU83" s="173" t="e">
        <f t="shared" si="462"/>
        <v>#N/A</v>
      </c>
      <c r="FV83" s="173" t="e">
        <f t="shared" si="463"/>
        <v>#N/A</v>
      </c>
      <c r="FW83" s="173" t="e">
        <f t="shared" si="464"/>
        <v>#N/A</v>
      </c>
      <c r="FX83" s="173" t="e">
        <f t="shared" si="465"/>
        <v>#N/A</v>
      </c>
      <c r="FY83" s="173" t="e">
        <f t="shared" si="466"/>
        <v>#N/A</v>
      </c>
      <c r="FZ83" s="173" t="e">
        <f t="shared" si="467"/>
        <v>#N/A</v>
      </c>
      <c r="GA83" s="173" t="e">
        <f t="shared" si="468"/>
        <v>#N/A</v>
      </c>
      <c r="GB83" s="173" t="e">
        <f t="shared" si="469"/>
        <v>#N/A</v>
      </c>
      <c r="GC83" s="173" t="e">
        <f t="shared" si="470"/>
        <v>#N/A</v>
      </c>
      <c r="GD83" s="173" t="e">
        <f t="shared" si="471"/>
        <v>#N/A</v>
      </c>
      <c r="GE83" s="173" t="e">
        <f t="shared" si="472"/>
        <v>#N/A</v>
      </c>
      <c r="GF83" s="173" t="e">
        <f t="shared" si="473"/>
        <v>#N/A</v>
      </c>
      <c r="GG83" s="173" t="e">
        <f t="shared" si="474"/>
        <v>#N/A</v>
      </c>
      <c r="GH83" s="173" t="e">
        <f t="shared" si="475"/>
        <v>#N/A</v>
      </c>
      <c r="GI83" s="173" t="e">
        <f t="shared" si="476"/>
        <v>#N/A</v>
      </c>
      <c r="GJ83" s="173" t="e">
        <f t="shared" si="477"/>
        <v>#N/A</v>
      </c>
      <c r="GK83" s="173" t="e">
        <f t="shared" si="478"/>
        <v>#N/A</v>
      </c>
      <c r="GL83" s="173" t="e">
        <f t="shared" si="479"/>
        <v>#N/A</v>
      </c>
      <c r="GM83" s="173" t="e">
        <f t="shared" si="480"/>
        <v>#N/A</v>
      </c>
      <c r="GN83" s="173" t="e">
        <f t="shared" si="481"/>
        <v>#N/A</v>
      </c>
      <c r="GO83" s="173" t="e">
        <f t="shared" si="482"/>
        <v>#N/A</v>
      </c>
      <c r="GP83" s="173" t="e">
        <f t="shared" si="483"/>
        <v>#N/A</v>
      </c>
      <c r="GQ83" s="173" t="e">
        <f t="shared" si="484"/>
        <v>#N/A</v>
      </c>
      <c r="GR83" s="173" t="e">
        <f t="shared" si="485"/>
        <v>#N/A</v>
      </c>
      <c r="GS83" s="173" t="e">
        <f t="shared" si="486"/>
        <v>#N/A</v>
      </c>
      <c r="GT83" s="173" t="e">
        <f t="shared" si="487"/>
        <v>#N/A</v>
      </c>
      <c r="GU83" s="173" t="e">
        <f t="shared" si="488"/>
        <v>#N/A</v>
      </c>
      <c r="GV83" s="173" t="e">
        <f t="shared" si="489"/>
        <v>#N/A</v>
      </c>
      <c r="GW83" s="173" t="e">
        <f t="shared" si="490"/>
        <v>#N/A</v>
      </c>
      <c r="GX83" s="173" t="e">
        <f t="shared" si="491"/>
        <v>#N/A</v>
      </c>
      <c r="GY83" s="173" t="e">
        <f t="shared" si="492"/>
        <v>#N/A</v>
      </c>
      <c r="GZ83" s="173" t="e">
        <f t="shared" si="493"/>
        <v>#N/A</v>
      </c>
      <c r="HA83" s="173" t="e">
        <f t="shared" si="494"/>
        <v>#N/A</v>
      </c>
      <c r="HB83" s="173" t="e">
        <f t="shared" si="495"/>
        <v>#N/A</v>
      </c>
      <c r="HC83" s="173" t="e">
        <f t="shared" si="496"/>
        <v>#N/A</v>
      </c>
      <c r="HD83" s="173" t="e">
        <f t="shared" si="497"/>
        <v>#N/A</v>
      </c>
      <c r="HE83" s="173" t="e">
        <f t="shared" si="498"/>
        <v>#N/A</v>
      </c>
      <c r="HF83" s="173" t="e">
        <f t="shared" si="499"/>
        <v>#N/A</v>
      </c>
      <c r="HG83" s="173" t="e">
        <f t="shared" si="500"/>
        <v>#N/A</v>
      </c>
      <c r="HH83" s="173" t="e">
        <f t="shared" si="501"/>
        <v>#N/A</v>
      </c>
      <c r="HI83" s="173" t="e">
        <f t="shared" si="502"/>
        <v>#N/A</v>
      </c>
      <c r="HJ83" s="173" t="e">
        <f t="shared" si="503"/>
        <v>#N/A</v>
      </c>
      <c r="HK83" s="173" t="e">
        <f t="shared" si="504"/>
        <v>#N/A</v>
      </c>
      <c r="HL83" s="173" t="e">
        <f t="shared" si="505"/>
        <v>#N/A</v>
      </c>
      <c r="HM83" s="173" t="e">
        <f t="shared" si="506"/>
        <v>#N/A</v>
      </c>
      <c r="HN83" s="173" t="e">
        <f t="shared" si="507"/>
        <v>#N/A</v>
      </c>
      <c r="HO83" s="173" t="e">
        <f t="shared" si="508"/>
        <v>#N/A</v>
      </c>
      <c r="HP83" s="173" t="e">
        <f t="shared" si="509"/>
        <v>#N/A</v>
      </c>
    </row>
    <row r="84" spans="1:224" hidden="1" x14ac:dyDescent="0.25">
      <c r="A84" s="4">
        <v>81</v>
      </c>
      <c r="B84" s="100" t="str">
        <f t="shared" si="510"/>
        <v/>
      </c>
      <c r="C84" s="99"/>
      <c r="D84" s="100" t="str">
        <f t="shared" si="511"/>
        <v/>
      </c>
      <c r="E84" s="36" t="str">
        <f t="shared" si="403"/>
        <v/>
      </c>
      <c r="F84" s="36" t="str">
        <f t="shared" si="404"/>
        <v/>
      </c>
      <c r="G84" s="77" t="str">
        <f t="shared" si="512"/>
        <v/>
      </c>
      <c r="H84" s="23"/>
      <c r="I84" s="58"/>
      <c r="J84" s="300"/>
      <c r="K84" s="78" t="str">
        <f>IF(AND(B84&gt;0,C84&gt;0,D84&gt;0),IF(ISBLANK(J84),IF(ISBLANK(H84),"",(D84-B84)*VLOOKUP(H84,VLookups!$A$4:$B$13,2,FALSE)),J84),"")</f>
        <v/>
      </c>
      <c r="L84" s="79" t="str">
        <f t="shared" si="405"/>
        <v/>
      </c>
      <c r="M84" s="99"/>
      <c r="N84" s="290" t="str">
        <f>IF(AND(M84&gt;0,C84&gt;0,NOT(K84="")),ABS(VLOOKUP($M$1,VLookups!$A$43:$B$44,2,FALSE)-_xlfn.NORM.DIST(M84,G84,K84,TRUE)),"")</f>
        <v/>
      </c>
      <c r="O84" s="98" t="str">
        <f>IF(AND($B84&gt;0,$C84&gt;0,$D84&gt;0,NOT(ISBLANK($H84))),_xlfn.NORM.INV(ABS(VLOOKUP($M$1,VLookups!$A$43:$B$44,2,FALSE)-O$3),$G84,$K84),"")</f>
        <v/>
      </c>
      <c r="P84" s="97" t="str">
        <f>IF(AND($B84&gt;0,$C84&gt;0,$D84&gt;0,NOT(ISBLANK($H84))),_xlfn.NORM.INV(ABS(VLOOKUP($M$1,VLookups!$A$43:$B$44,2,FALSE)-P$3),$G84,$K84),"")</f>
        <v/>
      </c>
      <c r="Q84" s="98" t="str">
        <f>IF(AND($B84&gt;0,$C84&gt;0,$D84&gt;0,NOT(ISBLANK($H84))),_xlfn.NORM.INV(ABS(VLOOKUP($M$1,VLookups!$A$43:$B$44,2,FALSE)-Q$3),$G84,$K84),"")</f>
        <v/>
      </c>
      <c r="R84" s="97" t="str">
        <f>IF(AND($B84&gt;0,$C84&gt;0,$D84&gt;0,NOT(ISBLANK($H84))),_xlfn.NORM.INV(ABS(VLOOKUP($M$1,VLookups!$A$43:$B$44,2,FALSE)-R$3),$G84,$K84),"")</f>
        <v/>
      </c>
      <c r="S84" s="98" t="str">
        <f>IF(AND($B84&gt;0,$C84&gt;0,$D84&gt;0,NOT(ISBLANK($H84))),_xlfn.NORM.INV(ABS(VLOOKUP($M$1,VLookups!$A$43:$B$44,2,FALSE)-S$3),$G84,$K84),"")</f>
        <v/>
      </c>
      <c r="T84" s="97" t="str">
        <f>IF(AND($B84&gt;0,$C84&gt;0,$D84&gt;0,NOT(ISBLANK($H84))),_xlfn.NORM.INV(ABS(VLOOKUP($M$1,VLookups!$A$43:$B$44,2,FALSE)-T$3),$G84,$K84),"")</f>
        <v/>
      </c>
      <c r="U84" s="5"/>
      <c r="V84" s="172"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7"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3" t="e">
        <f t="shared" si="409"/>
        <v>#N/A</v>
      </c>
      <c r="DU84" s="173" t="e">
        <f t="shared" si="410"/>
        <v>#N/A</v>
      </c>
      <c r="DV84" s="173" t="e">
        <f t="shared" si="411"/>
        <v>#N/A</v>
      </c>
      <c r="DW84" s="173" t="e">
        <f t="shared" si="412"/>
        <v>#N/A</v>
      </c>
      <c r="DX84" s="173" t="e">
        <f t="shared" si="413"/>
        <v>#N/A</v>
      </c>
      <c r="DY84" s="173" t="e">
        <f t="shared" si="414"/>
        <v>#N/A</v>
      </c>
      <c r="DZ84" s="173" t="e">
        <f t="shared" si="415"/>
        <v>#N/A</v>
      </c>
      <c r="EA84" s="173" t="e">
        <f t="shared" si="416"/>
        <v>#N/A</v>
      </c>
      <c r="EB84" s="173" t="e">
        <f t="shared" si="417"/>
        <v>#N/A</v>
      </c>
      <c r="EC84" s="173" t="e">
        <f t="shared" si="418"/>
        <v>#N/A</v>
      </c>
      <c r="ED84" s="173" t="e">
        <f t="shared" si="419"/>
        <v>#N/A</v>
      </c>
      <c r="EE84" s="173" t="e">
        <f t="shared" si="420"/>
        <v>#N/A</v>
      </c>
      <c r="EF84" s="173" t="e">
        <f t="shared" si="421"/>
        <v>#N/A</v>
      </c>
      <c r="EG84" s="173" t="e">
        <f t="shared" si="422"/>
        <v>#N/A</v>
      </c>
      <c r="EH84" s="173" t="e">
        <f t="shared" si="423"/>
        <v>#N/A</v>
      </c>
      <c r="EI84" s="173" t="e">
        <f t="shared" si="424"/>
        <v>#N/A</v>
      </c>
      <c r="EJ84" s="173" t="e">
        <f t="shared" si="425"/>
        <v>#N/A</v>
      </c>
      <c r="EK84" s="173" t="e">
        <f t="shared" si="426"/>
        <v>#N/A</v>
      </c>
      <c r="EL84" s="173" t="e">
        <f t="shared" si="427"/>
        <v>#N/A</v>
      </c>
      <c r="EM84" s="173" t="e">
        <f t="shared" si="428"/>
        <v>#N/A</v>
      </c>
      <c r="EN84" s="173" t="e">
        <f t="shared" si="429"/>
        <v>#N/A</v>
      </c>
      <c r="EO84" s="173" t="e">
        <f t="shared" si="430"/>
        <v>#N/A</v>
      </c>
      <c r="EP84" s="173" t="e">
        <f t="shared" si="431"/>
        <v>#N/A</v>
      </c>
      <c r="EQ84" s="173" t="e">
        <f t="shared" si="432"/>
        <v>#N/A</v>
      </c>
      <c r="ER84" s="173" t="e">
        <f t="shared" si="433"/>
        <v>#N/A</v>
      </c>
      <c r="ES84" s="173" t="e">
        <f t="shared" si="434"/>
        <v>#N/A</v>
      </c>
      <c r="ET84" s="173" t="e">
        <f t="shared" si="435"/>
        <v>#N/A</v>
      </c>
      <c r="EU84" s="173" t="e">
        <f t="shared" si="436"/>
        <v>#N/A</v>
      </c>
      <c r="EV84" s="173" t="e">
        <f t="shared" si="437"/>
        <v>#N/A</v>
      </c>
      <c r="EW84" s="173" t="e">
        <f t="shared" si="438"/>
        <v>#N/A</v>
      </c>
      <c r="EX84" s="173" t="e">
        <f t="shared" si="439"/>
        <v>#N/A</v>
      </c>
      <c r="EY84" s="173" t="e">
        <f t="shared" si="440"/>
        <v>#N/A</v>
      </c>
      <c r="EZ84" s="173" t="e">
        <f t="shared" si="441"/>
        <v>#N/A</v>
      </c>
      <c r="FA84" s="173" t="e">
        <f t="shared" si="442"/>
        <v>#N/A</v>
      </c>
      <c r="FB84" s="173" t="e">
        <f t="shared" si="443"/>
        <v>#N/A</v>
      </c>
      <c r="FC84" s="173" t="e">
        <f t="shared" si="444"/>
        <v>#N/A</v>
      </c>
      <c r="FD84" s="173" t="e">
        <f t="shared" si="445"/>
        <v>#N/A</v>
      </c>
      <c r="FE84" s="173" t="e">
        <f t="shared" si="446"/>
        <v>#N/A</v>
      </c>
      <c r="FF84" s="173" t="e">
        <f t="shared" si="447"/>
        <v>#N/A</v>
      </c>
      <c r="FG84" s="173" t="e">
        <f t="shared" si="448"/>
        <v>#N/A</v>
      </c>
      <c r="FH84" s="173" t="e">
        <f t="shared" si="449"/>
        <v>#N/A</v>
      </c>
      <c r="FI84" s="173" t="e">
        <f t="shared" si="450"/>
        <v>#N/A</v>
      </c>
      <c r="FJ84" s="173" t="e">
        <f t="shared" si="451"/>
        <v>#N/A</v>
      </c>
      <c r="FK84" s="173" t="e">
        <f t="shared" si="452"/>
        <v>#N/A</v>
      </c>
      <c r="FL84" s="173" t="e">
        <f t="shared" si="453"/>
        <v>#N/A</v>
      </c>
      <c r="FM84" s="173" t="e">
        <f t="shared" si="454"/>
        <v>#N/A</v>
      </c>
      <c r="FN84" s="173" t="e">
        <f t="shared" si="455"/>
        <v>#N/A</v>
      </c>
      <c r="FO84" s="173" t="e">
        <f t="shared" si="456"/>
        <v>#N/A</v>
      </c>
      <c r="FP84" s="173" t="e">
        <f t="shared" si="457"/>
        <v>#N/A</v>
      </c>
      <c r="FQ84" s="173" t="e">
        <f t="shared" si="458"/>
        <v>#N/A</v>
      </c>
      <c r="FR84" s="173" t="e">
        <f t="shared" si="459"/>
        <v>#N/A</v>
      </c>
      <c r="FS84" s="173" t="e">
        <f t="shared" si="460"/>
        <v>#N/A</v>
      </c>
      <c r="FT84" s="173" t="e">
        <f t="shared" si="461"/>
        <v>#N/A</v>
      </c>
      <c r="FU84" s="173" t="e">
        <f t="shared" si="462"/>
        <v>#N/A</v>
      </c>
      <c r="FV84" s="173" t="e">
        <f t="shared" si="463"/>
        <v>#N/A</v>
      </c>
      <c r="FW84" s="173" t="e">
        <f t="shared" si="464"/>
        <v>#N/A</v>
      </c>
      <c r="FX84" s="173" t="e">
        <f t="shared" si="465"/>
        <v>#N/A</v>
      </c>
      <c r="FY84" s="173" t="e">
        <f t="shared" si="466"/>
        <v>#N/A</v>
      </c>
      <c r="FZ84" s="173" t="e">
        <f t="shared" si="467"/>
        <v>#N/A</v>
      </c>
      <c r="GA84" s="173" t="e">
        <f t="shared" si="468"/>
        <v>#N/A</v>
      </c>
      <c r="GB84" s="173" t="e">
        <f t="shared" si="469"/>
        <v>#N/A</v>
      </c>
      <c r="GC84" s="173" t="e">
        <f t="shared" si="470"/>
        <v>#N/A</v>
      </c>
      <c r="GD84" s="173" t="e">
        <f t="shared" si="471"/>
        <v>#N/A</v>
      </c>
      <c r="GE84" s="173" t="e">
        <f t="shared" si="472"/>
        <v>#N/A</v>
      </c>
      <c r="GF84" s="173" t="e">
        <f t="shared" si="473"/>
        <v>#N/A</v>
      </c>
      <c r="GG84" s="173" t="e">
        <f t="shared" si="474"/>
        <v>#N/A</v>
      </c>
      <c r="GH84" s="173" t="e">
        <f t="shared" si="475"/>
        <v>#N/A</v>
      </c>
      <c r="GI84" s="173" t="e">
        <f t="shared" si="476"/>
        <v>#N/A</v>
      </c>
      <c r="GJ84" s="173" t="e">
        <f t="shared" si="477"/>
        <v>#N/A</v>
      </c>
      <c r="GK84" s="173" t="e">
        <f t="shared" si="478"/>
        <v>#N/A</v>
      </c>
      <c r="GL84" s="173" t="e">
        <f t="shared" si="479"/>
        <v>#N/A</v>
      </c>
      <c r="GM84" s="173" t="e">
        <f t="shared" si="480"/>
        <v>#N/A</v>
      </c>
      <c r="GN84" s="173" t="e">
        <f t="shared" si="481"/>
        <v>#N/A</v>
      </c>
      <c r="GO84" s="173" t="e">
        <f t="shared" si="482"/>
        <v>#N/A</v>
      </c>
      <c r="GP84" s="173" t="e">
        <f t="shared" si="483"/>
        <v>#N/A</v>
      </c>
      <c r="GQ84" s="173" t="e">
        <f t="shared" si="484"/>
        <v>#N/A</v>
      </c>
      <c r="GR84" s="173" t="e">
        <f t="shared" si="485"/>
        <v>#N/A</v>
      </c>
      <c r="GS84" s="173" t="e">
        <f t="shared" si="486"/>
        <v>#N/A</v>
      </c>
      <c r="GT84" s="173" t="e">
        <f t="shared" si="487"/>
        <v>#N/A</v>
      </c>
      <c r="GU84" s="173" t="e">
        <f t="shared" si="488"/>
        <v>#N/A</v>
      </c>
      <c r="GV84" s="173" t="e">
        <f t="shared" si="489"/>
        <v>#N/A</v>
      </c>
      <c r="GW84" s="173" t="e">
        <f t="shared" si="490"/>
        <v>#N/A</v>
      </c>
      <c r="GX84" s="173" t="e">
        <f t="shared" si="491"/>
        <v>#N/A</v>
      </c>
      <c r="GY84" s="173" t="e">
        <f t="shared" si="492"/>
        <v>#N/A</v>
      </c>
      <c r="GZ84" s="173" t="e">
        <f t="shared" si="493"/>
        <v>#N/A</v>
      </c>
      <c r="HA84" s="173" t="e">
        <f t="shared" si="494"/>
        <v>#N/A</v>
      </c>
      <c r="HB84" s="173" t="e">
        <f t="shared" si="495"/>
        <v>#N/A</v>
      </c>
      <c r="HC84" s="173" t="e">
        <f t="shared" si="496"/>
        <v>#N/A</v>
      </c>
      <c r="HD84" s="173" t="e">
        <f t="shared" si="497"/>
        <v>#N/A</v>
      </c>
      <c r="HE84" s="173" t="e">
        <f t="shared" si="498"/>
        <v>#N/A</v>
      </c>
      <c r="HF84" s="173" t="e">
        <f t="shared" si="499"/>
        <v>#N/A</v>
      </c>
      <c r="HG84" s="173" t="e">
        <f t="shared" si="500"/>
        <v>#N/A</v>
      </c>
      <c r="HH84" s="173" t="e">
        <f t="shared" si="501"/>
        <v>#N/A</v>
      </c>
      <c r="HI84" s="173" t="e">
        <f t="shared" si="502"/>
        <v>#N/A</v>
      </c>
      <c r="HJ84" s="173" t="e">
        <f t="shared" si="503"/>
        <v>#N/A</v>
      </c>
      <c r="HK84" s="173" t="e">
        <f t="shared" si="504"/>
        <v>#N/A</v>
      </c>
      <c r="HL84" s="173" t="e">
        <f t="shared" si="505"/>
        <v>#N/A</v>
      </c>
      <c r="HM84" s="173" t="e">
        <f t="shared" si="506"/>
        <v>#N/A</v>
      </c>
      <c r="HN84" s="173" t="e">
        <f t="shared" si="507"/>
        <v>#N/A</v>
      </c>
      <c r="HO84" s="173" t="e">
        <f t="shared" si="508"/>
        <v>#N/A</v>
      </c>
      <c r="HP84" s="173" t="e">
        <f t="shared" si="509"/>
        <v>#N/A</v>
      </c>
    </row>
    <row r="85" spans="1:224" hidden="1" x14ac:dyDescent="0.25">
      <c r="A85" s="4">
        <v>82</v>
      </c>
      <c r="B85" s="100" t="str">
        <f t="shared" si="510"/>
        <v/>
      </c>
      <c r="C85" s="99"/>
      <c r="D85" s="100" t="str">
        <f t="shared" si="511"/>
        <v/>
      </c>
      <c r="E85" s="36" t="str">
        <f t="shared" si="403"/>
        <v/>
      </c>
      <c r="F85" s="36" t="str">
        <f t="shared" si="404"/>
        <v/>
      </c>
      <c r="G85" s="77" t="str">
        <f t="shared" si="512"/>
        <v/>
      </c>
      <c r="H85" s="23"/>
      <c r="I85" s="58"/>
      <c r="J85" s="300"/>
      <c r="K85" s="78" t="str">
        <f>IF(AND(B85&gt;0,C85&gt;0,D85&gt;0),IF(ISBLANK(J85),IF(ISBLANK(H85),"",(D85-B85)*VLOOKUP(H85,VLookups!$A$4:$B$13,2,FALSE)),J85),"")</f>
        <v/>
      </c>
      <c r="L85" s="79" t="str">
        <f t="shared" si="405"/>
        <v/>
      </c>
      <c r="M85" s="99"/>
      <c r="N85" s="290" t="str">
        <f>IF(AND(M85&gt;0,C85&gt;0,NOT(K85="")),ABS(VLOOKUP($M$1,VLookups!$A$43:$B$44,2,FALSE)-_xlfn.NORM.DIST(M85,G85,K85,TRUE)),"")</f>
        <v/>
      </c>
      <c r="O85" s="98" t="str">
        <f>IF(AND($B85&gt;0,$C85&gt;0,$D85&gt;0,NOT(ISBLANK($H85))),_xlfn.NORM.INV(ABS(VLOOKUP($M$1,VLookups!$A$43:$B$44,2,FALSE)-O$3),$G85,$K85),"")</f>
        <v/>
      </c>
      <c r="P85" s="97" t="str">
        <f>IF(AND($B85&gt;0,$C85&gt;0,$D85&gt;0,NOT(ISBLANK($H85))),_xlfn.NORM.INV(ABS(VLOOKUP($M$1,VLookups!$A$43:$B$44,2,FALSE)-P$3),$G85,$K85),"")</f>
        <v/>
      </c>
      <c r="Q85" s="98" t="str">
        <f>IF(AND($B85&gt;0,$C85&gt;0,$D85&gt;0,NOT(ISBLANK($H85))),_xlfn.NORM.INV(ABS(VLOOKUP($M$1,VLookups!$A$43:$B$44,2,FALSE)-Q$3),$G85,$K85),"")</f>
        <v/>
      </c>
      <c r="R85" s="97" t="str">
        <f>IF(AND($B85&gt;0,$C85&gt;0,$D85&gt;0,NOT(ISBLANK($H85))),_xlfn.NORM.INV(ABS(VLOOKUP($M$1,VLookups!$A$43:$B$44,2,FALSE)-R$3),$G85,$K85),"")</f>
        <v/>
      </c>
      <c r="S85" s="98" t="str">
        <f>IF(AND($B85&gt;0,$C85&gt;0,$D85&gt;0,NOT(ISBLANK($H85))),_xlfn.NORM.INV(ABS(VLOOKUP($M$1,VLookups!$A$43:$B$44,2,FALSE)-S$3),$G85,$K85),"")</f>
        <v/>
      </c>
      <c r="T85" s="97" t="str">
        <f>IF(AND($B85&gt;0,$C85&gt;0,$D85&gt;0,NOT(ISBLANK($H85))),_xlfn.NORM.INV(ABS(VLOOKUP($M$1,VLookups!$A$43:$B$44,2,FALSE)-T$3),$G85,$K85),"")</f>
        <v/>
      </c>
      <c r="U85" s="5"/>
      <c r="V85" s="172"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7"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3" t="e">
        <f t="shared" si="409"/>
        <v>#N/A</v>
      </c>
      <c r="DU85" s="173" t="e">
        <f t="shared" si="410"/>
        <v>#N/A</v>
      </c>
      <c r="DV85" s="173" t="e">
        <f t="shared" si="411"/>
        <v>#N/A</v>
      </c>
      <c r="DW85" s="173" t="e">
        <f t="shared" si="412"/>
        <v>#N/A</v>
      </c>
      <c r="DX85" s="173" t="e">
        <f t="shared" si="413"/>
        <v>#N/A</v>
      </c>
      <c r="DY85" s="173" t="e">
        <f t="shared" si="414"/>
        <v>#N/A</v>
      </c>
      <c r="DZ85" s="173" t="e">
        <f t="shared" si="415"/>
        <v>#N/A</v>
      </c>
      <c r="EA85" s="173" t="e">
        <f t="shared" si="416"/>
        <v>#N/A</v>
      </c>
      <c r="EB85" s="173" t="e">
        <f t="shared" si="417"/>
        <v>#N/A</v>
      </c>
      <c r="EC85" s="173" t="e">
        <f t="shared" si="418"/>
        <v>#N/A</v>
      </c>
      <c r="ED85" s="173" t="e">
        <f t="shared" si="419"/>
        <v>#N/A</v>
      </c>
      <c r="EE85" s="173" t="e">
        <f t="shared" si="420"/>
        <v>#N/A</v>
      </c>
      <c r="EF85" s="173" t="e">
        <f t="shared" si="421"/>
        <v>#N/A</v>
      </c>
      <c r="EG85" s="173" t="e">
        <f t="shared" si="422"/>
        <v>#N/A</v>
      </c>
      <c r="EH85" s="173" t="e">
        <f t="shared" si="423"/>
        <v>#N/A</v>
      </c>
      <c r="EI85" s="173" t="e">
        <f t="shared" si="424"/>
        <v>#N/A</v>
      </c>
      <c r="EJ85" s="173" t="e">
        <f t="shared" si="425"/>
        <v>#N/A</v>
      </c>
      <c r="EK85" s="173" t="e">
        <f t="shared" si="426"/>
        <v>#N/A</v>
      </c>
      <c r="EL85" s="173" t="e">
        <f t="shared" si="427"/>
        <v>#N/A</v>
      </c>
      <c r="EM85" s="173" t="e">
        <f t="shared" si="428"/>
        <v>#N/A</v>
      </c>
      <c r="EN85" s="173" t="e">
        <f t="shared" si="429"/>
        <v>#N/A</v>
      </c>
      <c r="EO85" s="173" t="e">
        <f t="shared" si="430"/>
        <v>#N/A</v>
      </c>
      <c r="EP85" s="173" t="e">
        <f t="shared" si="431"/>
        <v>#N/A</v>
      </c>
      <c r="EQ85" s="173" t="e">
        <f t="shared" si="432"/>
        <v>#N/A</v>
      </c>
      <c r="ER85" s="173" t="e">
        <f t="shared" si="433"/>
        <v>#N/A</v>
      </c>
      <c r="ES85" s="173" t="e">
        <f t="shared" si="434"/>
        <v>#N/A</v>
      </c>
      <c r="ET85" s="173" t="e">
        <f t="shared" si="435"/>
        <v>#N/A</v>
      </c>
      <c r="EU85" s="173" t="e">
        <f t="shared" si="436"/>
        <v>#N/A</v>
      </c>
      <c r="EV85" s="173" t="e">
        <f t="shared" si="437"/>
        <v>#N/A</v>
      </c>
      <c r="EW85" s="173" t="e">
        <f t="shared" si="438"/>
        <v>#N/A</v>
      </c>
      <c r="EX85" s="173" t="e">
        <f t="shared" si="439"/>
        <v>#N/A</v>
      </c>
      <c r="EY85" s="173" t="e">
        <f t="shared" si="440"/>
        <v>#N/A</v>
      </c>
      <c r="EZ85" s="173" t="e">
        <f t="shared" si="441"/>
        <v>#N/A</v>
      </c>
      <c r="FA85" s="173" t="e">
        <f t="shared" si="442"/>
        <v>#N/A</v>
      </c>
      <c r="FB85" s="173" t="e">
        <f t="shared" si="443"/>
        <v>#N/A</v>
      </c>
      <c r="FC85" s="173" t="e">
        <f t="shared" si="444"/>
        <v>#N/A</v>
      </c>
      <c r="FD85" s="173" t="e">
        <f t="shared" si="445"/>
        <v>#N/A</v>
      </c>
      <c r="FE85" s="173" t="e">
        <f t="shared" si="446"/>
        <v>#N/A</v>
      </c>
      <c r="FF85" s="173" t="e">
        <f t="shared" si="447"/>
        <v>#N/A</v>
      </c>
      <c r="FG85" s="173" t="e">
        <f t="shared" si="448"/>
        <v>#N/A</v>
      </c>
      <c r="FH85" s="173" t="e">
        <f t="shared" si="449"/>
        <v>#N/A</v>
      </c>
      <c r="FI85" s="173" t="e">
        <f t="shared" si="450"/>
        <v>#N/A</v>
      </c>
      <c r="FJ85" s="173" t="e">
        <f t="shared" si="451"/>
        <v>#N/A</v>
      </c>
      <c r="FK85" s="173" t="e">
        <f t="shared" si="452"/>
        <v>#N/A</v>
      </c>
      <c r="FL85" s="173" t="e">
        <f t="shared" si="453"/>
        <v>#N/A</v>
      </c>
      <c r="FM85" s="173" t="e">
        <f t="shared" si="454"/>
        <v>#N/A</v>
      </c>
      <c r="FN85" s="173" t="e">
        <f t="shared" si="455"/>
        <v>#N/A</v>
      </c>
      <c r="FO85" s="173" t="e">
        <f t="shared" si="456"/>
        <v>#N/A</v>
      </c>
      <c r="FP85" s="173" t="e">
        <f t="shared" si="457"/>
        <v>#N/A</v>
      </c>
      <c r="FQ85" s="173" t="e">
        <f t="shared" si="458"/>
        <v>#N/A</v>
      </c>
      <c r="FR85" s="173" t="e">
        <f t="shared" si="459"/>
        <v>#N/A</v>
      </c>
      <c r="FS85" s="173" t="e">
        <f t="shared" si="460"/>
        <v>#N/A</v>
      </c>
      <c r="FT85" s="173" t="e">
        <f t="shared" si="461"/>
        <v>#N/A</v>
      </c>
      <c r="FU85" s="173" t="e">
        <f t="shared" si="462"/>
        <v>#N/A</v>
      </c>
      <c r="FV85" s="173" t="e">
        <f t="shared" si="463"/>
        <v>#N/A</v>
      </c>
      <c r="FW85" s="173" t="e">
        <f t="shared" si="464"/>
        <v>#N/A</v>
      </c>
      <c r="FX85" s="173" t="e">
        <f t="shared" si="465"/>
        <v>#N/A</v>
      </c>
      <c r="FY85" s="173" t="e">
        <f t="shared" si="466"/>
        <v>#N/A</v>
      </c>
      <c r="FZ85" s="173" t="e">
        <f t="shared" si="467"/>
        <v>#N/A</v>
      </c>
      <c r="GA85" s="173" t="e">
        <f t="shared" si="468"/>
        <v>#N/A</v>
      </c>
      <c r="GB85" s="173" t="e">
        <f t="shared" si="469"/>
        <v>#N/A</v>
      </c>
      <c r="GC85" s="173" t="e">
        <f t="shared" si="470"/>
        <v>#N/A</v>
      </c>
      <c r="GD85" s="173" t="e">
        <f t="shared" si="471"/>
        <v>#N/A</v>
      </c>
      <c r="GE85" s="173" t="e">
        <f t="shared" si="472"/>
        <v>#N/A</v>
      </c>
      <c r="GF85" s="173" t="e">
        <f t="shared" si="473"/>
        <v>#N/A</v>
      </c>
      <c r="GG85" s="173" t="e">
        <f t="shared" si="474"/>
        <v>#N/A</v>
      </c>
      <c r="GH85" s="173" t="e">
        <f t="shared" si="475"/>
        <v>#N/A</v>
      </c>
      <c r="GI85" s="173" t="e">
        <f t="shared" si="476"/>
        <v>#N/A</v>
      </c>
      <c r="GJ85" s="173" t="e">
        <f t="shared" si="477"/>
        <v>#N/A</v>
      </c>
      <c r="GK85" s="173" t="e">
        <f t="shared" si="478"/>
        <v>#N/A</v>
      </c>
      <c r="GL85" s="173" t="e">
        <f t="shared" si="479"/>
        <v>#N/A</v>
      </c>
      <c r="GM85" s="173" t="e">
        <f t="shared" si="480"/>
        <v>#N/A</v>
      </c>
      <c r="GN85" s="173" t="e">
        <f t="shared" si="481"/>
        <v>#N/A</v>
      </c>
      <c r="GO85" s="173" t="e">
        <f t="shared" si="482"/>
        <v>#N/A</v>
      </c>
      <c r="GP85" s="173" t="e">
        <f t="shared" si="483"/>
        <v>#N/A</v>
      </c>
      <c r="GQ85" s="173" t="e">
        <f t="shared" si="484"/>
        <v>#N/A</v>
      </c>
      <c r="GR85" s="173" t="e">
        <f t="shared" si="485"/>
        <v>#N/A</v>
      </c>
      <c r="GS85" s="173" t="e">
        <f t="shared" si="486"/>
        <v>#N/A</v>
      </c>
      <c r="GT85" s="173" t="e">
        <f t="shared" si="487"/>
        <v>#N/A</v>
      </c>
      <c r="GU85" s="173" t="e">
        <f t="shared" si="488"/>
        <v>#N/A</v>
      </c>
      <c r="GV85" s="173" t="e">
        <f t="shared" si="489"/>
        <v>#N/A</v>
      </c>
      <c r="GW85" s="173" t="e">
        <f t="shared" si="490"/>
        <v>#N/A</v>
      </c>
      <c r="GX85" s="173" t="e">
        <f t="shared" si="491"/>
        <v>#N/A</v>
      </c>
      <c r="GY85" s="173" t="e">
        <f t="shared" si="492"/>
        <v>#N/A</v>
      </c>
      <c r="GZ85" s="173" t="e">
        <f t="shared" si="493"/>
        <v>#N/A</v>
      </c>
      <c r="HA85" s="173" t="e">
        <f t="shared" si="494"/>
        <v>#N/A</v>
      </c>
      <c r="HB85" s="173" t="e">
        <f t="shared" si="495"/>
        <v>#N/A</v>
      </c>
      <c r="HC85" s="173" t="e">
        <f t="shared" si="496"/>
        <v>#N/A</v>
      </c>
      <c r="HD85" s="173" t="e">
        <f t="shared" si="497"/>
        <v>#N/A</v>
      </c>
      <c r="HE85" s="173" t="e">
        <f t="shared" si="498"/>
        <v>#N/A</v>
      </c>
      <c r="HF85" s="173" t="e">
        <f t="shared" si="499"/>
        <v>#N/A</v>
      </c>
      <c r="HG85" s="173" t="e">
        <f t="shared" si="500"/>
        <v>#N/A</v>
      </c>
      <c r="HH85" s="173" t="e">
        <f t="shared" si="501"/>
        <v>#N/A</v>
      </c>
      <c r="HI85" s="173" t="e">
        <f t="shared" si="502"/>
        <v>#N/A</v>
      </c>
      <c r="HJ85" s="173" t="e">
        <f t="shared" si="503"/>
        <v>#N/A</v>
      </c>
      <c r="HK85" s="173" t="e">
        <f t="shared" si="504"/>
        <v>#N/A</v>
      </c>
      <c r="HL85" s="173" t="e">
        <f t="shared" si="505"/>
        <v>#N/A</v>
      </c>
      <c r="HM85" s="173" t="e">
        <f t="shared" si="506"/>
        <v>#N/A</v>
      </c>
      <c r="HN85" s="173" t="e">
        <f t="shared" si="507"/>
        <v>#N/A</v>
      </c>
      <c r="HO85" s="173" t="e">
        <f t="shared" si="508"/>
        <v>#N/A</v>
      </c>
      <c r="HP85" s="173" t="e">
        <f t="shared" si="509"/>
        <v>#N/A</v>
      </c>
    </row>
    <row r="86" spans="1:224" hidden="1" x14ac:dyDescent="0.25">
      <c r="A86" s="4">
        <v>83</v>
      </c>
      <c r="B86" s="100" t="str">
        <f t="shared" si="510"/>
        <v/>
      </c>
      <c r="C86" s="99"/>
      <c r="D86" s="100" t="str">
        <f t="shared" si="511"/>
        <v/>
      </c>
      <c r="E86" s="36" t="str">
        <f t="shared" si="403"/>
        <v/>
      </c>
      <c r="F86" s="36" t="str">
        <f t="shared" si="404"/>
        <v/>
      </c>
      <c r="G86" s="77" t="str">
        <f t="shared" si="512"/>
        <v/>
      </c>
      <c r="H86" s="23"/>
      <c r="I86" s="58"/>
      <c r="J86" s="300"/>
      <c r="K86" s="78" t="str">
        <f>IF(AND(B86&gt;0,C86&gt;0,D86&gt;0),IF(ISBLANK(J86),IF(ISBLANK(H86),"",(D86-B86)*VLOOKUP(H86,VLookups!$A$4:$B$13,2,FALSE)),J86),"")</f>
        <v/>
      </c>
      <c r="L86" s="79" t="str">
        <f t="shared" si="405"/>
        <v/>
      </c>
      <c r="M86" s="99"/>
      <c r="N86" s="290" t="str">
        <f>IF(AND(M86&gt;0,C86&gt;0,NOT(K86="")),ABS(VLOOKUP($M$1,VLookups!$A$43:$B$44,2,FALSE)-_xlfn.NORM.DIST(M86,G86,K86,TRUE)),"")</f>
        <v/>
      </c>
      <c r="O86" s="98" t="str">
        <f>IF(AND($B86&gt;0,$C86&gt;0,$D86&gt;0,NOT(ISBLANK($H86))),_xlfn.NORM.INV(ABS(VLOOKUP($M$1,VLookups!$A$43:$B$44,2,FALSE)-O$3),$G86,$K86),"")</f>
        <v/>
      </c>
      <c r="P86" s="97" t="str">
        <f>IF(AND($B86&gt;0,$C86&gt;0,$D86&gt;0,NOT(ISBLANK($H86))),_xlfn.NORM.INV(ABS(VLOOKUP($M$1,VLookups!$A$43:$B$44,2,FALSE)-P$3),$G86,$K86),"")</f>
        <v/>
      </c>
      <c r="Q86" s="98" t="str">
        <f>IF(AND($B86&gt;0,$C86&gt;0,$D86&gt;0,NOT(ISBLANK($H86))),_xlfn.NORM.INV(ABS(VLOOKUP($M$1,VLookups!$A$43:$B$44,2,FALSE)-Q$3),$G86,$K86),"")</f>
        <v/>
      </c>
      <c r="R86" s="97" t="str">
        <f>IF(AND($B86&gt;0,$C86&gt;0,$D86&gt;0,NOT(ISBLANK($H86))),_xlfn.NORM.INV(ABS(VLOOKUP($M$1,VLookups!$A$43:$B$44,2,FALSE)-R$3),$G86,$K86),"")</f>
        <v/>
      </c>
      <c r="S86" s="98" t="str">
        <f>IF(AND($B86&gt;0,$C86&gt;0,$D86&gt;0,NOT(ISBLANK($H86))),_xlfn.NORM.INV(ABS(VLOOKUP($M$1,VLookups!$A$43:$B$44,2,FALSE)-S$3),$G86,$K86),"")</f>
        <v/>
      </c>
      <c r="T86" s="97" t="str">
        <f>IF(AND($B86&gt;0,$C86&gt;0,$D86&gt;0,NOT(ISBLANK($H86))),_xlfn.NORM.INV(ABS(VLOOKUP($M$1,VLookups!$A$43:$B$44,2,FALSE)-T$3),$G86,$K86),"")</f>
        <v/>
      </c>
      <c r="U86" s="5"/>
      <c r="V86" s="172"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7"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3" t="e">
        <f t="shared" si="409"/>
        <v>#N/A</v>
      </c>
      <c r="DU86" s="173" t="e">
        <f t="shared" si="410"/>
        <v>#N/A</v>
      </c>
      <c r="DV86" s="173" t="e">
        <f t="shared" si="411"/>
        <v>#N/A</v>
      </c>
      <c r="DW86" s="173" t="e">
        <f t="shared" si="412"/>
        <v>#N/A</v>
      </c>
      <c r="DX86" s="173" t="e">
        <f t="shared" si="413"/>
        <v>#N/A</v>
      </c>
      <c r="DY86" s="173" t="e">
        <f t="shared" si="414"/>
        <v>#N/A</v>
      </c>
      <c r="DZ86" s="173" t="e">
        <f t="shared" si="415"/>
        <v>#N/A</v>
      </c>
      <c r="EA86" s="173" t="e">
        <f t="shared" si="416"/>
        <v>#N/A</v>
      </c>
      <c r="EB86" s="173" t="e">
        <f t="shared" si="417"/>
        <v>#N/A</v>
      </c>
      <c r="EC86" s="173" t="e">
        <f t="shared" si="418"/>
        <v>#N/A</v>
      </c>
      <c r="ED86" s="173" t="e">
        <f t="shared" si="419"/>
        <v>#N/A</v>
      </c>
      <c r="EE86" s="173" t="e">
        <f t="shared" si="420"/>
        <v>#N/A</v>
      </c>
      <c r="EF86" s="173" t="e">
        <f t="shared" si="421"/>
        <v>#N/A</v>
      </c>
      <c r="EG86" s="173" t="e">
        <f t="shared" si="422"/>
        <v>#N/A</v>
      </c>
      <c r="EH86" s="173" t="e">
        <f t="shared" si="423"/>
        <v>#N/A</v>
      </c>
      <c r="EI86" s="173" t="e">
        <f t="shared" si="424"/>
        <v>#N/A</v>
      </c>
      <c r="EJ86" s="173" t="e">
        <f t="shared" si="425"/>
        <v>#N/A</v>
      </c>
      <c r="EK86" s="173" t="e">
        <f t="shared" si="426"/>
        <v>#N/A</v>
      </c>
      <c r="EL86" s="173" t="e">
        <f t="shared" si="427"/>
        <v>#N/A</v>
      </c>
      <c r="EM86" s="173" t="e">
        <f t="shared" si="428"/>
        <v>#N/A</v>
      </c>
      <c r="EN86" s="173" t="e">
        <f t="shared" si="429"/>
        <v>#N/A</v>
      </c>
      <c r="EO86" s="173" t="e">
        <f t="shared" si="430"/>
        <v>#N/A</v>
      </c>
      <c r="EP86" s="173" t="e">
        <f t="shared" si="431"/>
        <v>#N/A</v>
      </c>
      <c r="EQ86" s="173" t="e">
        <f t="shared" si="432"/>
        <v>#N/A</v>
      </c>
      <c r="ER86" s="173" t="e">
        <f t="shared" si="433"/>
        <v>#N/A</v>
      </c>
      <c r="ES86" s="173" t="e">
        <f t="shared" si="434"/>
        <v>#N/A</v>
      </c>
      <c r="ET86" s="173" t="e">
        <f t="shared" si="435"/>
        <v>#N/A</v>
      </c>
      <c r="EU86" s="173" t="e">
        <f t="shared" si="436"/>
        <v>#N/A</v>
      </c>
      <c r="EV86" s="173" t="e">
        <f t="shared" si="437"/>
        <v>#N/A</v>
      </c>
      <c r="EW86" s="173" t="e">
        <f t="shared" si="438"/>
        <v>#N/A</v>
      </c>
      <c r="EX86" s="173" t="e">
        <f t="shared" si="439"/>
        <v>#N/A</v>
      </c>
      <c r="EY86" s="173" t="e">
        <f t="shared" si="440"/>
        <v>#N/A</v>
      </c>
      <c r="EZ86" s="173" t="e">
        <f t="shared" si="441"/>
        <v>#N/A</v>
      </c>
      <c r="FA86" s="173" t="e">
        <f t="shared" si="442"/>
        <v>#N/A</v>
      </c>
      <c r="FB86" s="173" t="e">
        <f t="shared" si="443"/>
        <v>#N/A</v>
      </c>
      <c r="FC86" s="173" t="e">
        <f t="shared" si="444"/>
        <v>#N/A</v>
      </c>
      <c r="FD86" s="173" t="e">
        <f t="shared" si="445"/>
        <v>#N/A</v>
      </c>
      <c r="FE86" s="173" t="e">
        <f t="shared" si="446"/>
        <v>#N/A</v>
      </c>
      <c r="FF86" s="173" t="e">
        <f t="shared" si="447"/>
        <v>#N/A</v>
      </c>
      <c r="FG86" s="173" t="e">
        <f t="shared" si="448"/>
        <v>#N/A</v>
      </c>
      <c r="FH86" s="173" t="e">
        <f t="shared" si="449"/>
        <v>#N/A</v>
      </c>
      <c r="FI86" s="173" t="e">
        <f t="shared" si="450"/>
        <v>#N/A</v>
      </c>
      <c r="FJ86" s="173" t="e">
        <f t="shared" si="451"/>
        <v>#N/A</v>
      </c>
      <c r="FK86" s="173" t="e">
        <f t="shared" si="452"/>
        <v>#N/A</v>
      </c>
      <c r="FL86" s="173" t="e">
        <f t="shared" si="453"/>
        <v>#N/A</v>
      </c>
      <c r="FM86" s="173" t="e">
        <f t="shared" si="454"/>
        <v>#N/A</v>
      </c>
      <c r="FN86" s="173" t="e">
        <f t="shared" si="455"/>
        <v>#N/A</v>
      </c>
      <c r="FO86" s="173" t="e">
        <f t="shared" si="456"/>
        <v>#N/A</v>
      </c>
      <c r="FP86" s="173" t="e">
        <f t="shared" si="457"/>
        <v>#N/A</v>
      </c>
      <c r="FQ86" s="173" t="e">
        <f t="shared" si="458"/>
        <v>#N/A</v>
      </c>
      <c r="FR86" s="173" t="e">
        <f t="shared" si="459"/>
        <v>#N/A</v>
      </c>
      <c r="FS86" s="173" t="e">
        <f t="shared" si="460"/>
        <v>#N/A</v>
      </c>
      <c r="FT86" s="173" t="e">
        <f t="shared" si="461"/>
        <v>#N/A</v>
      </c>
      <c r="FU86" s="173" t="e">
        <f t="shared" si="462"/>
        <v>#N/A</v>
      </c>
      <c r="FV86" s="173" t="e">
        <f t="shared" si="463"/>
        <v>#N/A</v>
      </c>
      <c r="FW86" s="173" t="e">
        <f t="shared" si="464"/>
        <v>#N/A</v>
      </c>
      <c r="FX86" s="173" t="e">
        <f t="shared" si="465"/>
        <v>#N/A</v>
      </c>
      <c r="FY86" s="173" t="e">
        <f t="shared" si="466"/>
        <v>#N/A</v>
      </c>
      <c r="FZ86" s="173" t="e">
        <f t="shared" si="467"/>
        <v>#N/A</v>
      </c>
      <c r="GA86" s="173" t="e">
        <f t="shared" si="468"/>
        <v>#N/A</v>
      </c>
      <c r="GB86" s="173" t="e">
        <f t="shared" si="469"/>
        <v>#N/A</v>
      </c>
      <c r="GC86" s="173" t="e">
        <f t="shared" si="470"/>
        <v>#N/A</v>
      </c>
      <c r="GD86" s="173" t="e">
        <f t="shared" si="471"/>
        <v>#N/A</v>
      </c>
      <c r="GE86" s="173" t="e">
        <f t="shared" si="472"/>
        <v>#N/A</v>
      </c>
      <c r="GF86" s="173" t="e">
        <f t="shared" si="473"/>
        <v>#N/A</v>
      </c>
      <c r="GG86" s="173" t="e">
        <f t="shared" si="474"/>
        <v>#N/A</v>
      </c>
      <c r="GH86" s="173" t="e">
        <f t="shared" si="475"/>
        <v>#N/A</v>
      </c>
      <c r="GI86" s="173" t="e">
        <f t="shared" si="476"/>
        <v>#N/A</v>
      </c>
      <c r="GJ86" s="173" t="e">
        <f t="shared" si="477"/>
        <v>#N/A</v>
      </c>
      <c r="GK86" s="173" t="e">
        <f t="shared" si="478"/>
        <v>#N/A</v>
      </c>
      <c r="GL86" s="173" t="e">
        <f t="shared" si="479"/>
        <v>#N/A</v>
      </c>
      <c r="GM86" s="173" t="e">
        <f t="shared" si="480"/>
        <v>#N/A</v>
      </c>
      <c r="GN86" s="173" t="e">
        <f t="shared" si="481"/>
        <v>#N/A</v>
      </c>
      <c r="GO86" s="173" t="e">
        <f t="shared" si="482"/>
        <v>#N/A</v>
      </c>
      <c r="GP86" s="173" t="e">
        <f t="shared" si="483"/>
        <v>#N/A</v>
      </c>
      <c r="GQ86" s="173" t="e">
        <f t="shared" si="484"/>
        <v>#N/A</v>
      </c>
      <c r="GR86" s="173" t="e">
        <f t="shared" si="485"/>
        <v>#N/A</v>
      </c>
      <c r="GS86" s="173" t="e">
        <f t="shared" si="486"/>
        <v>#N/A</v>
      </c>
      <c r="GT86" s="173" t="e">
        <f t="shared" si="487"/>
        <v>#N/A</v>
      </c>
      <c r="GU86" s="173" t="e">
        <f t="shared" si="488"/>
        <v>#N/A</v>
      </c>
      <c r="GV86" s="173" t="e">
        <f t="shared" si="489"/>
        <v>#N/A</v>
      </c>
      <c r="GW86" s="173" t="e">
        <f t="shared" si="490"/>
        <v>#N/A</v>
      </c>
      <c r="GX86" s="173" t="e">
        <f t="shared" si="491"/>
        <v>#N/A</v>
      </c>
      <c r="GY86" s="173" t="e">
        <f t="shared" si="492"/>
        <v>#N/A</v>
      </c>
      <c r="GZ86" s="173" t="e">
        <f t="shared" si="493"/>
        <v>#N/A</v>
      </c>
      <c r="HA86" s="173" t="e">
        <f t="shared" si="494"/>
        <v>#N/A</v>
      </c>
      <c r="HB86" s="173" t="e">
        <f t="shared" si="495"/>
        <v>#N/A</v>
      </c>
      <c r="HC86" s="173" t="e">
        <f t="shared" si="496"/>
        <v>#N/A</v>
      </c>
      <c r="HD86" s="173" t="e">
        <f t="shared" si="497"/>
        <v>#N/A</v>
      </c>
      <c r="HE86" s="173" t="e">
        <f t="shared" si="498"/>
        <v>#N/A</v>
      </c>
      <c r="HF86" s="173" t="e">
        <f t="shared" si="499"/>
        <v>#N/A</v>
      </c>
      <c r="HG86" s="173" t="e">
        <f t="shared" si="500"/>
        <v>#N/A</v>
      </c>
      <c r="HH86" s="173" t="e">
        <f t="shared" si="501"/>
        <v>#N/A</v>
      </c>
      <c r="HI86" s="173" t="e">
        <f t="shared" si="502"/>
        <v>#N/A</v>
      </c>
      <c r="HJ86" s="173" t="e">
        <f t="shared" si="503"/>
        <v>#N/A</v>
      </c>
      <c r="HK86" s="173" t="e">
        <f t="shared" si="504"/>
        <v>#N/A</v>
      </c>
      <c r="HL86" s="173" t="e">
        <f t="shared" si="505"/>
        <v>#N/A</v>
      </c>
      <c r="HM86" s="173" t="e">
        <f t="shared" si="506"/>
        <v>#N/A</v>
      </c>
      <c r="HN86" s="173" t="e">
        <f t="shared" si="507"/>
        <v>#N/A</v>
      </c>
      <c r="HO86" s="173" t="e">
        <f t="shared" si="508"/>
        <v>#N/A</v>
      </c>
      <c r="HP86" s="173" t="e">
        <f t="shared" si="509"/>
        <v>#N/A</v>
      </c>
    </row>
    <row r="87" spans="1:224" hidden="1" x14ac:dyDescent="0.25">
      <c r="A87" s="4">
        <v>84</v>
      </c>
      <c r="B87" s="100" t="str">
        <f t="shared" si="510"/>
        <v/>
      </c>
      <c r="C87" s="99"/>
      <c r="D87" s="100" t="str">
        <f t="shared" si="511"/>
        <v/>
      </c>
      <c r="E87" s="36" t="str">
        <f t="shared" si="403"/>
        <v/>
      </c>
      <c r="F87" s="36" t="str">
        <f t="shared" si="404"/>
        <v/>
      </c>
      <c r="G87" s="77" t="str">
        <f t="shared" si="512"/>
        <v/>
      </c>
      <c r="H87" s="23"/>
      <c r="I87" s="58"/>
      <c r="J87" s="300"/>
      <c r="K87" s="78" t="str">
        <f>IF(AND(B87&gt;0,C87&gt;0,D87&gt;0),IF(ISBLANK(J87),IF(ISBLANK(H87),"",(D87-B87)*VLOOKUP(H87,VLookups!$A$4:$B$13,2,FALSE)),J87),"")</f>
        <v/>
      </c>
      <c r="L87" s="79" t="str">
        <f t="shared" si="405"/>
        <v/>
      </c>
      <c r="M87" s="99"/>
      <c r="N87" s="290" t="str">
        <f>IF(AND(M87&gt;0,C87&gt;0,NOT(K87="")),ABS(VLOOKUP($M$1,VLookups!$A$43:$B$44,2,FALSE)-_xlfn.NORM.DIST(M87,G87,K87,TRUE)),"")</f>
        <v/>
      </c>
      <c r="O87" s="98" t="str">
        <f>IF(AND($B87&gt;0,$C87&gt;0,$D87&gt;0,NOT(ISBLANK($H87))),_xlfn.NORM.INV(ABS(VLOOKUP($M$1,VLookups!$A$43:$B$44,2,FALSE)-O$3),$G87,$K87),"")</f>
        <v/>
      </c>
      <c r="P87" s="97" t="str">
        <f>IF(AND($B87&gt;0,$C87&gt;0,$D87&gt;0,NOT(ISBLANK($H87))),_xlfn.NORM.INV(ABS(VLOOKUP($M$1,VLookups!$A$43:$B$44,2,FALSE)-P$3),$G87,$K87),"")</f>
        <v/>
      </c>
      <c r="Q87" s="98" t="str">
        <f>IF(AND($B87&gt;0,$C87&gt;0,$D87&gt;0,NOT(ISBLANK($H87))),_xlfn.NORM.INV(ABS(VLOOKUP($M$1,VLookups!$A$43:$B$44,2,FALSE)-Q$3),$G87,$K87),"")</f>
        <v/>
      </c>
      <c r="R87" s="97" t="str">
        <f>IF(AND($B87&gt;0,$C87&gt;0,$D87&gt;0,NOT(ISBLANK($H87))),_xlfn.NORM.INV(ABS(VLOOKUP($M$1,VLookups!$A$43:$B$44,2,FALSE)-R$3),$G87,$K87),"")</f>
        <v/>
      </c>
      <c r="S87" s="98" t="str">
        <f>IF(AND($B87&gt;0,$C87&gt;0,$D87&gt;0,NOT(ISBLANK($H87))),_xlfn.NORM.INV(ABS(VLOOKUP($M$1,VLookups!$A$43:$B$44,2,FALSE)-S$3),$G87,$K87),"")</f>
        <v/>
      </c>
      <c r="T87" s="97" t="str">
        <f>IF(AND($B87&gt;0,$C87&gt;0,$D87&gt;0,NOT(ISBLANK($H87))),_xlfn.NORM.INV(ABS(VLOOKUP($M$1,VLookups!$A$43:$B$44,2,FALSE)-T$3),$G87,$K87),"")</f>
        <v/>
      </c>
      <c r="U87" s="5"/>
      <c r="V87" s="172"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7"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3" t="e">
        <f t="shared" si="409"/>
        <v>#N/A</v>
      </c>
      <c r="DU87" s="173" t="e">
        <f t="shared" si="410"/>
        <v>#N/A</v>
      </c>
      <c r="DV87" s="173" t="e">
        <f t="shared" si="411"/>
        <v>#N/A</v>
      </c>
      <c r="DW87" s="173" t="e">
        <f t="shared" si="412"/>
        <v>#N/A</v>
      </c>
      <c r="DX87" s="173" t="e">
        <f t="shared" si="413"/>
        <v>#N/A</v>
      </c>
      <c r="DY87" s="173" t="e">
        <f t="shared" si="414"/>
        <v>#N/A</v>
      </c>
      <c r="DZ87" s="173" t="e">
        <f t="shared" si="415"/>
        <v>#N/A</v>
      </c>
      <c r="EA87" s="173" t="e">
        <f t="shared" si="416"/>
        <v>#N/A</v>
      </c>
      <c r="EB87" s="173" t="e">
        <f t="shared" si="417"/>
        <v>#N/A</v>
      </c>
      <c r="EC87" s="173" t="e">
        <f t="shared" si="418"/>
        <v>#N/A</v>
      </c>
      <c r="ED87" s="173" t="e">
        <f t="shared" si="419"/>
        <v>#N/A</v>
      </c>
      <c r="EE87" s="173" t="e">
        <f t="shared" si="420"/>
        <v>#N/A</v>
      </c>
      <c r="EF87" s="173" t="e">
        <f t="shared" si="421"/>
        <v>#N/A</v>
      </c>
      <c r="EG87" s="173" t="e">
        <f t="shared" si="422"/>
        <v>#N/A</v>
      </c>
      <c r="EH87" s="173" t="e">
        <f t="shared" si="423"/>
        <v>#N/A</v>
      </c>
      <c r="EI87" s="173" t="e">
        <f t="shared" si="424"/>
        <v>#N/A</v>
      </c>
      <c r="EJ87" s="173" t="e">
        <f t="shared" si="425"/>
        <v>#N/A</v>
      </c>
      <c r="EK87" s="173" t="e">
        <f t="shared" si="426"/>
        <v>#N/A</v>
      </c>
      <c r="EL87" s="173" t="e">
        <f t="shared" si="427"/>
        <v>#N/A</v>
      </c>
      <c r="EM87" s="173" t="e">
        <f t="shared" si="428"/>
        <v>#N/A</v>
      </c>
      <c r="EN87" s="173" t="e">
        <f t="shared" si="429"/>
        <v>#N/A</v>
      </c>
      <c r="EO87" s="173" t="e">
        <f t="shared" si="430"/>
        <v>#N/A</v>
      </c>
      <c r="EP87" s="173" t="e">
        <f t="shared" si="431"/>
        <v>#N/A</v>
      </c>
      <c r="EQ87" s="173" t="e">
        <f t="shared" si="432"/>
        <v>#N/A</v>
      </c>
      <c r="ER87" s="173" t="e">
        <f t="shared" si="433"/>
        <v>#N/A</v>
      </c>
      <c r="ES87" s="173" t="e">
        <f t="shared" si="434"/>
        <v>#N/A</v>
      </c>
      <c r="ET87" s="173" t="e">
        <f t="shared" si="435"/>
        <v>#N/A</v>
      </c>
      <c r="EU87" s="173" t="e">
        <f t="shared" si="436"/>
        <v>#N/A</v>
      </c>
      <c r="EV87" s="173" t="e">
        <f t="shared" si="437"/>
        <v>#N/A</v>
      </c>
      <c r="EW87" s="173" t="e">
        <f t="shared" si="438"/>
        <v>#N/A</v>
      </c>
      <c r="EX87" s="173" t="e">
        <f t="shared" si="439"/>
        <v>#N/A</v>
      </c>
      <c r="EY87" s="173" t="e">
        <f t="shared" si="440"/>
        <v>#N/A</v>
      </c>
      <c r="EZ87" s="173" t="e">
        <f t="shared" si="441"/>
        <v>#N/A</v>
      </c>
      <c r="FA87" s="173" t="e">
        <f t="shared" si="442"/>
        <v>#N/A</v>
      </c>
      <c r="FB87" s="173" t="e">
        <f t="shared" si="443"/>
        <v>#N/A</v>
      </c>
      <c r="FC87" s="173" t="e">
        <f t="shared" si="444"/>
        <v>#N/A</v>
      </c>
      <c r="FD87" s="173" t="e">
        <f t="shared" si="445"/>
        <v>#N/A</v>
      </c>
      <c r="FE87" s="173" t="e">
        <f t="shared" si="446"/>
        <v>#N/A</v>
      </c>
      <c r="FF87" s="173" t="e">
        <f t="shared" si="447"/>
        <v>#N/A</v>
      </c>
      <c r="FG87" s="173" t="e">
        <f t="shared" si="448"/>
        <v>#N/A</v>
      </c>
      <c r="FH87" s="173" t="e">
        <f t="shared" si="449"/>
        <v>#N/A</v>
      </c>
      <c r="FI87" s="173" t="e">
        <f t="shared" si="450"/>
        <v>#N/A</v>
      </c>
      <c r="FJ87" s="173" t="e">
        <f t="shared" si="451"/>
        <v>#N/A</v>
      </c>
      <c r="FK87" s="173" t="e">
        <f t="shared" si="452"/>
        <v>#N/A</v>
      </c>
      <c r="FL87" s="173" t="e">
        <f t="shared" si="453"/>
        <v>#N/A</v>
      </c>
      <c r="FM87" s="173" t="e">
        <f t="shared" si="454"/>
        <v>#N/A</v>
      </c>
      <c r="FN87" s="173" t="e">
        <f t="shared" si="455"/>
        <v>#N/A</v>
      </c>
      <c r="FO87" s="173" t="e">
        <f t="shared" si="456"/>
        <v>#N/A</v>
      </c>
      <c r="FP87" s="173" t="e">
        <f t="shared" si="457"/>
        <v>#N/A</v>
      </c>
      <c r="FQ87" s="173" t="e">
        <f t="shared" si="458"/>
        <v>#N/A</v>
      </c>
      <c r="FR87" s="173" t="e">
        <f t="shared" si="459"/>
        <v>#N/A</v>
      </c>
      <c r="FS87" s="173" t="e">
        <f t="shared" si="460"/>
        <v>#N/A</v>
      </c>
      <c r="FT87" s="173" t="e">
        <f t="shared" si="461"/>
        <v>#N/A</v>
      </c>
      <c r="FU87" s="173" t="e">
        <f t="shared" si="462"/>
        <v>#N/A</v>
      </c>
      <c r="FV87" s="173" t="e">
        <f t="shared" si="463"/>
        <v>#N/A</v>
      </c>
      <c r="FW87" s="173" t="e">
        <f t="shared" si="464"/>
        <v>#N/A</v>
      </c>
      <c r="FX87" s="173" t="e">
        <f t="shared" si="465"/>
        <v>#N/A</v>
      </c>
      <c r="FY87" s="173" t="e">
        <f t="shared" si="466"/>
        <v>#N/A</v>
      </c>
      <c r="FZ87" s="173" t="e">
        <f t="shared" si="467"/>
        <v>#N/A</v>
      </c>
      <c r="GA87" s="173" t="e">
        <f t="shared" si="468"/>
        <v>#N/A</v>
      </c>
      <c r="GB87" s="173" t="e">
        <f t="shared" si="469"/>
        <v>#N/A</v>
      </c>
      <c r="GC87" s="173" t="e">
        <f t="shared" si="470"/>
        <v>#N/A</v>
      </c>
      <c r="GD87" s="173" t="e">
        <f t="shared" si="471"/>
        <v>#N/A</v>
      </c>
      <c r="GE87" s="173" t="e">
        <f t="shared" si="472"/>
        <v>#N/A</v>
      </c>
      <c r="GF87" s="173" t="e">
        <f t="shared" si="473"/>
        <v>#N/A</v>
      </c>
      <c r="GG87" s="173" t="e">
        <f t="shared" si="474"/>
        <v>#N/A</v>
      </c>
      <c r="GH87" s="173" t="e">
        <f t="shared" si="475"/>
        <v>#N/A</v>
      </c>
      <c r="GI87" s="173" t="e">
        <f t="shared" si="476"/>
        <v>#N/A</v>
      </c>
      <c r="GJ87" s="173" t="e">
        <f t="shared" si="477"/>
        <v>#N/A</v>
      </c>
      <c r="GK87" s="173" t="e">
        <f t="shared" si="478"/>
        <v>#N/A</v>
      </c>
      <c r="GL87" s="173" t="e">
        <f t="shared" si="479"/>
        <v>#N/A</v>
      </c>
      <c r="GM87" s="173" t="e">
        <f t="shared" si="480"/>
        <v>#N/A</v>
      </c>
      <c r="GN87" s="173" t="e">
        <f t="shared" si="481"/>
        <v>#N/A</v>
      </c>
      <c r="GO87" s="173" t="e">
        <f t="shared" si="482"/>
        <v>#N/A</v>
      </c>
      <c r="GP87" s="173" t="e">
        <f t="shared" si="483"/>
        <v>#N/A</v>
      </c>
      <c r="GQ87" s="173" t="e">
        <f t="shared" si="484"/>
        <v>#N/A</v>
      </c>
      <c r="GR87" s="173" t="e">
        <f t="shared" si="485"/>
        <v>#N/A</v>
      </c>
      <c r="GS87" s="173" t="e">
        <f t="shared" si="486"/>
        <v>#N/A</v>
      </c>
      <c r="GT87" s="173" t="e">
        <f t="shared" si="487"/>
        <v>#N/A</v>
      </c>
      <c r="GU87" s="173" t="e">
        <f t="shared" si="488"/>
        <v>#N/A</v>
      </c>
      <c r="GV87" s="173" t="e">
        <f t="shared" si="489"/>
        <v>#N/A</v>
      </c>
      <c r="GW87" s="173" t="e">
        <f t="shared" si="490"/>
        <v>#N/A</v>
      </c>
      <c r="GX87" s="173" t="e">
        <f t="shared" si="491"/>
        <v>#N/A</v>
      </c>
      <c r="GY87" s="173" t="e">
        <f t="shared" si="492"/>
        <v>#N/A</v>
      </c>
      <c r="GZ87" s="173" t="e">
        <f t="shared" si="493"/>
        <v>#N/A</v>
      </c>
      <c r="HA87" s="173" t="e">
        <f t="shared" si="494"/>
        <v>#N/A</v>
      </c>
      <c r="HB87" s="173" t="e">
        <f t="shared" si="495"/>
        <v>#N/A</v>
      </c>
      <c r="HC87" s="173" t="e">
        <f t="shared" si="496"/>
        <v>#N/A</v>
      </c>
      <c r="HD87" s="173" t="e">
        <f t="shared" si="497"/>
        <v>#N/A</v>
      </c>
      <c r="HE87" s="173" t="e">
        <f t="shared" si="498"/>
        <v>#N/A</v>
      </c>
      <c r="HF87" s="173" t="e">
        <f t="shared" si="499"/>
        <v>#N/A</v>
      </c>
      <c r="HG87" s="173" t="e">
        <f t="shared" si="500"/>
        <v>#N/A</v>
      </c>
      <c r="HH87" s="173" t="e">
        <f t="shared" si="501"/>
        <v>#N/A</v>
      </c>
      <c r="HI87" s="173" t="e">
        <f t="shared" si="502"/>
        <v>#N/A</v>
      </c>
      <c r="HJ87" s="173" t="e">
        <f t="shared" si="503"/>
        <v>#N/A</v>
      </c>
      <c r="HK87" s="173" t="e">
        <f t="shared" si="504"/>
        <v>#N/A</v>
      </c>
      <c r="HL87" s="173" t="e">
        <f t="shared" si="505"/>
        <v>#N/A</v>
      </c>
      <c r="HM87" s="173" t="e">
        <f t="shared" si="506"/>
        <v>#N/A</v>
      </c>
      <c r="HN87" s="173" t="e">
        <f t="shared" si="507"/>
        <v>#N/A</v>
      </c>
      <c r="HO87" s="173" t="e">
        <f t="shared" si="508"/>
        <v>#N/A</v>
      </c>
      <c r="HP87" s="173" t="e">
        <f t="shared" si="509"/>
        <v>#N/A</v>
      </c>
    </row>
    <row r="88" spans="1:224" hidden="1" x14ac:dyDescent="0.25">
      <c r="A88" s="4">
        <v>85</v>
      </c>
      <c r="B88" s="100" t="str">
        <f t="shared" si="510"/>
        <v/>
      </c>
      <c r="C88" s="99"/>
      <c r="D88" s="100" t="str">
        <f t="shared" si="511"/>
        <v/>
      </c>
      <c r="E88" s="36" t="str">
        <f t="shared" si="403"/>
        <v/>
      </c>
      <c r="F88" s="36" t="str">
        <f t="shared" si="404"/>
        <v/>
      </c>
      <c r="G88" s="77" t="str">
        <f t="shared" si="512"/>
        <v/>
      </c>
      <c r="H88" s="23"/>
      <c r="I88" s="58"/>
      <c r="J88" s="300"/>
      <c r="K88" s="78" t="str">
        <f>IF(AND(B88&gt;0,C88&gt;0,D88&gt;0),IF(ISBLANK(J88),IF(ISBLANK(H88),"",(D88-B88)*VLOOKUP(H88,VLookups!$A$4:$B$13,2,FALSE)),J88),"")</f>
        <v/>
      </c>
      <c r="L88" s="79" t="str">
        <f t="shared" si="405"/>
        <v/>
      </c>
      <c r="M88" s="99"/>
      <c r="N88" s="290" t="str">
        <f>IF(AND(M88&gt;0,C88&gt;0,NOT(K88="")),ABS(VLOOKUP($M$1,VLookups!$A$43:$B$44,2,FALSE)-_xlfn.NORM.DIST(M88,G88,K88,TRUE)),"")</f>
        <v/>
      </c>
      <c r="O88" s="98" t="str">
        <f>IF(AND($B88&gt;0,$C88&gt;0,$D88&gt;0,NOT(ISBLANK($H88))),_xlfn.NORM.INV(ABS(VLOOKUP($M$1,VLookups!$A$43:$B$44,2,FALSE)-O$3),$G88,$K88),"")</f>
        <v/>
      </c>
      <c r="P88" s="97" t="str">
        <f>IF(AND($B88&gt;0,$C88&gt;0,$D88&gt;0,NOT(ISBLANK($H88))),_xlfn.NORM.INV(ABS(VLOOKUP($M$1,VLookups!$A$43:$B$44,2,FALSE)-P$3),$G88,$K88),"")</f>
        <v/>
      </c>
      <c r="Q88" s="98" t="str">
        <f>IF(AND($B88&gt;0,$C88&gt;0,$D88&gt;0,NOT(ISBLANK($H88))),_xlfn.NORM.INV(ABS(VLOOKUP($M$1,VLookups!$A$43:$B$44,2,FALSE)-Q$3),$G88,$K88),"")</f>
        <v/>
      </c>
      <c r="R88" s="97" t="str">
        <f>IF(AND($B88&gt;0,$C88&gt;0,$D88&gt;0,NOT(ISBLANK($H88))),_xlfn.NORM.INV(ABS(VLOOKUP($M$1,VLookups!$A$43:$B$44,2,FALSE)-R$3),$G88,$K88),"")</f>
        <v/>
      </c>
      <c r="S88" s="98" t="str">
        <f>IF(AND($B88&gt;0,$C88&gt;0,$D88&gt;0,NOT(ISBLANK($H88))),_xlfn.NORM.INV(ABS(VLOOKUP($M$1,VLookups!$A$43:$B$44,2,FALSE)-S$3),$G88,$K88),"")</f>
        <v/>
      </c>
      <c r="T88" s="97" t="str">
        <f>IF(AND($B88&gt;0,$C88&gt;0,$D88&gt;0,NOT(ISBLANK($H88))),_xlfn.NORM.INV(ABS(VLOOKUP($M$1,VLookups!$A$43:$B$44,2,FALSE)-T$3),$G88,$K88),"")</f>
        <v/>
      </c>
      <c r="U88" s="5"/>
      <c r="V88" s="172"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7"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3" t="e">
        <f t="shared" si="409"/>
        <v>#N/A</v>
      </c>
      <c r="DU88" s="173" t="e">
        <f t="shared" si="410"/>
        <v>#N/A</v>
      </c>
      <c r="DV88" s="173" t="e">
        <f t="shared" si="411"/>
        <v>#N/A</v>
      </c>
      <c r="DW88" s="173" t="e">
        <f t="shared" si="412"/>
        <v>#N/A</v>
      </c>
      <c r="DX88" s="173" t="e">
        <f t="shared" si="413"/>
        <v>#N/A</v>
      </c>
      <c r="DY88" s="173" t="e">
        <f t="shared" si="414"/>
        <v>#N/A</v>
      </c>
      <c r="DZ88" s="173" t="e">
        <f t="shared" si="415"/>
        <v>#N/A</v>
      </c>
      <c r="EA88" s="173" t="e">
        <f t="shared" si="416"/>
        <v>#N/A</v>
      </c>
      <c r="EB88" s="173" t="e">
        <f t="shared" si="417"/>
        <v>#N/A</v>
      </c>
      <c r="EC88" s="173" t="e">
        <f t="shared" si="418"/>
        <v>#N/A</v>
      </c>
      <c r="ED88" s="173" t="e">
        <f t="shared" si="419"/>
        <v>#N/A</v>
      </c>
      <c r="EE88" s="173" t="e">
        <f t="shared" si="420"/>
        <v>#N/A</v>
      </c>
      <c r="EF88" s="173" t="e">
        <f t="shared" si="421"/>
        <v>#N/A</v>
      </c>
      <c r="EG88" s="173" t="e">
        <f t="shared" si="422"/>
        <v>#N/A</v>
      </c>
      <c r="EH88" s="173" t="e">
        <f t="shared" si="423"/>
        <v>#N/A</v>
      </c>
      <c r="EI88" s="173" t="e">
        <f t="shared" si="424"/>
        <v>#N/A</v>
      </c>
      <c r="EJ88" s="173" t="e">
        <f t="shared" si="425"/>
        <v>#N/A</v>
      </c>
      <c r="EK88" s="173" t="e">
        <f t="shared" si="426"/>
        <v>#N/A</v>
      </c>
      <c r="EL88" s="173" t="e">
        <f t="shared" si="427"/>
        <v>#N/A</v>
      </c>
      <c r="EM88" s="173" t="e">
        <f t="shared" si="428"/>
        <v>#N/A</v>
      </c>
      <c r="EN88" s="173" t="e">
        <f t="shared" si="429"/>
        <v>#N/A</v>
      </c>
      <c r="EO88" s="173" t="e">
        <f t="shared" si="430"/>
        <v>#N/A</v>
      </c>
      <c r="EP88" s="173" t="e">
        <f t="shared" si="431"/>
        <v>#N/A</v>
      </c>
      <c r="EQ88" s="173" t="e">
        <f t="shared" si="432"/>
        <v>#N/A</v>
      </c>
      <c r="ER88" s="173" t="e">
        <f t="shared" si="433"/>
        <v>#N/A</v>
      </c>
      <c r="ES88" s="173" t="e">
        <f t="shared" si="434"/>
        <v>#N/A</v>
      </c>
      <c r="ET88" s="173" t="e">
        <f t="shared" si="435"/>
        <v>#N/A</v>
      </c>
      <c r="EU88" s="173" t="e">
        <f t="shared" si="436"/>
        <v>#N/A</v>
      </c>
      <c r="EV88" s="173" t="e">
        <f t="shared" si="437"/>
        <v>#N/A</v>
      </c>
      <c r="EW88" s="173" t="e">
        <f t="shared" si="438"/>
        <v>#N/A</v>
      </c>
      <c r="EX88" s="173" t="e">
        <f t="shared" si="439"/>
        <v>#N/A</v>
      </c>
      <c r="EY88" s="173" t="e">
        <f t="shared" si="440"/>
        <v>#N/A</v>
      </c>
      <c r="EZ88" s="173" t="e">
        <f t="shared" si="441"/>
        <v>#N/A</v>
      </c>
      <c r="FA88" s="173" t="e">
        <f t="shared" si="442"/>
        <v>#N/A</v>
      </c>
      <c r="FB88" s="173" t="e">
        <f t="shared" si="443"/>
        <v>#N/A</v>
      </c>
      <c r="FC88" s="173" t="e">
        <f t="shared" si="444"/>
        <v>#N/A</v>
      </c>
      <c r="FD88" s="173" t="e">
        <f t="shared" si="445"/>
        <v>#N/A</v>
      </c>
      <c r="FE88" s="173" t="e">
        <f t="shared" si="446"/>
        <v>#N/A</v>
      </c>
      <c r="FF88" s="173" t="e">
        <f t="shared" si="447"/>
        <v>#N/A</v>
      </c>
      <c r="FG88" s="173" t="e">
        <f t="shared" si="448"/>
        <v>#N/A</v>
      </c>
      <c r="FH88" s="173" t="e">
        <f t="shared" si="449"/>
        <v>#N/A</v>
      </c>
      <c r="FI88" s="173" t="e">
        <f t="shared" si="450"/>
        <v>#N/A</v>
      </c>
      <c r="FJ88" s="173" t="e">
        <f t="shared" si="451"/>
        <v>#N/A</v>
      </c>
      <c r="FK88" s="173" t="e">
        <f t="shared" si="452"/>
        <v>#N/A</v>
      </c>
      <c r="FL88" s="173" t="e">
        <f t="shared" si="453"/>
        <v>#N/A</v>
      </c>
      <c r="FM88" s="173" t="e">
        <f t="shared" si="454"/>
        <v>#N/A</v>
      </c>
      <c r="FN88" s="173" t="e">
        <f t="shared" si="455"/>
        <v>#N/A</v>
      </c>
      <c r="FO88" s="173" t="e">
        <f t="shared" si="456"/>
        <v>#N/A</v>
      </c>
      <c r="FP88" s="173" t="e">
        <f t="shared" si="457"/>
        <v>#N/A</v>
      </c>
      <c r="FQ88" s="173" t="e">
        <f t="shared" si="458"/>
        <v>#N/A</v>
      </c>
      <c r="FR88" s="173" t="e">
        <f t="shared" si="459"/>
        <v>#N/A</v>
      </c>
      <c r="FS88" s="173" t="e">
        <f t="shared" si="460"/>
        <v>#N/A</v>
      </c>
      <c r="FT88" s="173" t="e">
        <f t="shared" si="461"/>
        <v>#N/A</v>
      </c>
      <c r="FU88" s="173" t="e">
        <f t="shared" si="462"/>
        <v>#N/A</v>
      </c>
      <c r="FV88" s="173" t="e">
        <f t="shared" si="463"/>
        <v>#N/A</v>
      </c>
      <c r="FW88" s="173" t="e">
        <f t="shared" si="464"/>
        <v>#N/A</v>
      </c>
      <c r="FX88" s="173" t="e">
        <f t="shared" si="465"/>
        <v>#N/A</v>
      </c>
      <c r="FY88" s="173" t="e">
        <f t="shared" si="466"/>
        <v>#N/A</v>
      </c>
      <c r="FZ88" s="173" t="e">
        <f t="shared" si="467"/>
        <v>#N/A</v>
      </c>
      <c r="GA88" s="173" t="e">
        <f t="shared" si="468"/>
        <v>#N/A</v>
      </c>
      <c r="GB88" s="173" t="e">
        <f t="shared" si="469"/>
        <v>#N/A</v>
      </c>
      <c r="GC88" s="173" t="e">
        <f t="shared" si="470"/>
        <v>#N/A</v>
      </c>
      <c r="GD88" s="173" t="e">
        <f t="shared" si="471"/>
        <v>#N/A</v>
      </c>
      <c r="GE88" s="173" t="e">
        <f t="shared" si="472"/>
        <v>#N/A</v>
      </c>
      <c r="GF88" s="173" t="e">
        <f t="shared" si="473"/>
        <v>#N/A</v>
      </c>
      <c r="GG88" s="173" t="e">
        <f t="shared" si="474"/>
        <v>#N/A</v>
      </c>
      <c r="GH88" s="173" t="e">
        <f t="shared" si="475"/>
        <v>#N/A</v>
      </c>
      <c r="GI88" s="173" t="e">
        <f t="shared" si="476"/>
        <v>#N/A</v>
      </c>
      <c r="GJ88" s="173" t="e">
        <f t="shared" si="477"/>
        <v>#N/A</v>
      </c>
      <c r="GK88" s="173" t="e">
        <f t="shared" si="478"/>
        <v>#N/A</v>
      </c>
      <c r="GL88" s="173" t="e">
        <f t="shared" si="479"/>
        <v>#N/A</v>
      </c>
      <c r="GM88" s="173" t="e">
        <f t="shared" si="480"/>
        <v>#N/A</v>
      </c>
      <c r="GN88" s="173" t="e">
        <f t="shared" si="481"/>
        <v>#N/A</v>
      </c>
      <c r="GO88" s="173" t="e">
        <f t="shared" si="482"/>
        <v>#N/A</v>
      </c>
      <c r="GP88" s="173" t="e">
        <f t="shared" si="483"/>
        <v>#N/A</v>
      </c>
      <c r="GQ88" s="173" t="e">
        <f t="shared" si="484"/>
        <v>#N/A</v>
      </c>
      <c r="GR88" s="173" t="e">
        <f t="shared" si="485"/>
        <v>#N/A</v>
      </c>
      <c r="GS88" s="173" t="e">
        <f t="shared" si="486"/>
        <v>#N/A</v>
      </c>
      <c r="GT88" s="173" t="e">
        <f t="shared" si="487"/>
        <v>#N/A</v>
      </c>
      <c r="GU88" s="173" t="e">
        <f t="shared" si="488"/>
        <v>#N/A</v>
      </c>
      <c r="GV88" s="173" t="e">
        <f t="shared" si="489"/>
        <v>#N/A</v>
      </c>
      <c r="GW88" s="173" t="e">
        <f t="shared" si="490"/>
        <v>#N/A</v>
      </c>
      <c r="GX88" s="173" t="e">
        <f t="shared" si="491"/>
        <v>#N/A</v>
      </c>
      <c r="GY88" s="173" t="e">
        <f t="shared" si="492"/>
        <v>#N/A</v>
      </c>
      <c r="GZ88" s="173" t="e">
        <f t="shared" si="493"/>
        <v>#N/A</v>
      </c>
      <c r="HA88" s="173" t="e">
        <f t="shared" si="494"/>
        <v>#N/A</v>
      </c>
      <c r="HB88" s="173" t="e">
        <f t="shared" si="495"/>
        <v>#N/A</v>
      </c>
      <c r="HC88" s="173" t="e">
        <f t="shared" si="496"/>
        <v>#N/A</v>
      </c>
      <c r="HD88" s="173" t="e">
        <f t="shared" si="497"/>
        <v>#N/A</v>
      </c>
      <c r="HE88" s="173" t="e">
        <f t="shared" si="498"/>
        <v>#N/A</v>
      </c>
      <c r="HF88" s="173" t="e">
        <f t="shared" si="499"/>
        <v>#N/A</v>
      </c>
      <c r="HG88" s="173" t="e">
        <f t="shared" si="500"/>
        <v>#N/A</v>
      </c>
      <c r="HH88" s="173" t="e">
        <f t="shared" si="501"/>
        <v>#N/A</v>
      </c>
      <c r="HI88" s="173" t="e">
        <f t="shared" si="502"/>
        <v>#N/A</v>
      </c>
      <c r="HJ88" s="173" t="e">
        <f t="shared" si="503"/>
        <v>#N/A</v>
      </c>
      <c r="HK88" s="173" t="e">
        <f t="shared" si="504"/>
        <v>#N/A</v>
      </c>
      <c r="HL88" s="173" t="e">
        <f t="shared" si="505"/>
        <v>#N/A</v>
      </c>
      <c r="HM88" s="173" t="e">
        <f t="shared" si="506"/>
        <v>#N/A</v>
      </c>
      <c r="HN88" s="173" t="e">
        <f t="shared" si="507"/>
        <v>#N/A</v>
      </c>
      <c r="HO88" s="173" t="e">
        <f t="shared" si="508"/>
        <v>#N/A</v>
      </c>
      <c r="HP88" s="173" t="e">
        <f t="shared" si="509"/>
        <v>#N/A</v>
      </c>
    </row>
    <row r="89" spans="1:224" hidden="1" x14ac:dyDescent="0.25">
      <c r="A89" s="4">
        <v>86</v>
      </c>
      <c r="B89" s="100" t="str">
        <f t="shared" si="510"/>
        <v/>
      </c>
      <c r="C89" s="99"/>
      <c r="D89" s="100" t="str">
        <f t="shared" si="511"/>
        <v/>
      </c>
      <c r="E89" s="36" t="str">
        <f t="shared" si="403"/>
        <v/>
      </c>
      <c r="F89" s="36" t="str">
        <f t="shared" si="404"/>
        <v/>
      </c>
      <c r="G89" s="77" t="str">
        <f t="shared" si="512"/>
        <v/>
      </c>
      <c r="H89" s="23"/>
      <c r="I89" s="58"/>
      <c r="J89" s="300"/>
      <c r="K89" s="78" t="str">
        <f>IF(AND(B89&gt;0,C89&gt;0,D89&gt;0),IF(ISBLANK(J89),IF(ISBLANK(H89),"",(D89-B89)*VLOOKUP(H89,VLookups!$A$4:$B$13,2,FALSE)),J89),"")</f>
        <v/>
      </c>
      <c r="L89" s="79" t="str">
        <f t="shared" si="405"/>
        <v/>
      </c>
      <c r="M89" s="99"/>
      <c r="N89" s="290" t="str">
        <f>IF(AND(M89&gt;0,C89&gt;0,NOT(K89="")),ABS(VLOOKUP($M$1,VLookups!$A$43:$B$44,2,FALSE)-_xlfn.NORM.DIST(M89,G89,K89,TRUE)),"")</f>
        <v/>
      </c>
      <c r="O89" s="98" t="str">
        <f>IF(AND($B89&gt;0,$C89&gt;0,$D89&gt;0,NOT(ISBLANK($H89))),_xlfn.NORM.INV(ABS(VLOOKUP($M$1,VLookups!$A$43:$B$44,2,FALSE)-O$3),$G89,$K89),"")</f>
        <v/>
      </c>
      <c r="P89" s="97" t="str">
        <f>IF(AND($B89&gt;0,$C89&gt;0,$D89&gt;0,NOT(ISBLANK($H89))),_xlfn.NORM.INV(ABS(VLOOKUP($M$1,VLookups!$A$43:$B$44,2,FALSE)-P$3),$G89,$K89),"")</f>
        <v/>
      </c>
      <c r="Q89" s="98" t="str">
        <f>IF(AND($B89&gt;0,$C89&gt;0,$D89&gt;0,NOT(ISBLANK($H89))),_xlfn.NORM.INV(ABS(VLOOKUP($M$1,VLookups!$A$43:$B$44,2,FALSE)-Q$3),$G89,$K89),"")</f>
        <v/>
      </c>
      <c r="R89" s="97" t="str">
        <f>IF(AND($B89&gt;0,$C89&gt;0,$D89&gt;0,NOT(ISBLANK($H89))),_xlfn.NORM.INV(ABS(VLOOKUP($M$1,VLookups!$A$43:$B$44,2,FALSE)-R$3),$G89,$K89),"")</f>
        <v/>
      </c>
      <c r="S89" s="98" t="str">
        <f>IF(AND($B89&gt;0,$C89&gt;0,$D89&gt;0,NOT(ISBLANK($H89))),_xlfn.NORM.INV(ABS(VLOOKUP($M$1,VLookups!$A$43:$B$44,2,FALSE)-S$3),$G89,$K89),"")</f>
        <v/>
      </c>
      <c r="T89" s="97" t="str">
        <f>IF(AND($B89&gt;0,$C89&gt;0,$D89&gt;0,NOT(ISBLANK($H89))),_xlfn.NORM.INV(ABS(VLOOKUP($M$1,VLookups!$A$43:$B$44,2,FALSE)-T$3),$G89,$K89),"")</f>
        <v/>
      </c>
      <c r="U89" s="5"/>
      <c r="V89" s="172"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7"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3" t="e">
        <f t="shared" si="409"/>
        <v>#N/A</v>
      </c>
      <c r="DU89" s="173" t="e">
        <f t="shared" si="410"/>
        <v>#N/A</v>
      </c>
      <c r="DV89" s="173" t="e">
        <f t="shared" si="411"/>
        <v>#N/A</v>
      </c>
      <c r="DW89" s="173" t="e">
        <f t="shared" si="412"/>
        <v>#N/A</v>
      </c>
      <c r="DX89" s="173" t="e">
        <f t="shared" si="413"/>
        <v>#N/A</v>
      </c>
      <c r="DY89" s="173" t="e">
        <f t="shared" si="414"/>
        <v>#N/A</v>
      </c>
      <c r="DZ89" s="173" t="e">
        <f t="shared" si="415"/>
        <v>#N/A</v>
      </c>
      <c r="EA89" s="173" t="e">
        <f t="shared" si="416"/>
        <v>#N/A</v>
      </c>
      <c r="EB89" s="173" t="e">
        <f t="shared" si="417"/>
        <v>#N/A</v>
      </c>
      <c r="EC89" s="173" t="e">
        <f t="shared" si="418"/>
        <v>#N/A</v>
      </c>
      <c r="ED89" s="173" t="e">
        <f t="shared" si="419"/>
        <v>#N/A</v>
      </c>
      <c r="EE89" s="173" t="e">
        <f t="shared" si="420"/>
        <v>#N/A</v>
      </c>
      <c r="EF89" s="173" t="e">
        <f t="shared" si="421"/>
        <v>#N/A</v>
      </c>
      <c r="EG89" s="173" t="e">
        <f t="shared" si="422"/>
        <v>#N/A</v>
      </c>
      <c r="EH89" s="173" t="e">
        <f t="shared" si="423"/>
        <v>#N/A</v>
      </c>
      <c r="EI89" s="173" t="e">
        <f t="shared" si="424"/>
        <v>#N/A</v>
      </c>
      <c r="EJ89" s="173" t="e">
        <f t="shared" si="425"/>
        <v>#N/A</v>
      </c>
      <c r="EK89" s="173" t="e">
        <f t="shared" si="426"/>
        <v>#N/A</v>
      </c>
      <c r="EL89" s="173" t="e">
        <f t="shared" si="427"/>
        <v>#N/A</v>
      </c>
      <c r="EM89" s="173" t="e">
        <f t="shared" si="428"/>
        <v>#N/A</v>
      </c>
      <c r="EN89" s="173" t="e">
        <f t="shared" si="429"/>
        <v>#N/A</v>
      </c>
      <c r="EO89" s="173" t="e">
        <f t="shared" si="430"/>
        <v>#N/A</v>
      </c>
      <c r="EP89" s="173" t="e">
        <f t="shared" si="431"/>
        <v>#N/A</v>
      </c>
      <c r="EQ89" s="173" t="e">
        <f t="shared" si="432"/>
        <v>#N/A</v>
      </c>
      <c r="ER89" s="173" t="e">
        <f t="shared" si="433"/>
        <v>#N/A</v>
      </c>
      <c r="ES89" s="173" t="e">
        <f t="shared" si="434"/>
        <v>#N/A</v>
      </c>
      <c r="ET89" s="173" t="e">
        <f t="shared" si="435"/>
        <v>#N/A</v>
      </c>
      <c r="EU89" s="173" t="e">
        <f t="shared" si="436"/>
        <v>#N/A</v>
      </c>
      <c r="EV89" s="173" t="e">
        <f t="shared" si="437"/>
        <v>#N/A</v>
      </c>
      <c r="EW89" s="173" t="e">
        <f t="shared" si="438"/>
        <v>#N/A</v>
      </c>
      <c r="EX89" s="173" t="e">
        <f t="shared" si="439"/>
        <v>#N/A</v>
      </c>
      <c r="EY89" s="173" t="e">
        <f t="shared" si="440"/>
        <v>#N/A</v>
      </c>
      <c r="EZ89" s="173" t="e">
        <f t="shared" si="441"/>
        <v>#N/A</v>
      </c>
      <c r="FA89" s="173" t="e">
        <f t="shared" si="442"/>
        <v>#N/A</v>
      </c>
      <c r="FB89" s="173" t="e">
        <f t="shared" si="443"/>
        <v>#N/A</v>
      </c>
      <c r="FC89" s="173" t="e">
        <f t="shared" si="444"/>
        <v>#N/A</v>
      </c>
      <c r="FD89" s="173" t="e">
        <f t="shared" si="445"/>
        <v>#N/A</v>
      </c>
      <c r="FE89" s="173" t="e">
        <f t="shared" si="446"/>
        <v>#N/A</v>
      </c>
      <c r="FF89" s="173" t="e">
        <f t="shared" si="447"/>
        <v>#N/A</v>
      </c>
      <c r="FG89" s="173" t="e">
        <f t="shared" si="448"/>
        <v>#N/A</v>
      </c>
      <c r="FH89" s="173" t="e">
        <f t="shared" si="449"/>
        <v>#N/A</v>
      </c>
      <c r="FI89" s="173" t="e">
        <f t="shared" si="450"/>
        <v>#N/A</v>
      </c>
      <c r="FJ89" s="173" t="e">
        <f t="shared" si="451"/>
        <v>#N/A</v>
      </c>
      <c r="FK89" s="173" t="e">
        <f t="shared" si="452"/>
        <v>#N/A</v>
      </c>
      <c r="FL89" s="173" t="e">
        <f t="shared" si="453"/>
        <v>#N/A</v>
      </c>
      <c r="FM89" s="173" t="e">
        <f t="shared" si="454"/>
        <v>#N/A</v>
      </c>
      <c r="FN89" s="173" t="e">
        <f t="shared" si="455"/>
        <v>#N/A</v>
      </c>
      <c r="FO89" s="173" t="e">
        <f t="shared" si="456"/>
        <v>#N/A</v>
      </c>
      <c r="FP89" s="173" t="e">
        <f t="shared" si="457"/>
        <v>#N/A</v>
      </c>
      <c r="FQ89" s="173" t="e">
        <f t="shared" si="458"/>
        <v>#N/A</v>
      </c>
      <c r="FR89" s="173" t="e">
        <f t="shared" si="459"/>
        <v>#N/A</v>
      </c>
      <c r="FS89" s="173" t="e">
        <f t="shared" si="460"/>
        <v>#N/A</v>
      </c>
      <c r="FT89" s="173" t="e">
        <f t="shared" si="461"/>
        <v>#N/A</v>
      </c>
      <c r="FU89" s="173" t="e">
        <f t="shared" si="462"/>
        <v>#N/A</v>
      </c>
      <c r="FV89" s="173" t="e">
        <f t="shared" si="463"/>
        <v>#N/A</v>
      </c>
      <c r="FW89" s="173" t="e">
        <f t="shared" si="464"/>
        <v>#N/A</v>
      </c>
      <c r="FX89" s="173" t="e">
        <f t="shared" si="465"/>
        <v>#N/A</v>
      </c>
      <c r="FY89" s="173" t="e">
        <f t="shared" si="466"/>
        <v>#N/A</v>
      </c>
      <c r="FZ89" s="173" t="e">
        <f t="shared" si="467"/>
        <v>#N/A</v>
      </c>
      <c r="GA89" s="173" t="e">
        <f t="shared" si="468"/>
        <v>#N/A</v>
      </c>
      <c r="GB89" s="173" t="e">
        <f t="shared" si="469"/>
        <v>#N/A</v>
      </c>
      <c r="GC89" s="173" t="e">
        <f t="shared" si="470"/>
        <v>#N/A</v>
      </c>
      <c r="GD89" s="173" t="e">
        <f t="shared" si="471"/>
        <v>#N/A</v>
      </c>
      <c r="GE89" s="173" t="e">
        <f t="shared" si="472"/>
        <v>#N/A</v>
      </c>
      <c r="GF89" s="173" t="e">
        <f t="shared" si="473"/>
        <v>#N/A</v>
      </c>
      <c r="GG89" s="173" t="e">
        <f t="shared" si="474"/>
        <v>#N/A</v>
      </c>
      <c r="GH89" s="173" t="e">
        <f t="shared" si="475"/>
        <v>#N/A</v>
      </c>
      <c r="GI89" s="173" t="e">
        <f t="shared" si="476"/>
        <v>#N/A</v>
      </c>
      <c r="GJ89" s="173" t="e">
        <f t="shared" si="477"/>
        <v>#N/A</v>
      </c>
      <c r="GK89" s="173" t="e">
        <f t="shared" si="478"/>
        <v>#N/A</v>
      </c>
      <c r="GL89" s="173" t="e">
        <f t="shared" si="479"/>
        <v>#N/A</v>
      </c>
      <c r="GM89" s="173" t="e">
        <f t="shared" si="480"/>
        <v>#N/A</v>
      </c>
      <c r="GN89" s="173" t="e">
        <f t="shared" si="481"/>
        <v>#N/A</v>
      </c>
      <c r="GO89" s="173" t="e">
        <f t="shared" si="482"/>
        <v>#N/A</v>
      </c>
      <c r="GP89" s="173" t="e">
        <f t="shared" si="483"/>
        <v>#N/A</v>
      </c>
      <c r="GQ89" s="173" t="e">
        <f t="shared" si="484"/>
        <v>#N/A</v>
      </c>
      <c r="GR89" s="173" t="e">
        <f t="shared" si="485"/>
        <v>#N/A</v>
      </c>
      <c r="GS89" s="173" t="e">
        <f t="shared" si="486"/>
        <v>#N/A</v>
      </c>
      <c r="GT89" s="173" t="e">
        <f t="shared" si="487"/>
        <v>#N/A</v>
      </c>
      <c r="GU89" s="173" t="e">
        <f t="shared" si="488"/>
        <v>#N/A</v>
      </c>
      <c r="GV89" s="173" t="e">
        <f t="shared" si="489"/>
        <v>#N/A</v>
      </c>
      <c r="GW89" s="173" t="e">
        <f t="shared" si="490"/>
        <v>#N/A</v>
      </c>
      <c r="GX89" s="173" t="e">
        <f t="shared" si="491"/>
        <v>#N/A</v>
      </c>
      <c r="GY89" s="173" t="e">
        <f t="shared" si="492"/>
        <v>#N/A</v>
      </c>
      <c r="GZ89" s="173" t="e">
        <f t="shared" si="493"/>
        <v>#N/A</v>
      </c>
      <c r="HA89" s="173" t="e">
        <f t="shared" si="494"/>
        <v>#N/A</v>
      </c>
      <c r="HB89" s="173" t="e">
        <f t="shared" si="495"/>
        <v>#N/A</v>
      </c>
      <c r="HC89" s="173" t="e">
        <f t="shared" si="496"/>
        <v>#N/A</v>
      </c>
      <c r="HD89" s="173" t="e">
        <f t="shared" si="497"/>
        <v>#N/A</v>
      </c>
      <c r="HE89" s="173" t="e">
        <f t="shared" si="498"/>
        <v>#N/A</v>
      </c>
      <c r="HF89" s="173" t="e">
        <f t="shared" si="499"/>
        <v>#N/A</v>
      </c>
      <c r="HG89" s="173" t="e">
        <f t="shared" si="500"/>
        <v>#N/A</v>
      </c>
      <c r="HH89" s="173" t="e">
        <f t="shared" si="501"/>
        <v>#N/A</v>
      </c>
      <c r="HI89" s="173" t="e">
        <f t="shared" si="502"/>
        <v>#N/A</v>
      </c>
      <c r="HJ89" s="173" t="e">
        <f t="shared" si="503"/>
        <v>#N/A</v>
      </c>
      <c r="HK89" s="173" t="e">
        <f t="shared" si="504"/>
        <v>#N/A</v>
      </c>
      <c r="HL89" s="173" t="e">
        <f t="shared" si="505"/>
        <v>#N/A</v>
      </c>
      <c r="HM89" s="173" t="e">
        <f t="shared" si="506"/>
        <v>#N/A</v>
      </c>
      <c r="HN89" s="173" t="e">
        <f t="shared" si="507"/>
        <v>#N/A</v>
      </c>
      <c r="HO89" s="173" t="e">
        <f t="shared" si="508"/>
        <v>#N/A</v>
      </c>
      <c r="HP89" s="173" t="e">
        <f t="shared" si="509"/>
        <v>#N/A</v>
      </c>
    </row>
    <row r="90" spans="1:224" hidden="1" x14ac:dyDescent="0.25">
      <c r="A90" s="4">
        <v>87</v>
      </c>
      <c r="B90" s="100" t="str">
        <f t="shared" si="510"/>
        <v/>
      </c>
      <c r="C90" s="99"/>
      <c r="D90" s="100" t="str">
        <f t="shared" si="511"/>
        <v/>
      </c>
      <c r="E90" s="36" t="str">
        <f t="shared" si="403"/>
        <v/>
      </c>
      <c r="F90" s="36" t="str">
        <f t="shared" si="404"/>
        <v/>
      </c>
      <c r="G90" s="77" t="str">
        <f t="shared" si="512"/>
        <v/>
      </c>
      <c r="H90" s="23"/>
      <c r="I90" s="58"/>
      <c r="J90" s="300"/>
      <c r="K90" s="78" t="str">
        <f>IF(AND(B90&gt;0,C90&gt;0,D90&gt;0),IF(ISBLANK(J90),IF(ISBLANK(H90),"",(D90-B90)*VLOOKUP(H90,VLookups!$A$4:$B$13,2,FALSE)),J90),"")</f>
        <v/>
      </c>
      <c r="L90" s="79" t="str">
        <f t="shared" si="405"/>
        <v/>
      </c>
      <c r="M90" s="99"/>
      <c r="N90" s="290" t="str">
        <f>IF(AND(M90&gt;0,C90&gt;0,NOT(K90="")),ABS(VLOOKUP($M$1,VLookups!$A$43:$B$44,2,FALSE)-_xlfn.NORM.DIST(M90,G90,K90,TRUE)),"")</f>
        <v/>
      </c>
      <c r="O90" s="98" t="str">
        <f>IF(AND($B90&gt;0,$C90&gt;0,$D90&gt;0,NOT(ISBLANK($H90))),_xlfn.NORM.INV(ABS(VLOOKUP($M$1,VLookups!$A$43:$B$44,2,FALSE)-O$3),$G90,$K90),"")</f>
        <v/>
      </c>
      <c r="P90" s="97" t="str">
        <f>IF(AND($B90&gt;0,$C90&gt;0,$D90&gt;0,NOT(ISBLANK($H90))),_xlfn.NORM.INV(ABS(VLOOKUP($M$1,VLookups!$A$43:$B$44,2,FALSE)-P$3),$G90,$K90),"")</f>
        <v/>
      </c>
      <c r="Q90" s="98" t="str">
        <f>IF(AND($B90&gt;0,$C90&gt;0,$D90&gt;0,NOT(ISBLANK($H90))),_xlfn.NORM.INV(ABS(VLOOKUP($M$1,VLookups!$A$43:$B$44,2,FALSE)-Q$3),$G90,$K90),"")</f>
        <v/>
      </c>
      <c r="R90" s="97" t="str">
        <f>IF(AND($B90&gt;0,$C90&gt;0,$D90&gt;0,NOT(ISBLANK($H90))),_xlfn.NORM.INV(ABS(VLOOKUP($M$1,VLookups!$A$43:$B$44,2,FALSE)-R$3),$G90,$K90),"")</f>
        <v/>
      </c>
      <c r="S90" s="98" t="str">
        <f>IF(AND($B90&gt;0,$C90&gt;0,$D90&gt;0,NOT(ISBLANK($H90))),_xlfn.NORM.INV(ABS(VLOOKUP($M$1,VLookups!$A$43:$B$44,2,FALSE)-S$3),$G90,$K90),"")</f>
        <v/>
      </c>
      <c r="T90" s="97" t="str">
        <f>IF(AND($B90&gt;0,$C90&gt;0,$D90&gt;0,NOT(ISBLANK($H90))),_xlfn.NORM.INV(ABS(VLOOKUP($M$1,VLookups!$A$43:$B$44,2,FALSE)-T$3),$G90,$K90),"")</f>
        <v/>
      </c>
      <c r="U90" s="5"/>
      <c r="V90" s="172"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7"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3" t="e">
        <f t="shared" si="409"/>
        <v>#N/A</v>
      </c>
      <c r="DU90" s="173" t="e">
        <f t="shared" si="410"/>
        <v>#N/A</v>
      </c>
      <c r="DV90" s="173" t="e">
        <f t="shared" si="411"/>
        <v>#N/A</v>
      </c>
      <c r="DW90" s="173" t="e">
        <f t="shared" si="412"/>
        <v>#N/A</v>
      </c>
      <c r="DX90" s="173" t="e">
        <f t="shared" si="413"/>
        <v>#N/A</v>
      </c>
      <c r="DY90" s="173" t="e">
        <f t="shared" si="414"/>
        <v>#N/A</v>
      </c>
      <c r="DZ90" s="173" t="e">
        <f t="shared" si="415"/>
        <v>#N/A</v>
      </c>
      <c r="EA90" s="173" t="e">
        <f t="shared" si="416"/>
        <v>#N/A</v>
      </c>
      <c r="EB90" s="173" t="e">
        <f t="shared" si="417"/>
        <v>#N/A</v>
      </c>
      <c r="EC90" s="173" t="e">
        <f t="shared" si="418"/>
        <v>#N/A</v>
      </c>
      <c r="ED90" s="173" t="e">
        <f t="shared" si="419"/>
        <v>#N/A</v>
      </c>
      <c r="EE90" s="173" t="e">
        <f t="shared" si="420"/>
        <v>#N/A</v>
      </c>
      <c r="EF90" s="173" t="e">
        <f t="shared" si="421"/>
        <v>#N/A</v>
      </c>
      <c r="EG90" s="173" t="e">
        <f t="shared" si="422"/>
        <v>#N/A</v>
      </c>
      <c r="EH90" s="173" t="e">
        <f t="shared" si="423"/>
        <v>#N/A</v>
      </c>
      <c r="EI90" s="173" t="e">
        <f t="shared" si="424"/>
        <v>#N/A</v>
      </c>
      <c r="EJ90" s="173" t="e">
        <f t="shared" si="425"/>
        <v>#N/A</v>
      </c>
      <c r="EK90" s="173" t="e">
        <f t="shared" si="426"/>
        <v>#N/A</v>
      </c>
      <c r="EL90" s="173" t="e">
        <f t="shared" si="427"/>
        <v>#N/A</v>
      </c>
      <c r="EM90" s="173" t="e">
        <f t="shared" si="428"/>
        <v>#N/A</v>
      </c>
      <c r="EN90" s="173" t="e">
        <f t="shared" si="429"/>
        <v>#N/A</v>
      </c>
      <c r="EO90" s="173" t="e">
        <f t="shared" si="430"/>
        <v>#N/A</v>
      </c>
      <c r="EP90" s="173" t="e">
        <f t="shared" si="431"/>
        <v>#N/A</v>
      </c>
      <c r="EQ90" s="173" t="e">
        <f t="shared" si="432"/>
        <v>#N/A</v>
      </c>
      <c r="ER90" s="173" t="e">
        <f t="shared" si="433"/>
        <v>#N/A</v>
      </c>
      <c r="ES90" s="173" t="e">
        <f t="shared" si="434"/>
        <v>#N/A</v>
      </c>
      <c r="ET90" s="173" t="e">
        <f t="shared" si="435"/>
        <v>#N/A</v>
      </c>
      <c r="EU90" s="173" t="e">
        <f t="shared" si="436"/>
        <v>#N/A</v>
      </c>
      <c r="EV90" s="173" t="e">
        <f t="shared" si="437"/>
        <v>#N/A</v>
      </c>
      <c r="EW90" s="173" t="e">
        <f t="shared" si="438"/>
        <v>#N/A</v>
      </c>
      <c r="EX90" s="173" t="e">
        <f t="shared" si="439"/>
        <v>#N/A</v>
      </c>
      <c r="EY90" s="173" t="e">
        <f t="shared" si="440"/>
        <v>#N/A</v>
      </c>
      <c r="EZ90" s="173" t="e">
        <f t="shared" si="441"/>
        <v>#N/A</v>
      </c>
      <c r="FA90" s="173" t="e">
        <f t="shared" si="442"/>
        <v>#N/A</v>
      </c>
      <c r="FB90" s="173" t="e">
        <f t="shared" si="443"/>
        <v>#N/A</v>
      </c>
      <c r="FC90" s="173" t="e">
        <f t="shared" si="444"/>
        <v>#N/A</v>
      </c>
      <c r="FD90" s="173" t="e">
        <f t="shared" si="445"/>
        <v>#N/A</v>
      </c>
      <c r="FE90" s="173" t="e">
        <f t="shared" si="446"/>
        <v>#N/A</v>
      </c>
      <c r="FF90" s="173" t="e">
        <f t="shared" si="447"/>
        <v>#N/A</v>
      </c>
      <c r="FG90" s="173" t="e">
        <f t="shared" si="448"/>
        <v>#N/A</v>
      </c>
      <c r="FH90" s="173" t="e">
        <f t="shared" si="449"/>
        <v>#N/A</v>
      </c>
      <c r="FI90" s="173" t="e">
        <f t="shared" si="450"/>
        <v>#N/A</v>
      </c>
      <c r="FJ90" s="173" t="e">
        <f t="shared" si="451"/>
        <v>#N/A</v>
      </c>
      <c r="FK90" s="173" t="e">
        <f t="shared" si="452"/>
        <v>#N/A</v>
      </c>
      <c r="FL90" s="173" t="e">
        <f t="shared" si="453"/>
        <v>#N/A</v>
      </c>
      <c r="FM90" s="173" t="e">
        <f t="shared" si="454"/>
        <v>#N/A</v>
      </c>
      <c r="FN90" s="173" t="e">
        <f t="shared" si="455"/>
        <v>#N/A</v>
      </c>
      <c r="FO90" s="173" t="e">
        <f t="shared" si="456"/>
        <v>#N/A</v>
      </c>
      <c r="FP90" s="173" t="e">
        <f t="shared" si="457"/>
        <v>#N/A</v>
      </c>
      <c r="FQ90" s="173" t="e">
        <f t="shared" si="458"/>
        <v>#N/A</v>
      </c>
      <c r="FR90" s="173" t="e">
        <f t="shared" si="459"/>
        <v>#N/A</v>
      </c>
      <c r="FS90" s="173" t="e">
        <f t="shared" si="460"/>
        <v>#N/A</v>
      </c>
      <c r="FT90" s="173" t="e">
        <f t="shared" si="461"/>
        <v>#N/A</v>
      </c>
      <c r="FU90" s="173" t="e">
        <f t="shared" si="462"/>
        <v>#N/A</v>
      </c>
      <c r="FV90" s="173" t="e">
        <f t="shared" si="463"/>
        <v>#N/A</v>
      </c>
      <c r="FW90" s="173" t="e">
        <f t="shared" si="464"/>
        <v>#N/A</v>
      </c>
      <c r="FX90" s="173" t="e">
        <f t="shared" si="465"/>
        <v>#N/A</v>
      </c>
      <c r="FY90" s="173" t="e">
        <f t="shared" si="466"/>
        <v>#N/A</v>
      </c>
      <c r="FZ90" s="173" t="e">
        <f t="shared" si="467"/>
        <v>#N/A</v>
      </c>
      <c r="GA90" s="173" t="e">
        <f t="shared" si="468"/>
        <v>#N/A</v>
      </c>
      <c r="GB90" s="173" t="e">
        <f t="shared" si="469"/>
        <v>#N/A</v>
      </c>
      <c r="GC90" s="173" t="e">
        <f t="shared" si="470"/>
        <v>#N/A</v>
      </c>
      <c r="GD90" s="173" t="e">
        <f t="shared" si="471"/>
        <v>#N/A</v>
      </c>
      <c r="GE90" s="173" t="e">
        <f t="shared" si="472"/>
        <v>#N/A</v>
      </c>
      <c r="GF90" s="173" t="e">
        <f t="shared" si="473"/>
        <v>#N/A</v>
      </c>
      <c r="GG90" s="173" t="e">
        <f t="shared" si="474"/>
        <v>#N/A</v>
      </c>
      <c r="GH90" s="173" t="e">
        <f t="shared" si="475"/>
        <v>#N/A</v>
      </c>
      <c r="GI90" s="173" t="e">
        <f t="shared" si="476"/>
        <v>#N/A</v>
      </c>
      <c r="GJ90" s="173" t="e">
        <f t="shared" si="477"/>
        <v>#N/A</v>
      </c>
      <c r="GK90" s="173" t="e">
        <f t="shared" si="478"/>
        <v>#N/A</v>
      </c>
      <c r="GL90" s="173" t="e">
        <f t="shared" si="479"/>
        <v>#N/A</v>
      </c>
      <c r="GM90" s="173" t="e">
        <f t="shared" si="480"/>
        <v>#N/A</v>
      </c>
      <c r="GN90" s="173" t="e">
        <f t="shared" si="481"/>
        <v>#N/A</v>
      </c>
      <c r="GO90" s="173" t="e">
        <f t="shared" si="482"/>
        <v>#N/A</v>
      </c>
      <c r="GP90" s="173" t="e">
        <f t="shared" si="483"/>
        <v>#N/A</v>
      </c>
      <c r="GQ90" s="173" t="e">
        <f t="shared" si="484"/>
        <v>#N/A</v>
      </c>
      <c r="GR90" s="173" t="e">
        <f t="shared" si="485"/>
        <v>#N/A</v>
      </c>
      <c r="GS90" s="173" t="e">
        <f t="shared" si="486"/>
        <v>#N/A</v>
      </c>
      <c r="GT90" s="173" t="e">
        <f t="shared" si="487"/>
        <v>#N/A</v>
      </c>
      <c r="GU90" s="173" t="e">
        <f t="shared" si="488"/>
        <v>#N/A</v>
      </c>
      <c r="GV90" s="173" t="e">
        <f t="shared" si="489"/>
        <v>#N/A</v>
      </c>
      <c r="GW90" s="173" t="e">
        <f t="shared" si="490"/>
        <v>#N/A</v>
      </c>
      <c r="GX90" s="173" t="e">
        <f t="shared" si="491"/>
        <v>#N/A</v>
      </c>
      <c r="GY90" s="173" t="e">
        <f t="shared" si="492"/>
        <v>#N/A</v>
      </c>
      <c r="GZ90" s="173" t="e">
        <f t="shared" si="493"/>
        <v>#N/A</v>
      </c>
      <c r="HA90" s="173" t="e">
        <f t="shared" si="494"/>
        <v>#N/A</v>
      </c>
      <c r="HB90" s="173" t="e">
        <f t="shared" si="495"/>
        <v>#N/A</v>
      </c>
      <c r="HC90" s="173" t="e">
        <f t="shared" si="496"/>
        <v>#N/A</v>
      </c>
      <c r="HD90" s="173" t="e">
        <f t="shared" si="497"/>
        <v>#N/A</v>
      </c>
      <c r="HE90" s="173" t="e">
        <f t="shared" si="498"/>
        <v>#N/A</v>
      </c>
      <c r="HF90" s="173" t="e">
        <f t="shared" si="499"/>
        <v>#N/A</v>
      </c>
      <c r="HG90" s="173" t="e">
        <f t="shared" si="500"/>
        <v>#N/A</v>
      </c>
      <c r="HH90" s="173" t="e">
        <f t="shared" si="501"/>
        <v>#N/A</v>
      </c>
      <c r="HI90" s="173" t="e">
        <f t="shared" si="502"/>
        <v>#N/A</v>
      </c>
      <c r="HJ90" s="173" t="e">
        <f t="shared" si="503"/>
        <v>#N/A</v>
      </c>
      <c r="HK90" s="173" t="e">
        <f t="shared" si="504"/>
        <v>#N/A</v>
      </c>
      <c r="HL90" s="173" t="e">
        <f t="shared" si="505"/>
        <v>#N/A</v>
      </c>
      <c r="HM90" s="173" t="e">
        <f t="shared" si="506"/>
        <v>#N/A</v>
      </c>
      <c r="HN90" s="173" t="e">
        <f t="shared" si="507"/>
        <v>#N/A</v>
      </c>
      <c r="HO90" s="173" t="e">
        <f t="shared" si="508"/>
        <v>#N/A</v>
      </c>
      <c r="HP90" s="173" t="e">
        <f t="shared" si="509"/>
        <v>#N/A</v>
      </c>
    </row>
    <row r="91" spans="1:224" hidden="1" x14ac:dyDescent="0.25">
      <c r="A91" s="4">
        <v>88</v>
      </c>
      <c r="B91" s="100" t="str">
        <f t="shared" si="510"/>
        <v/>
      </c>
      <c r="C91" s="99"/>
      <c r="D91" s="100" t="str">
        <f t="shared" si="511"/>
        <v/>
      </c>
      <c r="E91" s="36" t="str">
        <f t="shared" si="403"/>
        <v/>
      </c>
      <c r="F91" s="36" t="str">
        <f t="shared" si="404"/>
        <v/>
      </c>
      <c r="G91" s="77" t="str">
        <f t="shared" si="512"/>
        <v/>
      </c>
      <c r="H91" s="23"/>
      <c r="I91" s="58"/>
      <c r="J91" s="300"/>
      <c r="K91" s="78" t="str">
        <f>IF(AND(B91&gt;0,C91&gt;0,D91&gt;0),IF(ISBLANK(J91),IF(ISBLANK(H91),"",(D91-B91)*VLOOKUP(H91,VLookups!$A$4:$B$13,2,FALSE)),J91),"")</f>
        <v/>
      </c>
      <c r="L91" s="79" t="str">
        <f t="shared" si="405"/>
        <v/>
      </c>
      <c r="M91" s="99"/>
      <c r="N91" s="290" t="str">
        <f>IF(AND(M91&gt;0,C91&gt;0,NOT(K91="")),ABS(VLOOKUP($M$1,VLookups!$A$43:$B$44,2,FALSE)-_xlfn.NORM.DIST(M91,G91,K91,TRUE)),"")</f>
        <v/>
      </c>
      <c r="O91" s="98" t="str">
        <f>IF(AND($B91&gt;0,$C91&gt;0,$D91&gt;0,NOT(ISBLANK($H91))),_xlfn.NORM.INV(ABS(VLOOKUP($M$1,VLookups!$A$43:$B$44,2,FALSE)-O$3),$G91,$K91),"")</f>
        <v/>
      </c>
      <c r="P91" s="97" t="str">
        <f>IF(AND($B91&gt;0,$C91&gt;0,$D91&gt;0,NOT(ISBLANK($H91))),_xlfn.NORM.INV(ABS(VLOOKUP($M$1,VLookups!$A$43:$B$44,2,FALSE)-P$3),$G91,$K91),"")</f>
        <v/>
      </c>
      <c r="Q91" s="98" t="str">
        <f>IF(AND($B91&gt;0,$C91&gt;0,$D91&gt;0,NOT(ISBLANK($H91))),_xlfn.NORM.INV(ABS(VLOOKUP($M$1,VLookups!$A$43:$B$44,2,FALSE)-Q$3),$G91,$K91),"")</f>
        <v/>
      </c>
      <c r="R91" s="97" t="str">
        <f>IF(AND($B91&gt;0,$C91&gt;0,$D91&gt;0,NOT(ISBLANK($H91))),_xlfn.NORM.INV(ABS(VLOOKUP($M$1,VLookups!$A$43:$B$44,2,FALSE)-R$3),$G91,$K91),"")</f>
        <v/>
      </c>
      <c r="S91" s="98" t="str">
        <f>IF(AND($B91&gt;0,$C91&gt;0,$D91&gt;0,NOT(ISBLANK($H91))),_xlfn.NORM.INV(ABS(VLOOKUP($M$1,VLookups!$A$43:$B$44,2,FALSE)-S$3),$G91,$K91),"")</f>
        <v/>
      </c>
      <c r="T91" s="97" t="str">
        <f>IF(AND($B91&gt;0,$C91&gt;0,$D91&gt;0,NOT(ISBLANK($H91))),_xlfn.NORM.INV(ABS(VLOOKUP($M$1,VLookups!$A$43:$B$44,2,FALSE)-T$3),$G91,$K91),"")</f>
        <v/>
      </c>
      <c r="U91" s="5"/>
      <c r="V91" s="172"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7"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3" t="e">
        <f t="shared" si="409"/>
        <v>#N/A</v>
      </c>
      <c r="DU91" s="173" t="e">
        <f t="shared" si="410"/>
        <v>#N/A</v>
      </c>
      <c r="DV91" s="173" t="e">
        <f t="shared" si="411"/>
        <v>#N/A</v>
      </c>
      <c r="DW91" s="173" t="e">
        <f t="shared" si="412"/>
        <v>#N/A</v>
      </c>
      <c r="DX91" s="173" t="e">
        <f t="shared" si="413"/>
        <v>#N/A</v>
      </c>
      <c r="DY91" s="173" t="e">
        <f t="shared" si="414"/>
        <v>#N/A</v>
      </c>
      <c r="DZ91" s="173" t="e">
        <f t="shared" si="415"/>
        <v>#N/A</v>
      </c>
      <c r="EA91" s="173" t="e">
        <f t="shared" si="416"/>
        <v>#N/A</v>
      </c>
      <c r="EB91" s="173" t="e">
        <f t="shared" si="417"/>
        <v>#N/A</v>
      </c>
      <c r="EC91" s="173" t="e">
        <f t="shared" si="418"/>
        <v>#N/A</v>
      </c>
      <c r="ED91" s="173" t="e">
        <f t="shared" si="419"/>
        <v>#N/A</v>
      </c>
      <c r="EE91" s="173" t="e">
        <f t="shared" si="420"/>
        <v>#N/A</v>
      </c>
      <c r="EF91" s="173" t="e">
        <f t="shared" si="421"/>
        <v>#N/A</v>
      </c>
      <c r="EG91" s="173" t="e">
        <f t="shared" si="422"/>
        <v>#N/A</v>
      </c>
      <c r="EH91" s="173" t="e">
        <f t="shared" si="423"/>
        <v>#N/A</v>
      </c>
      <c r="EI91" s="173" t="e">
        <f t="shared" si="424"/>
        <v>#N/A</v>
      </c>
      <c r="EJ91" s="173" t="e">
        <f t="shared" si="425"/>
        <v>#N/A</v>
      </c>
      <c r="EK91" s="173" t="e">
        <f t="shared" si="426"/>
        <v>#N/A</v>
      </c>
      <c r="EL91" s="173" t="e">
        <f t="shared" si="427"/>
        <v>#N/A</v>
      </c>
      <c r="EM91" s="173" t="e">
        <f t="shared" si="428"/>
        <v>#N/A</v>
      </c>
      <c r="EN91" s="173" t="e">
        <f t="shared" si="429"/>
        <v>#N/A</v>
      </c>
      <c r="EO91" s="173" t="e">
        <f t="shared" si="430"/>
        <v>#N/A</v>
      </c>
      <c r="EP91" s="173" t="e">
        <f t="shared" si="431"/>
        <v>#N/A</v>
      </c>
      <c r="EQ91" s="173" t="e">
        <f t="shared" si="432"/>
        <v>#N/A</v>
      </c>
      <c r="ER91" s="173" t="e">
        <f t="shared" si="433"/>
        <v>#N/A</v>
      </c>
      <c r="ES91" s="173" t="e">
        <f t="shared" si="434"/>
        <v>#N/A</v>
      </c>
      <c r="ET91" s="173" t="e">
        <f t="shared" si="435"/>
        <v>#N/A</v>
      </c>
      <c r="EU91" s="173" t="e">
        <f t="shared" si="436"/>
        <v>#N/A</v>
      </c>
      <c r="EV91" s="173" t="e">
        <f t="shared" si="437"/>
        <v>#N/A</v>
      </c>
      <c r="EW91" s="173" t="e">
        <f t="shared" si="438"/>
        <v>#N/A</v>
      </c>
      <c r="EX91" s="173" t="e">
        <f t="shared" si="439"/>
        <v>#N/A</v>
      </c>
      <c r="EY91" s="173" t="e">
        <f t="shared" si="440"/>
        <v>#N/A</v>
      </c>
      <c r="EZ91" s="173" t="e">
        <f t="shared" si="441"/>
        <v>#N/A</v>
      </c>
      <c r="FA91" s="173" t="e">
        <f t="shared" si="442"/>
        <v>#N/A</v>
      </c>
      <c r="FB91" s="173" t="e">
        <f t="shared" si="443"/>
        <v>#N/A</v>
      </c>
      <c r="FC91" s="173" t="e">
        <f t="shared" si="444"/>
        <v>#N/A</v>
      </c>
      <c r="FD91" s="173" t="e">
        <f t="shared" si="445"/>
        <v>#N/A</v>
      </c>
      <c r="FE91" s="173" t="e">
        <f t="shared" si="446"/>
        <v>#N/A</v>
      </c>
      <c r="FF91" s="173" t="e">
        <f t="shared" si="447"/>
        <v>#N/A</v>
      </c>
      <c r="FG91" s="173" t="e">
        <f t="shared" si="448"/>
        <v>#N/A</v>
      </c>
      <c r="FH91" s="173" t="e">
        <f t="shared" si="449"/>
        <v>#N/A</v>
      </c>
      <c r="FI91" s="173" t="e">
        <f t="shared" si="450"/>
        <v>#N/A</v>
      </c>
      <c r="FJ91" s="173" t="e">
        <f t="shared" si="451"/>
        <v>#N/A</v>
      </c>
      <c r="FK91" s="173" t="e">
        <f t="shared" si="452"/>
        <v>#N/A</v>
      </c>
      <c r="FL91" s="173" t="e">
        <f t="shared" si="453"/>
        <v>#N/A</v>
      </c>
      <c r="FM91" s="173" t="e">
        <f t="shared" si="454"/>
        <v>#N/A</v>
      </c>
      <c r="FN91" s="173" t="e">
        <f t="shared" si="455"/>
        <v>#N/A</v>
      </c>
      <c r="FO91" s="173" t="e">
        <f t="shared" si="456"/>
        <v>#N/A</v>
      </c>
      <c r="FP91" s="173" t="e">
        <f t="shared" si="457"/>
        <v>#N/A</v>
      </c>
      <c r="FQ91" s="173" t="e">
        <f t="shared" si="458"/>
        <v>#N/A</v>
      </c>
      <c r="FR91" s="173" t="e">
        <f t="shared" si="459"/>
        <v>#N/A</v>
      </c>
      <c r="FS91" s="173" t="e">
        <f t="shared" si="460"/>
        <v>#N/A</v>
      </c>
      <c r="FT91" s="173" t="e">
        <f t="shared" si="461"/>
        <v>#N/A</v>
      </c>
      <c r="FU91" s="173" t="e">
        <f t="shared" si="462"/>
        <v>#N/A</v>
      </c>
      <c r="FV91" s="173" t="e">
        <f t="shared" si="463"/>
        <v>#N/A</v>
      </c>
      <c r="FW91" s="173" t="e">
        <f t="shared" si="464"/>
        <v>#N/A</v>
      </c>
      <c r="FX91" s="173" t="e">
        <f t="shared" si="465"/>
        <v>#N/A</v>
      </c>
      <c r="FY91" s="173" t="e">
        <f t="shared" si="466"/>
        <v>#N/A</v>
      </c>
      <c r="FZ91" s="173" t="e">
        <f t="shared" si="467"/>
        <v>#N/A</v>
      </c>
      <c r="GA91" s="173" t="e">
        <f t="shared" si="468"/>
        <v>#N/A</v>
      </c>
      <c r="GB91" s="173" t="e">
        <f t="shared" si="469"/>
        <v>#N/A</v>
      </c>
      <c r="GC91" s="173" t="e">
        <f t="shared" si="470"/>
        <v>#N/A</v>
      </c>
      <c r="GD91" s="173" t="e">
        <f t="shared" si="471"/>
        <v>#N/A</v>
      </c>
      <c r="GE91" s="173" t="e">
        <f t="shared" si="472"/>
        <v>#N/A</v>
      </c>
      <c r="GF91" s="173" t="e">
        <f t="shared" si="473"/>
        <v>#N/A</v>
      </c>
      <c r="GG91" s="173" t="e">
        <f t="shared" si="474"/>
        <v>#N/A</v>
      </c>
      <c r="GH91" s="173" t="e">
        <f t="shared" si="475"/>
        <v>#N/A</v>
      </c>
      <c r="GI91" s="173" t="e">
        <f t="shared" si="476"/>
        <v>#N/A</v>
      </c>
      <c r="GJ91" s="173" t="e">
        <f t="shared" si="477"/>
        <v>#N/A</v>
      </c>
      <c r="GK91" s="173" t="e">
        <f t="shared" si="478"/>
        <v>#N/A</v>
      </c>
      <c r="GL91" s="173" t="e">
        <f t="shared" si="479"/>
        <v>#N/A</v>
      </c>
      <c r="GM91" s="173" t="e">
        <f t="shared" si="480"/>
        <v>#N/A</v>
      </c>
      <c r="GN91" s="173" t="e">
        <f t="shared" si="481"/>
        <v>#N/A</v>
      </c>
      <c r="GO91" s="173" t="e">
        <f t="shared" si="482"/>
        <v>#N/A</v>
      </c>
      <c r="GP91" s="173" t="e">
        <f t="shared" si="483"/>
        <v>#N/A</v>
      </c>
      <c r="GQ91" s="173" t="e">
        <f t="shared" si="484"/>
        <v>#N/A</v>
      </c>
      <c r="GR91" s="173" t="e">
        <f t="shared" si="485"/>
        <v>#N/A</v>
      </c>
      <c r="GS91" s="173" t="e">
        <f t="shared" si="486"/>
        <v>#N/A</v>
      </c>
      <c r="GT91" s="173" t="e">
        <f t="shared" si="487"/>
        <v>#N/A</v>
      </c>
      <c r="GU91" s="173" t="e">
        <f t="shared" si="488"/>
        <v>#N/A</v>
      </c>
      <c r="GV91" s="173" t="e">
        <f t="shared" si="489"/>
        <v>#N/A</v>
      </c>
      <c r="GW91" s="173" t="e">
        <f t="shared" si="490"/>
        <v>#N/A</v>
      </c>
      <c r="GX91" s="173" t="e">
        <f t="shared" si="491"/>
        <v>#N/A</v>
      </c>
      <c r="GY91" s="173" t="e">
        <f t="shared" si="492"/>
        <v>#N/A</v>
      </c>
      <c r="GZ91" s="173" t="e">
        <f t="shared" si="493"/>
        <v>#N/A</v>
      </c>
      <c r="HA91" s="173" t="e">
        <f t="shared" si="494"/>
        <v>#N/A</v>
      </c>
      <c r="HB91" s="173" t="e">
        <f t="shared" si="495"/>
        <v>#N/A</v>
      </c>
      <c r="HC91" s="173" t="e">
        <f t="shared" si="496"/>
        <v>#N/A</v>
      </c>
      <c r="HD91" s="173" t="e">
        <f t="shared" si="497"/>
        <v>#N/A</v>
      </c>
      <c r="HE91" s="173" t="e">
        <f t="shared" si="498"/>
        <v>#N/A</v>
      </c>
      <c r="HF91" s="173" t="e">
        <f t="shared" si="499"/>
        <v>#N/A</v>
      </c>
      <c r="HG91" s="173" t="e">
        <f t="shared" si="500"/>
        <v>#N/A</v>
      </c>
      <c r="HH91" s="173" t="e">
        <f t="shared" si="501"/>
        <v>#N/A</v>
      </c>
      <c r="HI91" s="173" t="e">
        <f t="shared" si="502"/>
        <v>#N/A</v>
      </c>
      <c r="HJ91" s="173" t="e">
        <f t="shared" si="503"/>
        <v>#N/A</v>
      </c>
      <c r="HK91" s="173" t="e">
        <f t="shared" si="504"/>
        <v>#N/A</v>
      </c>
      <c r="HL91" s="173" t="e">
        <f t="shared" si="505"/>
        <v>#N/A</v>
      </c>
      <c r="HM91" s="173" t="e">
        <f t="shared" si="506"/>
        <v>#N/A</v>
      </c>
      <c r="HN91" s="173" t="e">
        <f t="shared" si="507"/>
        <v>#N/A</v>
      </c>
      <c r="HO91" s="173" t="e">
        <f t="shared" si="508"/>
        <v>#N/A</v>
      </c>
      <c r="HP91" s="173" t="e">
        <f t="shared" si="509"/>
        <v>#N/A</v>
      </c>
    </row>
    <row r="92" spans="1:224" hidden="1" x14ac:dyDescent="0.25">
      <c r="A92" s="4">
        <v>89</v>
      </c>
      <c r="B92" s="100" t="str">
        <f t="shared" si="510"/>
        <v/>
      </c>
      <c r="C92" s="99"/>
      <c r="D92" s="100" t="str">
        <f t="shared" si="511"/>
        <v/>
      </c>
      <c r="E92" s="36" t="str">
        <f t="shared" si="403"/>
        <v/>
      </c>
      <c r="F92" s="36" t="str">
        <f t="shared" si="404"/>
        <v/>
      </c>
      <c r="G92" s="77" t="str">
        <f t="shared" si="512"/>
        <v/>
      </c>
      <c r="H92" s="23"/>
      <c r="I92" s="58"/>
      <c r="J92" s="300"/>
      <c r="K92" s="78" t="str">
        <f>IF(AND(B92&gt;0,C92&gt;0,D92&gt;0),IF(ISBLANK(J92),IF(ISBLANK(H92),"",(D92-B92)*VLOOKUP(H92,VLookups!$A$4:$B$13,2,FALSE)),J92),"")</f>
        <v/>
      </c>
      <c r="L92" s="79" t="str">
        <f t="shared" si="405"/>
        <v/>
      </c>
      <c r="M92" s="99"/>
      <c r="N92" s="290" t="str">
        <f>IF(AND(M92&gt;0,C92&gt;0,NOT(K92="")),ABS(VLOOKUP($M$1,VLookups!$A$43:$B$44,2,FALSE)-_xlfn.NORM.DIST(M92,G92,K92,TRUE)),"")</f>
        <v/>
      </c>
      <c r="O92" s="98" t="str">
        <f>IF(AND($B92&gt;0,$C92&gt;0,$D92&gt;0,NOT(ISBLANK($H92))),_xlfn.NORM.INV(ABS(VLOOKUP($M$1,VLookups!$A$43:$B$44,2,FALSE)-O$3),$G92,$K92),"")</f>
        <v/>
      </c>
      <c r="P92" s="97" t="str">
        <f>IF(AND($B92&gt;0,$C92&gt;0,$D92&gt;0,NOT(ISBLANK($H92))),_xlfn.NORM.INV(ABS(VLOOKUP($M$1,VLookups!$A$43:$B$44,2,FALSE)-P$3),$G92,$K92),"")</f>
        <v/>
      </c>
      <c r="Q92" s="98" t="str">
        <f>IF(AND($B92&gt;0,$C92&gt;0,$D92&gt;0,NOT(ISBLANK($H92))),_xlfn.NORM.INV(ABS(VLOOKUP($M$1,VLookups!$A$43:$B$44,2,FALSE)-Q$3),$G92,$K92),"")</f>
        <v/>
      </c>
      <c r="R92" s="97" t="str">
        <f>IF(AND($B92&gt;0,$C92&gt;0,$D92&gt;0,NOT(ISBLANK($H92))),_xlfn.NORM.INV(ABS(VLOOKUP($M$1,VLookups!$A$43:$B$44,2,FALSE)-R$3),$G92,$K92),"")</f>
        <v/>
      </c>
      <c r="S92" s="98" t="str">
        <f>IF(AND($B92&gt;0,$C92&gt;0,$D92&gt;0,NOT(ISBLANK($H92))),_xlfn.NORM.INV(ABS(VLOOKUP($M$1,VLookups!$A$43:$B$44,2,FALSE)-S$3),$G92,$K92),"")</f>
        <v/>
      </c>
      <c r="T92" s="97" t="str">
        <f>IF(AND($B92&gt;0,$C92&gt;0,$D92&gt;0,NOT(ISBLANK($H92))),_xlfn.NORM.INV(ABS(VLOOKUP($M$1,VLookups!$A$43:$B$44,2,FALSE)-T$3),$G92,$K92),"")</f>
        <v/>
      </c>
      <c r="U92" s="5"/>
      <c r="V92" s="172"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7"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3" t="e">
        <f t="shared" si="409"/>
        <v>#N/A</v>
      </c>
      <c r="DU92" s="173" t="e">
        <f t="shared" si="410"/>
        <v>#N/A</v>
      </c>
      <c r="DV92" s="173" t="e">
        <f t="shared" si="411"/>
        <v>#N/A</v>
      </c>
      <c r="DW92" s="173" t="e">
        <f t="shared" si="412"/>
        <v>#N/A</v>
      </c>
      <c r="DX92" s="173" t="e">
        <f t="shared" si="413"/>
        <v>#N/A</v>
      </c>
      <c r="DY92" s="173" t="e">
        <f t="shared" si="414"/>
        <v>#N/A</v>
      </c>
      <c r="DZ92" s="173" t="e">
        <f t="shared" si="415"/>
        <v>#N/A</v>
      </c>
      <c r="EA92" s="173" t="e">
        <f t="shared" si="416"/>
        <v>#N/A</v>
      </c>
      <c r="EB92" s="173" t="e">
        <f t="shared" si="417"/>
        <v>#N/A</v>
      </c>
      <c r="EC92" s="173" t="e">
        <f t="shared" si="418"/>
        <v>#N/A</v>
      </c>
      <c r="ED92" s="173" t="e">
        <f t="shared" si="419"/>
        <v>#N/A</v>
      </c>
      <c r="EE92" s="173" t="e">
        <f t="shared" si="420"/>
        <v>#N/A</v>
      </c>
      <c r="EF92" s="173" t="e">
        <f t="shared" si="421"/>
        <v>#N/A</v>
      </c>
      <c r="EG92" s="173" t="e">
        <f t="shared" si="422"/>
        <v>#N/A</v>
      </c>
      <c r="EH92" s="173" t="e">
        <f t="shared" si="423"/>
        <v>#N/A</v>
      </c>
      <c r="EI92" s="173" t="e">
        <f t="shared" si="424"/>
        <v>#N/A</v>
      </c>
      <c r="EJ92" s="173" t="e">
        <f t="shared" si="425"/>
        <v>#N/A</v>
      </c>
      <c r="EK92" s="173" t="e">
        <f t="shared" si="426"/>
        <v>#N/A</v>
      </c>
      <c r="EL92" s="173" t="e">
        <f t="shared" si="427"/>
        <v>#N/A</v>
      </c>
      <c r="EM92" s="173" t="e">
        <f t="shared" si="428"/>
        <v>#N/A</v>
      </c>
      <c r="EN92" s="173" t="e">
        <f t="shared" si="429"/>
        <v>#N/A</v>
      </c>
      <c r="EO92" s="173" t="e">
        <f t="shared" si="430"/>
        <v>#N/A</v>
      </c>
      <c r="EP92" s="173" t="e">
        <f t="shared" si="431"/>
        <v>#N/A</v>
      </c>
      <c r="EQ92" s="173" t="e">
        <f t="shared" si="432"/>
        <v>#N/A</v>
      </c>
      <c r="ER92" s="173" t="e">
        <f t="shared" si="433"/>
        <v>#N/A</v>
      </c>
      <c r="ES92" s="173" t="e">
        <f t="shared" si="434"/>
        <v>#N/A</v>
      </c>
      <c r="ET92" s="173" t="e">
        <f t="shared" si="435"/>
        <v>#N/A</v>
      </c>
      <c r="EU92" s="173" t="e">
        <f t="shared" si="436"/>
        <v>#N/A</v>
      </c>
      <c r="EV92" s="173" t="e">
        <f t="shared" si="437"/>
        <v>#N/A</v>
      </c>
      <c r="EW92" s="173" t="e">
        <f t="shared" si="438"/>
        <v>#N/A</v>
      </c>
      <c r="EX92" s="173" t="e">
        <f t="shared" si="439"/>
        <v>#N/A</v>
      </c>
      <c r="EY92" s="173" t="e">
        <f t="shared" si="440"/>
        <v>#N/A</v>
      </c>
      <c r="EZ92" s="173" t="e">
        <f t="shared" si="441"/>
        <v>#N/A</v>
      </c>
      <c r="FA92" s="173" t="e">
        <f t="shared" si="442"/>
        <v>#N/A</v>
      </c>
      <c r="FB92" s="173" t="e">
        <f t="shared" si="443"/>
        <v>#N/A</v>
      </c>
      <c r="FC92" s="173" t="e">
        <f t="shared" si="444"/>
        <v>#N/A</v>
      </c>
      <c r="FD92" s="173" t="e">
        <f t="shared" si="445"/>
        <v>#N/A</v>
      </c>
      <c r="FE92" s="173" t="e">
        <f t="shared" si="446"/>
        <v>#N/A</v>
      </c>
      <c r="FF92" s="173" t="e">
        <f t="shared" si="447"/>
        <v>#N/A</v>
      </c>
      <c r="FG92" s="173" t="e">
        <f t="shared" si="448"/>
        <v>#N/A</v>
      </c>
      <c r="FH92" s="173" t="e">
        <f t="shared" si="449"/>
        <v>#N/A</v>
      </c>
      <c r="FI92" s="173" t="e">
        <f t="shared" si="450"/>
        <v>#N/A</v>
      </c>
      <c r="FJ92" s="173" t="e">
        <f t="shared" si="451"/>
        <v>#N/A</v>
      </c>
      <c r="FK92" s="173" t="e">
        <f t="shared" si="452"/>
        <v>#N/A</v>
      </c>
      <c r="FL92" s="173" t="e">
        <f t="shared" si="453"/>
        <v>#N/A</v>
      </c>
      <c r="FM92" s="173" t="e">
        <f t="shared" si="454"/>
        <v>#N/A</v>
      </c>
      <c r="FN92" s="173" t="e">
        <f t="shared" si="455"/>
        <v>#N/A</v>
      </c>
      <c r="FO92" s="173" t="e">
        <f t="shared" si="456"/>
        <v>#N/A</v>
      </c>
      <c r="FP92" s="173" t="e">
        <f t="shared" si="457"/>
        <v>#N/A</v>
      </c>
      <c r="FQ92" s="173" t="e">
        <f t="shared" si="458"/>
        <v>#N/A</v>
      </c>
      <c r="FR92" s="173" t="e">
        <f t="shared" si="459"/>
        <v>#N/A</v>
      </c>
      <c r="FS92" s="173" t="e">
        <f t="shared" si="460"/>
        <v>#N/A</v>
      </c>
      <c r="FT92" s="173" t="e">
        <f t="shared" si="461"/>
        <v>#N/A</v>
      </c>
      <c r="FU92" s="173" t="e">
        <f t="shared" si="462"/>
        <v>#N/A</v>
      </c>
      <c r="FV92" s="173" t="e">
        <f t="shared" si="463"/>
        <v>#N/A</v>
      </c>
      <c r="FW92" s="173" t="e">
        <f t="shared" si="464"/>
        <v>#N/A</v>
      </c>
      <c r="FX92" s="173" t="e">
        <f t="shared" si="465"/>
        <v>#N/A</v>
      </c>
      <c r="FY92" s="173" t="e">
        <f t="shared" si="466"/>
        <v>#N/A</v>
      </c>
      <c r="FZ92" s="173" t="e">
        <f t="shared" si="467"/>
        <v>#N/A</v>
      </c>
      <c r="GA92" s="173" t="e">
        <f t="shared" si="468"/>
        <v>#N/A</v>
      </c>
      <c r="GB92" s="173" t="e">
        <f t="shared" si="469"/>
        <v>#N/A</v>
      </c>
      <c r="GC92" s="173" t="e">
        <f t="shared" si="470"/>
        <v>#N/A</v>
      </c>
      <c r="GD92" s="173" t="e">
        <f t="shared" si="471"/>
        <v>#N/A</v>
      </c>
      <c r="GE92" s="173" t="e">
        <f t="shared" si="472"/>
        <v>#N/A</v>
      </c>
      <c r="GF92" s="173" t="e">
        <f t="shared" si="473"/>
        <v>#N/A</v>
      </c>
      <c r="GG92" s="173" t="e">
        <f t="shared" si="474"/>
        <v>#N/A</v>
      </c>
      <c r="GH92" s="173" t="e">
        <f t="shared" si="475"/>
        <v>#N/A</v>
      </c>
      <c r="GI92" s="173" t="e">
        <f t="shared" si="476"/>
        <v>#N/A</v>
      </c>
      <c r="GJ92" s="173" t="e">
        <f t="shared" si="477"/>
        <v>#N/A</v>
      </c>
      <c r="GK92" s="173" t="e">
        <f t="shared" si="478"/>
        <v>#N/A</v>
      </c>
      <c r="GL92" s="173" t="e">
        <f t="shared" si="479"/>
        <v>#N/A</v>
      </c>
      <c r="GM92" s="173" t="e">
        <f t="shared" si="480"/>
        <v>#N/A</v>
      </c>
      <c r="GN92" s="173" t="e">
        <f t="shared" si="481"/>
        <v>#N/A</v>
      </c>
      <c r="GO92" s="173" t="e">
        <f t="shared" si="482"/>
        <v>#N/A</v>
      </c>
      <c r="GP92" s="173" t="e">
        <f t="shared" si="483"/>
        <v>#N/A</v>
      </c>
      <c r="GQ92" s="173" t="e">
        <f t="shared" si="484"/>
        <v>#N/A</v>
      </c>
      <c r="GR92" s="173" t="e">
        <f t="shared" si="485"/>
        <v>#N/A</v>
      </c>
      <c r="GS92" s="173" t="e">
        <f t="shared" si="486"/>
        <v>#N/A</v>
      </c>
      <c r="GT92" s="173" t="e">
        <f t="shared" si="487"/>
        <v>#N/A</v>
      </c>
      <c r="GU92" s="173" t="e">
        <f t="shared" si="488"/>
        <v>#N/A</v>
      </c>
      <c r="GV92" s="173" t="e">
        <f t="shared" si="489"/>
        <v>#N/A</v>
      </c>
      <c r="GW92" s="173" t="e">
        <f t="shared" si="490"/>
        <v>#N/A</v>
      </c>
      <c r="GX92" s="173" t="e">
        <f t="shared" si="491"/>
        <v>#N/A</v>
      </c>
      <c r="GY92" s="173" t="e">
        <f t="shared" si="492"/>
        <v>#N/A</v>
      </c>
      <c r="GZ92" s="173" t="e">
        <f t="shared" si="493"/>
        <v>#N/A</v>
      </c>
      <c r="HA92" s="173" t="e">
        <f t="shared" si="494"/>
        <v>#N/A</v>
      </c>
      <c r="HB92" s="173" t="e">
        <f t="shared" si="495"/>
        <v>#N/A</v>
      </c>
      <c r="HC92" s="173" t="e">
        <f t="shared" si="496"/>
        <v>#N/A</v>
      </c>
      <c r="HD92" s="173" t="e">
        <f t="shared" si="497"/>
        <v>#N/A</v>
      </c>
      <c r="HE92" s="173" t="e">
        <f t="shared" si="498"/>
        <v>#N/A</v>
      </c>
      <c r="HF92" s="173" t="e">
        <f t="shared" si="499"/>
        <v>#N/A</v>
      </c>
      <c r="HG92" s="173" t="e">
        <f t="shared" si="500"/>
        <v>#N/A</v>
      </c>
      <c r="HH92" s="173" t="e">
        <f t="shared" si="501"/>
        <v>#N/A</v>
      </c>
      <c r="HI92" s="173" t="e">
        <f t="shared" si="502"/>
        <v>#N/A</v>
      </c>
      <c r="HJ92" s="173" t="e">
        <f t="shared" si="503"/>
        <v>#N/A</v>
      </c>
      <c r="HK92" s="173" t="e">
        <f t="shared" si="504"/>
        <v>#N/A</v>
      </c>
      <c r="HL92" s="173" t="e">
        <f t="shared" si="505"/>
        <v>#N/A</v>
      </c>
      <c r="HM92" s="173" t="e">
        <f t="shared" si="506"/>
        <v>#N/A</v>
      </c>
      <c r="HN92" s="173" t="e">
        <f t="shared" si="507"/>
        <v>#N/A</v>
      </c>
      <c r="HO92" s="173" t="e">
        <f t="shared" si="508"/>
        <v>#N/A</v>
      </c>
      <c r="HP92" s="173" t="e">
        <f t="shared" si="509"/>
        <v>#N/A</v>
      </c>
    </row>
    <row r="93" spans="1:224" hidden="1" x14ac:dyDescent="0.25">
      <c r="A93" s="4">
        <v>90</v>
      </c>
      <c r="B93" s="100" t="str">
        <f t="shared" si="510"/>
        <v/>
      </c>
      <c r="C93" s="99"/>
      <c r="D93" s="100" t="str">
        <f t="shared" si="511"/>
        <v/>
      </c>
      <c r="E93" s="36" t="str">
        <f t="shared" si="403"/>
        <v/>
      </c>
      <c r="F93" s="36" t="str">
        <f t="shared" si="404"/>
        <v/>
      </c>
      <c r="G93" s="77" t="str">
        <f t="shared" si="512"/>
        <v/>
      </c>
      <c r="H93" s="23"/>
      <c r="I93" s="58"/>
      <c r="J93" s="300"/>
      <c r="K93" s="78" t="str">
        <f>IF(AND(B93&gt;0,C93&gt;0,D93&gt;0),IF(ISBLANK(J93),IF(ISBLANK(H93),"",(D93-B93)*VLOOKUP(H93,VLookups!$A$4:$B$13,2,FALSE)),J93),"")</f>
        <v/>
      </c>
      <c r="L93" s="79" t="str">
        <f t="shared" si="405"/>
        <v/>
      </c>
      <c r="M93" s="99"/>
      <c r="N93" s="290" t="str">
        <f>IF(AND(M93&gt;0,C93&gt;0,NOT(K93="")),ABS(VLOOKUP($M$1,VLookups!$A$43:$B$44,2,FALSE)-_xlfn.NORM.DIST(M93,G93,K93,TRUE)),"")</f>
        <v/>
      </c>
      <c r="O93" s="98" t="str">
        <f>IF(AND($B93&gt;0,$C93&gt;0,$D93&gt;0,NOT(ISBLANK($H93))),_xlfn.NORM.INV(ABS(VLOOKUP($M$1,VLookups!$A$43:$B$44,2,FALSE)-O$3),$G93,$K93),"")</f>
        <v/>
      </c>
      <c r="P93" s="97" t="str">
        <f>IF(AND($B93&gt;0,$C93&gt;0,$D93&gt;0,NOT(ISBLANK($H93))),_xlfn.NORM.INV(ABS(VLOOKUP($M$1,VLookups!$A$43:$B$44,2,FALSE)-P$3),$G93,$K93),"")</f>
        <v/>
      </c>
      <c r="Q93" s="98" t="str">
        <f>IF(AND($B93&gt;0,$C93&gt;0,$D93&gt;0,NOT(ISBLANK($H93))),_xlfn.NORM.INV(ABS(VLOOKUP($M$1,VLookups!$A$43:$B$44,2,FALSE)-Q$3),$G93,$K93),"")</f>
        <v/>
      </c>
      <c r="R93" s="97" t="str">
        <f>IF(AND($B93&gt;0,$C93&gt;0,$D93&gt;0,NOT(ISBLANK($H93))),_xlfn.NORM.INV(ABS(VLOOKUP($M$1,VLookups!$A$43:$B$44,2,FALSE)-R$3),$G93,$K93),"")</f>
        <v/>
      </c>
      <c r="S93" s="98" t="str">
        <f>IF(AND($B93&gt;0,$C93&gt;0,$D93&gt;0,NOT(ISBLANK($H93))),_xlfn.NORM.INV(ABS(VLOOKUP($M$1,VLookups!$A$43:$B$44,2,FALSE)-S$3),$G93,$K93),"")</f>
        <v/>
      </c>
      <c r="T93" s="97" t="str">
        <f>IF(AND($B93&gt;0,$C93&gt;0,$D93&gt;0,NOT(ISBLANK($H93))),_xlfn.NORM.INV(ABS(VLOOKUP($M$1,VLookups!$A$43:$B$44,2,FALSE)-T$3),$G93,$K93),"")</f>
        <v/>
      </c>
      <c r="U93" s="5"/>
      <c r="V93" s="172"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7"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3" t="e">
        <f t="shared" si="409"/>
        <v>#N/A</v>
      </c>
      <c r="DU93" s="173" t="e">
        <f t="shared" si="410"/>
        <v>#N/A</v>
      </c>
      <c r="DV93" s="173" t="e">
        <f t="shared" si="411"/>
        <v>#N/A</v>
      </c>
      <c r="DW93" s="173" t="e">
        <f t="shared" si="412"/>
        <v>#N/A</v>
      </c>
      <c r="DX93" s="173" t="e">
        <f t="shared" si="413"/>
        <v>#N/A</v>
      </c>
      <c r="DY93" s="173" t="e">
        <f t="shared" si="414"/>
        <v>#N/A</v>
      </c>
      <c r="DZ93" s="173" t="e">
        <f t="shared" si="415"/>
        <v>#N/A</v>
      </c>
      <c r="EA93" s="173" t="e">
        <f t="shared" si="416"/>
        <v>#N/A</v>
      </c>
      <c r="EB93" s="173" t="e">
        <f t="shared" si="417"/>
        <v>#N/A</v>
      </c>
      <c r="EC93" s="173" t="e">
        <f t="shared" si="418"/>
        <v>#N/A</v>
      </c>
      <c r="ED93" s="173" t="e">
        <f t="shared" si="419"/>
        <v>#N/A</v>
      </c>
      <c r="EE93" s="173" t="e">
        <f t="shared" si="420"/>
        <v>#N/A</v>
      </c>
      <c r="EF93" s="173" t="e">
        <f t="shared" si="421"/>
        <v>#N/A</v>
      </c>
      <c r="EG93" s="173" t="e">
        <f t="shared" si="422"/>
        <v>#N/A</v>
      </c>
      <c r="EH93" s="173" t="e">
        <f t="shared" si="423"/>
        <v>#N/A</v>
      </c>
      <c r="EI93" s="173" t="e">
        <f t="shared" si="424"/>
        <v>#N/A</v>
      </c>
      <c r="EJ93" s="173" t="e">
        <f t="shared" si="425"/>
        <v>#N/A</v>
      </c>
      <c r="EK93" s="173" t="e">
        <f t="shared" si="426"/>
        <v>#N/A</v>
      </c>
      <c r="EL93" s="173" t="e">
        <f t="shared" si="427"/>
        <v>#N/A</v>
      </c>
      <c r="EM93" s="173" t="e">
        <f t="shared" si="428"/>
        <v>#N/A</v>
      </c>
      <c r="EN93" s="173" t="e">
        <f t="shared" si="429"/>
        <v>#N/A</v>
      </c>
      <c r="EO93" s="173" t="e">
        <f t="shared" si="430"/>
        <v>#N/A</v>
      </c>
      <c r="EP93" s="173" t="e">
        <f t="shared" si="431"/>
        <v>#N/A</v>
      </c>
      <c r="EQ93" s="173" t="e">
        <f t="shared" si="432"/>
        <v>#N/A</v>
      </c>
      <c r="ER93" s="173" t="e">
        <f t="shared" si="433"/>
        <v>#N/A</v>
      </c>
      <c r="ES93" s="173" t="e">
        <f t="shared" si="434"/>
        <v>#N/A</v>
      </c>
      <c r="ET93" s="173" t="e">
        <f t="shared" si="435"/>
        <v>#N/A</v>
      </c>
      <c r="EU93" s="173" t="e">
        <f t="shared" si="436"/>
        <v>#N/A</v>
      </c>
      <c r="EV93" s="173" t="e">
        <f t="shared" si="437"/>
        <v>#N/A</v>
      </c>
      <c r="EW93" s="173" t="e">
        <f t="shared" si="438"/>
        <v>#N/A</v>
      </c>
      <c r="EX93" s="173" t="e">
        <f t="shared" si="439"/>
        <v>#N/A</v>
      </c>
      <c r="EY93" s="173" t="e">
        <f t="shared" si="440"/>
        <v>#N/A</v>
      </c>
      <c r="EZ93" s="173" t="e">
        <f t="shared" si="441"/>
        <v>#N/A</v>
      </c>
      <c r="FA93" s="173" t="e">
        <f t="shared" si="442"/>
        <v>#N/A</v>
      </c>
      <c r="FB93" s="173" t="e">
        <f t="shared" si="443"/>
        <v>#N/A</v>
      </c>
      <c r="FC93" s="173" t="e">
        <f t="shared" si="444"/>
        <v>#N/A</v>
      </c>
      <c r="FD93" s="173" t="e">
        <f t="shared" si="445"/>
        <v>#N/A</v>
      </c>
      <c r="FE93" s="173" t="e">
        <f t="shared" si="446"/>
        <v>#N/A</v>
      </c>
      <c r="FF93" s="173" t="e">
        <f t="shared" si="447"/>
        <v>#N/A</v>
      </c>
      <c r="FG93" s="173" t="e">
        <f t="shared" si="448"/>
        <v>#N/A</v>
      </c>
      <c r="FH93" s="173" t="e">
        <f t="shared" si="449"/>
        <v>#N/A</v>
      </c>
      <c r="FI93" s="173" t="e">
        <f t="shared" si="450"/>
        <v>#N/A</v>
      </c>
      <c r="FJ93" s="173" t="e">
        <f t="shared" si="451"/>
        <v>#N/A</v>
      </c>
      <c r="FK93" s="173" t="e">
        <f t="shared" si="452"/>
        <v>#N/A</v>
      </c>
      <c r="FL93" s="173" t="e">
        <f t="shared" si="453"/>
        <v>#N/A</v>
      </c>
      <c r="FM93" s="173" t="e">
        <f t="shared" si="454"/>
        <v>#N/A</v>
      </c>
      <c r="FN93" s="173" t="e">
        <f t="shared" si="455"/>
        <v>#N/A</v>
      </c>
      <c r="FO93" s="173" t="e">
        <f t="shared" si="456"/>
        <v>#N/A</v>
      </c>
      <c r="FP93" s="173" t="e">
        <f t="shared" si="457"/>
        <v>#N/A</v>
      </c>
      <c r="FQ93" s="173" t="e">
        <f t="shared" si="458"/>
        <v>#N/A</v>
      </c>
      <c r="FR93" s="173" t="e">
        <f t="shared" si="459"/>
        <v>#N/A</v>
      </c>
      <c r="FS93" s="173" t="e">
        <f t="shared" si="460"/>
        <v>#N/A</v>
      </c>
      <c r="FT93" s="173" t="e">
        <f t="shared" si="461"/>
        <v>#N/A</v>
      </c>
      <c r="FU93" s="173" t="e">
        <f t="shared" si="462"/>
        <v>#N/A</v>
      </c>
      <c r="FV93" s="173" t="e">
        <f t="shared" si="463"/>
        <v>#N/A</v>
      </c>
      <c r="FW93" s="173" t="e">
        <f t="shared" si="464"/>
        <v>#N/A</v>
      </c>
      <c r="FX93" s="173" t="e">
        <f t="shared" si="465"/>
        <v>#N/A</v>
      </c>
      <c r="FY93" s="173" t="e">
        <f t="shared" si="466"/>
        <v>#N/A</v>
      </c>
      <c r="FZ93" s="173" t="e">
        <f t="shared" si="467"/>
        <v>#N/A</v>
      </c>
      <c r="GA93" s="173" t="e">
        <f t="shared" si="468"/>
        <v>#N/A</v>
      </c>
      <c r="GB93" s="173" t="e">
        <f t="shared" si="469"/>
        <v>#N/A</v>
      </c>
      <c r="GC93" s="173" t="e">
        <f t="shared" si="470"/>
        <v>#N/A</v>
      </c>
      <c r="GD93" s="173" t="e">
        <f t="shared" si="471"/>
        <v>#N/A</v>
      </c>
      <c r="GE93" s="173" t="e">
        <f t="shared" si="472"/>
        <v>#N/A</v>
      </c>
      <c r="GF93" s="173" t="e">
        <f t="shared" si="473"/>
        <v>#N/A</v>
      </c>
      <c r="GG93" s="173" t="e">
        <f t="shared" si="474"/>
        <v>#N/A</v>
      </c>
      <c r="GH93" s="173" t="e">
        <f t="shared" si="475"/>
        <v>#N/A</v>
      </c>
      <c r="GI93" s="173" t="e">
        <f t="shared" si="476"/>
        <v>#N/A</v>
      </c>
      <c r="GJ93" s="173" t="e">
        <f t="shared" si="477"/>
        <v>#N/A</v>
      </c>
      <c r="GK93" s="173" t="e">
        <f t="shared" si="478"/>
        <v>#N/A</v>
      </c>
      <c r="GL93" s="173" t="e">
        <f t="shared" si="479"/>
        <v>#N/A</v>
      </c>
      <c r="GM93" s="173" t="e">
        <f t="shared" si="480"/>
        <v>#N/A</v>
      </c>
      <c r="GN93" s="173" t="e">
        <f t="shared" si="481"/>
        <v>#N/A</v>
      </c>
      <c r="GO93" s="173" t="e">
        <f t="shared" si="482"/>
        <v>#N/A</v>
      </c>
      <c r="GP93" s="173" t="e">
        <f t="shared" si="483"/>
        <v>#N/A</v>
      </c>
      <c r="GQ93" s="173" t="e">
        <f t="shared" si="484"/>
        <v>#N/A</v>
      </c>
      <c r="GR93" s="173" t="e">
        <f t="shared" si="485"/>
        <v>#N/A</v>
      </c>
      <c r="GS93" s="173" t="e">
        <f t="shared" si="486"/>
        <v>#N/A</v>
      </c>
      <c r="GT93" s="173" t="e">
        <f t="shared" si="487"/>
        <v>#N/A</v>
      </c>
      <c r="GU93" s="173" t="e">
        <f t="shared" si="488"/>
        <v>#N/A</v>
      </c>
      <c r="GV93" s="173" t="e">
        <f t="shared" si="489"/>
        <v>#N/A</v>
      </c>
      <c r="GW93" s="173" t="e">
        <f t="shared" si="490"/>
        <v>#N/A</v>
      </c>
      <c r="GX93" s="173" t="e">
        <f t="shared" si="491"/>
        <v>#N/A</v>
      </c>
      <c r="GY93" s="173" t="e">
        <f t="shared" si="492"/>
        <v>#N/A</v>
      </c>
      <c r="GZ93" s="173" t="e">
        <f t="shared" si="493"/>
        <v>#N/A</v>
      </c>
      <c r="HA93" s="173" t="e">
        <f t="shared" si="494"/>
        <v>#N/A</v>
      </c>
      <c r="HB93" s="173" t="e">
        <f t="shared" si="495"/>
        <v>#N/A</v>
      </c>
      <c r="HC93" s="173" t="e">
        <f t="shared" si="496"/>
        <v>#N/A</v>
      </c>
      <c r="HD93" s="173" t="e">
        <f t="shared" si="497"/>
        <v>#N/A</v>
      </c>
      <c r="HE93" s="173" t="e">
        <f t="shared" si="498"/>
        <v>#N/A</v>
      </c>
      <c r="HF93" s="173" t="e">
        <f t="shared" si="499"/>
        <v>#N/A</v>
      </c>
      <c r="HG93" s="173" t="e">
        <f t="shared" si="500"/>
        <v>#N/A</v>
      </c>
      <c r="HH93" s="173" t="e">
        <f t="shared" si="501"/>
        <v>#N/A</v>
      </c>
      <c r="HI93" s="173" t="e">
        <f t="shared" si="502"/>
        <v>#N/A</v>
      </c>
      <c r="HJ93" s="173" t="e">
        <f t="shared" si="503"/>
        <v>#N/A</v>
      </c>
      <c r="HK93" s="173" t="e">
        <f t="shared" si="504"/>
        <v>#N/A</v>
      </c>
      <c r="HL93" s="173" t="e">
        <f t="shared" si="505"/>
        <v>#N/A</v>
      </c>
      <c r="HM93" s="173" t="e">
        <f t="shared" si="506"/>
        <v>#N/A</v>
      </c>
      <c r="HN93" s="173" t="e">
        <f t="shared" si="507"/>
        <v>#N/A</v>
      </c>
      <c r="HO93" s="173" t="e">
        <f t="shared" si="508"/>
        <v>#N/A</v>
      </c>
      <c r="HP93" s="173" t="e">
        <f t="shared" si="509"/>
        <v>#N/A</v>
      </c>
    </row>
    <row r="94" spans="1:224" hidden="1" x14ac:dyDescent="0.25">
      <c r="A94" s="4">
        <v>91</v>
      </c>
      <c r="B94" s="100" t="str">
        <f t="shared" si="510"/>
        <v/>
      </c>
      <c r="C94" s="99"/>
      <c r="D94" s="100" t="str">
        <f t="shared" si="511"/>
        <v/>
      </c>
      <c r="E94" s="36" t="str">
        <f t="shared" si="403"/>
        <v/>
      </c>
      <c r="F94" s="36" t="str">
        <f t="shared" si="404"/>
        <v/>
      </c>
      <c r="G94" s="77" t="str">
        <f t="shared" si="512"/>
        <v/>
      </c>
      <c r="H94" s="23"/>
      <c r="I94" s="58"/>
      <c r="J94" s="300"/>
      <c r="K94" s="78" t="str">
        <f>IF(AND(B94&gt;0,C94&gt;0,D94&gt;0),IF(ISBLANK(J94),IF(ISBLANK(H94),"",(D94-B94)*VLOOKUP(H94,VLookups!$A$4:$B$13,2,FALSE)),J94),"")</f>
        <v/>
      </c>
      <c r="L94" s="79" t="str">
        <f t="shared" si="405"/>
        <v/>
      </c>
      <c r="M94" s="99"/>
      <c r="N94" s="290" t="str">
        <f>IF(AND(M94&gt;0,C94&gt;0,NOT(K94="")),ABS(VLOOKUP($M$1,VLookups!$A$43:$B$44,2,FALSE)-_xlfn.NORM.DIST(M94,G94,K94,TRUE)),"")</f>
        <v/>
      </c>
      <c r="O94" s="98" t="str">
        <f>IF(AND($B94&gt;0,$C94&gt;0,$D94&gt;0,NOT(ISBLANK($H94))),_xlfn.NORM.INV(ABS(VLOOKUP($M$1,VLookups!$A$43:$B$44,2,FALSE)-O$3),$G94,$K94),"")</f>
        <v/>
      </c>
      <c r="P94" s="97" t="str">
        <f>IF(AND($B94&gt;0,$C94&gt;0,$D94&gt;0,NOT(ISBLANK($H94))),_xlfn.NORM.INV(ABS(VLOOKUP($M$1,VLookups!$A$43:$B$44,2,FALSE)-P$3),$G94,$K94),"")</f>
        <v/>
      </c>
      <c r="Q94" s="98" t="str">
        <f>IF(AND($B94&gt;0,$C94&gt;0,$D94&gt;0,NOT(ISBLANK($H94))),_xlfn.NORM.INV(ABS(VLOOKUP($M$1,VLookups!$A$43:$B$44,2,FALSE)-Q$3),$G94,$K94),"")</f>
        <v/>
      </c>
      <c r="R94" s="97" t="str">
        <f>IF(AND($B94&gt;0,$C94&gt;0,$D94&gt;0,NOT(ISBLANK($H94))),_xlfn.NORM.INV(ABS(VLOOKUP($M$1,VLookups!$A$43:$B$44,2,FALSE)-R$3),$G94,$K94),"")</f>
        <v/>
      </c>
      <c r="S94" s="98" t="str">
        <f>IF(AND($B94&gt;0,$C94&gt;0,$D94&gt;0,NOT(ISBLANK($H94))),_xlfn.NORM.INV(ABS(VLOOKUP($M$1,VLookups!$A$43:$B$44,2,FALSE)-S$3),$G94,$K94),"")</f>
        <v/>
      </c>
      <c r="T94" s="97" t="str">
        <f>IF(AND($B94&gt;0,$C94&gt;0,$D94&gt;0,NOT(ISBLANK($H94))),_xlfn.NORM.INV(ABS(VLOOKUP($M$1,VLookups!$A$43:$B$44,2,FALSE)-T$3),$G94,$K94),"")</f>
        <v/>
      </c>
      <c r="U94" s="5"/>
      <c r="V94" s="172"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7"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3" t="e">
        <f t="shared" si="409"/>
        <v>#N/A</v>
      </c>
      <c r="DU94" s="173" t="e">
        <f t="shared" si="410"/>
        <v>#N/A</v>
      </c>
      <c r="DV94" s="173" t="e">
        <f t="shared" si="411"/>
        <v>#N/A</v>
      </c>
      <c r="DW94" s="173" t="e">
        <f t="shared" si="412"/>
        <v>#N/A</v>
      </c>
      <c r="DX94" s="173" t="e">
        <f t="shared" si="413"/>
        <v>#N/A</v>
      </c>
      <c r="DY94" s="173" t="e">
        <f t="shared" si="414"/>
        <v>#N/A</v>
      </c>
      <c r="DZ94" s="173" t="e">
        <f t="shared" si="415"/>
        <v>#N/A</v>
      </c>
      <c r="EA94" s="173" t="e">
        <f t="shared" si="416"/>
        <v>#N/A</v>
      </c>
      <c r="EB94" s="173" t="e">
        <f t="shared" si="417"/>
        <v>#N/A</v>
      </c>
      <c r="EC94" s="173" t="e">
        <f t="shared" si="418"/>
        <v>#N/A</v>
      </c>
      <c r="ED94" s="173" t="e">
        <f t="shared" si="419"/>
        <v>#N/A</v>
      </c>
      <c r="EE94" s="173" t="e">
        <f t="shared" si="420"/>
        <v>#N/A</v>
      </c>
      <c r="EF94" s="173" t="e">
        <f t="shared" si="421"/>
        <v>#N/A</v>
      </c>
      <c r="EG94" s="173" t="e">
        <f t="shared" si="422"/>
        <v>#N/A</v>
      </c>
      <c r="EH94" s="173" t="e">
        <f t="shared" si="423"/>
        <v>#N/A</v>
      </c>
      <c r="EI94" s="173" t="e">
        <f t="shared" si="424"/>
        <v>#N/A</v>
      </c>
      <c r="EJ94" s="173" t="e">
        <f t="shared" si="425"/>
        <v>#N/A</v>
      </c>
      <c r="EK94" s="173" t="e">
        <f t="shared" si="426"/>
        <v>#N/A</v>
      </c>
      <c r="EL94" s="173" t="e">
        <f t="shared" si="427"/>
        <v>#N/A</v>
      </c>
      <c r="EM94" s="173" t="e">
        <f t="shared" si="428"/>
        <v>#N/A</v>
      </c>
      <c r="EN94" s="173" t="e">
        <f t="shared" si="429"/>
        <v>#N/A</v>
      </c>
      <c r="EO94" s="173" t="e">
        <f t="shared" si="430"/>
        <v>#N/A</v>
      </c>
      <c r="EP94" s="173" t="e">
        <f t="shared" si="431"/>
        <v>#N/A</v>
      </c>
      <c r="EQ94" s="173" t="e">
        <f t="shared" si="432"/>
        <v>#N/A</v>
      </c>
      <c r="ER94" s="173" t="e">
        <f t="shared" si="433"/>
        <v>#N/A</v>
      </c>
      <c r="ES94" s="173" t="e">
        <f t="shared" si="434"/>
        <v>#N/A</v>
      </c>
      <c r="ET94" s="173" t="e">
        <f t="shared" si="435"/>
        <v>#N/A</v>
      </c>
      <c r="EU94" s="173" t="e">
        <f t="shared" si="436"/>
        <v>#N/A</v>
      </c>
      <c r="EV94" s="173" t="e">
        <f t="shared" si="437"/>
        <v>#N/A</v>
      </c>
      <c r="EW94" s="173" t="e">
        <f t="shared" si="438"/>
        <v>#N/A</v>
      </c>
      <c r="EX94" s="173" t="e">
        <f t="shared" si="439"/>
        <v>#N/A</v>
      </c>
      <c r="EY94" s="173" t="e">
        <f t="shared" si="440"/>
        <v>#N/A</v>
      </c>
      <c r="EZ94" s="173" t="e">
        <f t="shared" si="441"/>
        <v>#N/A</v>
      </c>
      <c r="FA94" s="173" t="e">
        <f t="shared" si="442"/>
        <v>#N/A</v>
      </c>
      <c r="FB94" s="173" t="e">
        <f t="shared" si="443"/>
        <v>#N/A</v>
      </c>
      <c r="FC94" s="173" t="e">
        <f t="shared" si="444"/>
        <v>#N/A</v>
      </c>
      <c r="FD94" s="173" t="e">
        <f t="shared" si="445"/>
        <v>#N/A</v>
      </c>
      <c r="FE94" s="173" t="e">
        <f t="shared" si="446"/>
        <v>#N/A</v>
      </c>
      <c r="FF94" s="173" t="e">
        <f t="shared" si="447"/>
        <v>#N/A</v>
      </c>
      <c r="FG94" s="173" t="e">
        <f t="shared" si="448"/>
        <v>#N/A</v>
      </c>
      <c r="FH94" s="173" t="e">
        <f t="shared" si="449"/>
        <v>#N/A</v>
      </c>
      <c r="FI94" s="173" t="e">
        <f t="shared" si="450"/>
        <v>#N/A</v>
      </c>
      <c r="FJ94" s="173" t="e">
        <f t="shared" si="451"/>
        <v>#N/A</v>
      </c>
      <c r="FK94" s="173" t="e">
        <f t="shared" si="452"/>
        <v>#N/A</v>
      </c>
      <c r="FL94" s="173" t="e">
        <f t="shared" si="453"/>
        <v>#N/A</v>
      </c>
      <c r="FM94" s="173" t="e">
        <f t="shared" si="454"/>
        <v>#N/A</v>
      </c>
      <c r="FN94" s="173" t="e">
        <f t="shared" si="455"/>
        <v>#N/A</v>
      </c>
      <c r="FO94" s="173" t="e">
        <f t="shared" si="456"/>
        <v>#N/A</v>
      </c>
      <c r="FP94" s="173" t="e">
        <f t="shared" si="457"/>
        <v>#N/A</v>
      </c>
      <c r="FQ94" s="173" t="e">
        <f t="shared" si="458"/>
        <v>#N/A</v>
      </c>
      <c r="FR94" s="173" t="e">
        <f t="shared" si="459"/>
        <v>#N/A</v>
      </c>
      <c r="FS94" s="173" t="e">
        <f t="shared" si="460"/>
        <v>#N/A</v>
      </c>
      <c r="FT94" s="173" t="e">
        <f t="shared" si="461"/>
        <v>#N/A</v>
      </c>
      <c r="FU94" s="173" t="e">
        <f t="shared" si="462"/>
        <v>#N/A</v>
      </c>
      <c r="FV94" s="173" t="e">
        <f t="shared" si="463"/>
        <v>#N/A</v>
      </c>
      <c r="FW94" s="173" t="e">
        <f t="shared" si="464"/>
        <v>#N/A</v>
      </c>
      <c r="FX94" s="173" t="e">
        <f t="shared" si="465"/>
        <v>#N/A</v>
      </c>
      <c r="FY94" s="173" t="e">
        <f t="shared" si="466"/>
        <v>#N/A</v>
      </c>
      <c r="FZ94" s="173" t="e">
        <f t="shared" si="467"/>
        <v>#N/A</v>
      </c>
      <c r="GA94" s="173" t="e">
        <f t="shared" si="468"/>
        <v>#N/A</v>
      </c>
      <c r="GB94" s="173" t="e">
        <f t="shared" si="469"/>
        <v>#N/A</v>
      </c>
      <c r="GC94" s="173" t="e">
        <f t="shared" si="470"/>
        <v>#N/A</v>
      </c>
      <c r="GD94" s="173" t="e">
        <f t="shared" si="471"/>
        <v>#N/A</v>
      </c>
      <c r="GE94" s="173" t="e">
        <f t="shared" si="472"/>
        <v>#N/A</v>
      </c>
      <c r="GF94" s="173" t="e">
        <f t="shared" si="473"/>
        <v>#N/A</v>
      </c>
      <c r="GG94" s="173" t="e">
        <f t="shared" si="474"/>
        <v>#N/A</v>
      </c>
      <c r="GH94" s="173" t="e">
        <f t="shared" si="475"/>
        <v>#N/A</v>
      </c>
      <c r="GI94" s="173" t="e">
        <f t="shared" si="476"/>
        <v>#N/A</v>
      </c>
      <c r="GJ94" s="173" t="e">
        <f t="shared" si="477"/>
        <v>#N/A</v>
      </c>
      <c r="GK94" s="173" t="e">
        <f t="shared" si="478"/>
        <v>#N/A</v>
      </c>
      <c r="GL94" s="173" t="e">
        <f t="shared" si="479"/>
        <v>#N/A</v>
      </c>
      <c r="GM94" s="173" t="e">
        <f t="shared" si="480"/>
        <v>#N/A</v>
      </c>
      <c r="GN94" s="173" t="e">
        <f t="shared" si="481"/>
        <v>#N/A</v>
      </c>
      <c r="GO94" s="173" t="e">
        <f t="shared" si="482"/>
        <v>#N/A</v>
      </c>
      <c r="GP94" s="173" t="e">
        <f t="shared" si="483"/>
        <v>#N/A</v>
      </c>
      <c r="GQ94" s="173" t="e">
        <f t="shared" si="484"/>
        <v>#N/A</v>
      </c>
      <c r="GR94" s="173" t="e">
        <f t="shared" si="485"/>
        <v>#N/A</v>
      </c>
      <c r="GS94" s="173" t="e">
        <f t="shared" si="486"/>
        <v>#N/A</v>
      </c>
      <c r="GT94" s="173" t="e">
        <f t="shared" si="487"/>
        <v>#N/A</v>
      </c>
      <c r="GU94" s="173" t="e">
        <f t="shared" si="488"/>
        <v>#N/A</v>
      </c>
      <c r="GV94" s="173" t="e">
        <f t="shared" si="489"/>
        <v>#N/A</v>
      </c>
      <c r="GW94" s="173" t="e">
        <f t="shared" si="490"/>
        <v>#N/A</v>
      </c>
      <c r="GX94" s="173" t="e">
        <f t="shared" si="491"/>
        <v>#N/A</v>
      </c>
      <c r="GY94" s="173" t="e">
        <f t="shared" si="492"/>
        <v>#N/A</v>
      </c>
      <c r="GZ94" s="173" t="e">
        <f t="shared" si="493"/>
        <v>#N/A</v>
      </c>
      <c r="HA94" s="173" t="e">
        <f t="shared" si="494"/>
        <v>#N/A</v>
      </c>
      <c r="HB94" s="173" t="e">
        <f t="shared" si="495"/>
        <v>#N/A</v>
      </c>
      <c r="HC94" s="173" t="e">
        <f t="shared" si="496"/>
        <v>#N/A</v>
      </c>
      <c r="HD94" s="173" t="e">
        <f t="shared" si="497"/>
        <v>#N/A</v>
      </c>
      <c r="HE94" s="173" t="e">
        <f t="shared" si="498"/>
        <v>#N/A</v>
      </c>
      <c r="HF94" s="173" t="e">
        <f t="shared" si="499"/>
        <v>#N/A</v>
      </c>
      <c r="HG94" s="173" t="e">
        <f t="shared" si="500"/>
        <v>#N/A</v>
      </c>
      <c r="HH94" s="173" t="e">
        <f t="shared" si="501"/>
        <v>#N/A</v>
      </c>
      <c r="HI94" s="173" t="e">
        <f t="shared" si="502"/>
        <v>#N/A</v>
      </c>
      <c r="HJ94" s="173" t="e">
        <f t="shared" si="503"/>
        <v>#N/A</v>
      </c>
      <c r="HK94" s="173" t="e">
        <f t="shared" si="504"/>
        <v>#N/A</v>
      </c>
      <c r="HL94" s="173" t="e">
        <f t="shared" si="505"/>
        <v>#N/A</v>
      </c>
      <c r="HM94" s="173" t="e">
        <f t="shared" si="506"/>
        <v>#N/A</v>
      </c>
      <c r="HN94" s="173" t="e">
        <f t="shared" si="507"/>
        <v>#N/A</v>
      </c>
      <c r="HO94" s="173" t="e">
        <f t="shared" si="508"/>
        <v>#N/A</v>
      </c>
      <c r="HP94" s="173" t="e">
        <f t="shared" si="509"/>
        <v>#N/A</v>
      </c>
    </row>
    <row r="95" spans="1:224" hidden="1" x14ac:dyDescent="0.25">
      <c r="A95" s="4">
        <v>92</v>
      </c>
      <c r="B95" s="100" t="str">
        <f t="shared" si="510"/>
        <v/>
      </c>
      <c r="C95" s="99"/>
      <c r="D95" s="100" t="str">
        <f t="shared" si="511"/>
        <v/>
      </c>
      <c r="E95" s="36" t="str">
        <f t="shared" si="403"/>
        <v/>
      </c>
      <c r="F95" s="36" t="str">
        <f t="shared" si="404"/>
        <v/>
      </c>
      <c r="G95" s="77" t="str">
        <f t="shared" si="512"/>
        <v/>
      </c>
      <c r="H95" s="23"/>
      <c r="I95" s="58"/>
      <c r="J95" s="300"/>
      <c r="K95" s="78" t="str">
        <f>IF(AND(B95&gt;0,C95&gt;0,D95&gt;0),IF(ISBLANK(J95),IF(ISBLANK(H95),"",(D95-B95)*VLOOKUP(H95,VLookups!$A$4:$B$13,2,FALSE)),J95),"")</f>
        <v/>
      </c>
      <c r="L95" s="79" t="str">
        <f t="shared" si="405"/>
        <v/>
      </c>
      <c r="M95" s="99"/>
      <c r="N95" s="290" t="str">
        <f>IF(AND(M95&gt;0,C95&gt;0,NOT(K95="")),ABS(VLOOKUP($M$1,VLookups!$A$43:$B$44,2,FALSE)-_xlfn.NORM.DIST(M95,G95,K95,TRUE)),"")</f>
        <v/>
      </c>
      <c r="O95" s="98" t="str">
        <f>IF(AND($B95&gt;0,$C95&gt;0,$D95&gt;0,NOT(ISBLANK($H95))),_xlfn.NORM.INV(ABS(VLOOKUP($M$1,VLookups!$A$43:$B$44,2,FALSE)-O$3),$G95,$K95),"")</f>
        <v/>
      </c>
      <c r="P95" s="97" t="str">
        <f>IF(AND($B95&gt;0,$C95&gt;0,$D95&gt;0,NOT(ISBLANK($H95))),_xlfn.NORM.INV(ABS(VLOOKUP($M$1,VLookups!$A$43:$B$44,2,FALSE)-P$3),$G95,$K95),"")</f>
        <v/>
      </c>
      <c r="Q95" s="98" t="str">
        <f>IF(AND($B95&gt;0,$C95&gt;0,$D95&gt;0,NOT(ISBLANK($H95))),_xlfn.NORM.INV(ABS(VLOOKUP($M$1,VLookups!$A$43:$B$44,2,FALSE)-Q$3),$G95,$K95),"")</f>
        <v/>
      </c>
      <c r="R95" s="97" t="str">
        <f>IF(AND($B95&gt;0,$C95&gt;0,$D95&gt;0,NOT(ISBLANK($H95))),_xlfn.NORM.INV(ABS(VLOOKUP($M$1,VLookups!$A$43:$B$44,2,FALSE)-R$3),$G95,$K95),"")</f>
        <v/>
      </c>
      <c r="S95" s="98" t="str">
        <f>IF(AND($B95&gt;0,$C95&gt;0,$D95&gt;0,NOT(ISBLANK($H95))),_xlfn.NORM.INV(ABS(VLOOKUP($M$1,VLookups!$A$43:$B$44,2,FALSE)-S$3),$G95,$K95),"")</f>
        <v/>
      </c>
      <c r="T95" s="97" t="str">
        <f>IF(AND($B95&gt;0,$C95&gt;0,$D95&gt;0,NOT(ISBLANK($H95))),_xlfn.NORM.INV(ABS(VLOOKUP($M$1,VLookups!$A$43:$B$44,2,FALSE)-T$3),$G95,$K95),"")</f>
        <v/>
      </c>
      <c r="U95" s="5"/>
      <c r="V95" s="172"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7"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3" t="e">
        <f t="shared" si="409"/>
        <v>#N/A</v>
      </c>
      <c r="DU95" s="173" t="e">
        <f t="shared" si="410"/>
        <v>#N/A</v>
      </c>
      <c r="DV95" s="173" t="e">
        <f t="shared" si="411"/>
        <v>#N/A</v>
      </c>
      <c r="DW95" s="173" t="e">
        <f t="shared" si="412"/>
        <v>#N/A</v>
      </c>
      <c r="DX95" s="173" t="e">
        <f t="shared" si="413"/>
        <v>#N/A</v>
      </c>
      <c r="DY95" s="173" t="e">
        <f t="shared" si="414"/>
        <v>#N/A</v>
      </c>
      <c r="DZ95" s="173" t="e">
        <f t="shared" si="415"/>
        <v>#N/A</v>
      </c>
      <c r="EA95" s="173" t="e">
        <f t="shared" si="416"/>
        <v>#N/A</v>
      </c>
      <c r="EB95" s="173" t="e">
        <f t="shared" si="417"/>
        <v>#N/A</v>
      </c>
      <c r="EC95" s="173" t="e">
        <f t="shared" si="418"/>
        <v>#N/A</v>
      </c>
      <c r="ED95" s="173" t="e">
        <f t="shared" si="419"/>
        <v>#N/A</v>
      </c>
      <c r="EE95" s="173" t="e">
        <f t="shared" si="420"/>
        <v>#N/A</v>
      </c>
      <c r="EF95" s="173" t="e">
        <f t="shared" si="421"/>
        <v>#N/A</v>
      </c>
      <c r="EG95" s="173" t="e">
        <f t="shared" si="422"/>
        <v>#N/A</v>
      </c>
      <c r="EH95" s="173" t="e">
        <f t="shared" si="423"/>
        <v>#N/A</v>
      </c>
      <c r="EI95" s="173" t="e">
        <f t="shared" si="424"/>
        <v>#N/A</v>
      </c>
      <c r="EJ95" s="173" t="e">
        <f t="shared" si="425"/>
        <v>#N/A</v>
      </c>
      <c r="EK95" s="173" t="e">
        <f t="shared" si="426"/>
        <v>#N/A</v>
      </c>
      <c r="EL95" s="173" t="e">
        <f t="shared" si="427"/>
        <v>#N/A</v>
      </c>
      <c r="EM95" s="173" t="e">
        <f t="shared" si="428"/>
        <v>#N/A</v>
      </c>
      <c r="EN95" s="173" t="e">
        <f t="shared" si="429"/>
        <v>#N/A</v>
      </c>
      <c r="EO95" s="173" t="e">
        <f t="shared" si="430"/>
        <v>#N/A</v>
      </c>
      <c r="EP95" s="173" t="e">
        <f t="shared" si="431"/>
        <v>#N/A</v>
      </c>
      <c r="EQ95" s="173" t="e">
        <f t="shared" si="432"/>
        <v>#N/A</v>
      </c>
      <c r="ER95" s="173" t="e">
        <f t="shared" si="433"/>
        <v>#N/A</v>
      </c>
      <c r="ES95" s="173" t="e">
        <f t="shared" si="434"/>
        <v>#N/A</v>
      </c>
      <c r="ET95" s="173" t="e">
        <f t="shared" si="435"/>
        <v>#N/A</v>
      </c>
      <c r="EU95" s="173" t="e">
        <f t="shared" si="436"/>
        <v>#N/A</v>
      </c>
      <c r="EV95" s="173" t="e">
        <f t="shared" si="437"/>
        <v>#N/A</v>
      </c>
      <c r="EW95" s="173" t="e">
        <f t="shared" si="438"/>
        <v>#N/A</v>
      </c>
      <c r="EX95" s="173" t="e">
        <f t="shared" si="439"/>
        <v>#N/A</v>
      </c>
      <c r="EY95" s="173" t="e">
        <f t="shared" si="440"/>
        <v>#N/A</v>
      </c>
      <c r="EZ95" s="173" t="e">
        <f t="shared" si="441"/>
        <v>#N/A</v>
      </c>
      <c r="FA95" s="173" t="e">
        <f t="shared" si="442"/>
        <v>#N/A</v>
      </c>
      <c r="FB95" s="173" t="e">
        <f t="shared" si="443"/>
        <v>#N/A</v>
      </c>
      <c r="FC95" s="173" t="e">
        <f t="shared" si="444"/>
        <v>#N/A</v>
      </c>
      <c r="FD95" s="173" t="e">
        <f t="shared" si="445"/>
        <v>#N/A</v>
      </c>
      <c r="FE95" s="173" t="e">
        <f t="shared" si="446"/>
        <v>#N/A</v>
      </c>
      <c r="FF95" s="173" t="e">
        <f t="shared" si="447"/>
        <v>#N/A</v>
      </c>
      <c r="FG95" s="173" t="e">
        <f t="shared" si="448"/>
        <v>#N/A</v>
      </c>
      <c r="FH95" s="173" t="e">
        <f t="shared" si="449"/>
        <v>#N/A</v>
      </c>
      <c r="FI95" s="173" t="e">
        <f t="shared" si="450"/>
        <v>#N/A</v>
      </c>
      <c r="FJ95" s="173" t="e">
        <f t="shared" si="451"/>
        <v>#N/A</v>
      </c>
      <c r="FK95" s="173" t="e">
        <f t="shared" si="452"/>
        <v>#N/A</v>
      </c>
      <c r="FL95" s="173" t="e">
        <f t="shared" si="453"/>
        <v>#N/A</v>
      </c>
      <c r="FM95" s="173" t="e">
        <f t="shared" si="454"/>
        <v>#N/A</v>
      </c>
      <c r="FN95" s="173" t="e">
        <f t="shared" si="455"/>
        <v>#N/A</v>
      </c>
      <c r="FO95" s="173" t="e">
        <f t="shared" si="456"/>
        <v>#N/A</v>
      </c>
      <c r="FP95" s="173" t="e">
        <f t="shared" si="457"/>
        <v>#N/A</v>
      </c>
      <c r="FQ95" s="173" t="e">
        <f t="shared" si="458"/>
        <v>#N/A</v>
      </c>
      <c r="FR95" s="173" t="e">
        <f t="shared" si="459"/>
        <v>#N/A</v>
      </c>
      <c r="FS95" s="173" t="e">
        <f t="shared" si="460"/>
        <v>#N/A</v>
      </c>
      <c r="FT95" s="173" t="e">
        <f t="shared" si="461"/>
        <v>#N/A</v>
      </c>
      <c r="FU95" s="173" t="e">
        <f t="shared" si="462"/>
        <v>#N/A</v>
      </c>
      <c r="FV95" s="173" t="e">
        <f t="shared" si="463"/>
        <v>#N/A</v>
      </c>
      <c r="FW95" s="173" t="e">
        <f t="shared" si="464"/>
        <v>#N/A</v>
      </c>
      <c r="FX95" s="173" t="e">
        <f t="shared" si="465"/>
        <v>#N/A</v>
      </c>
      <c r="FY95" s="173" t="e">
        <f t="shared" si="466"/>
        <v>#N/A</v>
      </c>
      <c r="FZ95" s="173" t="e">
        <f t="shared" si="467"/>
        <v>#N/A</v>
      </c>
      <c r="GA95" s="173" t="e">
        <f t="shared" si="468"/>
        <v>#N/A</v>
      </c>
      <c r="GB95" s="173" t="e">
        <f t="shared" si="469"/>
        <v>#N/A</v>
      </c>
      <c r="GC95" s="173" t="e">
        <f t="shared" si="470"/>
        <v>#N/A</v>
      </c>
      <c r="GD95" s="173" t="e">
        <f t="shared" si="471"/>
        <v>#N/A</v>
      </c>
      <c r="GE95" s="173" t="e">
        <f t="shared" si="472"/>
        <v>#N/A</v>
      </c>
      <c r="GF95" s="173" t="e">
        <f t="shared" si="473"/>
        <v>#N/A</v>
      </c>
      <c r="GG95" s="173" t="e">
        <f t="shared" si="474"/>
        <v>#N/A</v>
      </c>
      <c r="GH95" s="173" t="e">
        <f t="shared" si="475"/>
        <v>#N/A</v>
      </c>
      <c r="GI95" s="173" t="e">
        <f t="shared" si="476"/>
        <v>#N/A</v>
      </c>
      <c r="GJ95" s="173" t="e">
        <f t="shared" si="477"/>
        <v>#N/A</v>
      </c>
      <c r="GK95" s="173" t="e">
        <f t="shared" si="478"/>
        <v>#N/A</v>
      </c>
      <c r="GL95" s="173" t="e">
        <f t="shared" si="479"/>
        <v>#N/A</v>
      </c>
      <c r="GM95" s="173" t="e">
        <f t="shared" si="480"/>
        <v>#N/A</v>
      </c>
      <c r="GN95" s="173" t="e">
        <f t="shared" si="481"/>
        <v>#N/A</v>
      </c>
      <c r="GO95" s="173" t="e">
        <f t="shared" si="482"/>
        <v>#N/A</v>
      </c>
      <c r="GP95" s="173" t="e">
        <f t="shared" si="483"/>
        <v>#N/A</v>
      </c>
      <c r="GQ95" s="173" t="e">
        <f t="shared" si="484"/>
        <v>#N/A</v>
      </c>
      <c r="GR95" s="173" t="e">
        <f t="shared" si="485"/>
        <v>#N/A</v>
      </c>
      <c r="GS95" s="173" t="e">
        <f t="shared" si="486"/>
        <v>#N/A</v>
      </c>
      <c r="GT95" s="173" t="e">
        <f t="shared" si="487"/>
        <v>#N/A</v>
      </c>
      <c r="GU95" s="173" t="e">
        <f t="shared" si="488"/>
        <v>#N/A</v>
      </c>
      <c r="GV95" s="173" t="e">
        <f t="shared" si="489"/>
        <v>#N/A</v>
      </c>
      <c r="GW95" s="173" t="e">
        <f t="shared" si="490"/>
        <v>#N/A</v>
      </c>
      <c r="GX95" s="173" t="e">
        <f t="shared" si="491"/>
        <v>#N/A</v>
      </c>
      <c r="GY95" s="173" t="e">
        <f t="shared" si="492"/>
        <v>#N/A</v>
      </c>
      <c r="GZ95" s="173" t="e">
        <f t="shared" si="493"/>
        <v>#N/A</v>
      </c>
      <c r="HA95" s="173" t="e">
        <f t="shared" si="494"/>
        <v>#N/A</v>
      </c>
      <c r="HB95" s="173" t="e">
        <f t="shared" si="495"/>
        <v>#N/A</v>
      </c>
      <c r="HC95" s="173" t="e">
        <f t="shared" si="496"/>
        <v>#N/A</v>
      </c>
      <c r="HD95" s="173" t="e">
        <f t="shared" si="497"/>
        <v>#N/A</v>
      </c>
      <c r="HE95" s="173" t="e">
        <f t="shared" si="498"/>
        <v>#N/A</v>
      </c>
      <c r="HF95" s="173" t="e">
        <f t="shared" si="499"/>
        <v>#N/A</v>
      </c>
      <c r="HG95" s="173" t="e">
        <f t="shared" si="500"/>
        <v>#N/A</v>
      </c>
      <c r="HH95" s="173" t="e">
        <f t="shared" si="501"/>
        <v>#N/A</v>
      </c>
      <c r="HI95" s="173" t="e">
        <f t="shared" si="502"/>
        <v>#N/A</v>
      </c>
      <c r="HJ95" s="173" t="e">
        <f t="shared" si="503"/>
        <v>#N/A</v>
      </c>
      <c r="HK95" s="173" t="e">
        <f t="shared" si="504"/>
        <v>#N/A</v>
      </c>
      <c r="HL95" s="173" t="e">
        <f t="shared" si="505"/>
        <v>#N/A</v>
      </c>
      <c r="HM95" s="173" t="e">
        <f t="shared" si="506"/>
        <v>#N/A</v>
      </c>
      <c r="HN95" s="173" t="e">
        <f t="shared" si="507"/>
        <v>#N/A</v>
      </c>
      <c r="HO95" s="173" t="e">
        <f t="shared" si="508"/>
        <v>#N/A</v>
      </c>
      <c r="HP95" s="173" t="e">
        <f t="shared" si="509"/>
        <v>#N/A</v>
      </c>
    </row>
    <row r="96" spans="1:224" hidden="1" x14ac:dyDescent="0.25">
      <c r="A96" s="4">
        <v>93</v>
      </c>
      <c r="B96" s="100" t="str">
        <f t="shared" si="510"/>
        <v/>
      </c>
      <c r="C96" s="99"/>
      <c r="D96" s="100" t="str">
        <f t="shared" si="511"/>
        <v/>
      </c>
      <c r="E96" s="36" t="str">
        <f t="shared" si="403"/>
        <v/>
      </c>
      <c r="F96" s="36" t="str">
        <f t="shared" si="404"/>
        <v/>
      </c>
      <c r="G96" s="77" t="str">
        <f t="shared" si="512"/>
        <v/>
      </c>
      <c r="H96" s="23"/>
      <c r="I96" s="58"/>
      <c r="J96" s="300"/>
      <c r="K96" s="78" t="str">
        <f>IF(AND(B96&gt;0,C96&gt;0,D96&gt;0),IF(ISBLANK(J96),IF(ISBLANK(H96),"",(D96-B96)*VLOOKUP(H96,VLookups!$A$4:$B$13,2,FALSE)),J96),"")</f>
        <v/>
      </c>
      <c r="L96" s="79" t="str">
        <f t="shared" si="405"/>
        <v/>
      </c>
      <c r="M96" s="99"/>
      <c r="N96" s="290" t="str">
        <f>IF(AND(M96&gt;0,C96&gt;0,NOT(K96="")),ABS(VLOOKUP($M$1,VLookups!$A$43:$B$44,2,FALSE)-_xlfn.NORM.DIST(M96,G96,K96,TRUE)),"")</f>
        <v/>
      </c>
      <c r="O96" s="98" t="str">
        <f>IF(AND($B96&gt;0,$C96&gt;0,$D96&gt;0,NOT(ISBLANK($H96))),_xlfn.NORM.INV(ABS(VLOOKUP($M$1,VLookups!$A$43:$B$44,2,FALSE)-O$3),$G96,$K96),"")</f>
        <v/>
      </c>
      <c r="P96" s="97" t="str">
        <f>IF(AND($B96&gt;0,$C96&gt;0,$D96&gt;0,NOT(ISBLANK($H96))),_xlfn.NORM.INV(ABS(VLOOKUP($M$1,VLookups!$A$43:$B$44,2,FALSE)-P$3),$G96,$K96),"")</f>
        <v/>
      </c>
      <c r="Q96" s="98" t="str">
        <f>IF(AND($B96&gt;0,$C96&gt;0,$D96&gt;0,NOT(ISBLANK($H96))),_xlfn.NORM.INV(ABS(VLOOKUP($M$1,VLookups!$A$43:$B$44,2,FALSE)-Q$3),$G96,$K96),"")</f>
        <v/>
      </c>
      <c r="R96" s="97" t="str">
        <f>IF(AND($B96&gt;0,$C96&gt;0,$D96&gt;0,NOT(ISBLANK($H96))),_xlfn.NORM.INV(ABS(VLOOKUP($M$1,VLookups!$A$43:$B$44,2,FALSE)-R$3),$G96,$K96),"")</f>
        <v/>
      </c>
      <c r="S96" s="98" t="str">
        <f>IF(AND($B96&gt;0,$C96&gt;0,$D96&gt;0,NOT(ISBLANK($H96))),_xlfn.NORM.INV(ABS(VLOOKUP($M$1,VLookups!$A$43:$B$44,2,FALSE)-S$3),$G96,$K96),"")</f>
        <v/>
      </c>
      <c r="T96" s="97" t="str">
        <f>IF(AND($B96&gt;0,$C96&gt;0,$D96&gt;0,NOT(ISBLANK($H96))),_xlfn.NORM.INV(ABS(VLOOKUP($M$1,VLookups!$A$43:$B$44,2,FALSE)-T$3),$G96,$K96),"")</f>
        <v/>
      </c>
      <c r="U96" s="5"/>
      <c r="V96" s="172"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7"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3" t="e">
        <f t="shared" si="409"/>
        <v>#N/A</v>
      </c>
      <c r="DU96" s="173" t="e">
        <f t="shared" si="410"/>
        <v>#N/A</v>
      </c>
      <c r="DV96" s="173" t="e">
        <f t="shared" si="411"/>
        <v>#N/A</v>
      </c>
      <c r="DW96" s="173" t="e">
        <f t="shared" si="412"/>
        <v>#N/A</v>
      </c>
      <c r="DX96" s="173" t="e">
        <f t="shared" si="413"/>
        <v>#N/A</v>
      </c>
      <c r="DY96" s="173" t="e">
        <f t="shared" si="414"/>
        <v>#N/A</v>
      </c>
      <c r="DZ96" s="173" t="e">
        <f t="shared" si="415"/>
        <v>#N/A</v>
      </c>
      <c r="EA96" s="173" t="e">
        <f t="shared" si="416"/>
        <v>#N/A</v>
      </c>
      <c r="EB96" s="173" t="e">
        <f t="shared" si="417"/>
        <v>#N/A</v>
      </c>
      <c r="EC96" s="173" t="e">
        <f t="shared" si="418"/>
        <v>#N/A</v>
      </c>
      <c r="ED96" s="173" t="e">
        <f t="shared" si="419"/>
        <v>#N/A</v>
      </c>
      <c r="EE96" s="173" t="e">
        <f t="shared" si="420"/>
        <v>#N/A</v>
      </c>
      <c r="EF96" s="173" t="e">
        <f t="shared" si="421"/>
        <v>#N/A</v>
      </c>
      <c r="EG96" s="173" t="e">
        <f t="shared" si="422"/>
        <v>#N/A</v>
      </c>
      <c r="EH96" s="173" t="e">
        <f t="shared" si="423"/>
        <v>#N/A</v>
      </c>
      <c r="EI96" s="173" t="e">
        <f t="shared" si="424"/>
        <v>#N/A</v>
      </c>
      <c r="EJ96" s="173" t="e">
        <f t="shared" si="425"/>
        <v>#N/A</v>
      </c>
      <c r="EK96" s="173" t="e">
        <f t="shared" si="426"/>
        <v>#N/A</v>
      </c>
      <c r="EL96" s="173" t="e">
        <f t="shared" si="427"/>
        <v>#N/A</v>
      </c>
      <c r="EM96" s="173" t="e">
        <f t="shared" si="428"/>
        <v>#N/A</v>
      </c>
      <c r="EN96" s="173" t="e">
        <f t="shared" si="429"/>
        <v>#N/A</v>
      </c>
      <c r="EO96" s="173" t="e">
        <f t="shared" si="430"/>
        <v>#N/A</v>
      </c>
      <c r="EP96" s="173" t="e">
        <f t="shared" si="431"/>
        <v>#N/A</v>
      </c>
      <c r="EQ96" s="173" t="e">
        <f t="shared" si="432"/>
        <v>#N/A</v>
      </c>
      <c r="ER96" s="173" t="e">
        <f t="shared" si="433"/>
        <v>#N/A</v>
      </c>
      <c r="ES96" s="173" t="e">
        <f t="shared" si="434"/>
        <v>#N/A</v>
      </c>
      <c r="ET96" s="173" t="e">
        <f t="shared" si="435"/>
        <v>#N/A</v>
      </c>
      <c r="EU96" s="173" t="e">
        <f t="shared" si="436"/>
        <v>#N/A</v>
      </c>
      <c r="EV96" s="173" t="e">
        <f t="shared" si="437"/>
        <v>#N/A</v>
      </c>
      <c r="EW96" s="173" t="e">
        <f t="shared" si="438"/>
        <v>#N/A</v>
      </c>
      <c r="EX96" s="173" t="e">
        <f t="shared" si="439"/>
        <v>#N/A</v>
      </c>
      <c r="EY96" s="173" t="e">
        <f t="shared" si="440"/>
        <v>#N/A</v>
      </c>
      <c r="EZ96" s="173" t="e">
        <f t="shared" si="441"/>
        <v>#N/A</v>
      </c>
      <c r="FA96" s="173" t="e">
        <f t="shared" si="442"/>
        <v>#N/A</v>
      </c>
      <c r="FB96" s="173" t="e">
        <f t="shared" si="443"/>
        <v>#N/A</v>
      </c>
      <c r="FC96" s="173" t="e">
        <f t="shared" si="444"/>
        <v>#N/A</v>
      </c>
      <c r="FD96" s="173" t="e">
        <f t="shared" si="445"/>
        <v>#N/A</v>
      </c>
      <c r="FE96" s="173" t="e">
        <f t="shared" si="446"/>
        <v>#N/A</v>
      </c>
      <c r="FF96" s="173" t="e">
        <f t="shared" si="447"/>
        <v>#N/A</v>
      </c>
      <c r="FG96" s="173" t="e">
        <f t="shared" si="448"/>
        <v>#N/A</v>
      </c>
      <c r="FH96" s="173" t="e">
        <f t="shared" si="449"/>
        <v>#N/A</v>
      </c>
      <c r="FI96" s="173" t="e">
        <f t="shared" si="450"/>
        <v>#N/A</v>
      </c>
      <c r="FJ96" s="173" t="e">
        <f t="shared" si="451"/>
        <v>#N/A</v>
      </c>
      <c r="FK96" s="173" t="e">
        <f t="shared" si="452"/>
        <v>#N/A</v>
      </c>
      <c r="FL96" s="173" t="e">
        <f t="shared" si="453"/>
        <v>#N/A</v>
      </c>
      <c r="FM96" s="173" t="e">
        <f t="shared" si="454"/>
        <v>#N/A</v>
      </c>
      <c r="FN96" s="173" t="e">
        <f t="shared" si="455"/>
        <v>#N/A</v>
      </c>
      <c r="FO96" s="173" t="e">
        <f t="shared" si="456"/>
        <v>#N/A</v>
      </c>
      <c r="FP96" s="173" t="e">
        <f t="shared" si="457"/>
        <v>#N/A</v>
      </c>
      <c r="FQ96" s="173" t="e">
        <f t="shared" si="458"/>
        <v>#N/A</v>
      </c>
      <c r="FR96" s="173" t="e">
        <f t="shared" si="459"/>
        <v>#N/A</v>
      </c>
      <c r="FS96" s="173" t="e">
        <f t="shared" si="460"/>
        <v>#N/A</v>
      </c>
      <c r="FT96" s="173" t="e">
        <f t="shared" si="461"/>
        <v>#N/A</v>
      </c>
      <c r="FU96" s="173" t="e">
        <f t="shared" si="462"/>
        <v>#N/A</v>
      </c>
      <c r="FV96" s="173" t="e">
        <f t="shared" si="463"/>
        <v>#N/A</v>
      </c>
      <c r="FW96" s="173" t="e">
        <f t="shared" si="464"/>
        <v>#N/A</v>
      </c>
      <c r="FX96" s="173" t="e">
        <f t="shared" si="465"/>
        <v>#N/A</v>
      </c>
      <c r="FY96" s="173" t="e">
        <f t="shared" si="466"/>
        <v>#N/A</v>
      </c>
      <c r="FZ96" s="173" t="e">
        <f t="shared" si="467"/>
        <v>#N/A</v>
      </c>
      <c r="GA96" s="173" t="e">
        <f t="shared" si="468"/>
        <v>#N/A</v>
      </c>
      <c r="GB96" s="173" t="e">
        <f t="shared" si="469"/>
        <v>#N/A</v>
      </c>
      <c r="GC96" s="173" t="e">
        <f t="shared" si="470"/>
        <v>#N/A</v>
      </c>
      <c r="GD96" s="173" t="e">
        <f t="shared" si="471"/>
        <v>#N/A</v>
      </c>
      <c r="GE96" s="173" t="e">
        <f t="shared" si="472"/>
        <v>#N/A</v>
      </c>
      <c r="GF96" s="173" t="e">
        <f t="shared" si="473"/>
        <v>#N/A</v>
      </c>
      <c r="GG96" s="173" t="e">
        <f t="shared" si="474"/>
        <v>#N/A</v>
      </c>
      <c r="GH96" s="173" t="e">
        <f t="shared" si="475"/>
        <v>#N/A</v>
      </c>
      <c r="GI96" s="173" t="e">
        <f t="shared" si="476"/>
        <v>#N/A</v>
      </c>
      <c r="GJ96" s="173" t="e">
        <f t="shared" si="477"/>
        <v>#N/A</v>
      </c>
      <c r="GK96" s="173" t="e">
        <f t="shared" si="478"/>
        <v>#N/A</v>
      </c>
      <c r="GL96" s="173" t="e">
        <f t="shared" si="479"/>
        <v>#N/A</v>
      </c>
      <c r="GM96" s="173" t="e">
        <f t="shared" si="480"/>
        <v>#N/A</v>
      </c>
      <c r="GN96" s="173" t="e">
        <f t="shared" si="481"/>
        <v>#N/A</v>
      </c>
      <c r="GO96" s="173" t="e">
        <f t="shared" si="482"/>
        <v>#N/A</v>
      </c>
      <c r="GP96" s="173" t="e">
        <f t="shared" si="483"/>
        <v>#N/A</v>
      </c>
      <c r="GQ96" s="173" t="e">
        <f t="shared" si="484"/>
        <v>#N/A</v>
      </c>
      <c r="GR96" s="173" t="e">
        <f t="shared" si="485"/>
        <v>#N/A</v>
      </c>
      <c r="GS96" s="173" t="e">
        <f t="shared" si="486"/>
        <v>#N/A</v>
      </c>
      <c r="GT96" s="173" t="e">
        <f t="shared" si="487"/>
        <v>#N/A</v>
      </c>
      <c r="GU96" s="173" t="e">
        <f t="shared" si="488"/>
        <v>#N/A</v>
      </c>
      <c r="GV96" s="173" t="e">
        <f t="shared" si="489"/>
        <v>#N/A</v>
      </c>
      <c r="GW96" s="173" t="e">
        <f t="shared" si="490"/>
        <v>#N/A</v>
      </c>
      <c r="GX96" s="173" t="e">
        <f t="shared" si="491"/>
        <v>#N/A</v>
      </c>
      <c r="GY96" s="173" t="e">
        <f t="shared" si="492"/>
        <v>#N/A</v>
      </c>
      <c r="GZ96" s="173" t="e">
        <f t="shared" si="493"/>
        <v>#N/A</v>
      </c>
      <c r="HA96" s="173" t="e">
        <f t="shared" si="494"/>
        <v>#N/A</v>
      </c>
      <c r="HB96" s="173" t="e">
        <f t="shared" si="495"/>
        <v>#N/A</v>
      </c>
      <c r="HC96" s="173" t="e">
        <f t="shared" si="496"/>
        <v>#N/A</v>
      </c>
      <c r="HD96" s="173" t="e">
        <f t="shared" si="497"/>
        <v>#N/A</v>
      </c>
      <c r="HE96" s="173" t="e">
        <f t="shared" si="498"/>
        <v>#N/A</v>
      </c>
      <c r="HF96" s="173" t="e">
        <f t="shared" si="499"/>
        <v>#N/A</v>
      </c>
      <c r="HG96" s="173" t="e">
        <f t="shared" si="500"/>
        <v>#N/A</v>
      </c>
      <c r="HH96" s="173" t="e">
        <f t="shared" si="501"/>
        <v>#N/A</v>
      </c>
      <c r="HI96" s="173" t="e">
        <f t="shared" si="502"/>
        <v>#N/A</v>
      </c>
      <c r="HJ96" s="173" t="e">
        <f t="shared" si="503"/>
        <v>#N/A</v>
      </c>
      <c r="HK96" s="173" t="e">
        <f t="shared" si="504"/>
        <v>#N/A</v>
      </c>
      <c r="HL96" s="173" t="e">
        <f t="shared" si="505"/>
        <v>#N/A</v>
      </c>
      <c r="HM96" s="173" t="e">
        <f t="shared" si="506"/>
        <v>#N/A</v>
      </c>
      <c r="HN96" s="173" t="e">
        <f t="shared" si="507"/>
        <v>#N/A</v>
      </c>
      <c r="HO96" s="173" t="e">
        <f t="shared" si="508"/>
        <v>#N/A</v>
      </c>
      <c r="HP96" s="173" t="e">
        <f t="shared" si="509"/>
        <v>#N/A</v>
      </c>
    </row>
    <row r="97" spans="1:224" hidden="1" x14ac:dyDescent="0.25">
      <c r="A97" s="4">
        <v>94</v>
      </c>
      <c r="B97" s="100" t="str">
        <f t="shared" si="510"/>
        <v/>
      </c>
      <c r="C97" s="99"/>
      <c r="D97" s="100" t="str">
        <f t="shared" si="511"/>
        <v/>
      </c>
      <c r="E97" s="36" t="str">
        <f t="shared" si="403"/>
        <v/>
      </c>
      <c r="F97" s="36" t="str">
        <f t="shared" si="404"/>
        <v/>
      </c>
      <c r="G97" s="77" t="str">
        <f t="shared" si="512"/>
        <v/>
      </c>
      <c r="H97" s="23"/>
      <c r="I97" s="58"/>
      <c r="J97" s="300"/>
      <c r="K97" s="78" t="str">
        <f>IF(AND(B97&gt;0,C97&gt;0,D97&gt;0),IF(ISBLANK(J97),IF(ISBLANK(H97),"",(D97-B97)*VLOOKUP(H97,VLookups!$A$4:$B$13,2,FALSE)),J97),"")</f>
        <v/>
      </c>
      <c r="L97" s="79" t="str">
        <f t="shared" si="405"/>
        <v/>
      </c>
      <c r="M97" s="99"/>
      <c r="N97" s="290" t="str">
        <f>IF(AND(M97&gt;0,C97&gt;0,NOT(K97="")),ABS(VLOOKUP($M$1,VLookups!$A$43:$B$44,2,FALSE)-_xlfn.NORM.DIST(M97,G97,K97,TRUE)),"")</f>
        <v/>
      </c>
      <c r="O97" s="98" t="str">
        <f>IF(AND($B97&gt;0,$C97&gt;0,$D97&gt;0,NOT(ISBLANK($H97))),_xlfn.NORM.INV(ABS(VLOOKUP($M$1,VLookups!$A$43:$B$44,2,FALSE)-O$3),$G97,$K97),"")</f>
        <v/>
      </c>
      <c r="P97" s="97" t="str">
        <f>IF(AND($B97&gt;0,$C97&gt;0,$D97&gt;0,NOT(ISBLANK($H97))),_xlfn.NORM.INV(ABS(VLOOKUP($M$1,VLookups!$A$43:$B$44,2,FALSE)-P$3),$G97,$K97),"")</f>
        <v/>
      </c>
      <c r="Q97" s="98" t="str">
        <f>IF(AND($B97&gt;0,$C97&gt;0,$D97&gt;0,NOT(ISBLANK($H97))),_xlfn.NORM.INV(ABS(VLOOKUP($M$1,VLookups!$A$43:$B$44,2,FALSE)-Q$3),$G97,$K97),"")</f>
        <v/>
      </c>
      <c r="R97" s="97" t="str">
        <f>IF(AND($B97&gt;0,$C97&gt;0,$D97&gt;0,NOT(ISBLANK($H97))),_xlfn.NORM.INV(ABS(VLOOKUP($M$1,VLookups!$A$43:$B$44,2,FALSE)-R$3),$G97,$K97),"")</f>
        <v/>
      </c>
      <c r="S97" s="98" t="str">
        <f>IF(AND($B97&gt;0,$C97&gt;0,$D97&gt;0,NOT(ISBLANK($H97))),_xlfn.NORM.INV(ABS(VLOOKUP($M$1,VLookups!$A$43:$B$44,2,FALSE)-S$3),$G97,$K97),"")</f>
        <v/>
      </c>
      <c r="T97" s="97" t="str">
        <f>IF(AND($B97&gt;0,$C97&gt;0,$D97&gt;0,NOT(ISBLANK($H97))),_xlfn.NORM.INV(ABS(VLOOKUP($M$1,VLookups!$A$43:$B$44,2,FALSE)-T$3),$G97,$K97),"")</f>
        <v/>
      </c>
      <c r="U97" s="5"/>
      <c r="V97" s="172"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7"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3" t="e">
        <f t="shared" si="409"/>
        <v>#N/A</v>
      </c>
      <c r="DU97" s="173" t="e">
        <f t="shared" si="410"/>
        <v>#N/A</v>
      </c>
      <c r="DV97" s="173" t="e">
        <f t="shared" si="411"/>
        <v>#N/A</v>
      </c>
      <c r="DW97" s="173" t="e">
        <f t="shared" si="412"/>
        <v>#N/A</v>
      </c>
      <c r="DX97" s="173" t="e">
        <f t="shared" si="413"/>
        <v>#N/A</v>
      </c>
      <c r="DY97" s="173" t="e">
        <f t="shared" si="414"/>
        <v>#N/A</v>
      </c>
      <c r="DZ97" s="173" t="e">
        <f t="shared" si="415"/>
        <v>#N/A</v>
      </c>
      <c r="EA97" s="173" t="e">
        <f t="shared" si="416"/>
        <v>#N/A</v>
      </c>
      <c r="EB97" s="173" t="e">
        <f t="shared" si="417"/>
        <v>#N/A</v>
      </c>
      <c r="EC97" s="173" t="e">
        <f t="shared" si="418"/>
        <v>#N/A</v>
      </c>
      <c r="ED97" s="173" t="e">
        <f t="shared" si="419"/>
        <v>#N/A</v>
      </c>
      <c r="EE97" s="173" t="e">
        <f t="shared" si="420"/>
        <v>#N/A</v>
      </c>
      <c r="EF97" s="173" t="e">
        <f t="shared" si="421"/>
        <v>#N/A</v>
      </c>
      <c r="EG97" s="173" t="e">
        <f t="shared" si="422"/>
        <v>#N/A</v>
      </c>
      <c r="EH97" s="173" t="e">
        <f t="shared" si="423"/>
        <v>#N/A</v>
      </c>
      <c r="EI97" s="173" t="e">
        <f t="shared" si="424"/>
        <v>#N/A</v>
      </c>
      <c r="EJ97" s="173" t="e">
        <f t="shared" si="425"/>
        <v>#N/A</v>
      </c>
      <c r="EK97" s="173" t="e">
        <f t="shared" si="426"/>
        <v>#N/A</v>
      </c>
      <c r="EL97" s="173" t="e">
        <f t="shared" si="427"/>
        <v>#N/A</v>
      </c>
      <c r="EM97" s="173" t="e">
        <f t="shared" si="428"/>
        <v>#N/A</v>
      </c>
      <c r="EN97" s="173" t="e">
        <f t="shared" si="429"/>
        <v>#N/A</v>
      </c>
      <c r="EO97" s="173" t="e">
        <f t="shared" si="430"/>
        <v>#N/A</v>
      </c>
      <c r="EP97" s="173" t="e">
        <f t="shared" si="431"/>
        <v>#N/A</v>
      </c>
      <c r="EQ97" s="173" t="e">
        <f t="shared" si="432"/>
        <v>#N/A</v>
      </c>
      <c r="ER97" s="173" t="e">
        <f t="shared" si="433"/>
        <v>#N/A</v>
      </c>
      <c r="ES97" s="173" t="e">
        <f t="shared" si="434"/>
        <v>#N/A</v>
      </c>
      <c r="ET97" s="173" t="e">
        <f t="shared" si="435"/>
        <v>#N/A</v>
      </c>
      <c r="EU97" s="173" t="e">
        <f t="shared" si="436"/>
        <v>#N/A</v>
      </c>
      <c r="EV97" s="173" t="e">
        <f t="shared" si="437"/>
        <v>#N/A</v>
      </c>
      <c r="EW97" s="173" t="e">
        <f t="shared" si="438"/>
        <v>#N/A</v>
      </c>
      <c r="EX97" s="173" t="e">
        <f t="shared" si="439"/>
        <v>#N/A</v>
      </c>
      <c r="EY97" s="173" t="e">
        <f t="shared" si="440"/>
        <v>#N/A</v>
      </c>
      <c r="EZ97" s="173" t="e">
        <f t="shared" si="441"/>
        <v>#N/A</v>
      </c>
      <c r="FA97" s="173" t="e">
        <f t="shared" si="442"/>
        <v>#N/A</v>
      </c>
      <c r="FB97" s="173" t="e">
        <f t="shared" si="443"/>
        <v>#N/A</v>
      </c>
      <c r="FC97" s="173" t="e">
        <f t="shared" si="444"/>
        <v>#N/A</v>
      </c>
      <c r="FD97" s="173" t="e">
        <f t="shared" si="445"/>
        <v>#N/A</v>
      </c>
      <c r="FE97" s="173" t="e">
        <f t="shared" si="446"/>
        <v>#N/A</v>
      </c>
      <c r="FF97" s="173" t="e">
        <f t="shared" si="447"/>
        <v>#N/A</v>
      </c>
      <c r="FG97" s="173" t="e">
        <f t="shared" si="448"/>
        <v>#N/A</v>
      </c>
      <c r="FH97" s="173" t="e">
        <f t="shared" si="449"/>
        <v>#N/A</v>
      </c>
      <c r="FI97" s="173" t="e">
        <f t="shared" si="450"/>
        <v>#N/A</v>
      </c>
      <c r="FJ97" s="173" t="e">
        <f t="shared" si="451"/>
        <v>#N/A</v>
      </c>
      <c r="FK97" s="173" t="e">
        <f t="shared" si="452"/>
        <v>#N/A</v>
      </c>
      <c r="FL97" s="173" t="e">
        <f t="shared" si="453"/>
        <v>#N/A</v>
      </c>
      <c r="FM97" s="173" t="e">
        <f t="shared" si="454"/>
        <v>#N/A</v>
      </c>
      <c r="FN97" s="173" t="e">
        <f t="shared" si="455"/>
        <v>#N/A</v>
      </c>
      <c r="FO97" s="173" t="e">
        <f t="shared" si="456"/>
        <v>#N/A</v>
      </c>
      <c r="FP97" s="173" t="e">
        <f t="shared" si="457"/>
        <v>#N/A</v>
      </c>
      <c r="FQ97" s="173" t="e">
        <f t="shared" si="458"/>
        <v>#N/A</v>
      </c>
      <c r="FR97" s="173" t="e">
        <f t="shared" si="459"/>
        <v>#N/A</v>
      </c>
      <c r="FS97" s="173" t="e">
        <f t="shared" si="460"/>
        <v>#N/A</v>
      </c>
      <c r="FT97" s="173" t="e">
        <f t="shared" si="461"/>
        <v>#N/A</v>
      </c>
      <c r="FU97" s="173" t="e">
        <f t="shared" si="462"/>
        <v>#N/A</v>
      </c>
      <c r="FV97" s="173" t="e">
        <f t="shared" si="463"/>
        <v>#N/A</v>
      </c>
      <c r="FW97" s="173" t="e">
        <f t="shared" si="464"/>
        <v>#N/A</v>
      </c>
      <c r="FX97" s="173" t="e">
        <f t="shared" si="465"/>
        <v>#N/A</v>
      </c>
      <c r="FY97" s="173" t="e">
        <f t="shared" si="466"/>
        <v>#N/A</v>
      </c>
      <c r="FZ97" s="173" t="e">
        <f t="shared" si="467"/>
        <v>#N/A</v>
      </c>
      <c r="GA97" s="173" t="e">
        <f t="shared" si="468"/>
        <v>#N/A</v>
      </c>
      <c r="GB97" s="173" t="e">
        <f t="shared" si="469"/>
        <v>#N/A</v>
      </c>
      <c r="GC97" s="173" t="e">
        <f t="shared" si="470"/>
        <v>#N/A</v>
      </c>
      <c r="GD97" s="173" t="e">
        <f t="shared" si="471"/>
        <v>#N/A</v>
      </c>
      <c r="GE97" s="173" t="e">
        <f t="shared" si="472"/>
        <v>#N/A</v>
      </c>
      <c r="GF97" s="173" t="e">
        <f t="shared" si="473"/>
        <v>#N/A</v>
      </c>
      <c r="GG97" s="173" t="e">
        <f t="shared" si="474"/>
        <v>#N/A</v>
      </c>
      <c r="GH97" s="173" t="e">
        <f t="shared" si="475"/>
        <v>#N/A</v>
      </c>
      <c r="GI97" s="173" t="e">
        <f t="shared" si="476"/>
        <v>#N/A</v>
      </c>
      <c r="GJ97" s="173" t="e">
        <f t="shared" si="477"/>
        <v>#N/A</v>
      </c>
      <c r="GK97" s="173" t="e">
        <f t="shared" si="478"/>
        <v>#N/A</v>
      </c>
      <c r="GL97" s="173" t="e">
        <f t="shared" si="479"/>
        <v>#N/A</v>
      </c>
      <c r="GM97" s="173" t="e">
        <f t="shared" si="480"/>
        <v>#N/A</v>
      </c>
      <c r="GN97" s="173" t="e">
        <f t="shared" si="481"/>
        <v>#N/A</v>
      </c>
      <c r="GO97" s="173" t="e">
        <f t="shared" si="482"/>
        <v>#N/A</v>
      </c>
      <c r="GP97" s="173" t="e">
        <f t="shared" si="483"/>
        <v>#N/A</v>
      </c>
      <c r="GQ97" s="173" t="e">
        <f t="shared" si="484"/>
        <v>#N/A</v>
      </c>
      <c r="GR97" s="173" t="e">
        <f t="shared" si="485"/>
        <v>#N/A</v>
      </c>
      <c r="GS97" s="173" t="e">
        <f t="shared" si="486"/>
        <v>#N/A</v>
      </c>
      <c r="GT97" s="173" t="e">
        <f t="shared" si="487"/>
        <v>#N/A</v>
      </c>
      <c r="GU97" s="173" t="e">
        <f t="shared" si="488"/>
        <v>#N/A</v>
      </c>
      <c r="GV97" s="173" t="e">
        <f t="shared" si="489"/>
        <v>#N/A</v>
      </c>
      <c r="GW97" s="173" t="e">
        <f t="shared" si="490"/>
        <v>#N/A</v>
      </c>
      <c r="GX97" s="173" t="e">
        <f t="shared" si="491"/>
        <v>#N/A</v>
      </c>
      <c r="GY97" s="173" t="e">
        <f t="shared" si="492"/>
        <v>#N/A</v>
      </c>
      <c r="GZ97" s="173" t="e">
        <f t="shared" si="493"/>
        <v>#N/A</v>
      </c>
      <c r="HA97" s="173" t="e">
        <f t="shared" si="494"/>
        <v>#N/A</v>
      </c>
      <c r="HB97" s="173" t="e">
        <f t="shared" si="495"/>
        <v>#N/A</v>
      </c>
      <c r="HC97" s="173" t="e">
        <f t="shared" si="496"/>
        <v>#N/A</v>
      </c>
      <c r="HD97" s="173" t="e">
        <f t="shared" si="497"/>
        <v>#N/A</v>
      </c>
      <c r="HE97" s="173" t="e">
        <f t="shared" si="498"/>
        <v>#N/A</v>
      </c>
      <c r="HF97" s="173" t="e">
        <f t="shared" si="499"/>
        <v>#N/A</v>
      </c>
      <c r="HG97" s="173" t="e">
        <f t="shared" si="500"/>
        <v>#N/A</v>
      </c>
      <c r="HH97" s="173" t="e">
        <f t="shared" si="501"/>
        <v>#N/A</v>
      </c>
      <c r="HI97" s="173" t="e">
        <f t="shared" si="502"/>
        <v>#N/A</v>
      </c>
      <c r="HJ97" s="173" t="e">
        <f t="shared" si="503"/>
        <v>#N/A</v>
      </c>
      <c r="HK97" s="173" t="e">
        <f t="shared" si="504"/>
        <v>#N/A</v>
      </c>
      <c r="HL97" s="173" t="e">
        <f t="shared" si="505"/>
        <v>#N/A</v>
      </c>
      <c r="HM97" s="173" t="e">
        <f t="shared" si="506"/>
        <v>#N/A</v>
      </c>
      <c r="HN97" s="173" t="e">
        <f t="shared" si="507"/>
        <v>#N/A</v>
      </c>
      <c r="HO97" s="173" t="e">
        <f t="shared" si="508"/>
        <v>#N/A</v>
      </c>
      <c r="HP97" s="173" t="e">
        <f t="shared" si="509"/>
        <v>#N/A</v>
      </c>
    </row>
    <row r="98" spans="1:224" hidden="1" x14ac:dyDescent="0.25">
      <c r="A98" s="4">
        <v>95</v>
      </c>
      <c r="B98" s="100" t="str">
        <f t="shared" si="510"/>
        <v/>
      </c>
      <c r="C98" s="99"/>
      <c r="D98" s="100" t="str">
        <f t="shared" si="511"/>
        <v/>
      </c>
      <c r="E98" s="36" t="str">
        <f t="shared" si="403"/>
        <v/>
      </c>
      <c r="F98" s="36" t="str">
        <f t="shared" si="404"/>
        <v/>
      </c>
      <c r="G98" s="77" t="str">
        <f t="shared" si="512"/>
        <v/>
      </c>
      <c r="H98" s="23"/>
      <c r="I98" s="58"/>
      <c r="J98" s="300"/>
      <c r="K98" s="78" t="str">
        <f>IF(AND(B98&gt;0,C98&gt;0,D98&gt;0),IF(ISBLANK(J98),IF(ISBLANK(H98),"",(D98-B98)*VLOOKUP(H98,VLookups!$A$4:$B$13,2,FALSE)),J98),"")</f>
        <v/>
      </c>
      <c r="L98" s="79" t="str">
        <f t="shared" si="405"/>
        <v/>
      </c>
      <c r="M98" s="99"/>
      <c r="N98" s="290" t="str">
        <f>IF(AND(M98&gt;0,C98&gt;0,NOT(K98="")),ABS(VLOOKUP($M$1,VLookups!$A$43:$B$44,2,FALSE)-_xlfn.NORM.DIST(M98,G98,K98,TRUE)),"")</f>
        <v/>
      </c>
      <c r="O98" s="98" t="str">
        <f>IF(AND($B98&gt;0,$C98&gt;0,$D98&gt;0,NOT(ISBLANK($H98))),_xlfn.NORM.INV(ABS(VLOOKUP($M$1,VLookups!$A$43:$B$44,2,FALSE)-O$3),$G98,$K98),"")</f>
        <v/>
      </c>
      <c r="P98" s="97" t="str">
        <f>IF(AND($B98&gt;0,$C98&gt;0,$D98&gt;0,NOT(ISBLANK($H98))),_xlfn.NORM.INV(ABS(VLOOKUP($M$1,VLookups!$A$43:$B$44,2,FALSE)-P$3),$G98,$K98),"")</f>
        <v/>
      </c>
      <c r="Q98" s="98" t="str">
        <f>IF(AND($B98&gt;0,$C98&gt;0,$D98&gt;0,NOT(ISBLANK($H98))),_xlfn.NORM.INV(ABS(VLOOKUP($M$1,VLookups!$A$43:$B$44,2,FALSE)-Q$3),$G98,$K98),"")</f>
        <v/>
      </c>
      <c r="R98" s="97" t="str">
        <f>IF(AND($B98&gt;0,$C98&gt;0,$D98&gt;0,NOT(ISBLANK($H98))),_xlfn.NORM.INV(ABS(VLOOKUP($M$1,VLookups!$A$43:$B$44,2,FALSE)-R$3),$G98,$K98),"")</f>
        <v/>
      </c>
      <c r="S98" s="98" t="str">
        <f>IF(AND($B98&gt;0,$C98&gt;0,$D98&gt;0,NOT(ISBLANK($H98))),_xlfn.NORM.INV(ABS(VLOOKUP($M$1,VLookups!$A$43:$B$44,2,FALSE)-S$3),$G98,$K98),"")</f>
        <v/>
      </c>
      <c r="T98" s="97" t="str">
        <f>IF(AND($B98&gt;0,$C98&gt;0,$D98&gt;0,NOT(ISBLANK($H98))),_xlfn.NORM.INV(ABS(VLOOKUP($M$1,VLookups!$A$43:$B$44,2,FALSE)-T$3),$G98,$K98),"")</f>
        <v/>
      </c>
      <c r="U98" s="5"/>
      <c r="V98" s="172"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7"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3" t="e">
        <f t="shared" si="409"/>
        <v>#N/A</v>
      </c>
      <c r="DU98" s="173" t="e">
        <f t="shared" si="410"/>
        <v>#N/A</v>
      </c>
      <c r="DV98" s="173" t="e">
        <f t="shared" si="411"/>
        <v>#N/A</v>
      </c>
      <c r="DW98" s="173" t="e">
        <f t="shared" si="412"/>
        <v>#N/A</v>
      </c>
      <c r="DX98" s="173" t="e">
        <f t="shared" si="413"/>
        <v>#N/A</v>
      </c>
      <c r="DY98" s="173" t="e">
        <f t="shared" si="414"/>
        <v>#N/A</v>
      </c>
      <c r="DZ98" s="173" t="e">
        <f t="shared" si="415"/>
        <v>#N/A</v>
      </c>
      <c r="EA98" s="173" t="e">
        <f t="shared" si="416"/>
        <v>#N/A</v>
      </c>
      <c r="EB98" s="173" t="e">
        <f t="shared" si="417"/>
        <v>#N/A</v>
      </c>
      <c r="EC98" s="173" t="e">
        <f t="shared" si="418"/>
        <v>#N/A</v>
      </c>
      <c r="ED98" s="173" t="e">
        <f t="shared" si="419"/>
        <v>#N/A</v>
      </c>
      <c r="EE98" s="173" t="e">
        <f t="shared" si="420"/>
        <v>#N/A</v>
      </c>
      <c r="EF98" s="173" t="e">
        <f t="shared" si="421"/>
        <v>#N/A</v>
      </c>
      <c r="EG98" s="173" t="e">
        <f t="shared" si="422"/>
        <v>#N/A</v>
      </c>
      <c r="EH98" s="173" t="e">
        <f t="shared" si="423"/>
        <v>#N/A</v>
      </c>
      <c r="EI98" s="173" t="e">
        <f t="shared" si="424"/>
        <v>#N/A</v>
      </c>
      <c r="EJ98" s="173" t="e">
        <f t="shared" si="425"/>
        <v>#N/A</v>
      </c>
      <c r="EK98" s="173" t="e">
        <f t="shared" si="426"/>
        <v>#N/A</v>
      </c>
      <c r="EL98" s="173" t="e">
        <f t="shared" si="427"/>
        <v>#N/A</v>
      </c>
      <c r="EM98" s="173" t="e">
        <f t="shared" si="428"/>
        <v>#N/A</v>
      </c>
      <c r="EN98" s="173" t="e">
        <f t="shared" si="429"/>
        <v>#N/A</v>
      </c>
      <c r="EO98" s="173" t="e">
        <f t="shared" si="430"/>
        <v>#N/A</v>
      </c>
      <c r="EP98" s="173" t="e">
        <f t="shared" si="431"/>
        <v>#N/A</v>
      </c>
      <c r="EQ98" s="173" t="e">
        <f t="shared" si="432"/>
        <v>#N/A</v>
      </c>
      <c r="ER98" s="173" t="e">
        <f t="shared" si="433"/>
        <v>#N/A</v>
      </c>
      <c r="ES98" s="173" t="e">
        <f t="shared" si="434"/>
        <v>#N/A</v>
      </c>
      <c r="ET98" s="173" t="e">
        <f t="shared" si="435"/>
        <v>#N/A</v>
      </c>
      <c r="EU98" s="173" t="e">
        <f t="shared" si="436"/>
        <v>#N/A</v>
      </c>
      <c r="EV98" s="173" t="e">
        <f t="shared" si="437"/>
        <v>#N/A</v>
      </c>
      <c r="EW98" s="173" t="e">
        <f t="shared" si="438"/>
        <v>#N/A</v>
      </c>
      <c r="EX98" s="173" t="e">
        <f t="shared" si="439"/>
        <v>#N/A</v>
      </c>
      <c r="EY98" s="173" t="e">
        <f t="shared" si="440"/>
        <v>#N/A</v>
      </c>
      <c r="EZ98" s="173" t="e">
        <f t="shared" si="441"/>
        <v>#N/A</v>
      </c>
      <c r="FA98" s="173" t="e">
        <f t="shared" si="442"/>
        <v>#N/A</v>
      </c>
      <c r="FB98" s="173" t="e">
        <f t="shared" si="443"/>
        <v>#N/A</v>
      </c>
      <c r="FC98" s="173" t="e">
        <f t="shared" si="444"/>
        <v>#N/A</v>
      </c>
      <c r="FD98" s="173" t="e">
        <f t="shared" si="445"/>
        <v>#N/A</v>
      </c>
      <c r="FE98" s="173" t="e">
        <f t="shared" si="446"/>
        <v>#N/A</v>
      </c>
      <c r="FF98" s="173" t="e">
        <f t="shared" si="447"/>
        <v>#N/A</v>
      </c>
      <c r="FG98" s="173" t="e">
        <f t="shared" si="448"/>
        <v>#N/A</v>
      </c>
      <c r="FH98" s="173" t="e">
        <f t="shared" si="449"/>
        <v>#N/A</v>
      </c>
      <c r="FI98" s="173" t="e">
        <f t="shared" si="450"/>
        <v>#N/A</v>
      </c>
      <c r="FJ98" s="173" t="e">
        <f t="shared" si="451"/>
        <v>#N/A</v>
      </c>
      <c r="FK98" s="173" t="e">
        <f t="shared" si="452"/>
        <v>#N/A</v>
      </c>
      <c r="FL98" s="173" t="e">
        <f t="shared" si="453"/>
        <v>#N/A</v>
      </c>
      <c r="FM98" s="173" t="e">
        <f t="shared" si="454"/>
        <v>#N/A</v>
      </c>
      <c r="FN98" s="173" t="e">
        <f t="shared" si="455"/>
        <v>#N/A</v>
      </c>
      <c r="FO98" s="173" t="e">
        <f t="shared" si="456"/>
        <v>#N/A</v>
      </c>
      <c r="FP98" s="173" t="e">
        <f t="shared" si="457"/>
        <v>#N/A</v>
      </c>
      <c r="FQ98" s="173" t="e">
        <f t="shared" si="458"/>
        <v>#N/A</v>
      </c>
      <c r="FR98" s="173" t="e">
        <f t="shared" si="459"/>
        <v>#N/A</v>
      </c>
      <c r="FS98" s="173" t="e">
        <f t="shared" si="460"/>
        <v>#N/A</v>
      </c>
      <c r="FT98" s="173" t="e">
        <f t="shared" si="461"/>
        <v>#N/A</v>
      </c>
      <c r="FU98" s="173" t="e">
        <f t="shared" si="462"/>
        <v>#N/A</v>
      </c>
      <c r="FV98" s="173" t="e">
        <f t="shared" si="463"/>
        <v>#N/A</v>
      </c>
      <c r="FW98" s="173" t="e">
        <f t="shared" si="464"/>
        <v>#N/A</v>
      </c>
      <c r="FX98" s="173" t="e">
        <f t="shared" si="465"/>
        <v>#N/A</v>
      </c>
      <c r="FY98" s="173" t="e">
        <f t="shared" si="466"/>
        <v>#N/A</v>
      </c>
      <c r="FZ98" s="173" t="e">
        <f t="shared" si="467"/>
        <v>#N/A</v>
      </c>
      <c r="GA98" s="173" t="e">
        <f t="shared" si="468"/>
        <v>#N/A</v>
      </c>
      <c r="GB98" s="173" t="e">
        <f t="shared" si="469"/>
        <v>#N/A</v>
      </c>
      <c r="GC98" s="173" t="e">
        <f t="shared" si="470"/>
        <v>#N/A</v>
      </c>
      <c r="GD98" s="173" t="e">
        <f t="shared" si="471"/>
        <v>#N/A</v>
      </c>
      <c r="GE98" s="173" t="e">
        <f t="shared" si="472"/>
        <v>#N/A</v>
      </c>
      <c r="GF98" s="173" t="e">
        <f t="shared" si="473"/>
        <v>#N/A</v>
      </c>
      <c r="GG98" s="173" t="e">
        <f t="shared" si="474"/>
        <v>#N/A</v>
      </c>
      <c r="GH98" s="173" t="e">
        <f t="shared" si="475"/>
        <v>#N/A</v>
      </c>
      <c r="GI98" s="173" t="e">
        <f t="shared" si="476"/>
        <v>#N/A</v>
      </c>
      <c r="GJ98" s="173" t="e">
        <f t="shared" si="477"/>
        <v>#N/A</v>
      </c>
      <c r="GK98" s="173" t="e">
        <f t="shared" si="478"/>
        <v>#N/A</v>
      </c>
      <c r="GL98" s="173" t="e">
        <f t="shared" si="479"/>
        <v>#N/A</v>
      </c>
      <c r="GM98" s="173" t="e">
        <f t="shared" si="480"/>
        <v>#N/A</v>
      </c>
      <c r="GN98" s="173" t="e">
        <f t="shared" si="481"/>
        <v>#N/A</v>
      </c>
      <c r="GO98" s="173" t="e">
        <f t="shared" si="482"/>
        <v>#N/A</v>
      </c>
      <c r="GP98" s="173" t="e">
        <f t="shared" si="483"/>
        <v>#N/A</v>
      </c>
      <c r="GQ98" s="173" t="e">
        <f t="shared" si="484"/>
        <v>#N/A</v>
      </c>
      <c r="GR98" s="173" t="e">
        <f t="shared" si="485"/>
        <v>#N/A</v>
      </c>
      <c r="GS98" s="173" t="e">
        <f t="shared" si="486"/>
        <v>#N/A</v>
      </c>
      <c r="GT98" s="173" t="e">
        <f t="shared" si="487"/>
        <v>#N/A</v>
      </c>
      <c r="GU98" s="173" t="e">
        <f t="shared" si="488"/>
        <v>#N/A</v>
      </c>
      <c r="GV98" s="173" t="e">
        <f t="shared" si="489"/>
        <v>#N/A</v>
      </c>
      <c r="GW98" s="173" t="e">
        <f t="shared" si="490"/>
        <v>#N/A</v>
      </c>
      <c r="GX98" s="173" t="e">
        <f t="shared" si="491"/>
        <v>#N/A</v>
      </c>
      <c r="GY98" s="173" t="e">
        <f t="shared" si="492"/>
        <v>#N/A</v>
      </c>
      <c r="GZ98" s="173" t="e">
        <f t="shared" si="493"/>
        <v>#N/A</v>
      </c>
      <c r="HA98" s="173" t="e">
        <f t="shared" si="494"/>
        <v>#N/A</v>
      </c>
      <c r="HB98" s="173" t="e">
        <f t="shared" si="495"/>
        <v>#N/A</v>
      </c>
      <c r="HC98" s="173" t="e">
        <f t="shared" si="496"/>
        <v>#N/A</v>
      </c>
      <c r="HD98" s="173" t="e">
        <f t="shared" si="497"/>
        <v>#N/A</v>
      </c>
      <c r="HE98" s="173" t="e">
        <f t="shared" si="498"/>
        <v>#N/A</v>
      </c>
      <c r="HF98" s="173" t="e">
        <f t="shared" si="499"/>
        <v>#N/A</v>
      </c>
      <c r="HG98" s="173" t="e">
        <f t="shared" si="500"/>
        <v>#N/A</v>
      </c>
      <c r="HH98" s="173" t="e">
        <f t="shared" si="501"/>
        <v>#N/A</v>
      </c>
      <c r="HI98" s="173" t="e">
        <f t="shared" si="502"/>
        <v>#N/A</v>
      </c>
      <c r="HJ98" s="173" t="e">
        <f t="shared" si="503"/>
        <v>#N/A</v>
      </c>
      <c r="HK98" s="173" t="e">
        <f t="shared" si="504"/>
        <v>#N/A</v>
      </c>
      <c r="HL98" s="173" t="e">
        <f t="shared" si="505"/>
        <v>#N/A</v>
      </c>
      <c r="HM98" s="173" t="e">
        <f t="shared" si="506"/>
        <v>#N/A</v>
      </c>
      <c r="HN98" s="173" t="e">
        <f t="shared" si="507"/>
        <v>#N/A</v>
      </c>
      <c r="HO98" s="173" t="e">
        <f t="shared" si="508"/>
        <v>#N/A</v>
      </c>
      <c r="HP98" s="173" t="e">
        <f t="shared" si="509"/>
        <v>#N/A</v>
      </c>
    </row>
    <row r="99" spans="1:224" hidden="1" x14ac:dyDescent="0.25">
      <c r="A99" s="4">
        <v>96</v>
      </c>
      <c r="B99" s="100" t="str">
        <f t="shared" si="510"/>
        <v/>
      </c>
      <c r="C99" s="99"/>
      <c r="D99" s="100" t="str">
        <f t="shared" si="511"/>
        <v/>
      </c>
      <c r="E99" s="36" t="str">
        <f t="shared" si="403"/>
        <v/>
      </c>
      <c r="F99" s="36" t="str">
        <f t="shared" si="404"/>
        <v/>
      </c>
      <c r="G99" s="77" t="str">
        <f t="shared" si="512"/>
        <v/>
      </c>
      <c r="H99" s="23"/>
      <c r="I99" s="58"/>
      <c r="J99" s="300"/>
      <c r="K99" s="78" t="str">
        <f>IF(AND(B99&gt;0,C99&gt;0,D99&gt;0),IF(ISBLANK(J99),IF(ISBLANK(H99),"",(D99-B99)*VLOOKUP(H99,VLookups!$A$4:$B$13,2,FALSE)),J99),"")</f>
        <v/>
      </c>
      <c r="L99" s="79" t="str">
        <f t="shared" si="405"/>
        <v/>
      </c>
      <c r="M99" s="99"/>
      <c r="N99" s="290" t="str">
        <f>IF(AND(M99&gt;0,C99&gt;0,NOT(K99="")),ABS(VLOOKUP($M$1,VLookups!$A$43:$B$44,2,FALSE)-_xlfn.NORM.DIST(M99,G99,K99,TRUE)),"")</f>
        <v/>
      </c>
      <c r="O99" s="98" t="str">
        <f>IF(AND($B99&gt;0,$C99&gt;0,$D99&gt;0,NOT(ISBLANK($H99))),_xlfn.NORM.INV(ABS(VLOOKUP($M$1,VLookups!$A$43:$B$44,2,FALSE)-O$3),$G99,$K99),"")</f>
        <v/>
      </c>
      <c r="P99" s="97" t="str">
        <f>IF(AND($B99&gt;0,$C99&gt;0,$D99&gt;0,NOT(ISBLANK($H99))),_xlfn.NORM.INV(ABS(VLOOKUP($M$1,VLookups!$A$43:$B$44,2,FALSE)-P$3),$G99,$K99),"")</f>
        <v/>
      </c>
      <c r="Q99" s="98" t="str">
        <f>IF(AND($B99&gt;0,$C99&gt;0,$D99&gt;0,NOT(ISBLANK($H99))),_xlfn.NORM.INV(ABS(VLOOKUP($M$1,VLookups!$A$43:$B$44,2,FALSE)-Q$3),$G99,$K99),"")</f>
        <v/>
      </c>
      <c r="R99" s="97" t="str">
        <f>IF(AND($B99&gt;0,$C99&gt;0,$D99&gt;0,NOT(ISBLANK($H99))),_xlfn.NORM.INV(ABS(VLOOKUP($M$1,VLookups!$A$43:$B$44,2,FALSE)-R$3),$G99,$K99),"")</f>
        <v/>
      </c>
      <c r="S99" s="98" t="str">
        <f>IF(AND($B99&gt;0,$C99&gt;0,$D99&gt;0,NOT(ISBLANK($H99))),_xlfn.NORM.INV(ABS(VLOOKUP($M$1,VLookups!$A$43:$B$44,2,FALSE)-S$3),$G99,$K99),"")</f>
        <v/>
      </c>
      <c r="T99" s="97" t="str">
        <f>IF(AND($B99&gt;0,$C99&gt;0,$D99&gt;0,NOT(ISBLANK($H99))),_xlfn.NORM.INV(ABS(VLOOKUP($M$1,VLookups!$A$43:$B$44,2,FALSE)-T$3),$G99,$K99),"")</f>
        <v/>
      </c>
      <c r="U99" s="5"/>
      <c r="V99" s="172"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7"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3" t="e">
        <f t="shared" si="409"/>
        <v>#N/A</v>
      </c>
      <c r="DU99" s="173" t="e">
        <f t="shared" si="410"/>
        <v>#N/A</v>
      </c>
      <c r="DV99" s="173" t="e">
        <f t="shared" si="411"/>
        <v>#N/A</v>
      </c>
      <c r="DW99" s="173" t="e">
        <f t="shared" si="412"/>
        <v>#N/A</v>
      </c>
      <c r="DX99" s="173" t="e">
        <f t="shared" si="413"/>
        <v>#N/A</v>
      </c>
      <c r="DY99" s="173" t="e">
        <f t="shared" si="414"/>
        <v>#N/A</v>
      </c>
      <c r="DZ99" s="173" t="e">
        <f t="shared" si="415"/>
        <v>#N/A</v>
      </c>
      <c r="EA99" s="173" t="e">
        <f t="shared" si="416"/>
        <v>#N/A</v>
      </c>
      <c r="EB99" s="173" t="e">
        <f t="shared" si="417"/>
        <v>#N/A</v>
      </c>
      <c r="EC99" s="173" t="e">
        <f t="shared" si="418"/>
        <v>#N/A</v>
      </c>
      <c r="ED99" s="173" t="e">
        <f t="shared" si="419"/>
        <v>#N/A</v>
      </c>
      <c r="EE99" s="173" t="e">
        <f t="shared" si="420"/>
        <v>#N/A</v>
      </c>
      <c r="EF99" s="173" t="e">
        <f t="shared" si="421"/>
        <v>#N/A</v>
      </c>
      <c r="EG99" s="173" t="e">
        <f t="shared" si="422"/>
        <v>#N/A</v>
      </c>
      <c r="EH99" s="173" t="e">
        <f t="shared" si="423"/>
        <v>#N/A</v>
      </c>
      <c r="EI99" s="173" t="e">
        <f t="shared" si="424"/>
        <v>#N/A</v>
      </c>
      <c r="EJ99" s="173" t="e">
        <f t="shared" si="425"/>
        <v>#N/A</v>
      </c>
      <c r="EK99" s="173" t="e">
        <f t="shared" si="426"/>
        <v>#N/A</v>
      </c>
      <c r="EL99" s="173" t="e">
        <f t="shared" si="427"/>
        <v>#N/A</v>
      </c>
      <c r="EM99" s="173" t="e">
        <f t="shared" si="428"/>
        <v>#N/A</v>
      </c>
      <c r="EN99" s="173" t="e">
        <f t="shared" si="429"/>
        <v>#N/A</v>
      </c>
      <c r="EO99" s="173" t="e">
        <f t="shared" si="430"/>
        <v>#N/A</v>
      </c>
      <c r="EP99" s="173" t="e">
        <f t="shared" si="431"/>
        <v>#N/A</v>
      </c>
      <c r="EQ99" s="173" t="e">
        <f t="shared" si="432"/>
        <v>#N/A</v>
      </c>
      <c r="ER99" s="173" t="e">
        <f t="shared" si="433"/>
        <v>#N/A</v>
      </c>
      <c r="ES99" s="173" t="e">
        <f t="shared" si="434"/>
        <v>#N/A</v>
      </c>
      <c r="ET99" s="173" t="e">
        <f t="shared" si="435"/>
        <v>#N/A</v>
      </c>
      <c r="EU99" s="173" t="e">
        <f t="shared" si="436"/>
        <v>#N/A</v>
      </c>
      <c r="EV99" s="173" t="e">
        <f t="shared" si="437"/>
        <v>#N/A</v>
      </c>
      <c r="EW99" s="173" t="e">
        <f t="shared" si="438"/>
        <v>#N/A</v>
      </c>
      <c r="EX99" s="173" t="e">
        <f t="shared" si="439"/>
        <v>#N/A</v>
      </c>
      <c r="EY99" s="173" t="e">
        <f t="shared" si="440"/>
        <v>#N/A</v>
      </c>
      <c r="EZ99" s="173" t="e">
        <f t="shared" si="441"/>
        <v>#N/A</v>
      </c>
      <c r="FA99" s="173" t="e">
        <f t="shared" si="442"/>
        <v>#N/A</v>
      </c>
      <c r="FB99" s="173" t="e">
        <f t="shared" si="443"/>
        <v>#N/A</v>
      </c>
      <c r="FC99" s="173" t="e">
        <f t="shared" si="444"/>
        <v>#N/A</v>
      </c>
      <c r="FD99" s="173" t="e">
        <f t="shared" si="445"/>
        <v>#N/A</v>
      </c>
      <c r="FE99" s="173" t="e">
        <f t="shared" si="446"/>
        <v>#N/A</v>
      </c>
      <c r="FF99" s="173" t="e">
        <f t="shared" si="447"/>
        <v>#N/A</v>
      </c>
      <c r="FG99" s="173" t="e">
        <f t="shared" si="448"/>
        <v>#N/A</v>
      </c>
      <c r="FH99" s="173" t="e">
        <f t="shared" si="449"/>
        <v>#N/A</v>
      </c>
      <c r="FI99" s="173" t="e">
        <f t="shared" si="450"/>
        <v>#N/A</v>
      </c>
      <c r="FJ99" s="173" t="e">
        <f t="shared" si="451"/>
        <v>#N/A</v>
      </c>
      <c r="FK99" s="173" t="e">
        <f t="shared" si="452"/>
        <v>#N/A</v>
      </c>
      <c r="FL99" s="173" t="e">
        <f t="shared" si="453"/>
        <v>#N/A</v>
      </c>
      <c r="FM99" s="173" t="e">
        <f t="shared" si="454"/>
        <v>#N/A</v>
      </c>
      <c r="FN99" s="173" t="e">
        <f t="shared" si="455"/>
        <v>#N/A</v>
      </c>
      <c r="FO99" s="173" t="e">
        <f t="shared" si="456"/>
        <v>#N/A</v>
      </c>
      <c r="FP99" s="173" t="e">
        <f t="shared" si="457"/>
        <v>#N/A</v>
      </c>
      <c r="FQ99" s="173" t="e">
        <f t="shared" si="458"/>
        <v>#N/A</v>
      </c>
      <c r="FR99" s="173" t="e">
        <f t="shared" si="459"/>
        <v>#N/A</v>
      </c>
      <c r="FS99" s="173" t="e">
        <f t="shared" si="460"/>
        <v>#N/A</v>
      </c>
      <c r="FT99" s="173" t="e">
        <f t="shared" si="461"/>
        <v>#N/A</v>
      </c>
      <c r="FU99" s="173" t="e">
        <f t="shared" si="462"/>
        <v>#N/A</v>
      </c>
      <c r="FV99" s="173" t="e">
        <f t="shared" si="463"/>
        <v>#N/A</v>
      </c>
      <c r="FW99" s="173" t="e">
        <f t="shared" si="464"/>
        <v>#N/A</v>
      </c>
      <c r="FX99" s="173" t="e">
        <f t="shared" si="465"/>
        <v>#N/A</v>
      </c>
      <c r="FY99" s="173" t="e">
        <f t="shared" si="466"/>
        <v>#N/A</v>
      </c>
      <c r="FZ99" s="173" t="e">
        <f t="shared" si="467"/>
        <v>#N/A</v>
      </c>
      <c r="GA99" s="173" t="e">
        <f t="shared" si="468"/>
        <v>#N/A</v>
      </c>
      <c r="GB99" s="173" t="e">
        <f t="shared" si="469"/>
        <v>#N/A</v>
      </c>
      <c r="GC99" s="173" t="e">
        <f t="shared" si="470"/>
        <v>#N/A</v>
      </c>
      <c r="GD99" s="173" t="e">
        <f t="shared" si="471"/>
        <v>#N/A</v>
      </c>
      <c r="GE99" s="173" t="e">
        <f t="shared" si="472"/>
        <v>#N/A</v>
      </c>
      <c r="GF99" s="173" t="e">
        <f t="shared" si="473"/>
        <v>#N/A</v>
      </c>
      <c r="GG99" s="173" t="e">
        <f t="shared" si="474"/>
        <v>#N/A</v>
      </c>
      <c r="GH99" s="173" t="e">
        <f t="shared" si="475"/>
        <v>#N/A</v>
      </c>
      <c r="GI99" s="173" t="e">
        <f t="shared" si="476"/>
        <v>#N/A</v>
      </c>
      <c r="GJ99" s="173" t="e">
        <f t="shared" si="477"/>
        <v>#N/A</v>
      </c>
      <c r="GK99" s="173" t="e">
        <f t="shared" si="478"/>
        <v>#N/A</v>
      </c>
      <c r="GL99" s="173" t="e">
        <f t="shared" si="479"/>
        <v>#N/A</v>
      </c>
      <c r="GM99" s="173" t="e">
        <f t="shared" si="480"/>
        <v>#N/A</v>
      </c>
      <c r="GN99" s="173" t="e">
        <f t="shared" si="481"/>
        <v>#N/A</v>
      </c>
      <c r="GO99" s="173" t="e">
        <f t="shared" si="482"/>
        <v>#N/A</v>
      </c>
      <c r="GP99" s="173" t="e">
        <f t="shared" si="483"/>
        <v>#N/A</v>
      </c>
      <c r="GQ99" s="173" t="e">
        <f t="shared" si="484"/>
        <v>#N/A</v>
      </c>
      <c r="GR99" s="173" t="e">
        <f t="shared" si="485"/>
        <v>#N/A</v>
      </c>
      <c r="GS99" s="173" t="e">
        <f t="shared" si="486"/>
        <v>#N/A</v>
      </c>
      <c r="GT99" s="173" t="e">
        <f t="shared" si="487"/>
        <v>#N/A</v>
      </c>
      <c r="GU99" s="173" t="e">
        <f t="shared" si="488"/>
        <v>#N/A</v>
      </c>
      <c r="GV99" s="173" t="e">
        <f t="shared" si="489"/>
        <v>#N/A</v>
      </c>
      <c r="GW99" s="173" t="e">
        <f t="shared" si="490"/>
        <v>#N/A</v>
      </c>
      <c r="GX99" s="173" t="e">
        <f t="shared" si="491"/>
        <v>#N/A</v>
      </c>
      <c r="GY99" s="173" t="e">
        <f t="shared" si="492"/>
        <v>#N/A</v>
      </c>
      <c r="GZ99" s="173" t="e">
        <f t="shared" si="493"/>
        <v>#N/A</v>
      </c>
      <c r="HA99" s="173" t="e">
        <f t="shared" si="494"/>
        <v>#N/A</v>
      </c>
      <c r="HB99" s="173" t="e">
        <f t="shared" si="495"/>
        <v>#N/A</v>
      </c>
      <c r="HC99" s="173" t="e">
        <f t="shared" si="496"/>
        <v>#N/A</v>
      </c>
      <c r="HD99" s="173" t="e">
        <f t="shared" si="497"/>
        <v>#N/A</v>
      </c>
      <c r="HE99" s="173" t="e">
        <f t="shared" si="498"/>
        <v>#N/A</v>
      </c>
      <c r="HF99" s="173" t="e">
        <f t="shared" si="499"/>
        <v>#N/A</v>
      </c>
      <c r="HG99" s="173" t="e">
        <f t="shared" si="500"/>
        <v>#N/A</v>
      </c>
      <c r="HH99" s="173" t="e">
        <f t="shared" si="501"/>
        <v>#N/A</v>
      </c>
      <c r="HI99" s="173" t="e">
        <f t="shared" si="502"/>
        <v>#N/A</v>
      </c>
      <c r="HJ99" s="173" t="e">
        <f t="shared" si="503"/>
        <v>#N/A</v>
      </c>
      <c r="HK99" s="173" t="e">
        <f t="shared" si="504"/>
        <v>#N/A</v>
      </c>
      <c r="HL99" s="173" t="e">
        <f t="shared" si="505"/>
        <v>#N/A</v>
      </c>
      <c r="HM99" s="173" t="e">
        <f t="shared" si="506"/>
        <v>#N/A</v>
      </c>
      <c r="HN99" s="173" t="e">
        <f t="shared" si="507"/>
        <v>#N/A</v>
      </c>
      <c r="HO99" s="173" t="e">
        <f t="shared" si="508"/>
        <v>#N/A</v>
      </c>
      <c r="HP99" s="173" t="e">
        <f t="shared" si="509"/>
        <v>#N/A</v>
      </c>
    </row>
    <row r="100" spans="1:224" hidden="1" x14ac:dyDescent="0.25">
      <c r="A100" s="4">
        <v>97</v>
      </c>
      <c r="B100" s="100" t="str">
        <f t="shared" si="510"/>
        <v/>
      </c>
      <c r="C100" s="99"/>
      <c r="D100" s="100" t="str">
        <f t="shared" si="511"/>
        <v/>
      </c>
      <c r="E100" s="36" t="str">
        <f t="shared" si="403"/>
        <v/>
      </c>
      <c r="F100" s="36" t="str">
        <f t="shared" si="404"/>
        <v/>
      </c>
      <c r="G100" s="77" t="str">
        <f t="shared" si="512"/>
        <v/>
      </c>
      <c r="H100" s="23"/>
      <c r="I100" s="58"/>
      <c r="J100" s="300"/>
      <c r="K100" s="78" t="str">
        <f>IF(AND(B100&gt;0,C100&gt;0,D100&gt;0),IF(ISBLANK(J100),IF(ISBLANK(H100),"",(D100-B100)*VLOOKUP(H100,VLookups!$A$4:$B$13,2,FALSE)),J100),"")</f>
        <v/>
      </c>
      <c r="L100" s="79" t="str">
        <f t="shared" ref="L100:L103" si="608">IF(K100="","",K100^2)</f>
        <v/>
      </c>
      <c r="M100" s="99"/>
      <c r="N100" s="290" t="str">
        <f>IF(AND(M100&gt;0,C100&gt;0,NOT(K100="")),ABS(VLOOKUP($M$1,VLookups!$A$43:$B$44,2,FALSE)-_xlfn.NORM.DIST(M100,G100,K100,TRUE)),"")</f>
        <v/>
      </c>
      <c r="O100" s="98" t="str">
        <f>IF(AND($B100&gt;0,$C100&gt;0,$D100&gt;0,NOT(ISBLANK($H100))),_xlfn.NORM.INV(ABS(VLOOKUP($M$1,VLookups!$A$43:$B$44,2,FALSE)-O$3),$G100,$K100),"")</f>
        <v/>
      </c>
      <c r="P100" s="97" t="str">
        <f>IF(AND($B100&gt;0,$C100&gt;0,$D100&gt;0,NOT(ISBLANK($H100))),_xlfn.NORM.INV(ABS(VLOOKUP($M$1,VLookups!$A$43:$B$44,2,FALSE)-P$3),$G100,$K100),"")</f>
        <v/>
      </c>
      <c r="Q100" s="98" t="str">
        <f>IF(AND($B100&gt;0,$C100&gt;0,$D100&gt;0,NOT(ISBLANK($H100))),_xlfn.NORM.INV(ABS(VLOOKUP($M$1,VLookups!$A$43:$B$44,2,FALSE)-Q$3),$G100,$K100),"")</f>
        <v/>
      </c>
      <c r="R100" s="97" t="str">
        <f>IF(AND($B100&gt;0,$C100&gt;0,$D100&gt;0,NOT(ISBLANK($H100))),_xlfn.NORM.INV(ABS(VLOOKUP($M$1,VLookups!$A$43:$B$44,2,FALSE)-R$3),$G100,$K100),"")</f>
        <v/>
      </c>
      <c r="S100" s="98" t="str">
        <f>IF(AND($B100&gt;0,$C100&gt;0,$D100&gt;0,NOT(ISBLANK($H100))),_xlfn.NORM.INV(ABS(VLOOKUP($M$1,VLookups!$A$43:$B$44,2,FALSE)-S$3),$G100,$K100),"")</f>
        <v/>
      </c>
      <c r="T100" s="97" t="str">
        <f>IF(AND($B100&gt;0,$C100&gt;0,$D100&gt;0,NOT(ISBLANK($H100))),_xlfn.NORM.INV(ABS(VLOOKUP($M$1,VLookups!$A$43:$B$44,2,FALSE)-T$3),$G100,$K100),"")</f>
        <v/>
      </c>
      <c r="U100" s="5"/>
      <c r="V100" s="172"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7"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3" t="e">
        <f t="shared" si="409"/>
        <v>#N/A</v>
      </c>
      <c r="DU100" s="173" t="e">
        <f t="shared" si="410"/>
        <v>#N/A</v>
      </c>
      <c r="DV100" s="173" t="e">
        <f t="shared" si="411"/>
        <v>#N/A</v>
      </c>
      <c r="DW100" s="173" t="e">
        <f t="shared" si="412"/>
        <v>#N/A</v>
      </c>
      <c r="DX100" s="173" t="e">
        <f t="shared" si="413"/>
        <v>#N/A</v>
      </c>
      <c r="DY100" s="173" t="e">
        <f t="shared" si="414"/>
        <v>#N/A</v>
      </c>
      <c r="DZ100" s="173" t="e">
        <f t="shared" si="415"/>
        <v>#N/A</v>
      </c>
      <c r="EA100" s="173" t="e">
        <f t="shared" si="416"/>
        <v>#N/A</v>
      </c>
      <c r="EB100" s="173" t="e">
        <f t="shared" si="417"/>
        <v>#N/A</v>
      </c>
      <c r="EC100" s="173" t="e">
        <f t="shared" si="418"/>
        <v>#N/A</v>
      </c>
      <c r="ED100" s="173" t="e">
        <f t="shared" si="419"/>
        <v>#N/A</v>
      </c>
      <c r="EE100" s="173" t="e">
        <f t="shared" si="420"/>
        <v>#N/A</v>
      </c>
      <c r="EF100" s="173" t="e">
        <f t="shared" si="421"/>
        <v>#N/A</v>
      </c>
      <c r="EG100" s="173" t="e">
        <f t="shared" si="422"/>
        <v>#N/A</v>
      </c>
      <c r="EH100" s="173" t="e">
        <f t="shared" si="423"/>
        <v>#N/A</v>
      </c>
      <c r="EI100" s="173" t="e">
        <f t="shared" si="424"/>
        <v>#N/A</v>
      </c>
      <c r="EJ100" s="173" t="e">
        <f t="shared" si="425"/>
        <v>#N/A</v>
      </c>
      <c r="EK100" s="173" t="e">
        <f t="shared" si="426"/>
        <v>#N/A</v>
      </c>
      <c r="EL100" s="173" t="e">
        <f t="shared" si="427"/>
        <v>#N/A</v>
      </c>
      <c r="EM100" s="173" t="e">
        <f t="shared" si="428"/>
        <v>#N/A</v>
      </c>
      <c r="EN100" s="173" t="e">
        <f t="shared" si="429"/>
        <v>#N/A</v>
      </c>
      <c r="EO100" s="173" t="e">
        <f t="shared" si="430"/>
        <v>#N/A</v>
      </c>
      <c r="EP100" s="173" t="e">
        <f t="shared" si="431"/>
        <v>#N/A</v>
      </c>
      <c r="EQ100" s="173" t="e">
        <f t="shared" si="432"/>
        <v>#N/A</v>
      </c>
      <c r="ER100" s="173" t="e">
        <f t="shared" si="433"/>
        <v>#N/A</v>
      </c>
      <c r="ES100" s="173" t="e">
        <f t="shared" si="434"/>
        <v>#N/A</v>
      </c>
      <c r="ET100" s="173" t="e">
        <f t="shared" si="435"/>
        <v>#N/A</v>
      </c>
      <c r="EU100" s="173" t="e">
        <f t="shared" si="436"/>
        <v>#N/A</v>
      </c>
      <c r="EV100" s="173" t="e">
        <f t="shared" si="437"/>
        <v>#N/A</v>
      </c>
      <c r="EW100" s="173" t="e">
        <f t="shared" si="438"/>
        <v>#N/A</v>
      </c>
      <c r="EX100" s="173" t="e">
        <f t="shared" si="439"/>
        <v>#N/A</v>
      </c>
      <c r="EY100" s="173" t="e">
        <f t="shared" si="440"/>
        <v>#N/A</v>
      </c>
      <c r="EZ100" s="173" t="e">
        <f t="shared" si="441"/>
        <v>#N/A</v>
      </c>
      <c r="FA100" s="173" t="e">
        <f t="shared" si="442"/>
        <v>#N/A</v>
      </c>
      <c r="FB100" s="173" t="e">
        <f t="shared" si="443"/>
        <v>#N/A</v>
      </c>
      <c r="FC100" s="173" t="e">
        <f t="shared" si="444"/>
        <v>#N/A</v>
      </c>
      <c r="FD100" s="173" t="e">
        <f t="shared" si="445"/>
        <v>#N/A</v>
      </c>
      <c r="FE100" s="173" t="e">
        <f t="shared" si="446"/>
        <v>#N/A</v>
      </c>
      <c r="FF100" s="173" t="e">
        <f t="shared" si="447"/>
        <v>#N/A</v>
      </c>
      <c r="FG100" s="173" t="e">
        <f t="shared" si="448"/>
        <v>#N/A</v>
      </c>
      <c r="FH100" s="173" t="e">
        <f t="shared" si="449"/>
        <v>#N/A</v>
      </c>
      <c r="FI100" s="173" t="e">
        <f t="shared" si="450"/>
        <v>#N/A</v>
      </c>
      <c r="FJ100" s="173" t="e">
        <f t="shared" si="451"/>
        <v>#N/A</v>
      </c>
      <c r="FK100" s="173" t="e">
        <f t="shared" si="452"/>
        <v>#N/A</v>
      </c>
      <c r="FL100" s="173" t="e">
        <f t="shared" si="453"/>
        <v>#N/A</v>
      </c>
      <c r="FM100" s="173" t="e">
        <f t="shared" si="454"/>
        <v>#N/A</v>
      </c>
      <c r="FN100" s="173" t="e">
        <f t="shared" si="455"/>
        <v>#N/A</v>
      </c>
      <c r="FO100" s="173" t="e">
        <f t="shared" si="456"/>
        <v>#N/A</v>
      </c>
      <c r="FP100" s="173" t="e">
        <f t="shared" si="457"/>
        <v>#N/A</v>
      </c>
      <c r="FQ100" s="173" t="e">
        <f t="shared" si="458"/>
        <v>#N/A</v>
      </c>
      <c r="FR100" s="173" t="e">
        <f t="shared" si="459"/>
        <v>#N/A</v>
      </c>
      <c r="FS100" s="173" t="e">
        <f t="shared" si="460"/>
        <v>#N/A</v>
      </c>
      <c r="FT100" s="173" t="e">
        <f t="shared" si="461"/>
        <v>#N/A</v>
      </c>
      <c r="FU100" s="173" t="e">
        <f t="shared" si="462"/>
        <v>#N/A</v>
      </c>
      <c r="FV100" s="173" t="e">
        <f t="shared" si="463"/>
        <v>#N/A</v>
      </c>
      <c r="FW100" s="173" t="e">
        <f t="shared" si="464"/>
        <v>#N/A</v>
      </c>
      <c r="FX100" s="173" t="e">
        <f t="shared" si="465"/>
        <v>#N/A</v>
      </c>
      <c r="FY100" s="173" t="e">
        <f t="shared" si="466"/>
        <v>#N/A</v>
      </c>
      <c r="FZ100" s="173" t="e">
        <f t="shared" si="467"/>
        <v>#N/A</v>
      </c>
      <c r="GA100" s="173" t="e">
        <f t="shared" si="468"/>
        <v>#N/A</v>
      </c>
      <c r="GB100" s="173" t="e">
        <f t="shared" si="469"/>
        <v>#N/A</v>
      </c>
      <c r="GC100" s="173" t="e">
        <f t="shared" si="470"/>
        <v>#N/A</v>
      </c>
      <c r="GD100" s="173" t="e">
        <f t="shared" si="471"/>
        <v>#N/A</v>
      </c>
      <c r="GE100" s="173" t="e">
        <f t="shared" si="472"/>
        <v>#N/A</v>
      </c>
      <c r="GF100" s="173" t="e">
        <f t="shared" si="473"/>
        <v>#N/A</v>
      </c>
      <c r="GG100" s="173" t="e">
        <f t="shared" si="474"/>
        <v>#N/A</v>
      </c>
      <c r="GH100" s="173" t="e">
        <f t="shared" si="475"/>
        <v>#N/A</v>
      </c>
      <c r="GI100" s="173" t="e">
        <f t="shared" si="476"/>
        <v>#N/A</v>
      </c>
      <c r="GJ100" s="173" t="e">
        <f t="shared" si="477"/>
        <v>#N/A</v>
      </c>
      <c r="GK100" s="173" t="e">
        <f t="shared" si="478"/>
        <v>#N/A</v>
      </c>
      <c r="GL100" s="173" t="e">
        <f t="shared" si="479"/>
        <v>#N/A</v>
      </c>
      <c r="GM100" s="173" t="e">
        <f t="shared" si="480"/>
        <v>#N/A</v>
      </c>
      <c r="GN100" s="173" t="e">
        <f t="shared" si="481"/>
        <v>#N/A</v>
      </c>
      <c r="GO100" s="173" t="e">
        <f t="shared" si="482"/>
        <v>#N/A</v>
      </c>
      <c r="GP100" s="173" t="e">
        <f t="shared" si="483"/>
        <v>#N/A</v>
      </c>
      <c r="GQ100" s="173" t="e">
        <f t="shared" si="484"/>
        <v>#N/A</v>
      </c>
      <c r="GR100" s="173" t="e">
        <f t="shared" si="485"/>
        <v>#N/A</v>
      </c>
      <c r="GS100" s="173" t="e">
        <f t="shared" si="486"/>
        <v>#N/A</v>
      </c>
      <c r="GT100" s="173" t="e">
        <f t="shared" si="487"/>
        <v>#N/A</v>
      </c>
      <c r="GU100" s="173" t="e">
        <f t="shared" si="488"/>
        <v>#N/A</v>
      </c>
      <c r="GV100" s="173" t="e">
        <f t="shared" si="489"/>
        <v>#N/A</v>
      </c>
      <c r="GW100" s="173" t="e">
        <f t="shared" si="490"/>
        <v>#N/A</v>
      </c>
      <c r="GX100" s="173" t="e">
        <f t="shared" si="491"/>
        <v>#N/A</v>
      </c>
      <c r="GY100" s="173" t="e">
        <f t="shared" si="492"/>
        <v>#N/A</v>
      </c>
      <c r="GZ100" s="173" t="e">
        <f t="shared" si="493"/>
        <v>#N/A</v>
      </c>
      <c r="HA100" s="173" t="e">
        <f t="shared" si="494"/>
        <v>#N/A</v>
      </c>
      <c r="HB100" s="173" t="e">
        <f t="shared" si="495"/>
        <v>#N/A</v>
      </c>
      <c r="HC100" s="173" t="e">
        <f t="shared" si="496"/>
        <v>#N/A</v>
      </c>
      <c r="HD100" s="173" t="e">
        <f t="shared" si="497"/>
        <v>#N/A</v>
      </c>
      <c r="HE100" s="173" t="e">
        <f t="shared" si="498"/>
        <v>#N/A</v>
      </c>
      <c r="HF100" s="173" t="e">
        <f t="shared" si="499"/>
        <v>#N/A</v>
      </c>
      <c r="HG100" s="173" t="e">
        <f t="shared" si="500"/>
        <v>#N/A</v>
      </c>
      <c r="HH100" s="173" t="e">
        <f t="shared" si="501"/>
        <v>#N/A</v>
      </c>
      <c r="HI100" s="173" t="e">
        <f t="shared" si="502"/>
        <v>#N/A</v>
      </c>
      <c r="HJ100" s="173" t="e">
        <f t="shared" si="503"/>
        <v>#N/A</v>
      </c>
      <c r="HK100" s="173" t="e">
        <f t="shared" si="504"/>
        <v>#N/A</v>
      </c>
      <c r="HL100" s="173" t="e">
        <f t="shared" si="505"/>
        <v>#N/A</v>
      </c>
      <c r="HM100" s="173" t="e">
        <f t="shared" si="506"/>
        <v>#N/A</v>
      </c>
      <c r="HN100" s="173" t="e">
        <f t="shared" si="507"/>
        <v>#N/A</v>
      </c>
      <c r="HO100" s="173" t="e">
        <f t="shared" si="508"/>
        <v>#N/A</v>
      </c>
      <c r="HP100" s="173" t="e">
        <f t="shared" si="509"/>
        <v>#N/A</v>
      </c>
    </row>
    <row r="101" spans="1:224" hidden="1" x14ac:dyDescent="0.25">
      <c r="A101" s="4">
        <v>98</v>
      </c>
      <c r="B101" s="100" t="str">
        <f t="shared" si="510"/>
        <v/>
      </c>
      <c r="C101" s="99"/>
      <c r="D101" s="100" t="str">
        <f t="shared" si="511"/>
        <v/>
      </c>
      <c r="E101" s="36" t="str">
        <f t="shared" si="403"/>
        <v/>
      </c>
      <c r="F101" s="36" t="str">
        <f t="shared" si="404"/>
        <v/>
      </c>
      <c r="G101" s="77" t="str">
        <f t="shared" si="512"/>
        <v/>
      </c>
      <c r="H101" s="23"/>
      <c r="I101" s="58"/>
      <c r="J101" s="300"/>
      <c r="K101" s="78" t="str">
        <f>IF(AND(B101&gt;0,C101&gt;0,D101&gt;0),IF(ISBLANK(J101),IF(ISBLANK(H101),"",(D101-B101)*VLOOKUP(H101,VLookups!$A$4:$B$13,2,FALSE)),J101),"")</f>
        <v/>
      </c>
      <c r="L101" s="79" t="str">
        <f t="shared" si="608"/>
        <v/>
      </c>
      <c r="M101" s="99"/>
      <c r="N101" s="290" t="str">
        <f>IF(AND(M101&gt;0,C101&gt;0,NOT(K101="")),ABS(VLOOKUP($M$1,VLookups!$A$43:$B$44,2,FALSE)-_xlfn.NORM.DIST(M101,G101,K101,TRUE)),"")</f>
        <v/>
      </c>
      <c r="O101" s="98" t="str">
        <f>IF(AND($B101&gt;0,$C101&gt;0,$D101&gt;0,NOT(ISBLANK($H101))),_xlfn.NORM.INV(ABS(VLOOKUP($M$1,VLookups!$A$43:$B$44,2,FALSE)-O$3),$G101,$K101),"")</f>
        <v/>
      </c>
      <c r="P101" s="97" t="str">
        <f>IF(AND($B101&gt;0,$C101&gt;0,$D101&gt;0,NOT(ISBLANK($H101))),_xlfn.NORM.INV(ABS(VLOOKUP($M$1,VLookups!$A$43:$B$44,2,FALSE)-P$3),$G101,$K101),"")</f>
        <v/>
      </c>
      <c r="Q101" s="98" t="str">
        <f>IF(AND($B101&gt;0,$C101&gt;0,$D101&gt;0,NOT(ISBLANK($H101))),_xlfn.NORM.INV(ABS(VLOOKUP($M$1,VLookups!$A$43:$B$44,2,FALSE)-Q$3),$G101,$K101),"")</f>
        <v/>
      </c>
      <c r="R101" s="97" t="str">
        <f>IF(AND($B101&gt;0,$C101&gt;0,$D101&gt;0,NOT(ISBLANK($H101))),_xlfn.NORM.INV(ABS(VLOOKUP($M$1,VLookups!$A$43:$B$44,2,FALSE)-R$3),$G101,$K101),"")</f>
        <v/>
      </c>
      <c r="S101" s="98" t="str">
        <f>IF(AND($B101&gt;0,$C101&gt;0,$D101&gt;0,NOT(ISBLANK($H101))),_xlfn.NORM.INV(ABS(VLOOKUP($M$1,VLookups!$A$43:$B$44,2,FALSE)-S$3),$G101,$K101),"")</f>
        <v/>
      </c>
      <c r="T101" s="97" t="str">
        <f>IF(AND($B101&gt;0,$C101&gt;0,$D101&gt;0,NOT(ISBLANK($H101))),_xlfn.NORM.INV(ABS(VLOOKUP($M$1,VLookups!$A$43:$B$44,2,FALSE)-T$3),$G101,$K101),"")</f>
        <v/>
      </c>
      <c r="U101" s="5"/>
      <c r="V101" s="172"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7"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3" t="e">
        <f t="shared" si="409"/>
        <v>#N/A</v>
      </c>
      <c r="DU101" s="173" t="e">
        <f t="shared" si="410"/>
        <v>#N/A</v>
      </c>
      <c r="DV101" s="173" t="e">
        <f t="shared" si="411"/>
        <v>#N/A</v>
      </c>
      <c r="DW101" s="173" t="e">
        <f t="shared" si="412"/>
        <v>#N/A</v>
      </c>
      <c r="DX101" s="173" t="e">
        <f t="shared" si="413"/>
        <v>#N/A</v>
      </c>
      <c r="DY101" s="173" t="e">
        <f t="shared" si="414"/>
        <v>#N/A</v>
      </c>
      <c r="DZ101" s="173" t="e">
        <f t="shared" si="415"/>
        <v>#N/A</v>
      </c>
      <c r="EA101" s="173" t="e">
        <f t="shared" si="416"/>
        <v>#N/A</v>
      </c>
      <c r="EB101" s="173" t="e">
        <f t="shared" si="417"/>
        <v>#N/A</v>
      </c>
      <c r="EC101" s="173" t="e">
        <f t="shared" si="418"/>
        <v>#N/A</v>
      </c>
      <c r="ED101" s="173" t="e">
        <f t="shared" si="419"/>
        <v>#N/A</v>
      </c>
      <c r="EE101" s="173" t="e">
        <f t="shared" si="420"/>
        <v>#N/A</v>
      </c>
      <c r="EF101" s="173" t="e">
        <f t="shared" si="421"/>
        <v>#N/A</v>
      </c>
      <c r="EG101" s="173" t="e">
        <f t="shared" si="422"/>
        <v>#N/A</v>
      </c>
      <c r="EH101" s="173" t="e">
        <f t="shared" si="423"/>
        <v>#N/A</v>
      </c>
      <c r="EI101" s="173" t="e">
        <f t="shared" si="424"/>
        <v>#N/A</v>
      </c>
      <c r="EJ101" s="173" t="e">
        <f t="shared" si="425"/>
        <v>#N/A</v>
      </c>
      <c r="EK101" s="173" t="e">
        <f t="shared" si="426"/>
        <v>#N/A</v>
      </c>
      <c r="EL101" s="173" t="e">
        <f t="shared" si="427"/>
        <v>#N/A</v>
      </c>
      <c r="EM101" s="173" t="e">
        <f t="shared" si="428"/>
        <v>#N/A</v>
      </c>
      <c r="EN101" s="173" t="e">
        <f t="shared" si="429"/>
        <v>#N/A</v>
      </c>
      <c r="EO101" s="173" t="e">
        <f t="shared" si="430"/>
        <v>#N/A</v>
      </c>
      <c r="EP101" s="173" t="e">
        <f t="shared" si="431"/>
        <v>#N/A</v>
      </c>
      <c r="EQ101" s="173" t="e">
        <f t="shared" si="432"/>
        <v>#N/A</v>
      </c>
      <c r="ER101" s="173" t="e">
        <f t="shared" si="433"/>
        <v>#N/A</v>
      </c>
      <c r="ES101" s="173" t="e">
        <f t="shared" si="434"/>
        <v>#N/A</v>
      </c>
      <c r="ET101" s="173" t="e">
        <f t="shared" si="435"/>
        <v>#N/A</v>
      </c>
      <c r="EU101" s="173" t="e">
        <f t="shared" si="436"/>
        <v>#N/A</v>
      </c>
      <c r="EV101" s="173" t="e">
        <f t="shared" si="437"/>
        <v>#N/A</v>
      </c>
      <c r="EW101" s="173" t="e">
        <f t="shared" si="438"/>
        <v>#N/A</v>
      </c>
      <c r="EX101" s="173" t="e">
        <f t="shared" si="439"/>
        <v>#N/A</v>
      </c>
      <c r="EY101" s="173" t="e">
        <f t="shared" si="440"/>
        <v>#N/A</v>
      </c>
      <c r="EZ101" s="173" t="e">
        <f t="shared" si="441"/>
        <v>#N/A</v>
      </c>
      <c r="FA101" s="173" t="e">
        <f t="shared" si="442"/>
        <v>#N/A</v>
      </c>
      <c r="FB101" s="173" t="e">
        <f t="shared" si="443"/>
        <v>#N/A</v>
      </c>
      <c r="FC101" s="173" t="e">
        <f t="shared" si="444"/>
        <v>#N/A</v>
      </c>
      <c r="FD101" s="173" t="e">
        <f t="shared" si="445"/>
        <v>#N/A</v>
      </c>
      <c r="FE101" s="173" t="e">
        <f t="shared" si="446"/>
        <v>#N/A</v>
      </c>
      <c r="FF101" s="173" t="e">
        <f t="shared" si="447"/>
        <v>#N/A</v>
      </c>
      <c r="FG101" s="173" t="e">
        <f t="shared" si="448"/>
        <v>#N/A</v>
      </c>
      <c r="FH101" s="173" t="e">
        <f t="shared" si="449"/>
        <v>#N/A</v>
      </c>
      <c r="FI101" s="173" t="e">
        <f t="shared" si="450"/>
        <v>#N/A</v>
      </c>
      <c r="FJ101" s="173" t="e">
        <f t="shared" si="451"/>
        <v>#N/A</v>
      </c>
      <c r="FK101" s="173" t="e">
        <f t="shared" si="452"/>
        <v>#N/A</v>
      </c>
      <c r="FL101" s="173" t="e">
        <f t="shared" si="453"/>
        <v>#N/A</v>
      </c>
      <c r="FM101" s="173" t="e">
        <f t="shared" si="454"/>
        <v>#N/A</v>
      </c>
      <c r="FN101" s="173" t="e">
        <f t="shared" si="455"/>
        <v>#N/A</v>
      </c>
      <c r="FO101" s="173" t="e">
        <f t="shared" si="456"/>
        <v>#N/A</v>
      </c>
      <c r="FP101" s="173" t="e">
        <f t="shared" si="457"/>
        <v>#N/A</v>
      </c>
      <c r="FQ101" s="173" t="e">
        <f t="shared" si="458"/>
        <v>#N/A</v>
      </c>
      <c r="FR101" s="173" t="e">
        <f t="shared" si="459"/>
        <v>#N/A</v>
      </c>
      <c r="FS101" s="173" t="e">
        <f t="shared" si="460"/>
        <v>#N/A</v>
      </c>
      <c r="FT101" s="173" t="e">
        <f t="shared" si="461"/>
        <v>#N/A</v>
      </c>
      <c r="FU101" s="173" t="e">
        <f t="shared" si="462"/>
        <v>#N/A</v>
      </c>
      <c r="FV101" s="173" t="e">
        <f t="shared" si="463"/>
        <v>#N/A</v>
      </c>
      <c r="FW101" s="173" t="e">
        <f t="shared" si="464"/>
        <v>#N/A</v>
      </c>
      <c r="FX101" s="173" t="e">
        <f t="shared" si="465"/>
        <v>#N/A</v>
      </c>
      <c r="FY101" s="173" t="e">
        <f t="shared" si="466"/>
        <v>#N/A</v>
      </c>
      <c r="FZ101" s="173" t="e">
        <f t="shared" si="467"/>
        <v>#N/A</v>
      </c>
      <c r="GA101" s="173" t="e">
        <f t="shared" si="468"/>
        <v>#N/A</v>
      </c>
      <c r="GB101" s="173" t="e">
        <f t="shared" si="469"/>
        <v>#N/A</v>
      </c>
      <c r="GC101" s="173" t="e">
        <f t="shared" si="470"/>
        <v>#N/A</v>
      </c>
      <c r="GD101" s="173" t="e">
        <f t="shared" si="471"/>
        <v>#N/A</v>
      </c>
      <c r="GE101" s="173" t="e">
        <f t="shared" si="472"/>
        <v>#N/A</v>
      </c>
      <c r="GF101" s="173" t="e">
        <f t="shared" si="473"/>
        <v>#N/A</v>
      </c>
      <c r="GG101" s="173" t="e">
        <f t="shared" si="474"/>
        <v>#N/A</v>
      </c>
      <c r="GH101" s="173" t="e">
        <f t="shared" si="475"/>
        <v>#N/A</v>
      </c>
      <c r="GI101" s="173" t="e">
        <f t="shared" si="476"/>
        <v>#N/A</v>
      </c>
      <c r="GJ101" s="173" t="e">
        <f t="shared" si="477"/>
        <v>#N/A</v>
      </c>
      <c r="GK101" s="173" t="e">
        <f t="shared" si="478"/>
        <v>#N/A</v>
      </c>
      <c r="GL101" s="173" t="e">
        <f t="shared" si="479"/>
        <v>#N/A</v>
      </c>
      <c r="GM101" s="173" t="e">
        <f t="shared" si="480"/>
        <v>#N/A</v>
      </c>
      <c r="GN101" s="173" t="e">
        <f t="shared" si="481"/>
        <v>#N/A</v>
      </c>
      <c r="GO101" s="173" t="e">
        <f t="shared" si="482"/>
        <v>#N/A</v>
      </c>
      <c r="GP101" s="173" t="e">
        <f t="shared" si="483"/>
        <v>#N/A</v>
      </c>
      <c r="GQ101" s="173" t="e">
        <f t="shared" si="484"/>
        <v>#N/A</v>
      </c>
      <c r="GR101" s="173" t="e">
        <f t="shared" si="485"/>
        <v>#N/A</v>
      </c>
      <c r="GS101" s="173" t="e">
        <f t="shared" si="486"/>
        <v>#N/A</v>
      </c>
      <c r="GT101" s="173" t="e">
        <f t="shared" si="487"/>
        <v>#N/A</v>
      </c>
      <c r="GU101" s="173" t="e">
        <f t="shared" si="488"/>
        <v>#N/A</v>
      </c>
      <c r="GV101" s="173" t="e">
        <f t="shared" si="489"/>
        <v>#N/A</v>
      </c>
      <c r="GW101" s="173" t="e">
        <f t="shared" si="490"/>
        <v>#N/A</v>
      </c>
      <c r="GX101" s="173" t="e">
        <f t="shared" si="491"/>
        <v>#N/A</v>
      </c>
      <c r="GY101" s="173" t="e">
        <f t="shared" si="492"/>
        <v>#N/A</v>
      </c>
      <c r="GZ101" s="173" t="e">
        <f t="shared" si="493"/>
        <v>#N/A</v>
      </c>
      <c r="HA101" s="173" t="e">
        <f t="shared" si="494"/>
        <v>#N/A</v>
      </c>
      <c r="HB101" s="173" t="e">
        <f t="shared" si="495"/>
        <v>#N/A</v>
      </c>
      <c r="HC101" s="173" t="e">
        <f t="shared" si="496"/>
        <v>#N/A</v>
      </c>
      <c r="HD101" s="173" t="e">
        <f t="shared" si="497"/>
        <v>#N/A</v>
      </c>
      <c r="HE101" s="173" t="e">
        <f t="shared" si="498"/>
        <v>#N/A</v>
      </c>
      <c r="HF101" s="173" t="e">
        <f t="shared" si="499"/>
        <v>#N/A</v>
      </c>
      <c r="HG101" s="173" t="e">
        <f t="shared" si="500"/>
        <v>#N/A</v>
      </c>
      <c r="HH101" s="173" t="e">
        <f t="shared" si="501"/>
        <v>#N/A</v>
      </c>
      <c r="HI101" s="173" t="e">
        <f t="shared" si="502"/>
        <v>#N/A</v>
      </c>
      <c r="HJ101" s="173" t="e">
        <f t="shared" si="503"/>
        <v>#N/A</v>
      </c>
      <c r="HK101" s="173" t="e">
        <f t="shared" si="504"/>
        <v>#N/A</v>
      </c>
      <c r="HL101" s="173" t="e">
        <f t="shared" si="505"/>
        <v>#N/A</v>
      </c>
      <c r="HM101" s="173" t="e">
        <f t="shared" si="506"/>
        <v>#N/A</v>
      </c>
      <c r="HN101" s="173" t="e">
        <f t="shared" si="507"/>
        <v>#N/A</v>
      </c>
      <c r="HO101" s="173" t="e">
        <f t="shared" si="508"/>
        <v>#N/A</v>
      </c>
      <c r="HP101" s="173" t="e">
        <f t="shared" si="509"/>
        <v>#N/A</v>
      </c>
    </row>
    <row r="102" spans="1:224" hidden="1" x14ac:dyDescent="0.25">
      <c r="A102" s="4">
        <v>99</v>
      </c>
      <c r="B102" s="100" t="str">
        <f t="shared" si="510"/>
        <v/>
      </c>
      <c r="C102" s="99"/>
      <c r="D102" s="100" t="str">
        <f t="shared" si="511"/>
        <v/>
      </c>
      <c r="E102" s="36" t="str">
        <f t="shared" si="403"/>
        <v/>
      </c>
      <c r="F102" s="36" t="str">
        <f t="shared" si="404"/>
        <v/>
      </c>
      <c r="G102" s="77" t="str">
        <f t="shared" si="512"/>
        <v/>
      </c>
      <c r="H102" s="23"/>
      <c r="I102" s="58"/>
      <c r="J102" s="300"/>
      <c r="K102" s="78" t="str">
        <f>IF(AND(B102&gt;0,C102&gt;0,D102&gt;0),IF(ISBLANK(J102),IF(ISBLANK(H102),"",(D102-B102)*VLOOKUP(H102,VLookups!$A$4:$B$13,2,FALSE)),J102),"")</f>
        <v/>
      </c>
      <c r="L102" s="79" t="str">
        <f t="shared" si="608"/>
        <v/>
      </c>
      <c r="M102" s="99"/>
      <c r="N102" s="290" t="str">
        <f>IF(AND(M102&gt;0,C102&gt;0,NOT(K102="")),ABS(VLOOKUP($M$1,VLookups!$A$43:$B$44,2,FALSE)-_xlfn.NORM.DIST(M102,G102,K102,TRUE)),"")</f>
        <v/>
      </c>
      <c r="O102" s="98" t="str">
        <f>IF(AND($B102&gt;0,$C102&gt;0,$D102&gt;0,NOT(ISBLANK($H102))),_xlfn.NORM.INV(ABS(VLOOKUP($M$1,VLookups!$A$43:$B$44,2,FALSE)-O$3),$G102,$K102),"")</f>
        <v/>
      </c>
      <c r="P102" s="97" t="str">
        <f>IF(AND($B102&gt;0,$C102&gt;0,$D102&gt;0,NOT(ISBLANK($H102))),_xlfn.NORM.INV(ABS(VLOOKUP($M$1,VLookups!$A$43:$B$44,2,FALSE)-P$3),$G102,$K102),"")</f>
        <v/>
      </c>
      <c r="Q102" s="98" t="str">
        <f>IF(AND($B102&gt;0,$C102&gt;0,$D102&gt;0,NOT(ISBLANK($H102))),_xlfn.NORM.INV(ABS(VLOOKUP($M$1,VLookups!$A$43:$B$44,2,FALSE)-Q$3),$G102,$K102),"")</f>
        <v/>
      </c>
      <c r="R102" s="97" t="str">
        <f>IF(AND($B102&gt;0,$C102&gt;0,$D102&gt;0,NOT(ISBLANK($H102))),_xlfn.NORM.INV(ABS(VLOOKUP($M$1,VLookups!$A$43:$B$44,2,FALSE)-R$3),$G102,$K102),"")</f>
        <v/>
      </c>
      <c r="S102" s="98" t="str">
        <f>IF(AND($B102&gt;0,$C102&gt;0,$D102&gt;0,NOT(ISBLANK($H102))),_xlfn.NORM.INV(ABS(VLOOKUP($M$1,VLookups!$A$43:$B$44,2,FALSE)-S$3),$G102,$K102),"")</f>
        <v/>
      </c>
      <c r="T102" s="97" t="str">
        <f>IF(AND($B102&gt;0,$C102&gt;0,$D102&gt;0,NOT(ISBLANK($H102))),_xlfn.NORM.INV(ABS(VLOOKUP($M$1,VLookups!$A$43:$B$44,2,FALSE)-T$3),$G102,$K102),"")</f>
        <v/>
      </c>
      <c r="U102" s="5"/>
      <c r="V102" s="172"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7"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3" t="e">
        <f t="shared" si="409"/>
        <v>#N/A</v>
      </c>
      <c r="DU102" s="173" t="e">
        <f t="shared" si="410"/>
        <v>#N/A</v>
      </c>
      <c r="DV102" s="173" t="e">
        <f t="shared" si="411"/>
        <v>#N/A</v>
      </c>
      <c r="DW102" s="173" t="e">
        <f t="shared" si="412"/>
        <v>#N/A</v>
      </c>
      <c r="DX102" s="173" t="e">
        <f t="shared" si="413"/>
        <v>#N/A</v>
      </c>
      <c r="DY102" s="173" t="e">
        <f t="shared" si="414"/>
        <v>#N/A</v>
      </c>
      <c r="DZ102" s="173" t="e">
        <f t="shared" si="415"/>
        <v>#N/A</v>
      </c>
      <c r="EA102" s="173" t="e">
        <f t="shared" si="416"/>
        <v>#N/A</v>
      </c>
      <c r="EB102" s="173" t="e">
        <f t="shared" si="417"/>
        <v>#N/A</v>
      </c>
      <c r="EC102" s="173" t="e">
        <f t="shared" si="418"/>
        <v>#N/A</v>
      </c>
      <c r="ED102" s="173" t="e">
        <f t="shared" si="419"/>
        <v>#N/A</v>
      </c>
      <c r="EE102" s="173" t="e">
        <f t="shared" si="420"/>
        <v>#N/A</v>
      </c>
      <c r="EF102" s="173" t="e">
        <f t="shared" si="421"/>
        <v>#N/A</v>
      </c>
      <c r="EG102" s="173" t="e">
        <f t="shared" si="422"/>
        <v>#N/A</v>
      </c>
      <c r="EH102" s="173" t="e">
        <f t="shared" si="423"/>
        <v>#N/A</v>
      </c>
      <c r="EI102" s="173" t="e">
        <f t="shared" si="424"/>
        <v>#N/A</v>
      </c>
      <c r="EJ102" s="173" t="e">
        <f t="shared" si="425"/>
        <v>#N/A</v>
      </c>
      <c r="EK102" s="173" t="e">
        <f t="shared" si="426"/>
        <v>#N/A</v>
      </c>
      <c r="EL102" s="173" t="e">
        <f t="shared" si="427"/>
        <v>#N/A</v>
      </c>
      <c r="EM102" s="173" t="e">
        <f t="shared" si="428"/>
        <v>#N/A</v>
      </c>
      <c r="EN102" s="173" t="e">
        <f t="shared" si="429"/>
        <v>#N/A</v>
      </c>
      <c r="EO102" s="173" t="e">
        <f t="shared" si="430"/>
        <v>#N/A</v>
      </c>
      <c r="EP102" s="173" t="e">
        <f t="shared" si="431"/>
        <v>#N/A</v>
      </c>
      <c r="EQ102" s="173" t="e">
        <f t="shared" si="432"/>
        <v>#N/A</v>
      </c>
      <c r="ER102" s="173" t="e">
        <f t="shared" si="433"/>
        <v>#N/A</v>
      </c>
      <c r="ES102" s="173" t="e">
        <f t="shared" si="434"/>
        <v>#N/A</v>
      </c>
      <c r="ET102" s="173" t="e">
        <f t="shared" si="435"/>
        <v>#N/A</v>
      </c>
      <c r="EU102" s="173" t="e">
        <f t="shared" si="436"/>
        <v>#N/A</v>
      </c>
      <c r="EV102" s="173" t="e">
        <f t="shared" si="437"/>
        <v>#N/A</v>
      </c>
      <c r="EW102" s="173" t="e">
        <f t="shared" si="438"/>
        <v>#N/A</v>
      </c>
      <c r="EX102" s="173" t="e">
        <f t="shared" si="439"/>
        <v>#N/A</v>
      </c>
      <c r="EY102" s="173" t="e">
        <f t="shared" si="440"/>
        <v>#N/A</v>
      </c>
      <c r="EZ102" s="173" t="e">
        <f t="shared" si="441"/>
        <v>#N/A</v>
      </c>
      <c r="FA102" s="173" t="e">
        <f t="shared" si="442"/>
        <v>#N/A</v>
      </c>
      <c r="FB102" s="173" t="e">
        <f t="shared" si="443"/>
        <v>#N/A</v>
      </c>
      <c r="FC102" s="173" t="e">
        <f t="shared" si="444"/>
        <v>#N/A</v>
      </c>
      <c r="FD102" s="173" t="e">
        <f t="shared" si="445"/>
        <v>#N/A</v>
      </c>
      <c r="FE102" s="173" t="e">
        <f t="shared" si="446"/>
        <v>#N/A</v>
      </c>
      <c r="FF102" s="173" t="e">
        <f t="shared" si="447"/>
        <v>#N/A</v>
      </c>
      <c r="FG102" s="173" t="e">
        <f t="shared" si="448"/>
        <v>#N/A</v>
      </c>
      <c r="FH102" s="173" t="e">
        <f t="shared" si="449"/>
        <v>#N/A</v>
      </c>
      <c r="FI102" s="173" t="e">
        <f t="shared" si="450"/>
        <v>#N/A</v>
      </c>
      <c r="FJ102" s="173" t="e">
        <f t="shared" si="451"/>
        <v>#N/A</v>
      </c>
      <c r="FK102" s="173" t="e">
        <f t="shared" si="452"/>
        <v>#N/A</v>
      </c>
      <c r="FL102" s="173" t="e">
        <f t="shared" si="453"/>
        <v>#N/A</v>
      </c>
      <c r="FM102" s="173" t="e">
        <f t="shared" si="454"/>
        <v>#N/A</v>
      </c>
      <c r="FN102" s="173" t="e">
        <f t="shared" si="455"/>
        <v>#N/A</v>
      </c>
      <c r="FO102" s="173" t="e">
        <f t="shared" si="456"/>
        <v>#N/A</v>
      </c>
      <c r="FP102" s="173" t="e">
        <f t="shared" si="457"/>
        <v>#N/A</v>
      </c>
      <c r="FQ102" s="173" t="e">
        <f t="shared" si="458"/>
        <v>#N/A</v>
      </c>
      <c r="FR102" s="173" t="e">
        <f t="shared" si="459"/>
        <v>#N/A</v>
      </c>
      <c r="FS102" s="173" t="e">
        <f t="shared" si="460"/>
        <v>#N/A</v>
      </c>
      <c r="FT102" s="173" t="e">
        <f t="shared" si="461"/>
        <v>#N/A</v>
      </c>
      <c r="FU102" s="173" t="e">
        <f t="shared" si="462"/>
        <v>#N/A</v>
      </c>
      <c r="FV102" s="173" t="e">
        <f t="shared" si="463"/>
        <v>#N/A</v>
      </c>
      <c r="FW102" s="173" t="e">
        <f t="shared" si="464"/>
        <v>#N/A</v>
      </c>
      <c r="FX102" s="173" t="e">
        <f t="shared" si="465"/>
        <v>#N/A</v>
      </c>
      <c r="FY102" s="173" t="e">
        <f t="shared" si="466"/>
        <v>#N/A</v>
      </c>
      <c r="FZ102" s="173" t="e">
        <f t="shared" si="467"/>
        <v>#N/A</v>
      </c>
      <c r="GA102" s="173" t="e">
        <f t="shared" si="468"/>
        <v>#N/A</v>
      </c>
      <c r="GB102" s="173" t="e">
        <f t="shared" si="469"/>
        <v>#N/A</v>
      </c>
      <c r="GC102" s="173" t="e">
        <f t="shared" si="470"/>
        <v>#N/A</v>
      </c>
      <c r="GD102" s="173" t="e">
        <f t="shared" si="471"/>
        <v>#N/A</v>
      </c>
      <c r="GE102" s="173" t="e">
        <f t="shared" si="472"/>
        <v>#N/A</v>
      </c>
      <c r="GF102" s="173" t="e">
        <f t="shared" si="473"/>
        <v>#N/A</v>
      </c>
      <c r="GG102" s="173" t="e">
        <f t="shared" si="474"/>
        <v>#N/A</v>
      </c>
      <c r="GH102" s="173" t="e">
        <f t="shared" si="475"/>
        <v>#N/A</v>
      </c>
      <c r="GI102" s="173" t="e">
        <f t="shared" si="476"/>
        <v>#N/A</v>
      </c>
      <c r="GJ102" s="173" t="e">
        <f t="shared" si="477"/>
        <v>#N/A</v>
      </c>
      <c r="GK102" s="173" t="e">
        <f t="shared" si="478"/>
        <v>#N/A</v>
      </c>
      <c r="GL102" s="173" t="e">
        <f t="shared" si="479"/>
        <v>#N/A</v>
      </c>
      <c r="GM102" s="173" t="e">
        <f t="shared" si="480"/>
        <v>#N/A</v>
      </c>
      <c r="GN102" s="173" t="e">
        <f t="shared" si="481"/>
        <v>#N/A</v>
      </c>
      <c r="GO102" s="173" t="e">
        <f t="shared" si="482"/>
        <v>#N/A</v>
      </c>
      <c r="GP102" s="173" t="e">
        <f t="shared" si="483"/>
        <v>#N/A</v>
      </c>
      <c r="GQ102" s="173" t="e">
        <f t="shared" si="484"/>
        <v>#N/A</v>
      </c>
      <c r="GR102" s="173" t="e">
        <f t="shared" si="485"/>
        <v>#N/A</v>
      </c>
      <c r="GS102" s="173" t="e">
        <f t="shared" si="486"/>
        <v>#N/A</v>
      </c>
      <c r="GT102" s="173" t="e">
        <f t="shared" si="487"/>
        <v>#N/A</v>
      </c>
      <c r="GU102" s="173" t="e">
        <f t="shared" si="488"/>
        <v>#N/A</v>
      </c>
      <c r="GV102" s="173" t="e">
        <f t="shared" si="489"/>
        <v>#N/A</v>
      </c>
      <c r="GW102" s="173" t="e">
        <f t="shared" si="490"/>
        <v>#N/A</v>
      </c>
      <c r="GX102" s="173" t="e">
        <f t="shared" si="491"/>
        <v>#N/A</v>
      </c>
      <c r="GY102" s="173" t="e">
        <f t="shared" si="492"/>
        <v>#N/A</v>
      </c>
      <c r="GZ102" s="173" t="e">
        <f t="shared" si="493"/>
        <v>#N/A</v>
      </c>
      <c r="HA102" s="173" t="e">
        <f t="shared" si="494"/>
        <v>#N/A</v>
      </c>
      <c r="HB102" s="173" t="e">
        <f t="shared" si="495"/>
        <v>#N/A</v>
      </c>
      <c r="HC102" s="173" t="e">
        <f t="shared" si="496"/>
        <v>#N/A</v>
      </c>
      <c r="HD102" s="173" t="e">
        <f t="shared" si="497"/>
        <v>#N/A</v>
      </c>
      <c r="HE102" s="173" t="e">
        <f t="shared" si="498"/>
        <v>#N/A</v>
      </c>
      <c r="HF102" s="173" t="e">
        <f t="shared" si="499"/>
        <v>#N/A</v>
      </c>
      <c r="HG102" s="173" t="e">
        <f t="shared" si="500"/>
        <v>#N/A</v>
      </c>
      <c r="HH102" s="173" t="e">
        <f t="shared" si="501"/>
        <v>#N/A</v>
      </c>
      <c r="HI102" s="173" t="e">
        <f t="shared" si="502"/>
        <v>#N/A</v>
      </c>
      <c r="HJ102" s="173" t="e">
        <f t="shared" si="503"/>
        <v>#N/A</v>
      </c>
      <c r="HK102" s="173" t="e">
        <f t="shared" si="504"/>
        <v>#N/A</v>
      </c>
      <c r="HL102" s="173" t="e">
        <f t="shared" si="505"/>
        <v>#N/A</v>
      </c>
      <c r="HM102" s="173" t="e">
        <f t="shared" si="506"/>
        <v>#N/A</v>
      </c>
      <c r="HN102" s="173" t="e">
        <f t="shared" si="507"/>
        <v>#N/A</v>
      </c>
      <c r="HO102" s="173" t="e">
        <f t="shared" si="508"/>
        <v>#N/A</v>
      </c>
      <c r="HP102" s="173" t="e">
        <f t="shared" si="509"/>
        <v>#N/A</v>
      </c>
    </row>
    <row r="103" spans="1:224" hidden="1" x14ac:dyDescent="0.25">
      <c r="A103" s="4">
        <v>100</v>
      </c>
      <c r="B103" s="100" t="str">
        <f t="shared" si="510"/>
        <v/>
      </c>
      <c r="C103" s="99"/>
      <c r="D103" s="100" t="str">
        <f t="shared" si="511"/>
        <v/>
      </c>
      <c r="E103" s="36" t="str">
        <f t="shared" si="403"/>
        <v/>
      </c>
      <c r="F103" s="36" t="str">
        <f t="shared" si="404"/>
        <v/>
      </c>
      <c r="G103" s="77" t="str">
        <f t="shared" si="512"/>
        <v/>
      </c>
      <c r="H103" s="23"/>
      <c r="I103" s="58"/>
      <c r="J103" s="300"/>
      <c r="K103" s="78" t="str">
        <f>IF(AND(B103&gt;0,C103&gt;0,D103&gt;0),IF(ISBLANK(J103),IF(ISBLANK(H103),"",(D103-B103)*VLOOKUP(H103,VLookups!$A$4:$B$13,2,FALSE)),J103),"")</f>
        <v/>
      </c>
      <c r="L103" s="79" t="str">
        <f t="shared" si="608"/>
        <v/>
      </c>
      <c r="M103" s="99"/>
      <c r="N103" s="290" t="str">
        <f>IF(AND(M103&gt;0,C103&gt;0,NOT(K103="")),ABS(VLOOKUP($M$1,VLookups!$A$43:$B$44,2,FALSE)-_xlfn.NORM.DIST(M103,G103,K103,TRUE)),"")</f>
        <v/>
      </c>
      <c r="O103" s="98" t="str">
        <f>IF(AND($B103&gt;0,$C103&gt;0,$D103&gt;0,NOT(ISBLANK($H103))),_xlfn.NORM.INV(ABS(VLOOKUP($M$1,VLookups!$A$43:$B$44,2,FALSE)-O$3),$G103,$K103),"")</f>
        <v/>
      </c>
      <c r="P103" s="97" t="str">
        <f>IF(AND($B103&gt;0,$C103&gt;0,$D103&gt;0,NOT(ISBLANK($H103))),_xlfn.NORM.INV(ABS(VLOOKUP($M$1,VLookups!$A$43:$B$44,2,FALSE)-P$3),$G103,$K103),"")</f>
        <v/>
      </c>
      <c r="Q103" s="98" t="str">
        <f>IF(AND($B103&gt;0,$C103&gt;0,$D103&gt;0,NOT(ISBLANK($H103))),_xlfn.NORM.INV(ABS(VLOOKUP($M$1,VLookups!$A$43:$B$44,2,FALSE)-Q$3),$G103,$K103),"")</f>
        <v/>
      </c>
      <c r="R103" s="97" t="str">
        <f>IF(AND($B103&gt;0,$C103&gt;0,$D103&gt;0,NOT(ISBLANK($H103))),_xlfn.NORM.INV(ABS(VLOOKUP($M$1,VLookups!$A$43:$B$44,2,FALSE)-R$3),$G103,$K103),"")</f>
        <v/>
      </c>
      <c r="S103" s="98" t="str">
        <f>IF(AND($B103&gt;0,$C103&gt;0,$D103&gt;0,NOT(ISBLANK($H103))),_xlfn.NORM.INV(ABS(VLOOKUP($M$1,VLookups!$A$43:$B$44,2,FALSE)-S$3),$G103,$K103),"")</f>
        <v/>
      </c>
      <c r="T103" s="97" t="str">
        <f>IF(AND($B103&gt;0,$C103&gt;0,$D103&gt;0,NOT(ISBLANK($H103))),_xlfn.NORM.INV(ABS(VLOOKUP($M$1,VLookups!$A$43:$B$44,2,FALSE)-T$3),$G103,$K103),"")</f>
        <v/>
      </c>
      <c r="U103" s="5"/>
      <c r="V103" s="172"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7"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3" t="e">
        <f t="shared" si="409"/>
        <v>#N/A</v>
      </c>
      <c r="DU103" s="173" t="e">
        <f t="shared" si="410"/>
        <v>#N/A</v>
      </c>
      <c r="DV103" s="173" t="e">
        <f t="shared" si="411"/>
        <v>#N/A</v>
      </c>
      <c r="DW103" s="173" t="e">
        <f t="shared" si="412"/>
        <v>#N/A</v>
      </c>
      <c r="DX103" s="173" t="e">
        <f t="shared" si="413"/>
        <v>#N/A</v>
      </c>
      <c r="DY103" s="173" t="e">
        <f t="shared" si="414"/>
        <v>#N/A</v>
      </c>
      <c r="DZ103" s="173" t="e">
        <f t="shared" si="415"/>
        <v>#N/A</v>
      </c>
      <c r="EA103" s="173" t="e">
        <f t="shared" si="416"/>
        <v>#N/A</v>
      </c>
      <c r="EB103" s="173" t="e">
        <f t="shared" si="417"/>
        <v>#N/A</v>
      </c>
      <c r="EC103" s="173" t="e">
        <f t="shared" si="418"/>
        <v>#N/A</v>
      </c>
      <c r="ED103" s="173" t="e">
        <f t="shared" si="419"/>
        <v>#N/A</v>
      </c>
      <c r="EE103" s="173" t="e">
        <f t="shared" si="420"/>
        <v>#N/A</v>
      </c>
      <c r="EF103" s="173" t="e">
        <f t="shared" si="421"/>
        <v>#N/A</v>
      </c>
      <c r="EG103" s="173" t="e">
        <f t="shared" si="422"/>
        <v>#N/A</v>
      </c>
      <c r="EH103" s="173" t="e">
        <f t="shared" si="423"/>
        <v>#N/A</v>
      </c>
      <c r="EI103" s="173" t="e">
        <f t="shared" si="424"/>
        <v>#N/A</v>
      </c>
      <c r="EJ103" s="173" t="e">
        <f t="shared" si="425"/>
        <v>#N/A</v>
      </c>
      <c r="EK103" s="173" t="e">
        <f t="shared" si="426"/>
        <v>#N/A</v>
      </c>
      <c r="EL103" s="173" t="e">
        <f t="shared" si="427"/>
        <v>#N/A</v>
      </c>
      <c r="EM103" s="173" t="e">
        <f t="shared" si="428"/>
        <v>#N/A</v>
      </c>
      <c r="EN103" s="173" t="e">
        <f t="shared" si="429"/>
        <v>#N/A</v>
      </c>
      <c r="EO103" s="173" t="e">
        <f t="shared" si="430"/>
        <v>#N/A</v>
      </c>
      <c r="EP103" s="173" t="e">
        <f t="shared" si="431"/>
        <v>#N/A</v>
      </c>
      <c r="EQ103" s="173" t="e">
        <f t="shared" si="432"/>
        <v>#N/A</v>
      </c>
      <c r="ER103" s="173" t="e">
        <f t="shared" si="433"/>
        <v>#N/A</v>
      </c>
      <c r="ES103" s="173" t="e">
        <f t="shared" si="434"/>
        <v>#N/A</v>
      </c>
      <c r="ET103" s="173" t="e">
        <f t="shared" si="435"/>
        <v>#N/A</v>
      </c>
      <c r="EU103" s="173" t="e">
        <f t="shared" si="436"/>
        <v>#N/A</v>
      </c>
      <c r="EV103" s="173" t="e">
        <f t="shared" si="437"/>
        <v>#N/A</v>
      </c>
      <c r="EW103" s="173" t="e">
        <f t="shared" si="438"/>
        <v>#N/A</v>
      </c>
      <c r="EX103" s="173" t="e">
        <f t="shared" si="439"/>
        <v>#N/A</v>
      </c>
      <c r="EY103" s="173" t="e">
        <f t="shared" si="440"/>
        <v>#N/A</v>
      </c>
      <c r="EZ103" s="173" t="e">
        <f t="shared" si="441"/>
        <v>#N/A</v>
      </c>
      <c r="FA103" s="173" t="e">
        <f t="shared" si="442"/>
        <v>#N/A</v>
      </c>
      <c r="FB103" s="173" t="e">
        <f t="shared" si="443"/>
        <v>#N/A</v>
      </c>
      <c r="FC103" s="173" t="e">
        <f t="shared" si="444"/>
        <v>#N/A</v>
      </c>
      <c r="FD103" s="173" t="e">
        <f t="shared" si="445"/>
        <v>#N/A</v>
      </c>
      <c r="FE103" s="173" t="e">
        <f t="shared" si="446"/>
        <v>#N/A</v>
      </c>
      <c r="FF103" s="173" t="e">
        <f t="shared" si="447"/>
        <v>#N/A</v>
      </c>
      <c r="FG103" s="173" t="e">
        <f t="shared" si="448"/>
        <v>#N/A</v>
      </c>
      <c r="FH103" s="173" t="e">
        <f t="shared" si="449"/>
        <v>#N/A</v>
      </c>
      <c r="FI103" s="173" t="e">
        <f t="shared" si="450"/>
        <v>#N/A</v>
      </c>
      <c r="FJ103" s="173" t="e">
        <f t="shared" si="451"/>
        <v>#N/A</v>
      </c>
      <c r="FK103" s="173" t="e">
        <f t="shared" si="452"/>
        <v>#N/A</v>
      </c>
      <c r="FL103" s="173" t="e">
        <f t="shared" si="453"/>
        <v>#N/A</v>
      </c>
      <c r="FM103" s="173" t="e">
        <f t="shared" si="454"/>
        <v>#N/A</v>
      </c>
      <c r="FN103" s="173" t="e">
        <f t="shared" si="455"/>
        <v>#N/A</v>
      </c>
      <c r="FO103" s="173" t="e">
        <f t="shared" si="456"/>
        <v>#N/A</v>
      </c>
      <c r="FP103" s="173" t="e">
        <f t="shared" si="457"/>
        <v>#N/A</v>
      </c>
      <c r="FQ103" s="173" t="e">
        <f t="shared" si="458"/>
        <v>#N/A</v>
      </c>
      <c r="FR103" s="173" t="e">
        <f t="shared" si="459"/>
        <v>#N/A</v>
      </c>
      <c r="FS103" s="173" t="e">
        <f t="shared" si="460"/>
        <v>#N/A</v>
      </c>
      <c r="FT103" s="173" t="e">
        <f t="shared" si="461"/>
        <v>#N/A</v>
      </c>
      <c r="FU103" s="173" t="e">
        <f t="shared" si="462"/>
        <v>#N/A</v>
      </c>
      <c r="FV103" s="173" t="e">
        <f t="shared" si="463"/>
        <v>#N/A</v>
      </c>
      <c r="FW103" s="173" t="e">
        <f t="shared" si="464"/>
        <v>#N/A</v>
      </c>
      <c r="FX103" s="173" t="e">
        <f t="shared" si="465"/>
        <v>#N/A</v>
      </c>
      <c r="FY103" s="173" t="e">
        <f t="shared" si="466"/>
        <v>#N/A</v>
      </c>
      <c r="FZ103" s="173" t="e">
        <f t="shared" si="467"/>
        <v>#N/A</v>
      </c>
      <c r="GA103" s="173" t="e">
        <f t="shared" si="468"/>
        <v>#N/A</v>
      </c>
      <c r="GB103" s="173" t="e">
        <f t="shared" si="469"/>
        <v>#N/A</v>
      </c>
      <c r="GC103" s="173" t="e">
        <f t="shared" si="470"/>
        <v>#N/A</v>
      </c>
      <c r="GD103" s="173" t="e">
        <f t="shared" si="471"/>
        <v>#N/A</v>
      </c>
      <c r="GE103" s="173" t="e">
        <f t="shared" si="472"/>
        <v>#N/A</v>
      </c>
      <c r="GF103" s="173" t="e">
        <f t="shared" si="473"/>
        <v>#N/A</v>
      </c>
      <c r="GG103" s="173" t="e">
        <f t="shared" si="474"/>
        <v>#N/A</v>
      </c>
      <c r="GH103" s="173" t="e">
        <f t="shared" si="475"/>
        <v>#N/A</v>
      </c>
      <c r="GI103" s="173" t="e">
        <f t="shared" si="476"/>
        <v>#N/A</v>
      </c>
      <c r="GJ103" s="173" t="e">
        <f t="shared" si="477"/>
        <v>#N/A</v>
      </c>
      <c r="GK103" s="173" t="e">
        <f t="shared" si="478"/>
        <v>#N/A</v>
      </c>
      <c r="GL103" s="173" t="e">
        <f t="shared" si="479"/>
        <v>#N/A</v>
      </c>
      <c r="GM103" s="173" t="e">
        <f t="shared" si="480"/>
        <v>#N/A</v>
      </c>
      <c r="GN103" s="173" t="e">
        <f t="shared" si="481"/>
        <v>#N/A</v>
      </c>
      <c r="GO103" s="173" t="e">
        <f t="shared" si="482"/>
        <v>#N/A</v>
      </c>
      <c r="GP103" s="173" t="e">
        <f t="shared" si="483"/>
        <v>#N/A</v>
      </c>
      <c r="GQ103" s="173" t="e">
        <f t="shared" si="484"/>
        <v>#N/A</v>
      </c>
      <c r="GR103" s="173" t="e">
        <f t="shared" si="485"/>
        <v>#N/A</v>
      </c>
      <c r="GS103" s="173" t="e">
        <f t="shared" si="486"/>
        <v>#N/A</v>
      </c>
      <c r="GT103" s="173" t="e">
        <f t="shared" si="487"/>
        <v>#N/A</v>
      </c>
      <c r="GU103" s="173" t="e">
        <f t="shared" si="488"/>
        <v>#N/A</v>
      </c>
      <c r="GV103" s="173" t="e">
        <f t="shared" si="489"/>
        <v>#N/A</v>
      </c>
      <c r="GW103" s="173" t="e">
        <f t="shared" si="490"/>
        <v>#N/A</v>
      </c>
      <c r="GX103" s="173" t="e">
        <f t="shared" si="491"/>
        <v>#N/A</v>
      </c>
      <c r="GY103" s="173" t="e">
        <f t="shared" si="492"/>
        <v>#N/A</v>
      </c>
      <c r="GZ103" s="173" t="e">
        <f t="shared" si="493"/>
        <v>#N/A</v>
      </c>
      <c r="HA103" s="173" t="e">
        <f t="shared" si="494"/>
        <v>#N/A</v>
      </c>
      <c r="HB103" s="173" t="e">
        <f t="shared" si="495"/>
        <v>#N/A</v>
      </c>
      <c r="HC103" s="173" t="e">
        <f t="shared" si="496"/>
        <v>#N/A</v>
      </c>
      <c r="HD103" s="173" t="e">
        <f t="shared" si="497"/>
        <v>#N/A</v>
      </c>
      <c r="HE103" s="173" t="e">
        <f t="shared" si="498"/>
        <v>#N/A</v>
      </c>
      <c r="HF103" s="173" t="e">
        <f t="shared" si="499"/>
        <v>#N/A</v>
      </c>
      <c r="HG103" s="173" t="e">
        <f t="shared" si="500"/>
        <v>#N/A</v>
      </c>
      <c r="HH103" s="173" t="e">
        <f t="shared" si="501"/>
        <v>#N/A</v>
      </c>
      <c r="HI103" s="173" t="e">
        <f t="shared" si="502"/>
        <v>#N/A</v>
      </c>
      <c r="HJ103" s="173" t="e">
        <f t="shared" si="503"/>
        <v>#N/A</v>
      </c>
      <c r="HK103" s="173" t="e">
        <f t="shared" si="504"/>
        <v>#N/A</v>
      </c>
      <c r="HL103" s="173" t="e">
        <f t="shared" si="505"/>
        <v>#N/A</v>
      </c>
      <c r="HM103" s="173" t="e">
        <f t="shared" si="506"/>
        <v>#N/A</v>
      </c>
      <c r="HN103" s="173" t="e">
        <f t="shared" si="507"/>
        <v>#N/A</v>
      </c>
      <c r="HO103" s="173" t="e">
        <f t="shared" si="508"/>
        <v>#N/A</v>
      </c>
      <c r="HP103" s="173" t="e">
        <f t="shared" si="509"/>
        <v>#N/A</v>
      </c>
    </row>
    <row r="104" spans="1:224" x14ac:dyDescent="0.25">
      <c r="A104" s="2"/>
      <c r="B104" s="94">
        <f>SUM(B4:B103)</f>
        <v>600</v>
      </c>
      <c r="C104" s="94">
        <f>SUM(C4:C103)</f>
        <v>1200</v>
      </c>
      <c r="D104" s="94">
        <f>SUM(D4:D103)</f>
        <v>2400</v>
      </c>
      <c r="E104" s="37"/>
      <c r="F104" s="37"/>
      <c r="G104" s="94">
        <f>SUM(G4:G103)</f>
        <v>1300</v>
      </c>
      <c r="H104" s="5"/>
      <c r="I104" s="5"/>
      <c r="K104" s="95">
        <f>IF(K4="","",SQRT(L104))</f>
        <v>144</v>
      </c>
      <c r="L104" s="76">
        <f>IF(L4="","",SUM(L4:L103))</f>
        <v>20736</v>
      </c>
      <c r="M104" s="94">
        <f>IF(SUM(M4:M103)=0,"",SUM(M4:M103))</f>
        <v>1500</v>
      </c>
      <c r="N104" s="291">
        <f>IF(OR(K104="",M104=""),"",ABS(VLOOKUP($M$1,VLookups!$A$43:$B$44,2,FALSE)-_xlfn.NORM.DIST(M104,G104,K104,TRUE)))</f>
        <v>0.9175667301260455</v>
      </c>
      <c r="O104" s="96">
        <f>SUM(O4:O103)</f>
        <v>769.15070689239042</v>
      </c>
      <c r="P104" s="96">
        <f t="shared" ref="P104:T104" si="621">SUM(P4:P103)</f>
        <v>1830.8492931076094</v>
      </c>
      <c r="Q104" s="96">
        <f t="shared" si="621"/>
        <v>1729.3154851963343</v>
      </c>
      <c r="R104" s="96">
        <f t="shared" si="621"/>
        <v>1648.6196333556641</v>
      </c>
      <c r="S104" s="96">
        <f t="shared" si="621"/>
        <v>1579.3897777712614</v>
      </c>
      <c r="T104" s="96">
        <f t="shared" si="621"/>
        <v>1300</v>
      </c>
      <c r="U104" s="5"/>
      <c r="V104" s="188">
        <f>IF(AND(B104&gt;0,C104&gt;0,D104&gt;0),G104-(3*K104),"")</f>
        <v>868</v>
      </c>
      <c r="W104" s="262">
        <f>IF(ISNONTEXT($V104),V104+(($DS$104-$V$104)/101),"")</f>
        <v>876.55445544554459</v>
      </c>
      <c r="X104" s="262">
        <f t="shared" ref="X104:CI104" si="622">IF(ISNONTEXT($V104),W104+(($DS$104-$V$104)/101),"")</f>
        <v>885.10891089108918</v>
      </c>
      <c r="Y104" s="262">
        <f t="shared" si="622"/>
        <v>893.66336633663377</v>
      </c>
      <c r="Z104" s="262">
        <f t="shared" si="622"/>
        <v>902.21782178217836</v>
      </c>
      <c r="AA104" s="262">
        <f t="shared" si="622"/>
        <v>910.77227722772295</v>
      </c>
      <c r="AB104" s="262">
        <f t="shared" si="622"/>
        <v>919.32673267326754</v>
      </c>
      <c r="AC104" s="262">
        <f t="shared" si="622"/>
        <v>927.88118811881213</v>
      </c>
      <c r="AD104" s="262">
        <f t="shared" si="622"/>
        <v>936.43564356435672</v>
      </c>
      <c r="AE104" s="262">
        <f t="shared" si="622"/>
        <v>944.99009900990131</v>
      </c>
      <c r="AF104" s="262">
        <f t="shared" si="622"/>
        <v>953.5445544554459</v>
      </c>
      <c r="AG104" s="262">
        <f t="shared" si="622"/>
        <v>962.0990099009905</v>
      </c>
      <c r="AH104" s="262">
        <f t="shared" si="622"/>
        <v>970.65346534653509</v>
      </c>
      <c r="AI104" s="262">
        <f t="shared" si="622"/>
        <v>979.20792079207968</v>
      </c>
      <c r="AJ104" s="262">
        <f t="shared" si="622"/>
        <v>987.76237623762427</v>
      </c>
      <c r="AK104" s="262">
        <f t="shared" si="622"/>
        <v>996.31683168316886</v>
      </c>
      <c r="AL104" s="262">
        <f t="shared" si="622"/>
        <v>1004.8712871287134</v>
      </c>
      <c r="AM104" s="262">
        <f t="shared" si="622"/>
        <v>1013.425742574258</v>
      </c>
      <c r="AN104" s="262">
        <f t="shared" si="622"/>
        <v>1021.9801980198026</v>
      </c>
      <c r="AO104" s="262">
        <f t="shared" si="622"/>
        <v>1030.5346534653472</v>
      </c>
      <c r="AP104" s="262">
        <f t="shared" si="622"/>
        <v>1039.0891089108918</v>
      </c>
      <c r="AQ104" s="262">
        <f t="shared" si="622"/>
        <v>1047.6435643564364</v>
      </c>
      <c r="AR104" s="262">
        <f t="shared" si="622"/>
        <v>1056.198019801981</v>
      </c>
      <c r="AS104" s="262">
        <f t="shared" si="622"/>
        <v>1064.7524752475256</v>
      </c>
      <c r="AT104" s="262">
        <f t="shared" si="622"/>
        <v>1073.3069306930702</v>
      </c>
      <c r="AU104" s="262">
        <f t="shared" si="622"/>
        <v>1081.8613861386148</v>
      </c>
      <c r="AV104" s="262">
        <f t="shared" si="622"/>
        <v>1090.4158415841594</v>
      </c>
      <c r="AW104" s="262">
        <f t="shared" si="622"/>
        <v>1098.9702970297039</v>
      </c>
      <c r="AX104" s="262">
        <f t="shared" si="622"/>
        <v>1107.5247524752485</v>
      </c>
      <c r="AY104" s="262">
        <f t="shared" si="622"/>
        <v>1116.0792079207931</v>
      </c>
      <c r="AZ104" s="262">
        <f t="shared" si="622"/>
        <v>1124.6336633663377</v>
      </c>
      <c r="BA104" s="262">
        <f t="shared" si="622"/>
        <v>1133.1881188118823</v>
      </c>
      <c r="BB104" s="262">
        <f t="shared" si="622"/>
        <v>1141.7425742574269</v>
      </c>
      <c r="BC104" s="262">
        <f t="shared" si="622"/>
        <v>1150.2970297029715</v>
      </c>
      <c r="BD104" s="262">
        <f t="shared" si="622"/>
        <v>1158.8514851485161</v>
      </c>
      <c r="BE104" s="262">
        <f t="shared" si="622"/>
        <v>1167.4059405940607</v>
      </c>
      <c r="BF104" s="262">
        <f t="shared" si="622"/>
        <v>1175.9603960396053</v>
      </c>
      <c r="BG104" s="262">
        <f t="shared" si="622"/>
        <v>1184.5148514851498</v>
      </c>
      <c r="BH104" s="262">
        <f t="shared" si="622"/>
        <v>1193.0693069306944</v>
      </c>
      <c r="BI104" s="262">
        <f t="shared" si="622"/>
        <v>1201.623762376239</v>
      </c>
      <c r="BJ104" s="262">
        <f t="shared" si="622"/>
        <v>1210.1782178217836</v>
      </c>
      <c r="BK104" s="262">
        <f t="shared" si="622"/>
        <v>1218.7326732673282</v>
      </c>
      <c r="BL104" s="262">
        <f t="shared" si="622"/>
        <v>1227.2871287128728</v>
      </c>
      <c r="BM104" s="262">
        <f t="shared" si="622"/>
        <v>1235.8415841584174</v>
      </c>
      <c r="BN104" s="262">
        <f t="shared" si="622"/>
        <v>1244.396039603962</v>
      </c>
      <c r="BO104" s="262">
        <f t="shared" si="622"/>
        <v>1252.9504950495066</v>
      </c>
      <c r="BP104" s="262">
        <f t="shared" si="622"/>
        <v>1261.5049504950512</v>
      </c>
      <c r="BQ104" s="262">
        <f t="shared" si="622"/>
        <v>1270.0594059405958</v>
      </c>
      <c r="BR104" s="262">
        <f t="shared" si="622"/>
        <v>1278.6138613861403</v>
      </c>
      <c r="BS104" s="262">
        <f t="shared" si="622"/>
        <v>1287.1683168316849</v>
      </c>
      <c r="BT104" s="262">
        <f t="shared" si="622"/>
        <v>1295.7227722772295</v>
      </c>
      <c r="BU104" s="262">
        <f t="shared" si="622"/>
        <v>1304.2772277227741</v>
      </c>
      <c r="BV104" s="262">
        <f t="shared" si="622"/>
        <v>1312.8316831683187</v>
      </c>
      <c r="BW104" s="262">
        <f t="shared" si="622"/>
        <v>1321.3861386138633</v>
      </c>
      <c r="BX104" s="262">
        <f t="shared" si="622"/>
        <v>1329.9405940594079</v>
      </c>
      <c r="BY104" s="262">
        <f t="shared" si="622"/>
        <v>1338.4950495049525</v>
      </c>
      <c r="BZ104" s="262">
        <f t="shared" si="622"/>
        <v>1347.0495049504971</v>
      </c>
      <c r="CA104" s="262">
        <f t="shared" si="622"/>
        <v>1355.6039603960417</v>
      </c>
      <c r="CB104" s="262">
        <f t="shared" si="622"/>
        <v>1364.1584158415862</v>
      </c>
      <c r="CC104" s="262">
        <f t="shared" si="622"/>
        <v>1372.7128712871308</v>
      </c>
      <c r="CD104" s="262">
        <f t="shared" si="622"/>
        <v>1381.2673267326754</v>
      </c>
      <c r="CE104" s="262">
        <f t="shared" si="622"/>
        <v>1389.82178217822</v>
      </c>
      <c r="CF104" s="262">
        <f t="shared" si="622"/>
        <v>1398.3762376237646</v>
      </c>
      <c r="CG104" s="262">
        <f t="shared" si="622"/>
        <v>1406.9306930693092</v>
      </c>
      <c r="CH104" s="262">
        <f t="shared" si="622"/>
        <v>1415.4851485148538</v>
      </c>
      <c r="CI104" s="262">
        <f t="shared" si="622"/>
        <v>1424.0396039603984</v>
      </c>
      <c r="CJ104" s="262">
        <f t="shared" ref="CJ104:DR104" si="623">IF(ISNONTEXT($V104),CI104+(($DS$104-$V$104)/101),"")</f>
        <v>1432.594059405943</v>
      </c>
      <c r="CK104" s="262">
        <f t="shared" si="623"/>
        <v>1441.1485148514876</v>
      </c>
      <c r="CL104" s="262">
        <f t="shared" si="623"/>
        <v>1449.7029702970322</v>
      </c>
      <c r="CM104" s="262">
        <f t="shared" si="623"/>
        <v>1458.2574257425767</v>
      </c>
      <c r="CN104" s="262">
        <f t="shared" si="623"/>
        <v>1466.8118811881213</v>
      </c>
      <c r="CO104" s="262">
        <f t="shared" si="623"/>
        <v>1475.3663366336659</v>
      </c>
      <c r="CP104" s="262">
        <f t="shared" si="623"/>
        <v>1483.9207920792105</v>
      </c>
      <c r="CQ104" s="262">
        <f t="shared" si="623"/>
        <v>1492.4752475247551</v>
      </c>
      <c r="CR104" s="262">
        <f t="shared" si="623"/>
        <v>1501.0297029702997</v>
      </c>
      <c r="CS104" s="262">
        <f t="shared" si="623"/>
        <v>1509.5841584158443</v>
      </c>
      <c r="CT104" s="262">
        <f t="shared" si="623"/>
        <v>1518.1386138613889</v>
      </c>
      <c r="CU104" s="262">
        <f t="shared" si="623"/>
        <v>1526.6930693069335</v>
      </c>
      <c r="CV104" s="262">
        <f t="shared" si="623"/>
        <v>1535.2475247524781</v>
      </c>
      <c r="CW104" s="262">
        <f t="shared" si="623"/>
        <v>1543.8019801980226</v>
      </c>
      <c r="CX104" s="262">
        <f t="shared" si="623"/>
        <v>1552.3564356435672</v>
      </c>
      <c r="CY104" s="262">
        <f t="shared" si="623"/>
        <v>1560.9108910891118</v>
      </c>
      <c r="CZ104" s="262">
        <f t="shared" si="623"/>
        <v>1569.4653465346564</v>
      </c>
      <c r="DA104" s="262">
        <f t="shared" si="623"/>
        <v>1578.019801980201</v>
      </c>
      <c r="DB104" s="262">
        <f t="shared" si="623"/>
        <v>1586.5742574257456</v>
      </c>
      <c r="DC104" s="262">
        <f t="shared" si="623"/>
        <v>1595.1287128712902</v>
      </c>
      <c r="DD104" s="262">
        <f t="shared" si="623"/>
        <v>1603.6831683168348</v>
      </c>
      <c r="DE104" s="262">
        <f t="shared" si="623"/>
        <v>1612.2376237623794</v>
      </c>
      <c r="DF104" s="262">
        <f t="shared" si="623"/>
        <v>1620.792079207924</v>
      </c>
      <c r="DG104" s="262">
        <f t="shared" si="623"/>
        <v>1629.3465346534686</v>
      </c>
      <c r="DH104" s="262">
        <f t="shared" si="623"/>
        <v>1637.9009900990131</v>
      </c>
      <c r="DI104" s="262">
        <f t="shared" si="623"/>
        <v>1646.4554455445577</v>
      </c>
      <c r="DJ104" s="262">
        <f t="shared" si="623"/>
        <v>1655.0099009901023</v>
      </c>
      <c r="DK104" s="262">
        <f t="shared" si="623"/>
        <v>1663.5643564356469</v>
      </c>
      <c r="DL104" s="262">
        <f t="shared" si="623"/>
        <v>1672.1188118811915</v>
      </c>
      <c r="DM104" s="262">
        <f t="shared" si="623"/>
        <v>1680.6732673267361</v>
      </c>
      <c r="DN104" s="262">
        <f t="shared" si="623"/>
        <v>1689.2277227722807</v>
      </c>
      <c r="DO104" s="262">
        <f t="shared" si="623"/>
        <v>1697.7821782178253</v>
      </c>
      <c r="DP104" s="262">
        <f t="shared" si="623"/>
        <v>1706.3366336633699</v>
      </c>
      <c r="DQ104" s="262">
        <f t="shared" si="623"/>
        <v>1714.8910891089145</v>
      </c>
      <c r="DR104" s="262">
        <f t="shared" si="623"/>
        <v>1723.445544554459</v>
      </c>
      <c r="DS104" s="188">
        <f>IF(ISNONTEXT($V104),G104+(3*K104),"")</f>
        <v>1732</v>
      </c>
      <c r="DT104" s="173">
        <f t="shared" si="409"/>
        <v>3.67159774828185E-5</v>
      </c>
      <c r="DU104" s="173">
        <f t="shared" si="410"/>
        <v>4.3647073579776018E-5</v>
      </c>
      <c r="DV104" s="173">
        <f t="shared" si="411"/>
        <v>5.1703805932975565E-5</v>
      </c>
      <c r="DW104" s="173">
        <f t="shared" si="412"/>
        <v>6.1031949300828334E-5</v>
      </c>
      <c r="DX104" s="173">
        <f t="shared" si="413"/>
        <v>7.1789233378984906E-5</v>
      </c>
      <c r="DY104" s="173">
        <f t="shared" si="414"/>
        <v>8.4145081680438429E-5</v>
      </c>
      <c r="DZ104" s="173">
        <f t="shared" si="415"/>
        <v>9.8280080437120426E-5</v>
      </c>
      <c r="EA104" s="173">
        <f t="shared" si="416"/>
        <v>1.1438514218997812E-4</v>
      </c>
      <c r="EB104" s="173">
        <f t="shared" si="417"/>
        <v>1.3266033073801282E-4</v>
      </c>
      <c r="EC104" s="173">
        <f t="shared" si="418"/>
        <v>1.5331331747875417E-4</v>
      </c>
      <c r="ED104" s="173">
        <f t="shared" si="419"/>
        <v>1.7655744400851071E-4</v>
      </c>
      <c r="EE104" s="173">
        <f t="shared" si="420"/>
        <v>2.026093722392973E-4</v>
      </c>
      <c r="EF104" s="173">
        <f t="shared" si="421"/>
        <v>2.3168631126346326E-4</v>
      </c>
      <c r="EG104" s="173">
        <f t="shared" si="422"/>
        <v>2.6400281973491308E-4</v>
      </c>
      <c r="EH104" s="173">
        <f t="shared" si="423"/>
        <v>2.9976719355324618E-4</v>
      </c>
      <c r="EI104" s="173">
        <f t="shared" si="424"/>
        <v>3.3917746098145469E-4</v>
      </c>
      <c r="EJ104" s="173">
        <f t="shared" si="425"/>
        <v>3.8241702077408083E-4</v>
      </c>
      <c r="EK104" s="173">
        <f t="shared" si="426"/>
        <v>4.296499731423512E-4</v>
      </c>
      <c r="EL104" s="173">
        <f t="shared" si="427"/>
        <v>4.8101620806572325E-4</v>
      </c>
      <c r="EM104" s="173">
        <f t="shared" si="428"/>
        <v>5.3662633013911614E-4</v>
      </c>
      <c r="EN104" s="173">
        <f t="shared" si="429"/>
        <v>5.9655651332852903E-4</v>
      </c>
      <c r="EO104" s="173">
        <f t="shared" si="430"/>
        <v>6.6084339215714675E-4</v>
      </c>
      <c r="EP104" s="173">
        <f t="shared" si="431"/>
        <v>7.2947910739408809E-4</v>
      </c>
      <c r="EQ104" s="173">
        <f t="shared" si="432"/>
        <v>8.0240663369535333E-4</v>
      </c>
      <c r="ER104" s="173">
        <f t="shared" si="433"/>
        <v>8.7951552329235041E-4</v>
      </c>
      <c r="ES104" s="173">
        <f t="shared" si="434"/>
        <v>9.6063820321760788E-4</v>
      </c>
      <c r="ET104" s="173">
        <f t="shared" si="435"/>
        <v>1.0455469632440111E-3</v>
      </c>
      <c r="EU104" s="173">
        <f t="shared" si="436"/>
        <v>1.1339517673267276E-3</v>
      </c>
      <c r="EV104" s="173">
        <f t="shared" si="437"/>
        <v>1.2254990126229085E-3</v>
      </c>
      <c r="EW104" s="173">
        <f t="shared" si="438"/>
        <v>1.3197713470048612E-3</v>
      </c>
      <c r="EX104" s="173">
        <f t="shared" si="439"/>
        <v>1.4162886384114716E-3</v>
      </c>
      <c r="EY104" s="173">
        <f t="shared" si="440"/>
        <v>1.514510167598354E-3</v>
      </c>
      <c r="EZ104" s="173">
        <f t="shared" si="441"/>
        <v>1.6138380902182958E-3</v>
      </c>
      <c r="FA104" s="173">
        <f t="shared" si="442"/>
        <v>1.7136221852287617E-3</v>
      </c>
      <c r="FB104" s="173">
        <f t="shared" si="443"/>
        <v>1.813165875082801E-3</v>
      </c>
      <c r="FC104" s="173">
        <f t="shared" si="444"/>
        <v>1.9117334698597868E-3</v>
      </c>
      <c r="FD104" s="173">
        <f t="shared" si="445"/>
        <v>2.0085585534013422E-3</v>
      </c>
      <c r="FE104" s="173">
        <f t="shared" si="446"/>
        <v>2.102853395695976E-3</v>
      </c>
      <c r="FF104" s="173">
        <f t="shared" si="447"/>
        <v>2.1938192433193222E-3</v>
      </c>
      <c r="FG104" s="173">
        <f t="shared" si="448"/>
        <v>2.2806573098160822E-3</v>
      </c>
      <c r="FH104" s="173">
        <f t="shared" si="449"/>
        <v>2.3625802616061625E-3</v>
      </c>
      <c r="FI104" s="173">
        <f t="shared" si="450"/>
        <v>2.4388239733378818E-3</v>
      </c>
      <c r="FJ104" s="173">
        <f t="shared" si="451"/>
        <v>2.5086593105038547E-3</v>
      </c>
      <c r="FK104" s="173">
        <f t="shared" si="452"/>
        <v>2.5714036873286852E-3</v>
      </c>
      <c r="FL104" s="173">
        <f t="shared" si="453"/>
        <v>2.6264321449847496E-3</v>
      </c>
      <c r="FM104" s="173">
        <f t="shared" si="454"/>
        <v>2.6731876994209505E-3</v>
      </c>
      <c r="FN104" s="173">
        <f t="shared" si="455"/>
        <v>2.7111907195819141E-3</v>
      </c>
      <c r="FO104" s="173">
        <f t="shared" si="456"/>
        <v>2.7400471153781842E-3</v>
      </c>
      <c r="FP104" s="173">
        <f t="shared" si="457"/>
        <v>2.7594551400118828E-3</v>
      </c>
      <c r="FQ104" s="173">
        <f t="shared" si="458"/>
        <v>2.7692106424921929E-3</v>
      </c>
      <c r="FR104" s="173">
        <f t="shared" si="459"/>
        <v>2.7692106424921908E-3</v>
      </c>
      <c r="FS104" s="173">
        <f t="shared" si="460"/>
        <v>2.7594551400118767E-3</v>
      </c>
      <c r="FT104" s="173">
        <f t="shared" si="461"/>
        <v>2.7400471153781743E-3</v>
      </c>
      <c r="FU104" s="173">
        <f t="shared" si="462"/>
        <v>2.7111907195818997E-3</v>
      </c>
      <c r="FV104" s="173">
        <f t="shared" si="463"/>
        <v>2.6731876994209322E-3</v>
      </c>
      <c r="FW104" s="173">
        <f t="shared" si="464"/>
        <v>2.6264321449847279E-3</v>
      </c>
      <c r="FX104" s="173">
        <f t="shared" si="465"/>
        <v>2.5714036873286596E-3</v>
      </c>
      <c r="FY104" s="173">
        <f t="shared" si="466"/>
        <v>2.5086593105038261E-3</v>
      </c>
      <c r="FZ104" s="173">
        <f t="shared" si="467"/>
        <v>2.4388239733378505E-3</v>
      </c>
      <c r="GA104" s="173">
        <f t="shared" si="468"/>
        <v>2.3625802616061282E-3</v>
      </c>
      <c r="GB104" s="173">
        <f t="shared" si="469"/>
        <v>2.2806573098160463E-3</v>
      </c>
      <c r="GC104" s="173">
        <f t="shared" si="470"/>
        <v>2.1938192433192841E-3</v>
      </c>
      <c r="GD104" s="173">
        <f t="shared" si="471"/>
        <v>2.1028533956959365E-3</v>
      </c>
      <c r="GE104" s="173">
        <f t="shared" si="472"/>
        <v>2.008558553401301E-3</v>
      </c>
      <c r="GF104" s="173">
        <f t="shared" si="473"/>
        <v>1.9117334698597452E-3</v>
      </c>
      <c r="GG104" s="173">
        <f t="shared" si="474"/>
        <v>1.8131658750827591E-3</v>
      </c>
      <c r="GH104" s="173">
        <f t="shared" si="475"/>
        <v>1.7136221852287194E-3</v>
      </c>
      <c r="GI104" s="173">
        <f t="shared" si="476"/>
        <v>1.6138380902182537E-3</v>
      </c>
      <c r="GJ104" s="173">
        <f t="shared" si="477"/>
        <v>1.5145101675983121E-3</v>
      </c>
      <c r="GK104" s="173">
        <f t="shared" si="478"/>
        <v>1.4162886384114302E-3</v>
      </c>
      <c r="GL104" s="173">
        <f t="shared" si="479"/>
        <v>1.3197713470048205E-3</v>
      </c>
      <c r="GM104" s="173">
        <f t="shared" si="480"/>
        <v>1.225499012622869E-3</v>
      </c>
      <c r="GN104" s="173">
        <f t="shared" si="481"/>
        <v>1.133951767326689E-3</v>
      </c>
      <c r="GO104" s="173">
        <f t="shared" si="482"/>
        <v>1.045546963243974E-3</v>
      </c>
      <c r="GP104" s="173">
        <f t="shared" si="483"/>
        <v>9.6063820321757264E-4</v>
      </c>
      <c r="GQ104" s="173">
        <f t="shared" si="484"/>
        <v>8.7951552329231669E-4</v>
      </c>
      <c r="GR104" s="173">
        <f t="shared" si="485"/>
        <v>8.0240663369532167E-4</v>
      </c>
      <c r="GS104" s="173">
        <f t="shared" si="486"/>
        <v>7.2947910739405806E-4</v>
      </c>
      <c r="GT104" s="173">
        <f t="shared" si="487"/>
        <v>6.6084339215711845E-4</v>
      </c>
      <c r="GU104" s="173">
        <f t="shared" si="488"/>
        <v>5.9655651332850257E-4</v>
      </c>
      <c r="GV104" s="173">
        <f t="shared" si="489"/>
        <v>5.3662633013909142E-4</v>
      </c>
      <c r="GW104" s="173">
        <f t="shared" si="490"/>
        <v>4.8101620806570054E-4</v>
      </c>
      <c r="GX104" s="173">
        <f t="shared" si="491"/>
        <v>4.2964997314233022E-4</v>
      </c>
      <c r="GY104" s="173">
        <f t="shared" si="492"/>
        <v>3.8241702077406153E-4</v>
      </c>
      <c r="GZ104" s="173">
        <f t="shared" si="493"/>
        <v>3.3917746098143702E-4</v>
      </c>
      <c r="HA104" s="173">
        <f t="shared" si="494"/>
        <v>2.9976719355323018E-4</v>
      </c>
      <c r="HB104" s="173">
        <f t="shared" si="495"/>
        <v>2.6400281973489856E-4</v>
      </c>
      <c r="HC104" s="173">
        <f t="shared" si="496"/>
        <v>2.3168631126345014E-4</v>
      </c>
      <c r="HD104" s="173">
        <f t="shared" si="497"/>
        <v>2.0260937223928562E-4</v>
      </c>
      <c r="HE104" s="173">
        <f t="shared" si="498"/>
        <v>1.7655744400850022E-4</v>
      </c>
      <c r="HF104" s="173">
        <f t="shared" si="499"/>
        <v>1.5331331747874498E-4</v>
      </c>
      <c r="HG104" s="173">
        <f t="shared" si="500"/>
        <v>1.3266033073800452E-4</v>
      </c>
      <c r="HH104" s="173">
        <f t="shared" si="501"/>
        <v>1.1438514218997079E-4</v>
      </c>
      <c r="HI104" s="173">
        <f t="shared" si="502"/>
        <v>9.8280080437114015E-5</v>
      </c>
      <c r="HJ104" s="173">
        <f t="shared" si="503"/>
        <v>8.4145081680432791E-5</v>
      </c>
      <c r="HK104" s="173">
        <f t="shared" si="504"/>
        <v>7.178923337898E-5</v>
      </c>
      <c r="HL104" s="173">
        <f t="shared" si="505"/>
        <v>6.1031949300824037E-5</v>
      </c>
      <c r="HM104" s="173">
        <f t="shared" si="506"/>
        <v>5.1703805932971899E-5</v>
      </c>
      <c r="HN104" s="173">
        <f t="shared" si="507"/>
        <v>4.3647073579772833E-5</v>
      </c>
      <c r="HO104" s="173">
        <f t="shared" si="508"/>
        <v>3.6715977482815823E-5</v>
      </c>
      <c r="HP104" s="173">
        <f t="shared" si="509"/>
        <v>3.0776725082902829E-5</v>
      </c>
    </row>
    <row r="105" spans="1:224" x14ac:dyDescent="0.25">
      <c r="A105" s="2"/>
      <c r="B105" s="5"/>
      <c r="C105" s="5"/>
      <c r="D105" s="5"/>
      <c r="E105" s="2"/>
      <c r="F105" s="2"/>
      <c r="G105" s="5"/>
      <c r="H105" s="2"/>
      <c r="I105" s="2"/>
      <c r="J105" s="2"/>
      <c r="K105" s="2"/>
      <c r="L105" s="2"/>
      <c r="M105" s="24"/>
      <c r="N105" s="292"/>
      <c r="O105" s="35"/>
      <c r="P105" s="35"/>
      <c r="Q105" s="35"/>
      <c r="R105" s="35"/>
      <c r="S105" s="35"/>
      <c r="T105" s="35"/>
      <c r="U105" s="5"/>
    </row>
    <row r="106" spans="1:224" ht="15.75" x14ac:dyDescent="0.25">
      <c r="A106" s="5"/>
      <c r="B106" s="340" t="s">
        <v>81</v>
      </c>
      <c r="C106" s="341"/>
      <c r="D106" s="342"/>
      <c r="E106" s="5"/>
      <c r="F106" s="5"/>
      <c r="G106" s="5"/>
      <c r="H106" s="5"/>
      <c r="I106" s="5"/>
      <c r="K106" s="33" t="s">
        <v>90</v>
      </c>
      <c r="L106" s="33"/>
      <c r="M106" s="101">
        <v>1000</v>
      </c>
      <c r="N106" s="293">
        <f>IF(OR(K104="",M106=""),"",ABS(VLOOKUP($M$1,VLookups!$A$43:$B$44,2,FALSE)-_xlfn.NORM.DIST(M106,G104,K104,TRUE)))</f>
        <v>1.8610425189886329E-2</v>
      </c>
      <c r="O106" s="70">
        <f>IF($K$104="","",_xlfn.NORM.INV(ABS(VLOOKUP($M$1,VLookups!$A$43:$B$44,2,FALSE)-O$3),$G$104,$K104))</f>
        <v>1115.4565745615776</v>
      </c>
      <c r="P106" s="71">
        <f>IF($K$104="","",_xlfn.NORM.INV(ABS(VLOOKUP($M$1,VLookups!$A$43:$B$44,2,FALSE)-P$3),$G$104,$K104))</f>
        <v>1484.5434254384224</v>
      </c>
      <c r="Q106" s="72">
        <f>IF($K$104="","",_xlfn.NORM.INV(ABS(VLOOKUP($M$1,VLookups!$A$43:$B$44,2,FALSE)-Q$3),$G$104,$K104))</f>
        <v>1449.2464080871057</v>
      </c>
      <c r="R106" s="73">
        <f>IF($K$104="","",_xlfn.NORM.INV(ABS(VLOOKUP($M$1,VLookups!$A$43:$B$44,2,FALSE)-R$3),$G$104,$K104))</f>
        <v>1421.1934576344997</v>
      </c>
      <c r="S106" s="74">
        <f>IF($K$104="","",_xlfn.NORM.INV(ABS(VLOOKUP($M$1,VLookups!$A$43:$B$44,2,FALSE)-S$3),$G$104,$K104))</f>
        <v>1397.1265240282357</v>
      </c>
      <c r="T106" s="75">
        <f>IF($K$104="","",_xlfn.NORM.INV(ABS(VLOOKUP($M$1,VLookups!$A$43:$B$44,2,FALSE)-T$3),$G$104,$K104))</f>
        <v>1300</v>
      </c>
      <c r="U106" s="5"/>
      <c r="DT106" s="215">
        <f>IF(AND($D$112&gt;0,$D$113&gt;0),IF(OR(W104&lt;$D$112,W104=$D$112),DT104,0),"")</f>
        <v>0</v>
      </c>
      <c r="DU106" s="215">
        <f t="shared" ref="DU106:GF106" si="624">IF(AND($D$112&gt;0,$D$113&gt;0),IF(OR(X104&lt;$D$112,X104=$D$112),DU104,0),"")</f>
        <v>0</v>
      </c>
      <c r="DV106" s="215">
        <f t="shared" si="624"/>
        <v>0</v>
      </c>
      <c r="DW106" s="215">
        <f t="shared" si="624"/>
        <v>0</v>
      </c>
      <c r="DX106" s="215">
        <f t="shared" si="624"/>
        <v>0</v>
      </c>
      <c r="DY106" s="215">
        <f t="shared" si="624"/>
        <v>0</v>
      </c>
      <c r="DZ106" s="215">
        <f t="shared" si="624"/>
        <v>0</v>
      </c>
      <c r="EA106" s="215">
        <f t="shared" si="624"/>
        <v>0</v>
      </c>
      <c r="EB106" s="215">
        <f t="shared" si="624"/>
        <v>0</v>
      </c>
      <c r="EC106" s="215">
        <f t="shared" si="624"/>
        <v>0</v>
      </c>
      <c r="ED106" s="215">
        <f t="shared" si="624"/>
        <v>0</v>
      </c>
      <c r="EE106" s="215">
        <f t="shared" si="624"/>
        <v>0</v>
      </c>
      <c r="EF106" s="215">
        <f t="shared" si="624"/>
        <v>0</v>
      </c>
      <c r="EG106" s="215">
        <f t="shared" si="624"/>
        <v>0</v>
      </c>
      <c r="EH106" s="215">
        <f t="shared" si="624"/>
        <v>0</v>
      </c>
      <c r="EI106" s="215">
        <f t="shared" si="624"/>
        <v>0</v>
      </c>
      <c r="EJ106" s="215">
        <f t="shared" si="624"/>
        <v>0</v>
      </c>
      <c r="EK106" s="215">
        <f t="shared" si="624"/>
        <v>0</v>
      </c>
      <c r="EL106" s="215">
        <f t="shared" si="624"/>
        <v>0</v>
      </c>
      <c r="EM106" s="215">
        <f t="shared" si="624"/>
        <v>0</v>
      </c>
      <c r="EN106" s="215">
        <f t="shared" si="624"/>
        <v>0</v>
      </c>
      <c r="EO106" s="215">
        <f t="shared" si="624"/>
        <v>0</v>
      </c>
      <c r="EP106" s="215">
        <f t="shared" si="624"/>
        <v>0</v>
      </c>
      <c r="EQ106" s="215">
        <f t="shared" si="624"/>
        <v>0</v>
      </c>
      <c r="ER106" s="215">
        <f t="shared" si="624"/>
        <v>0</v>
      </c>
      <c r="ES106" s="215">
        <f t="shared" si="624"/>
        <v>0</v>
      </c>
      <c r="ET106" s="215">
        <f t="shared" si="624"/>
        <v>0</v>
      </c>
      <c r="EU106" s="215">
        <f t="shared" si="624"/>
        <v>0</v>
      </c>
      <c r="EV106" s="215">
        <f t="shared" si="624"/>
        <v>0</v>
      </c>
      <c r="EW106" s="215">
        <f t="shared" si="624"/>
        <v>0</v>
      </c>
      <c r="EX106" s="215">
        <f t="shared" si="624"/>
        <v>0</v>
      </c>
      <c r="EY106" s="215">
        <f t="shared" si="624"/>
        <v>0</v>
      </c>
      <c r="EZ106" s="215">
        <f t="shared" si="624"/>
        <v>0</v>
      </c>
      <c r="FA106" s="215">
        <f t="shared" si="624"/>
        <v>0</v>
      </c>
      <c r="FB106" s="215">
        <f t="shared" si="624"/>
        <v>0</v>
      </c>
      <c r="FC106" s="215">
        <f t="shared" si="624"/>
        <v>0</v>
      </c>
      <c r="FD106" s="215">
        <f t="shared" si="624"/>
        <v>0</v>
      </c>
      <c r="FE106" s="215">
        <f t="shared" si="624"/>
        <v>0</v>
      </c>
      <c r="FF106" s="215">
        <f t="shared" si="624"/>
        <v>0</v>
      </c>
      <c r="FG106" s="215">
        <f t="shared" si="624"/>
        <v>0</v>
      </c>
      <c r="FH106" s="215">
        <f t="shared" si="624"/>
        <v>0</v>
      </c>
      <c r="FI106" s="215">
        <f t="shared" si="624"/>
        <v>0</v>
      </c>
      <c r="FJ106" s="215">
        <f t="shared" si="624"/>
        <v>0</v>
      </c>
      <c r="FK106" s="215">
        <f t="shared" si="624"/>
        <v>0</v>
      </c>
      <c r="FL106" s="215">
        <f t="shared" si="624"/>
        <v>0</v>
      </c>
      <c r="FM106" s="215">
        <f t="shared" si="624"/>
        <v>0</v>
      </c>
      <c r="FN106" s="215">
        <f t="shared" si="624"/>
        <v>0</v>
      </c>
      <c r="FO106" s="215">
        <f t="shared" si="624"/>
        <v>0</v>
      </c>
      <c r="FP106" s="215">
        <f t="shared" si="624"/>
        <v>0</v>
      </c>
      <c r="FQ106" s="215">
        <f t="shared" si="624"/>
        <v>0</v>
      </c>
      <c r="FR106" s="215">
        <f t="shared" si="624"/>
        <v>0</v>
      </c>
      <c r="FS106" s="215">
        <f t="shared" si="624"/>
        <v>0</v>
      </c>
      <c r="FT106" s="215">
        <f t="shared" si="624"/>
        <v>0</v>
      </c>
      <c r="FU106" s="215">
        <f t="shared" si="624"/>
        <v>0</v>
      </c>
      <c r="FV106" s="215">
        <f t="shared" si="624"/>
        <v>0</v>
      </c>
      <c r="FW106" s="215">
        <f t="shared" si="624"/>
        <v>0</v>
      </c>
      <c r="FX106" s="215">
        <f t="shared" si="624"/>
        <v>0</v>
      </c>
      <c r="FY106" s="215">
        <f t="shared" si="624"/>
        <v>0</v>
      </c>
      <c r="FZ106" s="215">
        <f t="shared" si="624"/>
        <v>0</v>
      </c>
      <c r="GA106" s="215">
        <f t="shared" si="624"/>
        <v>0</v>
      </c>
      <c r="GB106" s="215">
        <f t="shared" si="624"/>
        <v>0</v>
      </c>
      <c r="GC106" s="215">
        <f t="shared" si="624"/>
        <v>0</v>
      </c>
      <c r="GD106" s="215">
        <f t="shared" si="624"/>
        <v>0</v>
      </c>
      <c r="GE106" s="215">
        <f t="shared" si="624"/>
        <v>0</v>
      </c>
      <c r="GF106" s="215">
        <f t="shared" si="624"/>
        <v>0</v>
      </c>
      <c r="GG106" s="215">
        <f t="shared" ref="GG106:HP106" si="625">IF(AND($D$112&gt;0,$D$113&gt;0),IF(OR(CJ104&lt;$D$112,CJ104=$D$112),GG104,0),"")</f>
        <v>0</v>
      </c>
      <c r="GH106" s="215">
        <f t="shared" si="625"/>
        <v>0</v>
      </c>
      <c r="GI106" s="215">
        <f t="shared" si="625"/>
        <v>0</v>
      </c>
      <c r="GJ106" s="215">
        <f t="shared" si="625"/>
        <v>0</v>
      </c>
      <c r="GK106" s="215">
        <f t="shared" si="625"/>
        <v>0</v>
      </c>
      <c r="GL106" s="215">
        <f t="shared" si="625"/>
        <v>0</v>
      </c>
      <c r="GM106" s="215">
        <f t="shared" si="625"/>
        <v>0</v>
      </c>
      <c r="GN106" s="215">
        <f t="shared" si="625"/>
        <v>0</v>
      </c>
      <c r="GO106" s="215">
        <f t="shared" si="625"/>
        <v>0</v>
      </c>
      <c r="GP106" s="215">
        <f t="shared" si="625"/>
        <v>0</v>
      </c>
      <c r="GQ106" s="215">
        <f t="shared" si="625"/>
        <v>0</v>
      </c>
      <c r="GR106" s="215">
        <f t="shared" si="625"/>
        <v>0</v>
      </c>
      <c r="GS106" s="215">
        <f t="shared" si="625"/>
        <v>0</v>
      </c>
      <c r="GT106" s="215">
        <f t="shared" si="625"/>
        <v>0</v>
      </c>
      <c r="GU106" s="215">
        <f t="shared" si="625"/>
        <v>0</v>
      </c>
      <c r="GV106" s="215">
        <f t="shared" si="625"/>
        <v>0</v>
      </c>
      <c r="GW106" s="215">
        <f t="shared" si="625"/>
        <v>0</v>
      </c>
      <c r="GX106" s="215">
        <f t="shared" si="625"/>
        <v>0</v>
      </c>
      <c r="GY106" s="215">
        <f t="shared" si="625"/>
        <v>0</v>
      </c>
      <c r="GZ106" s="215">
        <f t="shared" si="625"/>
        <v>0</v>
      </c>
      <c r="HA106" s="215">
        <f t="shared" si="625"/>
        <v>0</v>
      </c>
      <c r="HB106" s="215">
        <f t="shared" si="625"/>
        <v>0</v>
      </c>
      <c r="HC106" s="215">
        <f t="shared" si="625"/>
        <v>0</v>
      </c>
      <c r="HD106" s="215">
        <f t="shared" si="625"/>
        <v>0</v>
      </c>
      <c r="HE106" s="215">
        <f t="shared" si="625"/>
        <v>0</v>
      </c>
      <c r="HF106" s="215">
        <f t="shared" si="625"/>
        <v>0</v>
      </c>
      <c r="HG106" s="215">
        <f t="shared" si="625"/>
        <v>0</v>
      </c>
      <c r="HH106" s="215">
        <f t="shared" si="625"/>
        <v>0</v>
      </c>
      <c r="HI106" s="215">
        <f t="shared" si="625"/>
        <v>0</v>
      </c>
      <c r="HJ106" s="215">
        <f t="shared" si="625"/>
        <v>0</v>
      </c>
      <c r="HK106" s="215">
        <f t="shared" si="625"/>
        <v>0</v>
      </c>
      <c r="HL106" s="215">
        <f t="shared" si="625"/>
        <v>0</v>
      </c>
      <c r="HM106" s="215">
        <f t="shared" si="625"/>
        <v>0</v>
      </c>
      <c r="HN106" s="215">
        <f t="shared" si="625"/>
        <v>0</v>
      </c>
      <c r="HO106" s="215">
        <f t="shared" si="625"/>
        <v>0</v>
      </c>
      <c r="HP106" s="215">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5">
        <f>IF(AND($D$112&gt;0,$D$113&gt;0),IF(AND(W104&gt;$D$112,OR(W104&lt;$D$113,W104=$D$113)),DT104,0),"")</f>
        <v>3.67159774828185E-5</v>
      </c>
      <c r="DU107" s="215">
        <f t="shared" ref="DU107:GF107" si="626">IF(AND($D$112&gt;0,$D$113&gt;0),IF(AND(X104&gt;$D$112,OR(X104&lt;$D$113,X104=$D$113)),DU104,0),"")</f>
        <v>4.3647073579776018E-5</v>
      </c>
      <c r="DV107" s="215">
        <f t="shared" si="626"/>
        <v>5.1703805932975565E-5</v>
      </c>
      <c r="DW107" s="215">
        <f t="shared" si="626"/>
        <v>6.1031949300828334E-5</v>
      </c>
      <c r="DX107" s="215">
        <f t="shared" si="626"/>
        <v>7.1789233378984906E-5</v>
      </c>
      <c r="DY107" s="215">
        <f t="shared" si="626"/>
        <v>8.4145081680438429E-5</v>
      </c>
      <c r="DZ107" s="215">
        <f t="shared" si="626"/>
        <v>9.8280080437120426E-5</v>
      </c>
      <c r="EA107" s="215">
        <f t="shared" si="626"/>
        <v>1.1438514218997812E-4</v>
      </c>
      <c r="EB107" s="215">
        <f t="shared" si="626"/>
        <v>1.3266033073801282E-4</v>
      </c>
      <c r="EC107" s="215">
        <f t="shared" si="626"/>
        <v>1.5331331747875417E-4</v>
      </c>
      <c r="ED107" s="215">
        <f t="shared" si="626"/>
        <v>1.7655744400851071E-4</v>
      </c>
      <c r="EE107" s="215">
        <f t="shared" si="626"/>
        <v>2.026093722392973E-4</v>
      </c>
      <c r="EF107" s="215">
        <f t="shared" si="626"/>
        <v>2.3168631126346326E-4</v>
      </c>
      <c r="EG107" s="215">
        <f t="shared" si="626"/>
        <v>2.6400281973491308E-4</v>
      </c>
      <c r="EH107" s="215">
        <f t="shared" si="626"/>
        <v>2.9976719355324618E-4</v>
      </c>
      <c r="EI107" s="215">
        <f t="shared" si="626"/>
        <v>3.3917746098145469E-4</v>
      </c>
      <c r="EJ107" s="215">
        <f t="shared" si="626"/>
        <v>3.8241702077408083E-4</v>
      </c>
      <c r="EK107" s="215">
        <f t="shared" si="626"/>
        <v>4.296499731423512E-4</v>
      </c>
      <c r="EL107" s="215">
        <f t="shared" si="626"/>
        <v>4.8101620806572325E-4</v>
      </c>
      <c r="EM107" s="215">
        <f t="shared" si="626"/>
        <v>5.3662633013911614E-4</v>
      </c>
      <c r="EN107" s="215">
        <f t="shared" si="626"/>
        <v>5.9655651332852903E-4</v>
      </c>
      <c r="EO107" s="215">
        <f t="shared" si="626"/>
        <v>6.6084339215714675E-4</v>
      </c>
      <c r="EP107" s="215">
        <f t="shared" si="626"/>
        <v>7.2947910739408809E-4</v>
      </c>
      <c r="EQ107" s="215">
        <f t="shared" si="626"/>
        <v>8.0240663369535333E-4</v>
      </c>
      <c r="ER107" s="215">
        <f t="shared" si="626"/>
        <v>8.7951552329235041E-4</v>
      </c>
      <c r="ES107" s="215">
        <f t="shared" si="626"/>
        <v>9.6063820321760788E-4</v>
      </c>
      <c r="ET107" s="215">
        <f t="shared" si="626"/>
        <v>1.0455469632440111E-3</v>
      </c>
      <c r="EU107" s="215">
        <f t="shared" si="626"/>
        <v>0</v>
      </c>
      <c r="EV107" s="215">
        <f t="shared" si="626"/>
        <v>0</v>
      </c>
      <c r="EW107" s="215">
        <f t="shared" si="626"/>
        <v>0</v>
      </c>
      <c r="EX107" s="215">
        <f t="shared" si="626"/>
        <v>0</v>
      </c>
      <c r="EY107" s="215">
        <f t="shared" si="626"/>
        <v>0</v>
      </c>
      <c r="EZ107" s="215">
        <f t="shared" si="626"/>
        <v>0</v>
      </c>
      <c r="FA107" s="215">
        <f t="shared" si="626"/>
        <v>0</v>
      </c>
      <c r="FB107" s="215">
        <f t="shared" si="626"/>
        <v>0</v>
      </c>
      <c r="FC107" s="215">
        <f t="shared" si="626"/>
        <v>0</v>
      </c>
      <c r="FD107" s="215">
        <f t="shared" si="626"/>
        <v>0</v>
      </c>
      <c r="FE107" s="215">
        <f t="shared" si="626"/>
        <v>0</v>
      </c>
      <c r="FF107" s="215">
        <f t="shared" si="626"/>
        <v>0</v>
      </c>
      <c r="FG107" s="215">
        <f t="shared" si="626"/>
        <v>0</v>
      </c>
      <c r="FH107" s="215">
        <f t="shared" si="626"/>
        <v>0</v>
      </c>
      <c r="FI107" s="215">
        <f t="shared" si="626"/>
        <v>0</v>
      </c>
      <c r="FJ107" s="215">
        <f t="shared" si="626"/>
        <v>0</v>
      </c>
      <c r="FK107" s="215">
        <f t="shared" si="626"/>
        <v>0</v>
      </c>
      <c r="FL107" s="215">
        <f t="shared" si="626"/>
        <v>0</v>
      </c>
      <c r="FM107" s="215">
        <f t="shared" si="626"/>
        <v>0</v>
      </c>
      <c r="FN107" s="215">
        <f t="shared" si="626"/>
        <v>0</v>
      </c>
      <c r="FO107" s="215">
        <f t="shared" si="626"/>
        <v>0</v>
      </c>
      <c r="FP107" s="215">
        <f t="shared" si="626"/>
        <v>0</v>
      </c>
      <c r="FQ107" s="215">
        <f t="shared" si="626"/>
        <v>0</v>
      </c>
      <c r="FR107" s="215">
        <f t="shared" si="626"/>
        <v>0</v>
      </c>
      <c r="FS107" s="215">
        <f t="shared" si="626"/>
        <v>0</v>
      </c>
      <c r="FT107" s="215">
        <f t="shared" si="626"/>
        <v>0</v>
      </c>
      <c r="FU107" s="215">
        <f t="shared" si="626"/>
        <v>0</v>
      </c>
      <c r="FV107" s="215">
        <f t="shared" si="626"/>
        <v>0</v>
      </c>
      <c r="FW107" s="215">
        <f t="shared" si="626"/>
        <v>0</v>
      </c>
      <c r="FX107" s="215">
        <f t="shared" si="626"/>
        <v>0</v>
      </c>
      <c r="FY107" s="215">
        <f t="shared" si="626"/>
        <v>0</v>
      </c>
      <c r="FZ107" s="215">
        <f t="shared" si="626"/>
        <v>0</v>
      </c>
      <c r="GA107" s="215">
        <f t="shared" si="626"/>
        <v>0</v>
      </c>
      <c r="GB107" s="215">
        <f t="shared" si="626"/>
        <v>0</v>
      </c>
      <c r="GC107" s="215">
        <f t="shared" si="626"/>
        <v>0</v>
      </c>
      <c r="GD107" s="215">
        <f t="shared" si="626"/>
        <v>0</v>
      </c>
      <c r="GE107" s="215">
        <f t="shared" si="626"/>
        <v>0</v>
      </c>
      <c r="GF107" s="215">
        <f t="shared" si="626"/>
        <v>0</v>
      </c>
      <c r="GG107" s="215">
        <f t="shared" ref="GG107:HP107" si="627">IF(AND($D$112&gt;0,$D$113&gt;0),IF(AND(CJ104&gt;$D$112,OR(CJ104&lt;$D$113,CJ104=$D$113)),GG104,0),"")</f>
        <v>0</v>
      </c>
      <c r="GH107" s="215">
        <f t="shared" si="627"/>
        <v>0</v>
      </c>
      <c r="GI107" s="215">
        <f t="shared" si="627"/>
        <v>0</v>
      </c>
      <c r="GJ107" s="215">
        <f t="shared" si="627"/>
        <v>0</v>
      </c>
      <c r="GK107" s="215">
        <f t="shared" si="627"/>
        <v>0</v>
      </c>
      <c r="GL107" s="215">
        <f t="shared" si="627"/>
        <v>0</v>
      </c>
      <c r="GM107" s="215">
        <f t="shared" si="627"/>
        <v>0</v>
      </c>
      <c r="GN107" s="215">
        <f t="shared" si="627"/>
        <v>0</v>
      </c>
      <c r="GO107" s="215">
        <f t="shared" si="627"/>
        <v>0</v>
      </c>
      <c r="GP107" s="215">
        <f t="shared" si="627"/>
        <v>0</v>
      </c>
      <c r="GQ107" s="215">
        <f t="shared" si="627"/>
        <v>0</v>
      </c>
      <c r="GR107" s="215">
        <f t="shared" si="627"/>
        <v>0</v>
      </c>
      <c r="GS107" s="215">
        <f t="shared" si="627"/>
        <v>0</v>
      </c>
      <c r="GT107" s="215">
        <f t="shared" si="627"/>
        <v>0</v>
      </c>
      <c r="GU107" s="215">
        <f t="shared" si="627"/>
        <v>0</v>
      </c>
      <c r="GV107" s="215">
        <f t="shared" si="627"/>
        <v>0</v>
      </c>
      <c r="GW107" s="215">
        <f t="shared" si="627"/>
        <v>0</v>
      </c>
      <c r="GX107" s="215">
        <f t="shared" si="627"/>
        <v>0</v>
      </c>
      <c r="GY107" s="215">
        <f t="shared" si="627"/>
        <v>0</v>
      </c>
      <c r="GZ107" s="215">
        <f t="shared" si="627"/>
        <v>0</v>
      </c>
      <c r="HA107" s="215">
        <f t="shared" si="627"/>
        <v>0</v>
      </c>
      <c r="HB107" s="215">
        <f t="shared" si="627"/>
        <v>0</v>
      </c>
      <c r="HC107" s="215">
        <f t="shared" si="627"/>
        <v>0</v>
      </c>
      <c r="HD107" s="215">
        <f t="shared" si="627"/>
        <v>0</v>
      </c>
      <c r="HE107" s="215">
        <f t="shared" si="627"/>
        <v>0</v>
      </c>
      <c r="HF107" s="215">
        <f t="shared" si="627"/>
        <v>0</v>
      </c>
      <c r="HG107" s="215">
        <f t="shared" si="627"/>
        <v>0</v>
      </c>
      <c r="HH107" s="215">
        <f t="shared" si="627"/>
        <v>0</v>
      </c>
      <c r="HI107" s="215">
        <f t="shared" si="627"/>
        <v>0</v>
      </c>
      <c r="HJ107" s="215">
        <f t="shared" si="627"/>
        <v>0</v>
      </c>
      <c r="HK107" s="215">
        <f t="shared" si="627"/>
        <v>0</v>
      </c>
      <c r="HL107" s="215">
        <f t="shared" si="627"/>
        <v>0</v>
      </c>
      <c r="HM107" s="215">
        <f t="shared" si="627"/>
        <v>0</v>
      </c>
      <c r="HN107" s="215">
        <f t="shared" si="627"/>
        <v>0</v>
      </c>
      <c r="HO107" s="215">
        <f t="shared" si="627"/>
        <v>0</v>
      </c>
      <c r="HP107" s="215">
        <f t="shared" si="627"/>
        <v>0</v>
      </c>
    </row>
    <row r="108" spans="1:224" ht="15.75" x14ac:dyDescent="0.25">
      <c r="A108" s="5"/>
      <c r="B108" s="5"/>
      <c r="C108" s="33" t="s">
        <v>31</v>
      </c>
      <c r="D108" s="102">
        <v>0.8</v>
      </c>
      <c r="E108" s="38" t="s">
        <v>35</v>
      </c>
      <c r="F108" s="40"/>
      <c r="G108" s="5"/>
      <c r="H108" s="5"/>
      <c r="I108" s="5"/>
      <c r="J108" s="5"/>
      <c r="K108" s="5"/>
      <c r="L108" s="5"/>
      <c r="M108" s="5"/>
      <c r="N108" s="5"/>
      <c r="O108" s="5"/>
      <c r="P108" s="5"/>
      <c r="Q108" s="5"/>
      <c r="R108" s="5"/>
      <c r="S108" s="5"/>
      <c r="T108" s="5"/>
      <c r="U108" s="5"/>
      <c r="DT108" s="215">
        <f>IF(AND($D$112&gt;0,$D$113&gt;0),IF(AND(W104&gt;$D$113),DT104,0),"")</f>
        <v>0</v>
      </c>
      <c r="DU108" s="215">
        <f t="shared" ref="DU108:GF108" si="628">IF(AND($D$112&gt;0,$D$113&gt;0),IF(AND(X104&gt;$D$113),DU104,0),"")</f>
        <v>0</v>
      </c>
      <c r="DV108" s="215">
        <f t="shared" si="628"/>
        <v>0</v>
      </c>
      <c r="DW108" s="215">
        <f t="shared" si="628"/>
        <v>0</v>
      </c>
      <c r="DX108" s="215">
        <f t="shared" si="628"/>
        <v>0</v>
      </c>
      <c r="DY108" s="215">
        <f t="shared" si="628"/>
        <v>0</v>
      </c>
      <c r="DZ108" s="215">
        <f t="shared" si="628"/>
        <v>0</v>
      </c>
      <c r="EA108" s="215">
        <f t="shared" si="628"/>
        <v>0</v>
      </c>
      <c r="EB108" s="215">
        <f t="shared" si="628"/>
        <v>0</v>
      </c>
      <c r="EC108" s="215">
        <f t="shared" si="628"/>
        <v>0</v>
      </c>
      <c r="ED108" s="215">
        <f t="shared" si="628"/>
        <v>0</v>
      </c>
      <c r="EE108" s="215">
        <f t="shared" si="628"/>
        <v>0</v>
      </c>
      <c r="EF108" s="215">
        <f t="shared" si="628"/>
        <v>0</v>
      </c>
      <c r="EG108" s="215">
        <f t="shared" si="628"/>
        <v>0</v>
      </c>
      <c r="EH108" s="215">
        <f t="shared" si="628"/>
        <v>0</v>
      </c>
      <c r="EI108" s="215">
        <f t="shared" si="628"/>
        <v>0</v>
      </c>
      <c r="EJ108" s="215">
        <f t="shared" si="628"/>
        <v>0</v>
      </c>
      <c r="EK108" s="215">
        <f t="shared" si="628"/>
        <v>0</v>
      </c>
      <c r="EL108" s="215">
        <f t="shared" si="628"/>
        <v>0</v>
      </c>
      <c r="EM108" s="215">
        <f t="shared" si="628"/>
        <v>0</v>
      </c>
      <c r="EN108" s="215">
        <f t="shared" si="628"/>
        <v>0</v>
      </c>
      <c r="EO108" s="215">
        <f t="shared" si="628"/>
        <v>0</v>
      </c>
      <c r="EP108" s="215">
        <f t="shared" si="628"/>
        <v>0</v>
      </c>
      <c r="EQ108" s="215">
        <f t="shared" si="628"/>
        <v>0</v>
      </c>
      <c r="ER108" s="215">
        <f t="shared" si="628"/>
        <v>0</v>
      </c>
      <c r="ES108" s="215">
        <f t="shared" si="628"/>
        <v>0</v>
      </c>
      <c r="ET108" s="215">
        <f t="shared" si="628"/>
        <v>0</v>
      </c>
      <c r="EU108" s="215">
        <f t="shared" si="628"/>
        <v>1.1339517673267276E-3</v>
      </c>
      <c r="EV108" s="215">
        <f t="shared" si="628"/>
        <v>1.2254990126229085E-3</v>
      </c>
      <c r="EW108" s="215">
        <f t="shared" si="628"/>
        <v>1.3197713470048612E-3</v>
      </c>
      <c r="EX108" s="215">
        <f t="shared" si="628"/>
        <v>1.4162886384114716E-3</v>
      </c>
      <c r="EY108" s="215">
        <f t="shared" si="628"/>
        <v>1.514510167598354E-3</v>
      </c>
      <c r="EZ108" s="215">
        <f t="shared" si="628"/>
        <v>1.6138380902182958E-3</v>
      </c>
      <c r="FA108" s="215">
        <f t="shared" si="628"/>
        <v>1.7136221852287617E-3</v>
      </c>
      <c r="FB108" s="215">
        <f t="shared" si="628"/>
        <v>1.813165875082801E-3</v>
      </c>
      <c r="FC108" s="215">
        <f t="shared" si="628"/>
        <v>1.9117334698597868E-3</v>
      </c>
      <c r="FD108" s="215">
        <f t="shared" si="628"/>
        <v>2.0085585534013422E-3</v>
      </c>
      <c r="FE108" s="215">
        <f t="shared" si="628"/>
        <v>2.102853395695976E-3</v>
      </c>
      <c r="FF108" s="215">
        <f t="shared" si="628"/>
        <v>2.1938192433193222E-3</v>
      </c>
      <c r="FG108" s="215">
        <f t="shared" si="628"/>
        <v>2.2806573098160822E-3</v>
      </c>
      <c r="FH108" s="215">
        <f t="shared" si="628"/>
        <v>2.3625802616061625E-3</v>
      </c>
      <c r="FI108" s="215">
        <f t="shared" si="628"/>
        <v>2.4388239733378818E-3</v>
      </c>
      <c r="FJ108" s="215">
        <f t="shared" si="628"/>
        <v>2.5086593105038547E-3</v>
      </c>
      <c r="FK108" s="215">
        <f t="shared" si="628"/>
        <v>2.5714036873286852E-3</v>
      </c>
      <c r="FL108" s="215">
        <f t="shared" si="628"/>
        <v>2.6264321449847496E-3</v>
      </c>
      <c r="FM108" s="215">
        <f t="shared" si="628"/>
        <v>2.6731876994209505E-3</v>
      </c>
      <c r="FN108" s="215">
        <f t="shared" si="628"/>
        <v>2.7111907195819141E-3</v>
      </c>
      <c r="FO108" s="215">
        <f t="shared" si="628"/>
        <v>2.7400471153781842E-3</v>
      </c>
      <c r="FP108" s="215">
        <f t="shared" si="628"/>
        <v>2.7594551400118828E-3</v>
      </c>
      <c r="FQ108" s="215">
        <f t="shared" si="628"/>
        <v>2.7692106424921929E-3</v>
      </c>
      <c r="FR108" s="215">
        <f t="shared" si="628"/>
        <v>2.7692106424921908E-3</v>
      </c>
      <c r="FS108" s="215">
        <f t="shared" si="628"/>
        <v>2.7594551400118767E-3</v>
      </c>
      <c r="FT108" s="215">
        <f t="shared" si="628"/>
        <v>2.7400471153781743E-3</v>
      </c>
      <c r="FU108" s="215">
        <f t="shared" si="628"/>
        <v>2.7111907195818997E-3</v>
      </c>
      <c r="FV108" s="215">
        <f t="shared" si="628"/>
        <v>2.6731876994209322E-3</v>
      </c>
      <c r="FW108" s="215">
        <f t="shared" si="628"/>
        <v>2.6264321449847279E-3</v>
      </c>
      <c r="FX108" s="215">
        <f t="shared" si="628"/>
        <v>2.5714036873286596E-3</v>
      </c>
      <c r="FY108" s="215">
        <f t="shared" si="628"/>
        <v>2.5086593105038261E-3</v>
      </c>
      <c r="FZ108" s="215">
        <f t="shared" si="628"/>
        <v>2.4388239733378505E-3</v>
      </c>
      <c r="GA108" s="215">
        <f t="shared" si="628"/>
        <v>2.3625802616061282E-3</v>
      </c>
      <c r="GB108" s="215">
        <f t="shared" si="628"/>
        <v>2.2806573098160463E-3</v>
      </c>
      <c r="GC108" s="215">
        <f t="shared" si="628"/>
        <v>2.1938192433192841E-3</v>
      </c>
      <c r="GD108" s="215">
        <f t="shared" si="628"/>
        <v>2.1028533956959365E-3</v>
      </c>
      <c r="GE108" s="215">
        <f t="shared" si="628"/>
        <v>2.008558553401301E-3</v>
      </c>
      <c r="GF108" s="215">
        <f t="shared" si="628"/>
        <v>1.9117334698597452E-3</v>
      </c>
      <c r="GG108" s="215">
        <f t="shared" ref="GG108:HP108" si="629">IF(AND($D$112&gt;0,$D$113&gt;0),IF(AND(CJ104&gt;$D$113),GG104,0),"")</f>
        <v>1.8131658750827591E-3</v>
      </c>
      <c r="GH108" s="215">
        <f t="shared" si="629"/>
        <v>1.7136221852287194E-3</v>
      </c>
      <c r="GI108" s="215">
        <f t="shared" si="629"/>
        <v>1.6138380902182537E-3</v>
      </c>
      <c r="GJ108" s="215">
        <f t="shared" si="629"/>
        <v>1.5145101675983121E-3</v>
      </c>
      <c r="GK108" s="215">
        <f t="shared" si="629"/>
        <v>1.4162886384114302E-3</v>
      </c>
      <c r="GL108" s="215">
        <f t="shared" si="629"/>
        <v>1.3197713470048205E-3</v>
      </c>
      <c r="GM108" s="215">
        <f t="shared" si="629"/>
        <v>1.225499012622869E-3</v>
      </c>
      <c r="GN108" s="215">
        <f t="shared" si="629"/>
        <v>1.133951767326689E-3</v>
      </c>
      <c r="GO108" s="215">
        <f t="shared" si="629"/>
        <v>1.045546963243974E-3</v>
      </c>
      <c r="GP108" s="215">
        <f t="shared" si="629"/>
        <v>9.6063820321757264E-4</v>
      </c>
      <c r="GQ108" s="215">
        <f t="shared" si="629"/>
        <v>8.7951552329231669E-4</v>
      </c>
      <c r="GR108" s="215">
        <f t="shared" si="629"/>
        <v>8.0240663369532167E-4</v>
      </c>
      <c r="GS108" s="215">
        <f t="shared" si="629"/>
        <v>7.2947910739405806E-4</v>
      </c>
      <c r="GT108" s="215">
        <f t="shared" si="629"/>
        <v>6.6084339215711845E-4</v>
      </c>
      <c r="GU108" s="215">
        <f t="shared" si="629"/>
        <v>5.9655651332850257E-4</v>
      </c>
      <c r="GV108" s="215">
        <f t="shared" si="629"/>
        <v>5.3662633013909142E-4</v>
      </c>
      <c r="GW108" s="215">
        <f t="shared" si="629"/>
        <v>4.8101620806570054E-4</v>
      </c>
      <c r="GX108" s="215">
        <f t="shared" si="629"/>
        <v>4.2964997314233022E-4</v>
      </c>
      <c r="GY108" s="215">
        <f t="shared" si="629"/>
        <v>3.8241702077406153E-4</v>
      </c>
      <c r="GZ108" s="215">
        <f t="shared" si="629"/>
        <v>3.3917746098143702E-4</v>
      </c>
      <c r="HA108" s="215">
        <f t="shared" si="629"/>
        <v>2.9976719355323018E-4</v>
      </c>
      <c r="HB108" s="215">
        <f t="shared" si="629"/>
        <v>2.6400281973489856E-4</v>
      </c>
      <c r="HC108" s="215">
        <f t="shared" si="629"/>
        <v>2.3168631126345014E-4</v>
      </c>
      <c r="HD108" s="215">
        <f t="shared" si="629"/>
        <v>2.0260937223928562E-4</v>
      </c>
      <c r="HE108" s="215">
        <f t="shared" si="629"/>
        <v>1.7655744400850022E-4</v>
      </c>
      <c r="HF108" s="215">
        <f t="shared" si="629"/>
        <v>1.5331331747874498E-4</v>
      </c>
      <c r="HG108" s="215">
        <f t="shared" si="629"/>
        <v>1.3266033073800452E-4</v>
      </c>
      <c r="HH108" s="215">
        <f t="shared" si="629"/>
        <v>1.1438514218997079E-4</v>
      </c>
      <c r="HI108" s="215">
        <f t="shared" si="629"/>
        <v>9.8280080437114015E-5</v>
      </c>
      <c r="HJ108" s="215">
        <f t="shared" si="629"/>
        <v>8.4145081680432791E-5</v>
      </c>
      <c r="HK108" s="215">
        <f t="shared" si="629"/>
        <v>7.178923337898E-5</v>
      </c>
      <c r="HL108" s="215">
        <f t="shared" si="629"/>
        <v>6.1031949300824037E-5</v>
      </c>
      <c r="HM108" s="215">
        <f t="shared" si="629"/>
        <v>5.1703805932971899E-5</v>
      </c>
      <c r="HN108" s="215">
        <f t="shared" si="629"/>
        <v>4.3647073579772833E-5</v>
      </c>
      <c r="HO108" s="215">
        <f t="shared" si="629"/>
        <v>3.6715977482815823E-5</v>
      </c>
      <c r="HP108" s="215">
        <f t="shared" si="629"/>
        <v>3.0776725082902829E-5</v>
      </c>
    </row>
    <row r="109" spans="1:224" ht="15.75" x14ac:dyDescent="0.25">
      <c r="A109" s="5"/>
      <c r="C109" s="33" t="s">
        <v>30</v>
      </c>
      <c r="D109" s="80">
        <f>IF(AND(D108&gt;0,D108&lt;1,NOT(K104="")),_xlfn.NORM.INV((1-$D$108)/2,$G$104,$K$104),"")</f>
        <v>1115.4565745615776</v>
      </c>
      <c r="E109" s="39"/>
      <c r="F109" s="2"/>
      <c r="G109" s="5"/>
      <c r="H109" s="5"/>
      <c r="I109" s="5"/>
      <c r="J109" s="5"/>
      <c r="K109" s="5"/>
      <c r="L109" s="5"/>
      <c r="M109" s="5"/>
      <c r="N109" s="5"/>
      <c r="O109" s="5"/>
      <c r="P109" s="5"/>
      <c r="Q109" s="5"/>
      <c r="R109" s="5"/>
      <c r="S109" s="5"/>
      <c r="T109" s="5"/>
      <c r="U109" s="5"/>
      <c r="DT109" s="277">
        <f>MAX(DT106:DT108)</f>
        <v>3.67159774828185E-5</v>
      </c>
      <c r="DU109" s="277">
        <f t="shared" ref="DU109:GF109" si="630">MAX(DU106:DU108)</f>
        <v>4.3647073579776018E-5</v>
      </c>
      <c r="DV109" s="277">
        <f t="shared" si="630"/>
        <v>5.1703805932975565E-5</v>
      </c>
      <c r="DW109" s="277">
        <f t="shared" si="630"/>
        <v>6.1031949300828334E-5</v>
      </c>
      <c r="DX109" s="277">
        <f t="shared" si="630"/>
        <v>7.1789233378984906E-5</v>
      </c>
      <c r="DY109" s="277">
        <f t="shared" si="630"/>
        <v>8.4145081680438429E-5</v>
      </c>
      <c r="DZ109" s="277">
        <f t="shared" si="630"/>
        <v>9.8280080437120426E-5</v>
      </c>
      <c r="EA109" s="277">
        <f t="shared" si="630"/>
        <v>1.1438514218997812E-4</v>
      </c>
      <c r="EB109" s="277">
        <f t="shared" si="630"/>
        <v>1.3266033073801282E-4</v>
      </c>
      <c r="EC109" s="277">
        <f t="shared" si="630"/>
        <v>1.5331331747875417E-4</v>
      </c>
      <c r="ED109" s="277">
        <f t="shared" si="630"/>
        <v>1.7655744400851071E-4</v>
      </c>
      <c r="EE109" s="277">
        <f t="shared" si="630"/>
        <v>2.026093722392973E-4</v>
      </c>
      <c r="EF109" s="277">
        <f t="shared" si="630"/>
        <v>2.3168631126346326E-4</v>
      </c>
      <c r="EG109" s="277">
        <f t="shared" si="630"/>
        <v>2.6400281973491308E-4</v>
      </c>
      <c r="EH109" s="277">
        <f t="shared" si="630"/>
        <v>2.9976719355324618E-4</v>
      </c>
      <c r="EI109" s="277">
        <f t="shared" si="630"/>
        <v>3.3917746098145469E-4</v>
      </c>
      <c r="EJ109" s="277">
        <f t="shared" si="630"/>
        <v>3.8241702077408083E-4</v>
      </c>
      <c r="EK109" s="277">
        <f t="shared" si="630"/>
        <v>4.296499731423512E-4</v>
      </c>
      <c r="EL109" s="277">
        <f t="shared" si="630"/>
        <v>4.8101620806572325E-4</v>
      </c>
      <c r="EM109" s="277">
        <f t="shared" si="630"/>
        <v>5.3662633013911614E-4</v>
      </c>
      <c r="EN109" s="277">
        <f t="shared" si="630"/>
        <v>5.9655651332852903E-4</v>
      </c>
      <c r="EO109" s="277">
        <f t="shared" si="630"/>
        <v>6.6084339215714675E-4</v>
      </c>
      <c r="EP109" s="277">
        <f t="shared" si="630"/>
        <v>7.2947910739408809E-4</v>
      </c>
      <c r="EQ109" s="277">
        <f t="shared" si="630"/>
        <v>8.0240663369535333E-4</v>
      </c>
      <c r="ER109" s="277">
        <f t="shared" si="630"/>
        <v>8.7951552329235041E-4</v>
      </c>
      <c r="ES109" s="277">
        <f t="shared" si="630"/>
        <v>9.6063820321760788E-4</v>
      </c>
      <c r="ET109" s="277">
        <f t="shared" si="630"/>
        <v>1.0455469632440111E-3</v>
      </c>
      <c r="EU109" s="277">
        <f t="shared" si="630"/>
        <v>1.1339517673267276E-3</v>
      </c>
      <c r="EV109" s="277">
        <f t="shared" si="630"/>
        <v>1.2254990126229085E-3</v>
      </c>
      <c r="EW109" s="277">
        <f t="shared" si="630"/>
        <v>1.3197713470048612E-3</v>
      </c>
      <c r="EX109" s="277">
        <f t="shared" si="630"/>
        <v>1.4162886384114716E-3</v>
      </c>
      <c r="EY109" s="277">
        <f t="shared" si="630"/>
        <v>1.514510167598354E-3</v>
      </c>
      <c r="EZ109" s="277">
        <f t="shared" si="630"/>
        <v>1.6138380902182958E-3</v>
      </c>
      <c r="FA109" s="277">
        <f t="shared" si="630"/>
        <v>1.7136221852287617E-3</v>
      </c>
      <c r="FB109" s="277">
        <f t="shared" si="630"/>
        <v>1.813165875082801E-3</v>
      </c>
      <c r="FC109" s="277">
        <f t="shared" si="630"/>
        <v>1.9117334698597868E-3</v>
      </c>
      <c r="FD109" s="277">
        <f t="shared" si="630"/>
        <v>2.0085585534013422E-3</v>
      </c>
      <c r="FE109" s="277">
        <f t="shared" si="630"/>
        <v>2.102853395695976E-3</v>
      </c>
      <c r="FF109" s="277">
        <f t="shared" si="630"/>
        <v>2.1938192433193222E-3</v>
      </c>
      <c r="FG109" s="277">
        <f t="shared" si="630"/>
        <v>2.2806573098160822E-3</v>
      </c>
      <c r="FH109" s="277">
        <f t="shared" si="630"/>
        <v>2.3625802616061625E-3</v>
      </c>
      <c r="FI109" s="277">
        <f t="shared" si="630"/>
        <v>2.4388239733378818E-3</v>
      </c>
      <c r="FJ109" s="277">
        <f t="shared" si="630"/>
        <v>2.5086593105038547E-3</v>
      </c>
      <c r="FK109" s="277">
        <f t="shared" si="630"/>
        <v>2.5714036873286852E-3</v>
      </c>
      <c r="FL109" s="277">
        <f t="shared" si="630"/>
        <v>2.6264321449847496E-3</v>
      </c>
      <c r="FM109" s="277">
        <f t="shared" si="630"/>
        <v>2.6731876994209505E-3</v>
      </c>
      <c r="FN109" s="277">
        <f t="shared" si="630"/>
        <v>2.7111907195819141E-3</v>
      </c>
      <c r="FO109" s="277">
        <f t="shared" si="630"/>
        <v>2.7400471153781842E-3</v>
      </c>
      <c r="FP109" s="277">
        <f t="shared" si="630"/>
        <v>2.7594551400118828E-3</v>
      </c>
      <c r="FQ109" s="277">
        <f t="shared" si="630"/>
        <v>2.7692106424921929E-3</v>
      </c>
      <c r="FR109" s="277">
        <f t="shared" si="630"/>
        <v>2.7692106424921908E-3</v>
      </c>
      <c r="FS109" s="277">
        <f t="shared" si="630"/>
        <v>2.7594551400118767E-3</v>
      </c>
      <c r="FT109" s="277">
        <f t="shared" si="630"/>
        <v>2.7400471153781743E-3</v>
      </c>
      <c r="FU109" s="277">
        <f t="shared" si="630"/>
        <v>2.7111907195818997E-3</v>
      </c>
      <c r="FV109" s="277">
        <f t="shared" si="630"/>
        <v>2.6731876994209322E-3</v>
      </c>
      <c r="FW109" s="277">
        <f t="shared" si="630"/>
        <v>2.6264321449847279E-3</v>
      </c>
      <c r="FX109" s="277">
        <f t="shared" si="630"/>
        <v>2.5714036873286596E-3</v>
      </c>
      <c r="FY109" s="277">
        <f t="shared" si="630"/>
        <v>2.5086593105038261E-3</v>
      </c>
      <c r="FZ109" s="277">
        <f t="shared" si="630"/>
        <v>2.4388239733378505E-3</v>
      </c>
      <c r="GA109" s="277">
        <f t="shared" si="630"/>
        <v>2.3625802616061282E-3</v>
      </c>
      <c r="GB109" s="277">
        <f t="shared" si="630"/>
        <v>2.2806573098160463E-3</v>
      </c>
      <c r="GC109" s="277">
        <f t="shared" si="630"/>
        <v>2.1938192433192841E-3</v>
      </c>
      <c r="GD109" s="277">
        <f t="shared" si="630"/>
        <v>2.1028533956959365E-3</v>
      </c>
      <c r="GE109" s="277">
        <f t="shared" si="630"/>
        <v>2.008558553401301E-3</v>
      </c>
      <c r="GF109" s="277">
        <f t="shared" si="630"/>
        <v>1.9117334698597452E-3</v>
      </c>
      <c r="GG109" s="277">
        <f t="shared" ref="GG109:HP109" si="631">MAX(GG106:GG108)</f>
        <v>1.8131658750827591E-3</v>
      </c>
      <c r="GH109" s="277">
        <f t="shared" si="631"/>
        <v>1.7136221852287194E-3</v>
      </c>
      <c r="GI109" s="277">
        <f t="shared" si="631"/>
        <v>1.6138380902182537E-3</v>
      </c>
      <c r="GJ109" s="277">
        <f t="shared" si="631"/>
        <v>1.5145101675983121E-3</v>
      </c>
      <c r="GK109" s="277">
        <f t="shared" si="631"/>
        <v>1.4162886384114302E-3</v>
      </c>
      <c r="GL109" s="277">
        <f t="shared" si="631"/>
        <v>1.3197713470048205E-3</v>
      </c>
      <c r="GM109" s="277">
        <f t="shared" si="631"/>
        <v>1.225499012622869E-3</v>
      </c>
      <c r="GN109" s="277">
        <f t="shared" si="631"/>
        <v>1.133951767326689E-3</v>
      </c>
      <c r="GO109" s="277">
        <f t="shared" si="631"/>
        <v>1.045546963243974E-3</v>
      </c>
      <c r="GP109" s="277">
        <f t="shared" si="631"/>
        <v>9.6063820321757264E-4</v>
      </c>
      <c r="GQ109" s="277">
        <f t="shared" si="631"/>
        <v>8.7951552329231669E-4</v>
      </c>
      <c r="GR109" s="277">
        <f t="shared" si="631"/>
        <v>8.0240663369532167E-4</v>
      </c>
      <c r="GS109" s="277">
        <f t="shared" si="631"/>
        <v>7.2947910739405806E-4</v>
      </c>
      <c r="GT109" s="277">
        <f t="shared" si="631"/>
        <v>6.6084339215711845E-4</v>
      </c>
      <c r="GU109" s="277">
        <f t="shared" si="631"/>
        <v>5.9655651332850257E-4</v>
      </c>
      <c r="GV109" s="277">
        <f t="shared" si="631"/>
        <v>5.3662633013909142E-4</v>
      </c>
      <c r="GW109" s="277">
        <f t="shared" si="631"/>
        <v>4.8101620806570054E-4</v>
      </c>
      <c r="GX109" s="277">
        <f t="shared" si="631"/>
        <v>4.2964997314233022E-4</v>
      </c>
      <c r="GY109" s="277">
        <f t="shared" si="631"/>
        <v>3.8241702077406153E-4</v>
      </c>
      <c r="GZ109" s="277">
        <f t="shared" si="631"/>
        <v>3.3917746098143702E-4</v>
      </c>
      <c r="HA109" s="277">
        <f t="shared" si="631"/>
        <v>2.9976719355323018E-4</v>
      </c>
      <c r="HB109" s="277">
        <f t="shared" si="631"/>
        <v>2.6400281973489856E-4</v>
      </c>
      <c r="HC109" s="277">
        <f t="shared" si="631"/>
        <v>2.3168631126345014E-4</v>
      </c>
      <c r="HD109" s="277">
        <f t="shared" si="631"/>
        <v>2.0260937223928562E-4</v>
      </c>
      <c r="HE109" s="277">
        <f t="shared" si="631"/>
        <v>1.7655744400850022E-4</v>
      </c>
      <c r="HF109" s="277">
        <f t="shared" si="631"/>
        <v>1.5331331747874498E-4</v>
      </c>
      <c r="HG109" s="277">
        <f t="shared" si="631"/>
        <v>1.3266033073800452E-4</v>
      </c>
      <c r="HH109" s="277">
        <f t="shared" si="631"/>
        <v>1.1438514218997079E-4</v>
      </c>
      <c r="HI109" s="277">
        <f t="shared" si="631"/>
        <v>9.8280080437114015E-5</v>
      </c>
      <c r="HJ109" s="277">
        <f t="shared" si="631"/>
        <v>8.4145081680432791E-5</v>
      </c>
      <c r="HK109" s="277">
        <f t="shared" si="631"/>
        <v>7.178923337898E-5</v>
      </c>
      <c r="HL109" s="277">
        <f t="shared" si="631"/>
        <v>6.1031949300824037E-5</v>
      </c>
      <c r="HM109" s="277">
        <f t="shared" si="631"/>
        <v>5.1703805932971899E-5</v>
      </c>
      <c r="HN109" s="277">
        <f t="shared" si="631"/>
        <v>4.3647073579772833E-5</v>
      </c>
      <c r="HO109" s="277">
        <f t="shared" si="631"/>
        <v>3.6715977482815823E-5</v>
      </c>
      <c r="HP109" s="277">
        <f t="shared" si="631"/>
        <v>3.0776725082902829E-5</v>
      </c>
    </row>
    <row r="110" spans="1:224" ht="15.75" x14ac:dyDescent="0.25">
      <c r="A110" s="5"/>
      <c r="B110" s="5"/>
      <c r="C110" s="33" t="s">
        <v>84</v>
      </c>
      <c r="D110" s="80">
        <f>IF(AND(D108&gt;0,D108&lt;1,NOT(K104="")),_xlfn.NORM.INV(($D$108+(1-$D$108)/2),$G$104,$K$104),"")</f>
        <v>1484.5434254384224</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81" t="s">
        <v>33</v>
      </c>
      <c r="D112" s="103">
        <v>800</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81" t="s">
        <v>34</v>
      </c>
      <c r="D113" s="103">
        <v>1100</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81" t="s">
        <v>85</v>
      </c>
      <c r="D114" s="43">
        <f>IF(AND($D$112&gt;0,$D$113&gt;0,$D$112&lt;$D$113,NOT(ISBLANK(D113)),NOT(K104="")),_xlfn.NORM.DIST($D$113,$G$104,$K$104,TRUE)-_xlfn.NORM.DIST($D$112,$G$104,$K$104,TRUE),"")</f>
        <v>8.2175185436266132E-2</v>
      </c>
      <c r="E114" s="39"/>
      <c r="F114" s="46" t="s">
        <v>66</v>
      </c>
      <c r="G114" s="5"/>
      <c r="H114" s="5"/>
      <c r="I114" s="5"/>
      <c r="J114" s="5"/>
      <c r="K114" s="5"/>
      <c r="L114" s="5"/>
      <c r="M114" s="5"/>
      <c r="N114" s="5"/>
      <c r="O114" s="5"/>
      <c r="P114" s="5"/>
      <c r="Q114" s="5"/>
      <c r="R114" s="5"/>
      <c r="S114" s="5"/>
      <c r="T114" s="5"/>
      <c r="U114" s="5"/>
    </row>
    <row r="115" spans="1:21" ht="17.25" x14ac:dyDescent="0.3">
      <c r="A115" s="5"/>
      <c r="B115" s="5"/>
      <c r="C115" s="81" t="s">
        <v>283</v>
      </c>
      <c r="D115" s="45">
        <f>IF(AND($D$112&gt;0,$D$113&gt;0,$D$112&lt;$D$113,NOT($K$104="")),_xlfn.NORM.DIST(D112,$G$104,$K$104,TRUE),"")</f>
        <v>2.5808443768840294E-4</v>
      </c>
      <c r="E115" s="39"/>
      <c r="F115" s="46" t="s">
        <v>67</v>
      </c>
      <c r="G115" s="5"/>
      <c r="H115" s="5"/>
      <c r="I115" s="5"/>
      <c r="J115" s="5"/>
      <c r="K115" s="5"/>
      <c r="L115" s="5"/>
      <c r="M115" s="5"/>
      <c r="N115" s="5"/>
      <c r="O115" s="5"/>
      <c r="P115" s="5"/>
      <c r="Q115" s="5"/>
      <c r="R115" s="5"/>
      <c r="S115" s="5"/>
      <c r="T115" s="5"/>
      <c r="U115" s="5"/>
    </row>
    <row r="116" spans="1:21" ht="17.25" x14ac:dyDescent="0.3">
      <c r="A116" s="5"/>
      <c r="B116" s="5"/>
      <c r="C116" s="81" t="s">
        <v>284</v>
      </c>
      <c r="D116" s="44">
        <f>IF(AND($D$112&gt;0,$D$113&gt;0,$D$112&lt;$D$113,NOT($K$104="")),1-_xlfn.NORM.DIST(D113,$G$104,$K$104,TRUE),"")</f>
        <v>0.9175667301260455</v>
      </c>
      <c r="E116" s="39"/>
      <c r="F116" s="46" t="s">
        <v>65</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4i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36" t="s">
        <v>146</v>
      </c>
      <c r="C148" s="336"/>
      <c r="D148" s="336"/>
      <c r="E148" s="336"/>
      <c r="F148" s="336"/>
      <c r="G148" s="336"/>
      <c r="H148" s="336"/>
      <c r="I148" s="107"/>
      <c r="J148" s="5"/>
      <c r="K148" s="5"/>
      <c r="L148" s="5"/>
      <c r="M148" s="5"/>
      <c r="N148" s="5"/>
      <c r="O148" s="5"/>
      <c r="P148" s="5"/>
      <c r="Q148" s="5"/>
      <c r="R148" s="5"/>
      <c r="S148" s="5"/>
      <c r="T148" s="5"/>
      <c r="U148" s="5"/>
    </row>
    <row r="149" spans="1:21" x14ac:dyDescent="0.25">
      <c r="A149" s="2"/>
      <c r="B149" s="336" t="s">
        <v>147</v>
      </c>
      <c r="C149" s="336"/>
      <c r="D149" s="336"/>
      <c r="E149" s="336"/>
      <c r="F149" s="336"/>
      <c r="G149" s="336"/>
      <c r="H149" s="336"/>
      <c r="I149" s="107"/>
      <c r="J149" s="5"/>
      <c r="K149" s="5"/>
      <c r="L149" s="5"/>
      <c r="M149" s="5"/>
      <c r="N149" s="5"/>
      <c r="O149" s="5"/>
      <c r="P149" s="5"/>
      <c r="Q149" s="5"/>
      <c r="R149" s="5"/>
      <c r="S149" s="5"/>
      <c r="T149" s="5"/>
      <c r="U149" s="5"/>
    </row>
    <row r="150" spans="1:21" x14ac:dyDescent="0.25">
      <c r="A150" s="2"/>
      <c r="B150" s="336" t="s">
        <v>96</v>
      </c>
      <c r="C150" s="336"/>
      <c r="D150" s="336"/>
      <c r="E150" s="336"/>
      <c r="F150" s="336"/>
      <c r="G150" s="336"/>
      <c r="H150" s="336"/>
      <c r="I150" s="107"/>
      <c r="J150" s="5"/>
      <c r="K150" s="5"/>
      <c r="L150" s="5"/>
      <c r="M150" s="5"/>
      <c r="N150" s="5"/>
      <c r="O150" s="5"/>
      <c r="P150" s="5"/>
      <c r="Q150" s="5"/>
      <c r="R150" s="5"/>
      <c r="S150" s="5"/>
      <c r="T150" s="5"/>
      <c r="U150" s="5"/>
    </row>
    <row r="151" spans="1:21" x14ac:dyDescent="0.25">
      <c r="A151" s="2"/>
      <c r="B151" s="336" t="s">
        <v>229</v>
      </c>
      <c r="C151" s="336"/>
      <c r="D151" s="336"/>
      <c r="E151" s="336"/>
      <c r="F151" s="336"/>
      <c r="G151" s="336"/>
      <c r="H151" s="336"/>
      <c r="I151" s="107"/>
      <c r="J151" s="5"/>
      <c r="K151" s="5"/>
      <c r="L151" s="5"/>
      <c r="M151" s="5"/>
      <c r="N151" s="5"/>
      <c r="O151" s="5"/>
      <c r="P151" s="5"/>
      <c r="Q151" s="5"/>
      <c r="R151" s="5"/>
      <c r="S151" s="5"/>
      <c r="T151" s="5"/>
      <c r="U151" s="5"/>
    </row>
    <row r="152" spans="1:21" x14ac:dyDescent="0.25">
      <c r="A152" s="2"/>
      <c r="B152" s="336" t="s">
        <v>97</v>
      </c>
      <c r="C152" s="336"/>
      <c r="D152" s="336"/>
      <c r="E152" s="336"/>
      <c r="F152" s="336"/>
      <c r="G152" s="336"/>
      <c r="H152" s="336"/>
      <c r="I152" s="107"/>
      <c r="J152" s="5"/>
      <c r="K152" s="5"/>
      <c r="L152" s="5"/>
      <c r="M152" s="5"/>
      <c r="N152" s="5"/>
      <c r="O152" s="5"/>
      <c r="P152" s="5"/>
      <c r="Q152" s="5"/>
      <c r="R152" s="5"/>
      <c r="S152" s="5"/>
      <c r="T152" s="5"/>
      <c r="U152" s="5"/>
    </row>
    <row r="153" spans="1:21" x14ac:dyDescent="0.25">
      <c r="A153" s="2"/>
      <c r="B153" s="158" t="s">
        <v>224</v>
      </c>
      <c r="C153" s="5"/>
      <c r="D153" s="5"/>
      <c r="E153" s="2"/>
      <c r="F153" s="2"/>
      <c r="G153" s="5"/>
      <c r="H153" s="2"/>
      <c r="I153" s="2"/>
      <c r="J153" s="5"/>
      <c r="K153" s="5"/>
      <c r="L153" s="5"/>
      <c r="M153" s="5"/>
      <c r="N153" s="5"/>
      <c r="O153" s="5"/>
      <c r="P153" s="5"/>
      <c r="Q153" s="5"/>
      <c r="R153" s="5"/>
      <c r="S153" s="5"/>
      <c r="T153" s="5"/>
      <c r="U153" s="5"/>
    </row>
    <row r="154" spans="1:21" x14ac:dyDescent="0.25">
      <c r="A154" s="2"/>
      <c r="B154" s="158" t="s">
        <v>94</v>
      </c>
      <c r="C154" s="5"/>
      <c r="D154" s="5"/>
      <c r="E154" s="2"/>
      <c r="F154" s="2"/>
      <c r="G154" s="5"/>
      <c r="H154" s="2"/>
      <c r="I154" s="2"/>
      <c r="J154" s="5"/>
      <c r="K154" s="5"/>
      <c r="L154" s="5"/>
      <c r="M154" s="5"/>
      <c r="N154" s="5"/>
      <c r="O154" s="5"/>
      <c r="P154" s="5"/>
      <c r="Q154" s="5"/>
      <c r="R154" s="5"/>
      <c r="S154" s="5"/>
      <c r="T154" s="5"/>
      <c r="U154" s="5"/>
    </row>
    <row r="155" spans="1:21" x14ac:dyDescent="0.25">
      <c r="A155" s="2"/>
      <c r="B155" s="158" t="s">
        <v>223</v>
      </c>
      <c r="C155" s="5"/>
      <c r="D155" s="5"/>
      <c r="E155" s="2"/>
      <c r="F155" s="2"/>
      <c r="G155" s="5"/>
      <c r="H155" s="2"/>
      <c r="I155" s="2"/>
      <c r="J155" s="5"/>
      <c r="K155" s="5"/>
      <c r="L155" s="5"/>
      <c r="M155" s="5"/>
      <c r="N155" s="5"/>
      <c r="O155" s="5"/>
      <c r="P155" s="5"/>
      <c r="Q155" s="5"/>
      <c r="R155" s="5"/>
      <c r="S155" s="5"/>
      <c r="T155" s="5"/>
      <c r="U155" s="5"/>
    </row>
    <row r="156" spans="1:21" x14ac:dyDescent="0.25">
      <c r="A156" s="2"/>
      <c r="B156" s="158" t="s">
        <v>225</v>
      </c>
      <c r="C156" s="5"/>
      <c r="D156" s="5"/>
      <c r="E156" s="2"/>
      <c r="F156" s="2"/>
      <c r="G156" s="5"/>
      <c r="H156" s="2"/>
      <c r="I156" s="2"/>
      <c r="J156" s="5"/>
      <c r="K156" s="5"/>
      <c r="L156" s="5"/>
      <c r="M156" s="5"/>
      <c r="N156" s="5"/>
      <c r="O156" s="5"/>
      <c r="P156" s="5"/>
      <c r="Q156" s="5"/>
      <c r="R156" s="5"/>
      <c r="S156" s="5"/>
      <c r="T156" s="5"/>
      <c r="U156" s="5"/>
    </row>
    <row r="157" spans="1:21" x14ac:dyDescent="0.25">
      <c r="A157" s="2"/>
      <c r="B157" s="158" t="s">
        <v>808</v>
      </c>
      <c r="C157" s="5"/>
      <c r="D157" s="5"/>
      <c r="E157" s="2"/>
      <c r="F157" s="2"/>
      <c r="G157" s="5"/>
      <c r="H157" s="2"/>
      <c r="I157" s="2"/>
      <c r="J157" s="5"/>
      <c r="K157" s="5"/>
      <c r="L157" s="5"/>
      <c r="M157" s="5"/>
      <c r="N157" s="5"/>
      <c r="O157" s="5"/>
      <c r="P157" s="5"/>
      <c r="Q157" s="5"/>
      <c r="R157" s="5"/>
      <c r="S157" s="5"/>
      <c r="T157" s="5"/>
      <c r="U157" s="5"/>
    </row>
    <row r="158" spans="1:21" x14ac:dyDescent="0.25">
      <c r="A158" s="2"/>
      <c r="B158" s="158" t="s">
        <v>809</v>
      </c>
      <c r="C158" s="5"/>
      <c r="D158" s="5"/>
      <c r="E158" s="2"/>
      <c r="F158" s="2"/>
      <c r="G158" s="5"/>
      <c r="H158" s="2"/>
      <c r="I158" s="2"/>
      <c r="J158" s="5"/>
      <c r="K158" s="5"/>
      <c r="L158" s="5"/>
      <c r="M158" s="5"/>
      <c r="N158" s="5"/>
      <c r="O158" s="5"/>
      <c r="P158" s="5"/>
      <c r="Q158" s="5"/>
      <c r="R158" s="5"/>
      <c r="S158" s="5"/>
      <c r="T158" s="5"/>
      <c r="U158" s="5"/>
    </row>
    <row r="159" spans="1:21" x14ac:dyDescent="0.25">
      <c r="B159" s="158"/>
    </row>
    <row r="160" spans="1:21" x14ac:dyDescent="0.25">
      <c r="B160" s="158" t="s">
        <v>810</v>
      </c>
    </row>
    <row r="161" spans="1:9" x14ac:dyDescent="0.25">
      <c r="B161" s="158" t="s">
        <v>93</v>
      </c>
    </row>
    <row r="162" spans="1:9" x14ac:dyDescent="0.25">
      <c r="B162" s="355" t="s">
        <v>815</v>
      </c>
      <c r="C162" s="355"/>
      <c r="D162" s="355"/>
      <c r="E162" s="355"/>
      <c r="F162" s="355"/>
      <c r="G162" s="355"/>
      <c r="H162" s="35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837</v>
      </c>
      <c r="C1" s="5"/>
      <c r="D1" s="5"/>
      <c r="E1" s="2"/>
      <c r="F1" s="2"/>
      <c r="G1" s="5"/>
      <c r="H1" s="2"/>
      <c r="I1" s="2"/>
      <c r="J1" s="5"/>
      <c r="K1" s="5"/>
      <c r="L1" s="5"/>
      <c r="M1" s="350" t="s">
        <v>78</v>
      </c>
      <c r="N1" s="351"/>
      <c r="O1" s="356" t="str">
        <f>VLOOKUP(M1,VLookups!A43:C44,3,FALSE)</f>
        <v>Show the likelihood that the SPERT estimates will be EQUAL TO or GREATER THAN an uncertainty</v>
      </c>
      <c r="P1" s="356"/>
      <c r="Q1" s="356"/>
      <c r="R1" s="356"/>
      <c r="S1" s="356"/>
      <c r="T1" s="356"/>
      <c r="U1" s="5"/>
    </row>
    <row r="2" spans="1:225" ht="15" customHeight="1" x14ac:dyDescent="0.25">
      <c r="B2" s="25"/>
      <c r="C2" s="25"/>
      <c r="D2" s="25"/>
      <c r="E2" s="26"/>
      <c r="F2" s="26"/>
      <c r="G2" s="25"/>
      <c r="H2" s="26"/>
      <c r="I2" s="26"/>
      <c r="J2" s="5"/>
      <c r="K2" s="5"/>
      <c r="L2" s="5"/>
      <c r="M2" s="360" t="s">
        <v>75</v>
      </c>
      <c r="N2" s="360" t="s">
        <v>76</v>
      </c>
      <c r="O2" s="357" t="s">
        <v>55</v>
      </c>
      <c r="P2" s="358"/>
      <c r="Q2" s="358"/>
      <c r="R2" s="358"/>
      <c r="S2" s="358"/>
      <c r="T2" s="359"/>
      <c r="U2" s="5"/>
      <c r="V2" s="171" t="s">
        <v>190</v>
      </c>
    </row>
    <row r="3" spans="1:225" x14ac:dyDescent="0.25">
      <c r="A3" s="3" t="s">
        <v>5</v>
      </c>
      <c r="B3" s="58" t="s">
        <v>42</v>
      </c>
      <c r="C3" s="58" t="s">
        <v>6</v>
      </c>
      <c r="D3" s="58" t="s">
        <v>43</v>
      </c>
      <c r="E3" s="58"/>
      <c r="F3" s="58"/>
      <c r="G3" s="58" t="s">
        <v>71</v>
      </c>
      <c r="H3" s="58" t="s">
        <v>9</v>
      </c>
      <c r="I3" s="58" t="s">
        <v>184</v>
      </c>
      <c r="J3" s="58" t="s">
        <v>824</v>
      </c>
      <c r="K3" s="58" t="s">
        <v>69</v>
      </c>
      <c r="L3" s="58" t="s">
        <v>87</v>
      </c>
      <c r="M3" s="361"/>
      <c r="N3" s="361"/>
      <c r="O3" s="104">
        <v>0.1</v>
      </c>
      <c r="P3" s="54">
        <v>0.9</v>
      </c>
      <c r="Q3" s="54">
        <v>0.85</v>
      </c>
      <c r="R3" s="54">
        <v>0.8</v>
      </c>
      <c r="S3" s="54">
        <v>0.75</v>
      </c>
      <c r="T3" s="54">
        <v>0.7</v>
      </c>
      <c r="U3" s="5"/>
      <c r="V3" s="171" t="s">
        <v>191</v>
      </c>
      <c r="DT3" s="171" t="s">
        <v>185</v>
      </c>
      <c r="HQ3" s="174" t="s">
        <v>231</v>
      </c>
    </row>
    <row r="4" spans="1:225" x14ac:dyDescent="0.25">
      <c r="A4" s="4">
        <v>1</v>
      </c>
      <c r="B4" s="99">
        <v>60</v>
      </c>
      <c r="C4" s="99">
        <v>120</v>
      </c>
      <c r="D4" s="99">
        <v>240</v>
      </c>
      <c r="E4" s="36">
        <f>IF(OR(ISBLANK(C4),ISBLANK(D4),ISBLANK(B4)),"",IF(AND(B4&gt;0,C4&gt;0,D4&gt;0),IF(C4&gt;B4,IF(D4&gt;C4,1,-1),-1)))</f>
        <v>1</v>
      </c>
      <c r="F4" s="36">
        <f>IF(OR(ISBLANK(B4),ISBLANK(C4),ISBLANK(D4)),"",IFERROR(MIN(C4-B4,D4-C4)/MAX(C4-B4,D4-C4),""))</f>
        <v>0.5</v>
      </c>
      <c r="G4" s="77">
        <f>IF(AND(B4&gt;0,C4&gt;0,D4&gt;0),(B4+(4*C4)+D4)/6,"")</f>
        <v>130</v>
      </c>
      <c r="H4" s="23" t="s">
        <v>14</v>
      </c>
      <c r="I4" s="58"/>
      <c r="J4" s="300"/>
      <c r="K4" s="78">
        <f>IF(AND(B4&gt;0,C4&gt;0,D4&gt;0),IF(ISBLANK(J4),IF(ISBLANK(H4),"",(D4-B4)*VLOOKUP(H4,VLookups!$A$4:$B$13,2,FALSE)),J4),"")</f>
        <v>12.727922061357855</v>
      </c>
      <c r="L4" s="79">
        <f t="shared" ref="L4:L35" si="0">IF(K4="","",K4^2)</f>
        <v>162</v>
      </c>
      <c r="M4" s="99">
        <v>150</v>
      </c>
      <c r="N4" s="290">
        <f>IF(AND(M4&gt;0,C4&gt;0,NOT(K4="")),ABS(VLOOKUP($M$1,VLookups!$A$43:$B$44,2,FALSE)-_xlfn.NORM.DIST(M4,G4,K4,TRUE)),"")</f>
        <v>0.94194912800972574</v>
      </c>
      <c r="O4" s="98">
        <f>IF(AND($B4&gt;0,$C4&gt;0,$D4&gt;0,NOT(ISBLANK($H4))),_xlfn.NORM.INV(ABS(VLOOKUP($M$1,VLookups!$A$43:$B$44,2,FALSE)-O$3),$G4,$K4),"")</f>
        <v>113.68851155613717</v>
      </c>
      <c r="P4" s="97">
        <f>IF(AND($B4&gt;0,$C4&gt;0,$D4&gt;0,NOT(ISBLANK($H4))),_xlfn.NORM.INV(ABS(VLOOKUP($M$1,VLookups!$A$43:$B$44,2,FALSE)-P$3),$G4,$K4),"")</f>
        <v>146.31148844386283</v>
      </c>
      <c r="Q4" s="98">
        <f>IF(AND($B4&gt;0,$C4&gt;0,$D4&gt;0,NOT(ISBLANK($H4))),_xlfn.NORM.INV(ABS(VLOOKUP($M$1,VLookups!$A$43:$B$44,2,FALSE)-Q$3),$G4,$K4),"")</f>
        <v>143.19164340326591</v>
      </c>
      <c r="R4" s="97">
        <f>IF(AND($B4&gt;0,$C4&gt;0,$D4&gt;0,NOT(ISBLANK($H4))),_xlfn.NORM.INV(ABS(VLOOKUP($M$1,VLookups!$A$43:$B$44,2,FALSE)-R$3),$G4,$K4),"")</f>
        <v>140.71208946609991</v>
      </c>
      <c r="S4" s="98">
        <f>IF(AND($B4&gt;0,$C4&gt;0,$D4&gt;0,NOT(ISBLANK($H4))),_xlfn.NORM.INV(ABS(VLOOKUP($M$1,VLookups!$A$43:$B$44,2,FALSE)-S$3),$G4,$K4),"")</f>
        <v>138.58485297168045</v>
      </c>
      <c r="T4" s="97">
        <f>IF(AND($B4&gt;0,$C4&gt;0,$D4&gt;0,NOT(ISBLANK($H4))),_xlfn.NORM.INV(ABS(VLOOKUP($M$1,VLookups!$A$43:$B$44,2,FALSE)-T$3),$G4,$K4),"")</f>
        <v>136.67452885468404</v>
      </c>
      <c r="U4" s="5"/>
      <c r="V4" s="172">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3">
        <f t="shared" ref="DT4:DT35" si="6">IF(ISNONTEXT($K4),_xlfn.NORM.DIST(W4,$G4,$K4,FALSE),NA())</f>
        <v>6.9684777237783428E-25</v>
      </c>
      <c r="DU4" s="173">
        <f t="shared" ref="DU4:DU35" si="7">IF(ISNONTEXT($K4),_xlfn.NORM.DIST(X4,$G4,$K4,FALSE),NA())</f>
        <v>7.5265843513652467E-24</v>
      </c>
      <c r="DV4" s="173">
        <f t="shared" ref="DV4:DV35" si="8">IF(ISNONTEXT($K4),_xlfn.NORM.DIST(Y4,$G4,$K4,FALSE),NA())</f>
        <v>7.6900732942609377E-23</v>
      </c>
      <c r="DW4" s="173">
        <f t="shared" ref="DW4:DW35" si="9">IF(ISNONTEXT($K4),_xlfn.NORM.DIST(Z4,$G4,$K4,FALSE),NA())</f>
        <v>7.4325108828212766E-22</v>
      </c>
      <c r="DX4" s="173">
        <f t="shared" ref="DX4:DX35" si="10">IF(ISNONTEXT($K4),_xlfn.NORM.DIST(AA4,$G4,$K4,FALSE),NA())</f>
        <v>6.7953707621369362E-21</v>
      </c>
      <c r="DY4" s="173">
        <f t="shared" ref="DY4:DY35" si="11">IF(ISNONTEXT($K4),_xlfn.NORM.DIST(AB4,$G4,$K4,FALSE),NA())</f>
        <v>5.8771028299553976E-20</v>
      </c>
      <c r="DZ4" s="173">
        <f t="shared" ref="DZ4:DZ35" si="12">IF(ISNONTEXT($K4),_xlfn.NORM.DIST(AC4,$G4,$K4,FALSE),NA())</f>
        <v>4.8082379351379858E-19</v>
      </c>
      <c r="EA4" s="173">
        <f t="shared" ref="EA4:EA35" si="13">IF(ISNONTEXT($K4),_xlfn.NORM.DIST(AD4,$G4,$K4,FALSE),NA())</f>
        <v>3.7211839606947974E-18</v>
      </c>
      <c r="EB4" s="173">
        <f t="shared" ref="EB4:EB35" si="14">IF(ISNONTEXT($K4),_xlfn.NORM.DIST(AE4,$G4,$K4,FALSE),NA())</f>
        <v>2.7242619145989223E-17</v>
      </c>
      <c r="EC4" s="173">
        <f t="shared" ref="EC4:EC35" si="15">IF(ISNONTEXT($K4),_xlfn.NORM.DIST(AF4,$G4,$K4,FALSE),NA())</f>
        <v>1.8866402969921681E-16</v>
      </c>
      <c r="ED4" s="173">
        <f t="shared" ref="ED4:ED35" si="16">IF(ISNONTEXT($K4),_xlfn.NORM.DIST(AG4,$G4,$K4,FALSE),NA())</f>
        <v>1.2359527908805918E-15</v>
      </c>
      <c r="EE4" s="173">
        <f t="shared" ref="EE4:EE35" si="17">IF(ISNONTEXT($K4),_xlfn.NORM.DIST(AH4,$G4,$K4,FALSE),NA())</f>
        <v>7.6592666172814608E-15</v>
      </c>
      <c r="EF4" s="173">
        <f t="shared" ref="EF4:EF35" si="18">IF(ISNONTEXT($K4),_xlfn.NORM.DIST(AI4,$G4,$K4,FALSE),NA())</f>
        <v>4.4899863552250668E-14</v>
      </c>
      <c r="EG4" s="173">
        <f t="shared" ref="EG4:EG35" si="19">IF(ISNONTEXT($K4),_xlfn.NORM.DIST(AJ4,$G4,$K4,FALSE),NA())</f>
        <v>2.4898626113584396E-13</v>
      </c>
      <c r="EH4" s="173">
        <f t="shared" ref="EH4:EH35" si="20">IF(ISNONTEXT($K4),_xlfn.NORM.DIST(AK4,$G4,$K4,FALSE),NA())</f>
        <v>1.3061055504210289E-12</v>
      </c>
      <c r="EI4" s="173">
        <f t="shared" ref="EI4:EI35" si="21">IF(ISNONTEXT($K4),_xlfn.NORM.DIST(AL4,$G4,$K4,FALSE),NA())</f>
        <v>6.481174209111375E-12</v>
      </c>
      <c r="EJ4" s="173">
        <f t="shared" ref="EJ4:EJ35" si="22">IF(ISNONTEXT($K4),_xlfn.NORM.DIST(AM4,$G4,$K4,FALSE),NA())</f>
        <v>3.0422972438497199E-11</v>
      </c>
      <c r="EK4" s="173">
        <f t="shared" ref="EK4:EK35" si="23">IF(ISNONTEXT($K4),_xlfn.NORM.DIST(AN4,$G4,$K4,FALSE),NA())</f>
        <v>1.3508966404695406E-10</v>
      </c>
      <c r="EL4" s="173">
        <f t="shared" ref="EL4:EL35" si="24">IF(ISNONTEXT($K4),_xlfn.NORM.DIST(AO4,$G4,$K4,FALSE),NA())</f>
        <v>5.6743370394011511E-10</v>
      </c>
      <c r="EM4" s="173">
        <f t="shared" ref="EM4:EM35" si="25">IF(ISNONTEXT($K4),_xlfn.NORM.DIST(AP4,$G4,$K4,FALSE),NA())</f>
        <v>2.2546579401310292E-9</v>
      </c>
      <c r="EN4" s="173">
        <f t="shared" ref="EN4:EN35" si="26">IF(ISNONTEXT($K4),_xlfn.NORM.DIST(AQ4,$G4,$K4,FALSE),NA())</f>
        <v>8.4745906058224366E-9</v>
      </c>
      <c r="EO4" s="173">
        <f t="shared" ref="EO4:EO35" si="27">IF(ISNONTEXT($K4),_xlfn.NORM.DIST(AR4,$G4,$K4,FALSE),NA())</f>
        <v>3.0132094450624319E-8</v>
      </c>
      <c r="EP4" s="173">
        <f t="shared" ref="EP4:EP35" si="28">IF(ISNONTEXT($K4),_xlfn.NORM.DIST(AS4,$G4,$K4,FALSE),NA())</f>
        <v>1.0134736033162274E-7</v>
      </c>
      <c r="EQ4" s="173">
        <f t="shared" ref="EQ4:EQ35" si="29">IF(ISNONTEXT($K4),_xlfn.NORM.DIST(AT4,$G4,$K4,FALSE),NA())</f>
        <v>3.2245424006306187E-7</v>
      </c>
      <c r="ER4" s="173">
        <f t="shared" ref="ER4:ER35" si="30">IF(ISNONTEXT($K4),_xlfn.NORM.DIST(AU4,$G4,$K4,FALSE),NA())</f>
        <v>9.7050163445319488E-7</v>
      </c>
      <c r="ES4" s="173">
        <f t="shared" ref="ES4:ES35" si="31">IF(ISNONTEXT($K4),_xlfn.NORM.DIST(AV4,$G4,$K4,FALSE),NA())</f>
        <v>2.7631023934709469E-6</v>
      </c>
      <c r="ET4" s="173">
        <f t="shared" ref="ET4:ET35" si="32">IF(ISNONTEXT($K4),_xlfn.NORM.DIST(AW4,$G4,$K4,FALSE),NA())</f>
        <v>7.4416667165502108E-6</v>
      </c>
      <c r="EU4" s="173">
        <f t="shared" ref="EU4:EU35" si="33">IF(ISNONTEXT($K4),_xlfn.NORM.DIST(AX4,$G4,$K4,FALSE),NA())</f>
        <v>1.8959024213749054E-5</v>
      </c>
      <c r="EV4" s="173">
        <f t="shared" ref="EV4:EV35" si="34">IF(ISNONTEXT($K4),_xlfn.NORM.DIST(AY4,$G4,$K4,FALSE),NA())</f>
        <v>4.5691380043308523E-5</v>
      </c>
      <c r="EW4" s="173">
        <f t="shared" ref="EW4:EW35" si="35">IF(ISNONTEXT($K4),_xlfn.NORM.DIST(AZ4,$G4,$K4,FALSE),NA())</f>
        <v>1.0416578679311947E-4</v>
      </c>
      <c r="EX4" s="173">
        <f t="shared" ref="EX4:EX35" si="36">IF(ISNONTEXT($K4),_xlfn.NORM.DIST(BA4,$G4,$K4,FALSE),NA())</f>
        <v>2.2464070343153941E-4</v>
      </c>
      <c r="EY4" s="173">
        <f t="shared" ref="EY4:EY35" si="37">IF(ISNONTEXT($K4),_xlfn.NORM.DIST(BB4,$G4,$K4,FALSE),NA())</f>
        <v>4.5827306359179983E-4</v>
      </c>
      <c r="EZ4" s="173">
        <f t="shared" ref="EZ4:EZ35" si="38">IF(ISNONTEXT($K4),_xlfn.NORM.DIST(BC4,$G4,$K4,FALSE),NA())</f>
        <v>8.8436743132465421E-4</v>
      </c>
      <c r="FA4" s="173">
        <f t="shared" ref="FA4:FA35" si="39">IF(ISNONTEXT($K4),_xlfn.NORM.DIST(BD4,$G4,$K4,FALSE),NA())</f>
        <v>1.6144094036297347E-3</v>
      </c>
      <c r="FB4" s="173">
        <f t="shared" ref="FB4:FB35" si="40">IF(ISNONTEXT($K4),_xlfn.NORM.DIST(BE4,$G4,$K4,FALSE),NA())</f>
        <v>2.7878355096275682E-3</v>
      </c>
      <c r="FC4" s="173">
        <f t="shared" ref="FC4:FC35" si="41">IF(ISNONTEXT($K4),_xlfn.NORM.DIST(BF4,$G4,$K4,FALSE),NA())</f>
        <v>4.5540012060847623E-3</v>
      </c>
      <c r="FD4" s="173">
        <f t="shared" ref="FD4:FD35" si="42">IF(ISNONTEXT($K4),_xlfn.NORM.DIST(BG4,$G4,$K4,FALSE),NA())</f>
        <v>7.0370666736603608E-3</v>
      </c>
      <c r="FE4" s="173">
        <f t="shared" ref="FE4:FE35" si="43">IF(ISNONTEXT($K4),_xlfn.NORM.DIST(BH4,$G4,$K4,FALSE),NA())</f>
        <v>1.0286383674383061E-2</v>
      </c>
      <c r="FF4" s="173">
        <f t="shared" ref="FF4:FF35" si="44">IF(ISNONTEXT($K4),_xlfn.NORM.DIST(BI4,$G4,$K4,FALSE),NA())</f>
        <v>1.4223494240528515E-2</v>
      </c>
      <c r="FG4" s="173">
        <f t="shared" ref="FG4:FG35" si="45">IF(ISNONTEXT($K4),_xlfn.NORM.DIST(BJ4,$G4,$K4,FALSE),NA())</f>
        <v>1.8604688891485744E-2</v>
      </c>
      <c r="FH4" s="173">
        <f t="shared" ref="FH4:FH35" si="46">IF(ISNONTEXT($K4),_xlfn.NORM.DIST(BK4,$G4,$K4,FALSE),NA())</f>
        <v>2.3020303855851111E-2</v>
      </c>
      <c r="FI4" s="173">
        <f t="shared" ref="FI4:FI35" si="47">IF(ISNONTEXT($K4),_xlfn.NORM.DIST(BL4,$G4,$K4,FALSE),NA())</f>
        <v>2.6944629747919346E-2</v>
      </c>
      <c r="FJ4" s="173">
        <f t="shared" ref="FJ4:FJ35" si="48">IF(ISNONTEXT($K4),_xlfn.NORM.DIST(BM4,$G4,$K4,FALSE),NA())</f>
        <v>2.9833617512079295E-2</v>
      </c>
      <c r="FK4" s="173">
        <f t="shared" ref="FK4:FK35" si="49">IF(ISNONTEXT($K4),_xlfn.NORM.DIST(BN4,$G4,$K4,FALSE),NA())</f>
        <v>3.124727456341047E-2</v>
      </c>
      <c r="FL4" s="173">
        <f t="shared" ref="FL4:FL35" si="50">IF(ISNONTEXT($K4),_xlfn.NORM.DIST(BO4,$G4,$K4,FALSE),NA())</f>
        <v>3.0959283297528024E-2</v>
      </c>
      <c r="FM4" s="173">
        <f t="shared" ref="FM4:FM35" si="51">IF(ISNONTEXT($K4),_xlfn.NORM.DIST(BP4,$G4,$K4,FALSE),NA())</f>
        <v>2.9016309960825017E-2</v>
      </c>
      <c r="FN4" s="173">
        <f t="shared" ref="FN4:FN35" si="52">IF(ISNONTEXT($K4),_xlfn.NORM.DIST(BQ4,$G4,$K4,FALSE),NA())</f>
        <v>2.572562852714547E-2</v>
      </c>
      <c r="FO4" s="173">
        <f t="shared" ref="FO4:FO35" si="53">IF(ISNONTEXT($K4),_xlfn.NORM.DIST(BR4,$G4,$K4,FALSE),NA())</f>
        <v>2.1575572846903906E-2</v>
      </c>
      <c r="FP4" s="173">
        <f t="shared" ref="FP4:FP35" si="54">IF(ISNONTEXT($K4),_xlfn.NORM.DIST(BS4,$G4,$K4,FALSE),NA())</f>
        <v>1.7117140100527676E-2</v>
      </c>
      <c r="FQ4" s="173">
        <f t="shared" ref="FQ4:FQ35" si="55">IF(ISNONTEXT($K4),_xlfn.NORM.DIST(BT4,$G4,$K4,FALSE),NA())</f>
        <v>1.2846138617870652E-2</v>
      </c>
      <c r="FR4" s="173">
        <f t="shared" ref="FR4:FR35" si="56">IF(ISNONTEXT($K4),_xlfn.NORM.DIST(BU4,$G4,$K4,FALSE),NA())</f>
        <v>9.1198255619732906E-3</v>
      </c>
      <c r="FS4" s="173">
        <f t="shared" ref="FS4:FS35" si="57">IF(ISNONTEXT($K4),_xlfn.NORM.DIST(BV4,$G4,$K4,FALSE),NA())</f>
        <v>6.1245331234247424E-3</v>
      </c>
      <c r="FT4" s="173">
        <f t="shared" ref="FT4:FT35" si="58">IF(ISNONTEXT($K4),_xlfn.NORM.DIST(BW4,$G4,$K4,FALSE),NA())</f>
        <v>3.890737876332442E-3</v>
      </c>
      <c r="FU4" s="173">
        <f t="shared" ref="FU4:FU35" si="59">IF(ISNONTEXT($K4),_xlfn.NORM.DIST(BX4,$G4,$K4,FALSE),NA())</f>
        <v>2.3381021792989879E-3</v>
      </c>
      <c r="FV4" s="173">
        <f t="shared" ref="FV4:FV35" si="60">IF(ISNONTEXT($K4),_xlfn.NORM.DIST(BY4,$G4,$K4,FALSE),NA())</f>
        <v>1.3291302101957176E-3</v>
      </c>
      <c r="FW4" s="173">
        <f t="shared" ref="FW4:FW35" si="61">IF(ISNONTEXT($K4),_xlfn.NORM.DIST(BZ4,$G4,$K4,FALSE),NA())</f>
        <v>7.147334382980174E-4</v>
      </c>
      <c r="FX4" s="173">
        <f t="shared" ref="FX4:FX35" si="62">IF(ISNONTEXT($K4),_xlfn.NORM.DIST(CA4,$G4,$K4,FALSE),NA())</f>
        <v>3.6357432034183658E-4</v>
      </c>
      <c r="FY4" s="173">
        <f t="shared" ref="FY4:FY35" si="63">IF(ISNONTEXT($K4),_xlfn.NORM.DIST(CB4,$G4,$K4,FALSE),NA())</f>
        <v>1.7495035574219414E-4</v>
      </c>
      <c r="FZ4" s="173">
        <f t="shared" ref="FZ4:FZ35" si="64">IF(ISNONTEXT($K4),_xlfn.NORM.DIST(CC4,$G4,$K4,FALSE),NA())</f>
        <v>7.9635917437463665E-5</v>
      </c>
      <c r="GA4" s="173">
        <f t="shared" ref="GA4:GA35" si="65">IF(ISNONTEXT($K4),_xlfn.NORM.DIST(CD4,$G4,$K4,FALSE),NA())</f>
        <v>3.4290646581788279E-5</v>
      </c>
      <c r="GB4" s="173">
        <f t="shared" ref="GB4:GB35" si="66">IF(ISNONTEXT($K4),_xlfn.NORM.DIST(CE4,$G4,$K4,FALSE),NA())</f>
        <v>1.3967378093256219E-5</v>
      </c>
      <c r="GC4" s="173">
        <f t="shared" ref="GC4:GC35" si="67">IF(ISNONTEXT($K4),_xlfn.NORM.DIST(CF4,$G4,$K4,FALSE),NA())</f>
        <v>5.3817885906830205E-6</v>
      </c>
      <c r="GD4" s="173">
        <f t="shared" ref="GD4:GD35" si="68">IF(ISNONTEXT($K4),_xlfn.NORM.DIST(CG4,$G4,$K4,FALSE),NA())</f>
        <v>1.961602049293699E-6</v>
      </c>
      <c r="GE4" s="173">
        <f t="shared" ref="GE4:GE35" si="69">IF(ISNONTEXT($K4),_xlfn.NORM.DIST(CH4,$G4,$K4,FALSE),NA())</f>
        <v>6.7634410367167922E-7</v>
      </c>
      <c r="GF4" s="173">
        <f t="shared" ref="GF4:GF35" si="70">IF(ISNONTEXT($K4),_xlfn.NORM.DIST(CI4,$G4,$K4,FALSE),NA())</f>
        <v>2.2059569799824102E-7</v>
      </c>
      <c r="GG4" s="173">
        <f t="shared" ref="GG4:GG35" si="71">IF(ISNONTEXT($K4),_xlfn.NORM.DIST(CJ4,$G4,$K4,FALSE),NA())</f>
        <v>6.8061089667199655E-8</v>
      </c>
      <c r="GH4" s="173">
        <f t="shared" ref="GH4:GH35" si="72">IF(ISNONTEXT($K4),_xlfn.NORM.DIST(CK4,$G4,$K4,FALSE),NA())</f>
        <v>1.9864300934888917E-8</v>
      </c>
      <c r="GI4" s="173">
        <f t="shared" ref="GI4:GI35" si="73">IF(ISNONTEXT($K4),_xlfn.NORM.DIST(CL4,$G4,$K4,FALSE),NA())</f>
        <v>5.4842873642854905E-9</v>
      </c>
      <c r="GJ4" s="173">
        <f t="shared" ref="GJ4:GJ35" si="74">IF(ISNONTEXT($K4),_xlfn.NORM.DIST(CM4,$G4,$K4,FALSE),NA())</f>
        <v>1.4323186549991534E-9</v>
      </c>
      <c r="GK4" s="173">
        <f t="shared" ref="GK4:GK35" si="75">IF(ISNONTEXT($K4),_xlfn.NORM.DIST(CN4,$G4,$K4,FALSE),NA())</f>
        <v>3.5386012186000657E-10</v>
      </c>
      <c r="GL4" s="173">
        <f t="shared" ref="GL4:GL35" si="76">IF(ISNONTEXT($K4),_xlfn.NORM.DIST(CO4,$G4,$K4,FALSE),NA())</f>
        <v>8.2698213147277316E-11</v>
      </c>
      <c r="GM4" s="173">
        <f t="shared" ref="GM4:GM35" si="77">IF(ISNONTEXT($K4),_xlfn.NORM.DIST(CP4,$G4,$K4,FALSE),NA())</f>
        <v>1.828239794613338E-11</v>
      </c>
      <c r="GN4" s="173">
        <f t="shared" ref="GN4:GN35" si="78">IF(ISNONTEXT($K4),_xlfn.NORM.DIST(CQ4,$G4,$K4,FALSE),NA())</f>
        <v>3.8233382226432372E-12</v>
      </c>
      <c r="GO4" s="173">
        <f t="shared" ref="GO4:GO35" si="79">IF(ISNONTEXT($K4),_xlfn.NORM.DIST(CR4,$G4,$K4,FALSE),NA())</f>
        <v>7.5635347761762182E-13</v>
      </c>
      <c r="GP4" s="173">
        <f t="shared" ref="GP4:GP35" si="80">IF(ISNONTEXT($K4),_xlfn.NORM.DIST(CS4,$G4,$K4,FALSE),NA())</f>
        <v>1.4154007661827278E-13</v>
      </c>
      <c r="GQ4" s="173">
        <f t="shared" ref="GQ4:GQ35" si="81">IF(ISNONTEXT($K4),_xlfn.NORM.DIST(CT4,$G4,$K4,FALSE),NA())</f>
        <v>2.5055701902435365E-14</v>
      </c>
      <c r="GR4" s="173">
        <f t="shared" ref="GR4:GR35" si="82">IF(ISNONTEXT($K4),_xlfn.NORM.DIST(CU4,$G4,$K4,FALSE),NA())</f>
        <v>4.1957175973619583E-15</v>
      </c>
      <c r="GS4" s="173">
        <f t="shared" ref="GS4:GS35" si="83">IF(ISNONTEXT($K4),_xlfn.NORM.DIST(CV4,$G4,$K4,FALSE),NA())</f>
        <v>6.6462772497665231E-16</v>
      </c>
      <c r="GT4" s="173">
        <f t="shared" ref="GT4:GT35" si="84">IF(ISNONTEXT($K4),_xlfn.NORM.DIST(CW4,$G4,$K4,FALSE),NA())</f>
        <v>9.9591709551285817E-17</v>
      </c>
      <c r="GU4" s="173">
        <f t="shared" ref="GU4:GU35" si="85">IF(ISNONTEXT($K4),_xlfn.NORM.DIST(CX4,$G4,$K4,FALSE),NA())</f>
        <v>1.4116936121897973E-17</v>
      </c>
      <c r="GV4" s="173">
        <f t="shared" ref="GV4:GV35" si="86">IF(ISNONTEXT($K4),_xlfn.NORM.DIST(CY4,$G4,$K4,FALSE),NA())</f>
        <v>1.8929111986116925E-18</v>
      </c>
      <c r="GW4" s="173">
        <f t="shared" ref="GW4:GW35" si="87">IF(ISNONTEXT($K4),_xlfn.NORM.DIST(CZ4,$G4,$K4,FALSE),NA())</f>
        <v>2.4010022129220135E-19</v>
      </c>
      <c r="GX4" s="173">
        <f t="shared" ref="GX4:GX35" si="88">IF(ISNONTEXT($K4),_xlfn.NORM.DIST(DA4,$G4,$K4,FALSE),NA())</f>
        <v>2.8808948610530947E-20</v>
      </c>
      <c r="GY4" s="173">
        <f t="shared" ref="GY4:GY35" si="89">IF(ISNONTEXT($K4),_xlfn.NORM.DIST(DB4,$G4,$K4,FALSE),NA())</f>
        <v>3.2699023713176224E-21</v>
      </c>
      <c r="GZ4" s="173">
        <f t="shared" ref="GZ4:GZ35" si="90">IF(ISNONTEXT($K4),_xlfn.NORM.DIST(DC4,$G4,$K4,FALSE),NA())</f>
        <v>3.5108695439283877E-22</v>
      </c>
      <c r="HA4" s="173">
        <f t="shared" ref="HA4:HA35" si="91">IF(ISNONTEXT($K4),_xlfn.NORM.DIST(DD4,$G4,$K4,FALSE),NA())</f>
        <v>3.5658833103573057E-23</v>
      </c>
      <c r="HB4" s="173">
        <f t="shared" ref="HB4:HB35" si="92">IF(ISNONTEXT($K4),_xlfn.NORM.DIST(DE4,$G4,$K4,FALSE),NA())</f>
        <v>3.4260373318399224E-24</v>
      </c>
      <c r="HC4" s="173">
        <f t="shared" ref="HC4:HC35" si="93">IF(ISNONTEXT($K4),_xlfn.NORM.DIST(DF4,$G4,$K4,FALSE),NA())</f>
        <v>3.1137918918023668E-25</v>
      </c>
      <c r="HD4" s="173">
        <f t="shared" ref="HD4:HD35" si="94">IF(ISNONTEXT($K4),_xlfn.NORM.DIST(DG4,$G4,$K4,FALSE),NA())</f>
        <v>2.6770692443551475E-26</v>
      </c>
      <c r="HE4" s="173">
        <f t="shared" ref="HE4:HE35" si="95">IF(ISNONTEXT($K4),_xlfn.NORM.DIST(DH4,$G4,$K4,FALSE),NA())</f>
        <v>2.1772191959376634E-27</v>
      </c>
      <c r="HF4" s="173">
        <f t="shared" ref="HF4:HF35" si="96">IF(ISNONTEXT($K4),_xlfn.NORM.DIST(DI4,$G4,$K4,FALSE),NA())</f>
        <v>1.6750093419056564E-28</v>
      </c>
      <c r="HG4" s="173">
        <f t="shared" ref="HG4:HG35" si="97">IF(ISNONTEXT($K4),_xlfn.NORM.DIST(DJ4,$G4,$K4,FALSE),NA())</f>
        <v>1.2190031872541505E-29</v>
      </c>
      <c r="HH4" s="173">
        <f t="shared" ref="HH4:HH35" si="98">IF(ISNONTEXT($K4),_xlfn.NORM.DIST(DK4,$G4,$K4,FALSE),NA())</f>
        <v>8.3919903837002256E-31</v>
      </c>
      <c r="HI4" s="173">
        <f t="shared" ref="HI4:HI35" si="99">IF(ISNONTEXT($K4),_xlfn.NORM.DIST(DL4,$G4,$K4,FALSE),NA())</f>
        <v>5.4650940812683893E-32</v>
      </c>
      <c r="HJ4" s="173">
        <f t="shared" ref="HJ4:HJ35" si="100">IF(ISNONTEXT($K4),_xlfn.NORM.DIST(DM4,$G4,$K4,FALSE),NA())</f>
        <v>3.3666877336320994E-33</v>
      </c>
      <c r="HK4" s="173">
        <f t="shared" ref="HK4:HK35" si="101">IF(ISNONTEXT($K4),_xlfn.NORM.DIST(DN4,$G4,$K4,FALSE),NA())</f>
        <v>1.9619166794203699E-34</v>
      </c>
      <c r="HL4" s="173">
        <f t="shared" ref="HL4:HL35" si="102">IF(ISNONTEXT($K4),_xlfn.NORM.DIST(DO4,$G4,$K4,FALSE),NA())</f>
        <v>1.0815106760911687E-35</v>
      </c>
      <c r="HM4" s="173">
        <f t="shared" ref="HM4:HM35" si="103">IF(ISNONTEXT($K4),_xlfn.NORM.DIST(DP4,$G4,$K4,FALSE),NA())</f>
        <v>5.6396686862157977E-37</v>
      </c>
      <c r="HN4" s="173">
        <f t="shared" ref="HN4:HN35" si="104">IF(ISNONTEXT($K4),_xlfn.NORM.DIST(DQ4,$G4,$K4,FALSE),NA())</f>
        <v>2.7819473106409925E-38</v>
      </c>
      <c r="HO4" s="173">
        <f t="shared" ref="HO4:HO35" si="105">IF(ISNONTEXT($K4),_xlfn.NORM.DIST(DR4,$G4,$K4,FALSE),NA())</f>
        <v>1.2981256704447733E-39</v>
      </c>
      <c r="HP4" s="173">
        <f t="shared" ref="HP4:HP35" si="106">IF(ISNONTEXT($K4),_xlfn.NORM.DIST(DS4,$G4,$K4,FALSE),NA())</f>
        <v>5.7300327585656865E-41</v>
      </c>
    </row>
    <row r="5" spans="1:225" x14ac:dyDescent="0.25">
      <c r="A5" s="4">
        <v>2</v>
      </c>
      <c r="B5" s="99">
        <v>60</v>
      </c>
      <c r="C5" s="99">
        <v>120</v>
      </c>
      <c r="D5" s="99">
        <v>240</v>
      </c>
      <c r="E5" s="36">
        <f t="shared" ref="E5:E68" si="107">IF(OR(ISBLANK(C5),ISBLANK(D5),ISBLANK(B5)),"",IF(AND(B5&gt;0,C5&gt;0,D5&gt;0),IF(C5&gt;B5,IF(D5&gt;C5,1,-1),-1)))</f>
        <v>1</v>
      </c>
      <c r="F5" s="36">
        <f t="shared" ref="F5:F68" si="108">IF(OR(ISBLANK(B5),ISBLANK(C5),ISBLANK(D5)),"",IFERROR(MIN(C5-B5,D5-C5)/MAX(C5-B5,D5-C5),""))</f>
        <v>0.5</v>
      </c>
      <c r="G5" s="77">
        <f t="shared" ref="G5:G68" si="109">IF(AND(B5&gt;0,C5&gt;0,D5&gt;0),(B5+(4*C5)+D5)/6,"")</f>
        <v>130</v>
      </c>
      <c r="H5" s="23" t="s">
        <v>861</v>
      </c>
      <c r="I5" s="58"/>
      <c r="J5" s="300"/>
      <c r="K5" s="78">
        <f>IF(AND(B5&gt;0,C5&gt;0,D5&gt;0),IF(ISBLANK(J5),IF(ISBLANK(H5),"",(D5-B5)*VLOOKUP(H5,VLookups!$A$4:$B$13,2,FALSE)),J5),"")</f>
        <v>18</v>
      </c>
      <c r="L5" s="79">
        <f t="shared" si="0"/>
        <v>324</v>
      </c>
      <c r="M5" s="99">
        <v>150</v>
      </c>
      <c r="N5" s="290">
        <f>IF(AND(M5&gt;0,C5&gt;0,NOT(K5="")),ABS(VLOOKUP($M$1,VLookups!$A$43:$B$44,2,FALSE)-_xlfn.NORM.DIST(M5,G5,K5,TRUE)),"")</f>
        <v>0.86673973709749452</v>
      </c>
      <c r="O5" s="98">
        <f>IF(AND($B5&gt;0,$C5&gt;0,$D5&gt;0,NOT(ISBLANK($H5))),_xlfn.NORM.INV(ABS(VLOOKUP($M$1,VLookups!$A$43:$B$44,2,FALSE)-O$3),$G5,$K5),"")</f>
        <v>106.93207182019719</v>
      </c>
      <c r="P5" s="97">
        <f>IF(AND($B5&gt;0,$C5&gt;0,$D5&gt;0,NOT(ISBLANK($H5))),_xlfn.NORM.INV(ABS(VLOOKUP($M$1,VLookups!$A$43:$B$44,2,FALSE)-P$3),$G5,$K5),"")</f>
        <v>153.06792817980281</v>
      </c>
      <c r="Q5" s="98">
        <f>IF(AND($B5&gt;0,$C5&gt;0,$D5&gt;0,NOT(ISBLANK($H5))),_xlfn.NORM.INV(ABS(VLOOKUP($M$1,VLookups!$A$43:$B$44,2,FALSE)-Q$3),$G5,$K5),"")</f>
        <v>148.65580101088821</v>
      </c>
      <c r="R5" s="97">
        <f>IF(AND($B5&gt;0,$C5&gt;0,$D5&gt;0,NOT(ISBLANK($H5))),_xlfn.NORM.INV(ABS(VLOOKUP($M$1,VLookups!$A$43:$B$44,2,FALSE)-R$3),$G5,$K5),"")</f>
        <v>145.14918220431247</v>
      </c>
      <c r="S5" s="98">
        <f>IF(AND($B5&gt;0,$C5&gt;0,$D5&gt;0,NOT(ISBLANK($H5))),_xlfn.NORM.INV(ABS(VLOOKUP($M$1,VLookups!$A$43:$B$44,2,FALSE)-S$3),$G5,$K5),"")</f>
        <v>142.14081550352947</v>
      </c>
      <c r="T5" s="97">
        <f>IF(AND($B5&gt;0,$C5&gt;0,$D5&gt;0,NOT(ISBLANK($H5))),_xlfn.NORM.INV(ABS(VLOOKUP($M$1,VLookups!$A$43:$B$44,2,FALSE)-T$3),$G5,$K5),"")</f>
        <v>139.43920922874474</v>
      </c>
      <c r="U5" s="5"/>
      <c r="V5" s="172">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3">
        <f t="shared" si="6"/>
        <v>1.0450335647108752E-13</v>
      </c>
      <c r="DU5" s="173">
        <f t="shared" si="7"/>
        <v>3.4344741190261726E-13</v>
      </c>
      <c r="DV5" s="173">
        <f t="shared" si="8"/>
        <v>1.0978083279046891E-12</v>
      </c>
      <c r="DW5" s="173">
        <f t="shared" si="9"/>
        <v>3.4129431823301979E-12</v>
      </c>
      <c r="DX5" s="173">
        <f t="shared" si="10"/>
        <v>1.0319718719711485E-11</v>
      </c>
      <c r="DY5" s="173">
        <f t="shared" si="11"/>
        <v>3.0348898012667587E-11</v>
      </c>
      <c r="DZ5" s="173">
        <f t="shared" si="12"/>
        <v>8.6806901898921053E-11</v>
      </c>
      <c r="EA5" s="173">
        <f t="shared" si="13"/>
        <v>2.4149150140837733E-10</v>
      </c>
      <c r="EB5" s="173">
        <f t="shared" si="14"/>
        <v>6.5340990092840569E-10</v>
      </c>
      <c r="EC5" s="173">
        <f t="shared" si="15"/>
        <v>1.7195144691521E-9</v>
      </c>
      <c r="ED5" s="173">
        <f t="shared" si="16"/>
        <v>4.4011099937389867E-9</v>
      </c>
      <c r="EE5" s="173">
        <f t="shared" si="17"/>
        <v>1.0956071937876452E-8</v>
      </c>
      <c r="EF5" s="173">
        <f t="shared" si="18"/>
        <v>2.6526734585076505E-8</v>
      </c>
      <c r="EG5" s="173">
        <f t="shared" si="19"/>
        <v>6.2466758933439779E-8</v>
      </c>
      <c r="EH5" s="173">
        <f t="shared" si="20"/>
        <v>1.4307060674924061E-7</v>
      </c>
      <c r="EI5" s="173">
        <f t="shared" si="21"/>
        <v>3.1870445112199542E-7</v>
      </c>
      <c r="EJ5" s="173">
        <f t="shared" si="22"/>
        <v>6.9049748873870854E-7</v>
      </c>
      <c r="EK5" s="173">
        <f t="shared" si="23"/>
        <v>1.4550313217348147E-6</v>
      </c>
      <c r="EL5" s="173">
        <f t="shared" si="24"/>
        <v>2.9820769473497515E-6</v>
      </c>
      <c r="EM5" s="173">
        <f t="shared" si="25"/>
        <v>5.944312230763987E-6</v>
      </c>
      <c r="EN5" s="173">
        <f t="shared" si="26"/>
        <v>1.1524461598217815E-5</v>
      </c>
      <c r="EO5" s="173">
        <f t="shared" si="27"/>
        <v>2.1730811343650224E-5</v>
      </c>
      <c r="EP5" s="173">
        <f t="shared" si="28"/>
        <v>3.9853594923294818E-5</v>
      </c>
      <c r="EQ5" s="173">
        <f t="shared" si="29"/>
        <v>7.1087841477675983E-5</v>
      </c>
      <c r="ER5" s="173">
        <f t="shared" si="30"/>
        <v>1.2332735491980557E-4</v>
      </c>
      <c r="ES5" s="173">
        <f t="shared" si="31"/>
        <v>2.0809410188877054E-4</v>
      </c>
      <c r="ET5" s="173">
        <f t="shared" si="32"/>
        <v>3.4150446742285613E-4</v>
      </c>
      <c r="EU5" s="173">
        <f t="shared" si="33"/>
        <v>5.4509132709897783E-4</v>
      </c>
      <c r="EV5" s="173">
        <f t="shared" si="34"/>
        <v>8.4621051817231595E-4</v>
      </c>
      <c r="EW5" s="173">
        <f t="shared" si="35"/>
        <v>1.2776851015142636E-3</v>
      </c>
      <c r="EX5" s="173">
        <f t="shared" si="36"/>
        <v>1.8763139464039241E-3</v>
      </c>
      <c r="EY5" s="173">
        <f t="shared" si="37"/>
        <v>2.6799299788687072E-3</v>
      </c>
      <c r="EZ5" s="173">
        <f t="shared" si="38"/>
        <v>3.7228681176922347E-3</v>
      </c>
      <c r="FA5" s="173">
        <f t="shared" si="39"/>
        <v>5.0300015714307283E-3</v>
      </c>
      <c r="FB5" s="173">
        <f t="shared" si="40"/>
        <v>6.6098994680042515E-3</v>
      </c>
      <c r="FC5" s="173">
        <f t="shared" si="41"/>
        <v>8.4480767764308715E-3</v>
      </c>
      <c r="FD5" s="173">
        <f t="shared" si="42"/>
        <v>1.0501639707961792E-2</v>
      </c>
      <c r="FE5" s="173">
        <f t="shared" si="43"/>
        <v>1.2696752123479165E-2</v>
      </c>
      <c r="FF5" s="173">
        <f t="shared" si="44"/>
        <v>1.4930158974517998E-2</v>
      </c>
      <c r="FG5" s="173">
        <f t="shared" si="45"/>
        <v>1.707546296567982E-2</v>
      </c>
      <c r="FH5" s="173">
        <f t="shared" si="46"/>
        <v>1.8994016342562734E-2</v>
      </c>
      <c r="FI5" s="173">
        <f t="shared" si="47"/>
        <v>2.054931699076307E-2</v>
      </c>
      <c r="FJ5" s="173">
        <f t="shared" si="48"/>
        <v>2.1622914953985908E-2</v>
      </c>
      <c r="FK5" s="173">
        <f t="shared" si="49"/>
        <v>2.2129283529430305E-2</v>
      </c>
      <c r="FL5" s="173">
        <f t="shared" si="50"/>
        <v>2.2027069930838222E-2</v>
      </c>
      <c r="FM5" s="173">
        <f t="shared" si="51"/>
        <v>2.1324672612369349E-2</v>
      </c>
      <c r="FN5" s="173">
        <f t="shared" si="52"/>
        <v>2.0079101660152417E-2</v>
      </c>
      <c r="FO5" s="173">
        <f t="shared" si="53"/>
        <v>1.8388336777016349E-2</v>
      </c>
      <c r="FP5" s="173">
        <f t="shared" si="54"/>
        <v>1.6378604051937619E-2</v>
      </c>
      <c r="FQ5" s="173">
        <f t="shared" si="55"/>
        <v>1.418886260907672E-2</v>
      </c>
      <c r="FR5" s="173">
        <f t="shared" si="56"/>
        <v>1.1955136722390614E-2</v>
      </c>
      <c r="FS5" s="173">
        <f t="shared" si="57"/>
        <v>9.7971052872341466E-3</v>
      </c>
      <c r="FT5" s="173">
        <f t="shared" si="58"/>
        <v>7.8086735645219165E-3</v>
      </c>
      <c r="FU5" s="173">
        <f t="shared" si="59"/>
        <v>6.0533115244440052E-3</v>
      </c>
      <c r="FV5" s="173">
        <f t="shared" si="60"/>
        <v>4.5639938034669914E-3</v>
      </c>
      <c r="FW5" s="173">
        <f t="shared" si="61"/>
        <v>3.3468275231138852E-3</v>
      </c>
      <c r="FX5" s="173">
        <f t="shared" si="62"/>
        <v>2.3870300257754005E-3</v>
      </c>
      <c r="FY5" s="173">
        <f t="shared" si="63"/>
        <v>1.6558412459777424E-3</v>
      </c>
      <c r="FZ5" s="173">
        <f t="shared" si="64"/>
        <v>1.1171610235881904E-3</v>
      </c>
      <c r="GA5" s="173">
        <f t="shared" si="65"/>
        <v>7.3307619761906265E-4</v>
      </c>
      <c r="GB5" s="173">
        <f t="shared" si="66"/>
        <v>4.678630268954641E-4</v>
      </c>
      <c r="GC5" s="173">
        <f t="shared" si="67"/>
        <v>2.9041871418309853E-4</v>
      </c>
      <c r="GD5" s="173">
        <f t="shared" si="68"/>
        <v>1.7533423980100246E-4</v>
      </c>
      <c r="GE5" s="173">
        <f t="shared" si="69"/>
        <v>1.0295445300734617E-4</v>
      </c>
      <c r="GF5" s="173">
        <f t="shared" si="70"/>
        <v>5.8797627263647633E-5</v>
      </c>
      <c r="GG5" s="173">
        <f t="shared" si="71"/>
        <v>3.2659590149816609E-5</v>
      </c>
      <c r="GH5" s="173">
        <f t="shared" si="72"/>
        <v>1.764403556125214E-5</v>
      </c>
      <c r="GI5" s="173">
        <f t="shared" si="73"/>
        <v>9.2708890322108719E-6</v>
      </c>
      <c r="GJ5" s="173">
        <f t="shared" si="74"/>
        <v>4.7378478045054542E-6</v>
      </c>
      <c r="GK5" s="173">
        <f t="shared" si="75"/>
        <v>2.3549250683193255E-6</v>
      </c>
      <c r="GL5" s="173">
        <f t="shared" si="76"/>
        <v>1.138437897048529E-6</v>
      </c>
      <c r="GM5" s="173">
        <f t="shared" si="77"/>
        <v>5.3527610952675066E-7</v>
      </c>
      <c r="GN5" s="173">
        <f t="shared" si="78"/>
        <v>2.4478378211956511E-7</v>
      </c>
      <c r="GO5" s="173">
        <f t="shared" si="79"/>
        <v>1.0887387626055893E-7</v>
      </c>
      <c r="GP5" s="173">
        <f t="shared" si="80"/>
        <v>4.7097840503272611E-8</v>
      </c>
      <c r="GQ5" s="173">
        <f t="shared" si="81"/>
        <v>1.9815934961142161E-8</v>
      </c>
      <c r="GR5" s="173">
        <f t="shared" si="82"/>
        <v>8.1089459582536712E-9</v>
      </c>
      <c r="GS5" s="173">
        <f t="shared" si="83"/>
        <v>3.2273830100531555E-9</v>
      </c>
      <c r="GT5" s="173">
        <f t="shared" si="84"/>
        <v>1.2493176486091811E-9</v>
      </c>
      <c r="GU5" s="173">
        <f t="shared" si="85"/>
        <v>4.703612179184986E-10</v>
      </c>
      <c r="GV5" s="173">
        <f t="shared" si="86"/>
        <v>1.7223697990120915E-10</v>
      </c>
      <c r="GW5" s="173">
        <f t="shared" si="87"/>
        <v>6.1341947733036316E-11</v>
      </c>
      <c r="GX5" s="173">
        <f t="shared" si="88"/>
        <v>2.1248338967123582E-11</v>
      </c>
      <c r="GY5" s="173">
        <f t="shared" si="89"/>
        <v>7.1586095350585765E-12</v>
      </c>
      <c r="GZ5" s="173">
        <f t="shared" si="90"/>
        <v>2.3456792583382869E-12</v>
      </c>
      <c r="HA5" s="173">
        <f t="shared" si="91"/>
        <v>7.4755791671771398E-13</v>
      </c>
      <c r="HB5" s="173">
        <f t="shared" si="92"/>
        <v>2.3171669576528976E-13</v>
      </c>
      <c r="HC5" s="173">
        <f t="shared" si="93"/>
        <v>6.9856379464710734E-14</v>
      </c>
      <c r="HD5" s="173">
        <f t="shared" si="94"/>
        <v>2.0482882976478784E-14</v>
      </c>
      <c r="HE5" s="173">
        <f t="shared" si="95"/>
        <v>5.841338296639286E-15</v>
      </c>
      <c r="HF5" s="173">
        <f t="shared" si="96"/>
        <v>1.6202047393328279E-15</v>
      </c>
      <c r="HG5" s="173">
        <f t="shared" si="97"/>
        <v>4.3708278536994464E-16</v>
      </c>
      <c r="HH5" s="173">
        <f t="shared" si="98"/>
        <v>1.1468160706588036E-16</v>
      </c>
      <c r="HI5" s="173">
        <f t="shared" si="99"/>
        <v>2.9265779949361781E-17</v>
      </c>
      <c r="HJ5" s="173">
        <f t="shared" si="100"/>
        <v>7.2637802952067271E-18</v>
      </c>
      <c r="HK5" s="173">
        <f t="shared" si="101"/>
        <v>1.7534830055869369E-18</v>
      </c>
      <c r="HL5" s="173">
        <f t="shared" si="102"/>
        <v>4.1169603739568728E-19</v>
      </c>
      <c r="HM5" s="173">
        <f t="shared" si="103"/>
        <v>9.4013035848809173E-20</v>
      </c>
      <c r="HN5" s="173">
        <f t="shared" si="104"/>
        <v>2.0880251798731608E-20</v>
      </c>
      <c r="HO5" s="173">
        <f t="shared" si="105"/>
        <v>4.5104476908890465E-21</v>
      </c>
      <c r="HP5" s="173">
        <f t="shared" si="106"/>
        <v>9.476322534158163E-22</v>
      </c>
    </row>
    <row r="6" spans="1:225" x14ac:dyDescent="0.25">
      <c r="A6" s="4">
        <v>3</v>
      </c>
      <c r="B6" s="99">
        <v>60</v>
      </c>
      <c r="C6" s="99">
        <v>120</v>
      </c>
      <c r="D6" s="99">
        <v>240</v>
      </c>
      <c r="E6" s="36">
        <f t="shared" si="107"/>
        <v>1</v>
      </c>
      <c r="F6" s="36">
        <f t="shared" si="108"/>
        <v>0.5</v>
      </c>
      <c r="G6" s="77">
        <f t="shared" si="109"/>
        <v>130</v>
      </c>
      <c r="H6" s="23" t="s">
        <v>0</v>
      </c>
      <c r="I6" s="58"/>
      <c r="J6" s="300"/>
      <c r="K6" s="78">
        <f>IF(AND(B6&gt;0,C6&gt;0,D6&gt;0),IF(ISBLANK(J6),IF(ISBLANK(H6),"",(D6-B6)*VLOOKUP(H6,VLookups!$A$4:$B$13,2,FALSE)),J6),"")</f>
        <v>25.45584412271571</v>
      </c>
      <c r="L6" s="79">
        <f t="shared" si="0"/>
        <v>648</v>
      </c>
      <c r="M6" s="99">
        <v>150</v>
      </c>
      <c r="N6" s="290">
        <f>IF(AND(M6&gt;0,C6&gt;0,NOT(K6="")),ABS(VLOOKUP($M$1,VLookups!$A$43:$B$44,2,FALSE)-_xlfn.NORM.DIST(M6,G6,K6,TRUE)),"")</f>
        <v>0.78397080942905362</v>
      </c>
      <c r="O6" s="98">
        <f>IF(AND($B6&gt;0,$C6&gt;0,$D6&gt;0,NOT(ISBLANK($H6))),_xlfn.NORM.INV(ABS(VLOOKUP($M$1,VLookups!$A$43:$B$44,2,FALSE)-O$3),$G6,$K6),"")</f>
        <v>97.377023112274358</v>
      </c>
      <c r="P6" s="97">
        <f>IF(AND($B6&gt;0,$C6&gt;0,$D6&gt;0,NOT(ISBLANK($H6))),_xlfn.NORM.INV(ABS(VLOOKUP($M$1,VLookups!$A$43:$B$44,2,FALSE)-P$3),$G6,$K6),"")</f>
        <v>162.62297688772566</v>
      </c>
      <c r="Q6" s="98">
        <f>IF(AND($B6&gt;0,$C6&gt;0,$D6&gt;0,NOT(ISBLANK($H6))),_xlfn.NORM.INV(ABS(VLOOKUP($M$1,VLookups!$A$43:$B$44,2,FALSE)-Q$3),$G6,$K6),"")</f>
        <v>156.38328680653183</v>
      </c>
      <c r="R6" s="97">
        <f>IF(AND($B6&gt;0,$C6&gt;0,$D6&gt;0,NOT(ISBLANK($H6))),_xlfn.NORM.INV(ABS(VLOOKUP($M$1,VLookups!$A$43:$B$44,2,FALSE)-R$3),$G6,$K6),"")</f>
        <v>151.42417893219982</v>
      </c>
      <c r="S6" s="98">
        <f>IF(AND($B6&gt;0,$C6&gt;0,$D6&gt;0,NOT(ISBLANK($H6))),_xlfn.NORM.INV(ABS(VLOOKUP($M$1,VLookups!$A$43:$B$44,2,FALSE)-S$3),$G6,$K6),"")</f>
        <v>147.16970594336092</v>
      </c>
      <c r="T6" s="97">
        <f>IF(AND($B6&gt;0,$C6&gt;0,$D6&gt;0,NOT(ISBLANK($H6))),_xlfn.NORM.INV(ABS(VLOOKUP($M$1,VLookups!$A$43:$B$44,2,FALSE)-T$3),$G6,$K6),"")</f>
        <v>143.34905770936808</v>
      </c>
      <c r="U6" s="5"/>
      <c r="V6" s="172">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3">
        <f t="shared" si="6"/>
        <v>3.4030544833599828E-8</v>
      </c>
      <c r="DU6" s="173">
        <f t="shared" si="7"/>
        <v>6.1692718303972813E-8</v>
      </c>
      <c r="DV6" s="173">
        <f t="shared" si="8"/>
        <v>1.1029784899912051E-7</v>
      </c>
      <c r="DW6" s="173">
        <f t="shared" si="9"/>
        <v>1.9447702920905964E-7</v>
      </c>
      <c r="DX6" s="173">
        <f t="shared" si="10"/>
        <v>3.3817205183583961E-7</v>
      </c>
      <c r="DY6" s="173">
        <f t="shared" si="11"/>
        <v>5.7992955944005524E-7</v>
      </c>
      <c r="DZ6" s="173">
        <f t="shared" si="12"/>
        <v>9.8080102464684952E-7</v>
      </c>
      <c r="EA6" s="173">
        <f t="shared" si="13"/>
        <v>1.6358923004266197E-6</v>
      </c>
      <c r="EB6" s="173">
        <f t="shared" si="14"/>
        <v>2.6908942953415102E-6</v>
      </c>
      <c r="EC6" s="173">
        <f t="shared" si="15"/>
        <v>4.3652256639732821E-6</v>
      </c>
      <c r="ED6" s="173">
        <f t="shared" si="16"/>
        <v>6.9836890466281097E-6</v>
      </c>
      <c r="EE6" s="173">
        <f t="shared" si="17"/>
        <v>1.1018721849574648E-5</v>
      </c>
      <c r="EF6" s="173">
        <f t="shared" si="18"/>
        <v>1.7145323290894139E-5</v>
      </c>
      <c r="EG6" s="173">
        <f t="shared" si="19"/>
        <v>2.6310449581336071E-5</v>
      </c>
      <c r="EH6" s="173">
        <f t="shared" si="20"/>
        <v>3.9817958718731832E-5</v>
      </c>
      <c r="EI6" s="173">
        <f t="shared" si="21"/>
        <v>5.9428921247873872E-5</v>
      </c>
      <c r="EJ6" s="173">
        <f t="shared" si="22"/>
        <v>8.7475177871097068E-5</v>
      </c>
      <c r="EK6" s="173">
        <f t="shared" si="23"/>
        <v>1.2698135400614257E-4</v>
      </c>
      <c r="EL6" s="173">
        <f t="shared" si="24"/>
        <v>1.8178716017091829E-4</v>
      </c>
      <c r="EM6" s="173">
        <f t="shared" si="25"/>
        <v>2.5665787196832397E-4</v>
      </c>
      <c r="EN6" s="173">
        <f t="shared" si="26"/>
        <v>3.573667191490087E-4</v>
      </c>
      <c r="EO6" s="173">
        <f t="shared" si="27"/>
        <v>4.9072903341211343E-4</v>
      </c>
      <c r="EP6" s="173">
        <f t="shared" si="28"/>
        <v>6.6456510509785879E-4</v>
      </c>
      <c r="EQ6" s="173">
        <f t="shared" si="29"/>
        <v>8.875676122589765E-4</v>
      </c>
      <c r="ER6" s="173">
        <f t="shared" si="30"/>
        <v>1.1690510896494939E-3</v>
      </c>
      <c r="ES6" s="173">
        <f t="shared" si="31"/>
        <v>1.5185659860685284E-3</v>
      </c>
      <c r="ET6" s="173">
        <f t="shared" si="32"/>
        <v>1.945368938166221E-3</v>
      </c>
      <c r="EU6" s="173">
        <f t="shared" si="33"/>
        <v>2.4577540394292558E-3</v>
      </c>
      <c r="EV6" s="173">
        <f t="shared" si="34"/>
        <v>3.0622665617123712E-3</v>
      </c>
      <c r="EW6" s="173">
        <f t="shared" si="35"/>
        <v>3.7628395307601151E-3</v>
      </c>
      <c r="EX6" s="173">
        <f t="shared" si="36"/>
        <v>4.5599127809866453E-3</v>
      </c>
      <c r="EY6" s="173">
        <f t="shared" si="37"/>
        <v>5.4496110388368418E-3</v>
      </c>
      <c r="EZ6" s="173">
        <f t="shared" si="38"/>
        <v>6.4230693089353261E-3</v>
      </c>
      <c r="FA6" s="173">
        <f t="shared" si="39"/>
        <v>7.4659975468962039E-3</v>
      </c>
      <c r="FB6" s="173">
        <f t="shared" si="40"/>
        <v>8.5585700502638379E-3</v>
      </c>
      <c r="FC6" s="173">
        <f t="shared" si="41"/>
        <v>9.6757070000016536E-3</v>
      </c>
      <c r="FD6" s="173">
        <f t="shared" si="42"/>
        <v>1.0787786423451953E-2</v>
      </c>
      <c r="FE6" s="173">
        <f t="shared" si="43"/>
        <v>1.1861786503343547E-2</v>
      </c>
      <c r="FF6" s="173">
        <f t="shared" si="44"/>
        <v>1.2862814263572735E-2</v>
      </c>
      <c r="FG6" s="173">
        <f t="shared" si="45"/>
        <v>1.375593218946175E-2</v>
      </c>
      <c r="FH6" s="173">
        <f t="shared" si="46"/>
        <v>1.4508154980412509E-2</v>
      </c>
      <c r="FI6" s="173">
        <f t="shared" si="47"/>
        <v>1.5090459993160991E-2</v>
      </c>
      <c r="FJ6" s="173">
        <f t="shared" si="48"/>
        <v>1.5479641648764012E-2</v>
      </c>
      <c r="FK6" s="173">
        <f t="shared" si="49"/>
        <v>1.5659844999659327E-2</v>
      </c>
      <c r="FL6" s="173">
        <f t="shared" si="50"/>
        <v>1.5623637281705235E-2</v>
      </c>
      <c r="FM6" s="173">
        <f t="shared" si="51"/>
        <v>1.5372516530043522E-2</v>
      </c>
      <c r="FN6" s="173">
        <f t="shared" si="52"/>
        <v>1.4916808756039648E-2</v>
      </c>
      <c r="FO6" s="173">
        <f t="shared" si="53"/>
        <v>1.4274963520689361E-2</v>
      </c>
      <c r="FP6" s="173">
        <f t="shared" si="54"/>
        <v>1.3472314873959673E-2</v>
      </c>
      <c r="FQ6" s="173">
        <f t="shared" si="55"/>
        <v>1.2539423615106971E-2</v>
      </c>
      <c r="FR6" s="173">
        <f t="shared" si="56"/>
        <v>1.1510151927925556E-2</v>
      </c>
      <c r="FS6" s="173">
        <f t="shared" si="57"/>
        <v>1.0419638942110608E-2</v>
      </c>
      <c r="FT6" s="173">
        <f t="shared" si="58"/>
        <v>9.302344445742872E-3</v>
      </c>
      <c r="FU6" s="173">
        <f t="shared" si="59"/>
        <v>8.1903091508975876E-3</v>
      </c>
      <c r="FV6" s="173">
        <f t="shared" si="60"/>
        <v>7.1117471202642576E-3</v>
      </c>
      <c r="FW6" s="173">
        <f t="shared" si="61"/>
        <v>6.0900442531263274E-3</v>
      </c>
      <c r="FX6" s="173">
        <f t="shared" si="62"/>
        <v>5.1431918371915306E-3</v>
      </c>
      <c r="FY6" s="173">
        <f t="shared" si="63"/>
        <v>4.283641631748979E-3</v>
      </c>
      <c r="FZ6" s="173">
        <f t="shared" si="64"/>
        <v>3.5185333368301804E-3</v>
      </c>
      <c r="GA6" s="173">
        <f t="shared" si="65"/>
        <v>2.8502197283043918E-3</v>
      </c>
      <c r="GB6" s="173">
        <f t="shared" si="66"/>
        <v>2.2770006030423812E-3</v>
      </c>
      <c r="GC6" s="173">
        <f t="shared" si="67"/>
        <v>1.7939737402656438E-3</v>
      </c>
      <c r="GD6" s="173">
        <f t="shared" si="68"/>
        <v>1.3939177548137841E-3</v>
      </c>
      <c r="GE6" s="173">
        <f t="shared" si="69"/>
        <v>1.0681355024869887E-3</v>
      </c>
      <c r="GF6" s="173">
        <f t="shared" si="70"/>
        <v>8.0720470181486735E-4</v>
      </c>
      <c r="GG6" s="173">
        <f t="shared" si="71"/>
        <v>6.0160182871656152E-4</v>
      </c>
      <c r="GH6" s="173">
        <f t="shared" si="72"/>
        <v>4.4218371566232711E-4</v>
      </c>
      <c r="GI6" s="173">
        <f t="shared" si="73"/>
        <v>3.2052689312802007E-4</v>
      </c>
      <c r="GJ6" s="173">
        <f t="shared" si="74"/>
        <v>2.2913653179589992E-4</v>
      </c>
      <c r="GK6" s="173">
        <f t="shared" si="75"/>
        <v>1.6154455671301906E-4</v>
      </c>
      <c r="GL6" s="173">
        <f t="shared" si="76"/>
        <v>1.123203517157697E-4</v>
      </c>
      <c r="GM6" s="173">
        <f t="shared" si="77"/>
        <v>7.7018084416549096E-5</v>
      </c>
      <c r="GN6" s="173">
        <f t="shared" si="78"/>
        <v>5.2082893396559735E-5</v>
      </c>
      <c r="GO6" s="173">
        <f t="shared" si="79"/>
        <v>3.4734865797739434E-5</v>
      </c>
      <c r="GP6" s="173">
        <f t="shared" si="80"/>
        <v>2.2845690021654262E-5</v>
      </c>
      <c r="GQ6" s="173">
        <f t="shared" si="81"/>
        <v>1.4818732778409333E-5</v>
      </c>
      <c r="GR6" s="173">
        <f t="shared" si="82"/>
        <v>9.4795121068745269E-6</v>
      </c>
      <c r="GS6" s="173">
        <f t="shared" si="83"/>
        <v>5.9803835295058246E-6</v>
      </c>
      <c r="GT6" s="173">
        <f t="shared" si="84"/>
        <v>3.7208333582751054E-6</v>
      </c>
      <c r="GU6" s="173">
        <f t="shared" si="85"/>
        <v>2.2830716205780616E-6</v>
      </c>
      <c r="GV6" s="173">
        <f t="shared" si="86"/>
        <v>1.3815511967354734E-6</v>
      </c>
      <c r="GW6" s="173">
        <f t="shared" si="87"/>
        <v>8.2448462880495027E-7</v>
      </c>
      <c r="GX6" s="173">
        <f t="shared" si="88"/>
        <v>4.8525081722659744E-7</v>
      </c>
      <c r="GY6" s="173">
        <f t="shared" si="89"/>
        <v>2.8165542445117069E-7</v>
      </c>
      <c r="GZ6" s="173">
        <f t="shared" si="90"/>
        <v>1.6122712003153094E-7</v>
      </c>
      <c r="HA6" s="173">
        <f t="shared" si="91"/>
        <v>9.1017772993872695E-8</v>
      </c>
      <c r="HB6" s="173">
        <f t="shared" si="92"/>
        <v>5.067368016581137E-8</v>
      </c>
      <c r="HC6" s="173">
        <f t="shared" si="93"/>
        <v>2.782318344087231E-8</v>
      </c>
      <c r="HD6" s="173">
        <f t="shared" si="94"/>
        <v>1.5066047225312159E-8</v>
      </c>
      <c r="HE6" s="173">
        <f t="shared" si="95"/>
        <v>8.0456282481328146E-9</v>
      </c>
      <c r="HF6" s="173">
        <f t="shared" si="96"/>
        <v>4.2372953029112183E-9</v>
      </c>
      <c r="HG6" s="173">
        <f t="shared" si="97"/>
        <v>2.2008256223498444E-9</v>
      </c>
      <c r="HH6" s="173">
        <f t="shared" si="98"/>
        <v>1.1273289700655146E-9</v>
      </c>
      <c r="HI6" s="173">
        <f t="shared" si="99"/>
        <v>5.6948702528203679E-10</v>
      </c>
      <c r="HJ6" s="173">
        <f t="shared" si="100"/>
        <v>2.8371685197005756E-10</v>
      </c>
      <c r="HK6" s="173">
        <f t="shared" si="101"/>
        <v>1.3939736456280555E-10</v>
      </c>
      <c r="HL6" s="173">
        <f t="shared" si="102"/>
        <v>6.7544832023477031E-11</v>
      </c>
      <c r="HM6" s="173">
        <f t="shared" si="103"/>
        <v>3.2277346247874141E-11</v>
      </c>
      <c r="HN6" s="173">
        <f t="shared" si="104"/>
        <v>1.52114862192486E-11</v>
      </c>
      <c r="HO6" s="173">
        <f t="shared" si="105"/>
        <v>7.0699054830918474E-12</v>
      </c>
      <c r="HP6" s="173">
        <f t="shared" si="106"/>
        <v>3.2405871045556875E-12</v>
      </c>
    </row>
    <row r="7" spans="1:225" x14ac:dyDescent="0.25">
      <c r="A7" s="4">
        <v>4</v>
      </c>
      <c r="B7" s="99">
        <v>60</v>
      </c>
      <c r="C7" s="99">
        <v>120</v>
      </c>
      <c r="D7" s="99">
        <v>240</v>
      </c>
      <c r="E7" s="36">
        <f t="shared" si="107"/>
        <v>1</v>
      </c>
      <c r="F7" s="36">
        <f t="shared" si="108"/>
        <v>0.5</v>
      </c>
      <c r="G7" s="77">
        <f t="shared" si="109"/>
        <v>130</v>
      </c>
      <c r="H7" s="23" t="s">
        <v>3</v>
      </c>
      <c r="I7" s="58"/>
      <c r="J7" s="300"/>
      <c r="K7" s="78">
        <f>IF(AND(B7&gt;0,C7&gt;0,D7&gt;0),IF(ISBLANK(J7),IF(ISBLANK(H7),"",(D7-B7)*VLOOKUP(H7,VLookups!$A$4:$B$13,2,FALSE)),J7),"")</f>
        <v>31.176914536239792</v>
      </c>
      <c r="L7" s="79">
        <f t="shared" si="0"/>
        <v>972</v>
      </c>
      <c r="M7" s="99">
        <v>150</v>
      </c>
      <c r="N7" s="290">
        <f>IF(AND(M7&gt;0,C7&gt;0,NOT(K7="")),ABS(VLOOKUP($M$1,VLookups!$A$43:$B$44,2,FALSE)-_xlfn.NORM.DIST(M7,G7,K7,TRUE)),"")</f>
        <v>0.73940115668317219</v>
      </c>
      <c r="O7" s="98">
        <f>IF(AND($B7&gt;0,$C7&gt;0,$D7&gt;0,NOT(ISBLANK($H7))),_xlfn.NORM.INV(ABS(VLOOKUP($M$1,VLookups!$A$43:$B$44,2,FALSE)-O$3),$G7,$K7),"")</f>
        <v>90.045176367231676</v>
      </c>
      <c r="P7" s="97">
        <f>IF(AND($B7&gt;0,$C7&gt;0,$D7&gt;0,NOT(ISBLANK($H7))),_xlfn.NORM.INV(ABS(VLOOKUP($M$1,VLookups!$A$43:$B$44,2,FALSE)-P$3),$G7,$K7),"")</f>
        <v>169.95482363276832</v>
      </c>
      <c r="Q7" s="98">
        <f>IF(AND($B7&gt;0,$C7&gt;0,$D7&gt;0,NOT(ISBLANK($H7))),_xlfn.NORM.INV(ABS(VLOOKUP($M$1,VLookups!$A$43:$B$44,2,FALSE)-Q$3),$G7,$K7),"")</f>
        <v>162.31279520675321</v>
      </c>
      <c r="R7" s="97">
        <f>IF(AND($B7&gt;0,$C7&gt;0,$D7&gt;0,NOT(ISBLANK($H7))),_xlfn.NORM.INV(ABS(VLOOKUP($M$1,VLookups!$A$43:$B$44,2,FALSE)-R$3),$G7,$K7),"")</f>
        <v>156.23915327098746</v>
      </c>
      <c r="S7" s="98">
        <f>IF(AND($B7&gt;0,$C7&gt;0,$D7&gt;0,NOT(ISBLANK($H7))),_xlfn.NORM.INV(ABS(VLOOKUP($M$1,VLookups!$A$43:$B$44,2,FALSE)-S$3),$G7,$K7),"")</f>
        <v>151.02850929743298</v>
      </c>
      <c r="T7" s="97">
        <f>IF(AND($B7&gt;0,$C7&gt;0,$D7&gt;0,NOT(ISBLANK($H7))),_xlfn.NORM.INV(ABS(VLOOKUP($M$1,VLookups!$A$43:$B$44,2,FALSE)-T$3),$G7,$K7),"")</f>
        <v>146.34918996745893</v>
      </c>
      <c r="U7" s="5"/>
      <c r="V7" s="172">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3">
        <f t="shared" si="6"/>
        <v>2.1457271329780539E-6</v>
      </c>
      <c r="DU7" s="173">
        <f t="shared" si="7"/>
        <v>3.1901994008316622E-6</v>
      </c>
      <c r="DV7" s="173">
        <f t="shared" si="8"/>
        <v>4.6993730300369603E-6</v>
      </c>
      <c r="DW7" s="173">
        <f t="shared" si="9"/>
        <v>6.8586835549143326E-6</v>
      </c>
      <c r="DX7" s="173">
        <f t="shared" si="10"/>
        <v>9.9179146473805666E-6</v>
      </c>
      <c r="DY7" s="173">
        <f t="shared" si="11"/>
        <v>1.4209497562121351E-5</v>
      </c>
      <c r="DZ7" s="173">
        <f t="shared" si="12"/>
        <v>2.017046136264034E-5</v>
      </c>
      <c r="EA7" s="173">
        <f t="shared" si="13"/>
        <v>2.8368194570942207E-5</v>
      </c>
      <c r="EB7" s="173">
        <f t="shared" si="14"/>
        <v>3.9529954709488454E-5</v>
      </c>
      <c r="EC7" s="173">
        <f t="shared" si="15"/>
        <v>5.4575747319387442E-5</v>
      </c>
      <c r="ED7" s="173">
        <f t="shared" si="16"/>
        <v>7.4653783114011658E-5</v>
      </c>
      <c r="EE7" s="173">
        <f t="shared" si="17"/>
        <v>1.0117721126811289E-4</v>
      </c>
      <c r="EF7" s="173">
        <f t="shared" si="18"/>
        <v>1.3586022947510988E-4</v>
      </c>
      <c r="EG7" s="173">
        <f t="shared" si="19"/>
        <v>1.8075101201106954E-4</v>
      </c>
      <c r="EH7" s="173">
        <f t="shared" si="20"/>
        <v>2.3825821627508373E-4</v>
      </c>
      <c r="EI7" s="173">
        <f t="shared" si="21"/>
        <v>3.1116718389065845E-4</v>
      </c>
      <c r="EJ7" s="173">
        <f t="shared" si="22"/>
        <v>4.0264141867867503E-4</v>
      </c>
      <c r="EK7" s="173">
        <f t="shared" si="23"/>
        <v>5.1620458838943172E-4</v>
      </c>
      <c r="EL7" s="173">
        <f t="shared" si="24"/>
        <v>6.5569825559243201E-4</v>
      </c>
      <c r="EM7" s="173">
        <f t="shared" si="25"/>
        <v>8.2521089048329707E-4</v>
      </c>
      <c r="EN7" s="173">
        <f t="shared" si="26"/>
        <v>1.028974537718357E-3</v>
      </c>
      <c r="EO7" s="173">
        <f t="shared" si="27"/>
        <v>1.2712268590948817E-3</v>
      </c>
      <c r="EP7" s="173">
        <f t="shared" si="28"/>
        <v>1.5560381738433052E-3</v>
      </c>
      <c r="EQ7" s="173">
        <f t="shared" si="29"/>
        <v>1.8871055371153754E-3</v>
      </c>
      <c r="ER7" s="173">
        <f t="shared" si="30"/>
        <v>2.2675187424228958E-3</v>
      </c>
      <c r="ES7" s="173">
        <f t="shared" si="31"/>
        <v>2.6995062467131351E-3</v>
      </c>
      <c r="ET7" s="173">
        <f t="shared" si="32"/>
        <v>3.1841721747028684E-3</v>
      </c>
      <c r="EU7" s="173">
        <f t="shared" si="33"/>
        <v>3.7212384852521518E-3</v>
      </c>
      <c r="EV7" s="173">
        <f t="shared" si="34"/>
        <v>4.3088087650427079E-3</v>
      </c>
      <c r="EW7" s="173">
        <f t="shared" si="35"/>
        <v>4.9431716337249975E-3</v>
      </c>
      <c r="EX7" s="173">
        <f t="shared" si="36"/>
        <v>5.6186621055683882E-3</v>
      </c>
      <c r="EY7" s="173">
        <f t="shared" si="37"/>
        <v>6.3275982232675774E-3</v>
      </c>
      <c r="EZ7" s="173">
        <f t="shared" si="38"/>
        <v>7.0603077258485514E-3</v>
      </c>
      <c r="FA7" s="173">
        <f t="shared" si="39"/>
        <v>7.8052554290004659E-3</v>
      </c>
      <c r="FB7" s="173">
        <f t="shared" si="40"/>
        <v>8.5492765255804817E-3</v>
      </c>
      <c r="FC7" s="173">
        <f t="shared" si="41"/>
        <v>9.2779144535651611E-3</v>
      </c>
      <c r="FD7" s="173">
        <f t="shared" si="42"/>
        <v>9.9758547679937876E-3</v>
      </c>
      <c r="FE7" s="173">
        <f t="shared" si="43"/>
        <v>1.0627439145186404E-2</v>
      </c>
      <c r="FF7" s="173">
        <f t="shared" si="44"/>
        <v>1.1217236861635256E-2</v>
      </c>
      <c r="FG7" s="173">
        <f t="shared" si="45"/>
        <v>1.1730645455181E-2</v>
      </c>
      <c r="FH7" s="173">
        <f t="shared" si="46"/>
        <v>1.2154488365017891E-2</v>
      </c>
      <c r="FI7" s="173">
        <f t="shared" si="47"/>
        <v>1.2477575612241366E-2</v>
      </c>
      <c r="FJ7" s="173">
        <f t="shared" si="48"/>
        <v>1.2691194301259848E-2</v>
      </c>
      <c r="FK7" s="173">
        <f t="shared" si="49"/>
        <v>1.2789498957270879E-2</v>
      </c>
      <c r="FL7" s="173">
        <f t="shared" si="50"/>
        <v>1.2769777297408044E-2</v>
      </c>
      <c r="FM7" s="173">
        <f t="shared" si="51"/>
        <v>1.2632574570610282E-2</v>
      </c>
      <c r="FN7" s="173">
        <f t="shared" si="52"/>
        <v>1.2381668510445507E-2</v>
      </c>
      <c r="FO7" s="173">
        <f t="shared" si="53"/>
        <v>1.2023896506783165E-2</v>
      </c>
      <c r="FP7" s="173">
        <f t="shared" si="54"/>
        <v>1.1568846031899178E-2</v>
      </c>
      <c r="FQ7" s="173">
        <f t="shared" si="55"/>
        <v>1.1028427883070142E-2</v>
      </c>
      <c r="FR7" s="173">
        <f t="shared" si="56"/>
        <v>1.0416358745806598E-2</v>
      </c>
      <c r="FS7" s="173">
        <f t="shared" si="57"/>
        <v>9.747584414776472E-3</v>
      </c>
      <c r="FT7" s="173">
        <f t="shared" si="58"/>
        <v>9.0376774128185251E-3</v>
      </c>
      <c r="FU7" s="173">
        <f t="shared" si="59"/>
        <v>8.3022426310904156E-3</v>
      </c>
      <c r="FV7" s="173">
        <f t="shared" si="60"/>
        <v>7.5563621127079043E-3</v>
      </c>
      <c r="FW7" s="173">
        <f t="shared" si="61"/>
        <v>6.8141055591263216E-3</v>
      </c>
      <c r="FX7" s="173">
        <f t="shared" si="62"/>
        <v>6.0881270522749973E-3</v>
      </c>
      <c r="FY7" s="173">
        <f t="shared" si="63"/>
        <v>5.3893614547198291E-3</v>
      </c>
      <c r="FZ7" s="173">
        <f t="shared" si="64"/>
        <v>4.7268266077140804E-3</v>
      </c>
      <c r="GA7" s="173">
        <f t="shared" si="65"/>
        <v>4.1075303963927926E-3</v>
      </c>
      <c r="GB7" s="173">
        <f t="shared" si="66"/>
        <v>3.5364755119465258E-3</v>
      </c>
      <c r="GC7" s="173">
        <f t="shared" si="67"/>
        <v>3.0167497068897069E-3</v>
      </c>
      <c r="GD7" s="173">
        <f t="shared" si="68"/>
        <v>2.5496857576115394E-3</v>
      </c>
      <c r="GE7" s="173">
        <f t="shared" si="69"/>
        <v>2.1350733102932055E-3</v>
      </c>
      <c r="GF7" s="173">
        <f t="shared" si="70"/>
        <v>1.7714042407541532E-3</v>
      </c>
      <c r="GG7" s="173">
        <f t="shared" si="71"/>
        <v>1.4561339353119345E-3</v>
      </c>
      <c r="GH7" s="173">
        <f t="shared" si="72"/>
        <v>1.1859427412150029E-3</v>
      </c>
      <c r="GI7" s="173">
        <f t="shared" si="73"/>
        <v>9.5698443470499707E-4</v>
      </c>
      <c r="GJ7" s="173">
        <f t="shared" si="74"/>
        <v>7.6511159158848649E-4</v>
      </c>
      <c r="GK7" s="173">
        <f t="shared" si="75"/>
        <v>6.0607091652295584E-4</v>
      </c>
      <c r="GL7" s="173">
        <f t="shared" si="76"/>
        <v>4.7566463260704893E-4</v>
      </c>
      <c r="GM7" s="173">
        <f t="shared" si="77"/>
        <v>3.698767502428829E-4</v>
      </c>
      <c r="GN7" s="173">
        <f t="shared" si="78"/>
        <v>2.8496528720168733E-4</v>
      </c>
      <c r="GO7" s="173">
        <f t="shared" si="79"/>
        <v>2.1752322907332762E-4</v>
      </c>
      <c r="GP7" s="173">
        <f t="shared" si="80"/>
        <v>1.6451218781288134E-4</v>
      </c>
      <c r="GQ7" s="173">
        <f t="shared" si="81"/>
        <v>1.2327337012851749E-4</v>
      </c>
      <c r="GR7" s="173">
        <f t="shared" si="82"/>
        <v>9.152067512639315E-5</v>
      </c>
      <c r="GS7" s="173">
        <f t="shared" si="83"/>
        <v>6.7320590376617113E-5</v>
      </c>
      <c r="GT7" s="173">
        <f t="shared" si="84"/>
        <v>4.9063143643202978E-5</v>
      </c>
      <c r="GU7" s="173">
        <f t="shared" si="85"/>
        <v>3.5427587705540807E-5</v>
      </c>
      <c r="GV7" s="173">
        <f t="shared" si="86"/>
        <v>2.5345831715248314E-5</v>
      </c>
      <c r="GW7" s="173">
        <f t="shared" si="87"/>
        <v>1.7965953321918448E-5</v>
      </c>
      <c r="GX7" s="173">
        <f t="shared" si="88"/>
        <v>1.2617483391704504E-5</v>
      </c>
      <c r="GY7" s="173">
        <f t="shared" si="89"/>
        <v>8.7795846658325753E-6</v>
      </c>
      <c r="GZ7" s="173">
        <f t="shared" si="90"/>
        <v>6.0527669930198103E-6</v>
      </c>
      <c r="HA7" s="173">
        <f t="shared" si="91"/>
        <v>4.1344019309061175E-6</v>
      </c>
      <c r="HB7" s="173">
        <f t="shared" si="92"/>
        <v>2.7980159687672264E-6</v>
      </c>
      <c r="HC7" s="173">
        <f t="shared" si="93"/>
        <v>1.8761451607894146E-6</v>
      </c>
      <c r="HD7" s="173">
        <f t="shared" si="94"/>
        <v>1.2464114818793922E-6</v>
      </c>
      <c r="HE7" s="173">
        <f t="shared" si="95"/>
        <v>8.2041803617277313E-7</v>
      </c>
      <c r="HF7" s="173">
        <f t="shared" si="96"/>
        <v>5.3504180004145186E-7</v>
      </c>
      <c r="HG7" s="173">
        <f t="shared" si="97"/>
        <v>3.4571560275180483E-7</v>
      </c>
      <c r="HH7" s="173">
        <f t="shared" si="98"/>
        <v>2.2132425101151011E-7</v>
      </c>
      <c r="HI7" s="173">
        <f t="shared" si="99"/>
        <v>1.4038405430275743E-7</v>
      </c>
      <c r="HJ7" s="173">
        <f t="shared" si="100"/>
        <v>8.8223709224646849E-8</v>
      </c>
      <c r="HK7" s="173">
        <f t="shared" si="101"/>
        <v>5.493278279719459E-8</v>
      </c>
      <c r="HL7" s="173">
        <f t="shared" si="102"/>
        <v>3.3888835216796955E-8</v>
      </c>
      <c r="HM7" s="173">
        <f t="shared" si="103"/>
        <v>2.0713831486481384E-8</v>
      </c>
      <c r="HN7" s="173">
        <f t="shared" si="104"/>
        <v>1.2544200597743215E-8</v>
      </c>
      <c r="HO7" s="173">
        <f t="shared" si="105"/>
        <v>7.5266946344590659E-9</v>
      </c>
      <c r="HP7" s="173">
        <f t="shared" si="106"/>
        <v>4.4744984063526091E-9</v>
      </c>
    </row>
    <row r="8" spans="1:225" x14ac:dyDescent="0.25">
      <c r="A8" s="4">
        <v>5</v>
      </c>
      <c r="B8" s="99">
        <v>60</v>
      </c>
      <c r="C8" s="99">
        <v>120</v>
      </c>
      <c r="D8" s="99">
        <v>240</v>
      </c>
      <c r="E8" s="36">
        <f t="shared" si="107"/>
        <v>1</v>
      </c>
      <c r="F8" s="36">
        <f t="shared" si="108"/>
        <v>0.5</v>
      </c>
      <c r="G8" s="77">
        <f t="shared" si="109"/>
        <v>130</v>
      </c>
      <c r="H8" s="23" t="s">
        <v>1</v>
      </c>
      <c r="I8" s="58"/>
      <c r="J8" s="300"/>
      <c r="K8" s="78">
        <f>IF(AND(B8&gt;0,C8&gt;0,D8&gt;0),IF(ISBLANK(J8),IF(ISBLANK(H8),"",(D8-B8)*VLOOKUP(H8,VLookups!$A$4:$B$13,2,FALSE)),J8),"")</f>
        <v>38.183766184073569</v>
      </c>
      <c r="L8" s="79">
        <f t="shared" si="0"/>
        <v>1458.0000000000002</v>
      </c>
      <c r="M8" s="99">
        <v>150</v>
      </c>
      <c r="N8" s="290">
        <f>IF(AND(M8&gt;0,C8&gt;0,NOT(K8="")),ABS(VLOOKUP($M$1,VLookups!$A$43:$B$44,2,FALSE)-_xlfn.NORM.DIST(M8,G8,K8,TRUE)),"")</f>
        <v>0.69978519138354423</v>
      </c>
      <c r="O8" s="98">
        <f>IF(AND($B8&gt;0,$C8&gt;0,$D8&gt;0,NOT(ISBLANK($H8))),_xlfn.NORM.INV(ABS(VLOOKUP($M$1,VLookups!$A$43:$B$44,2,FALSE)-O$3),$G8,$K8),"")</f>
        <v>81.065534668411544</v>
      </c>
      <c r="P8" s="97">
        <f>IF(AND($B8&gt;0,$C8&gt;0,$D8&gt;0,NOT(ISBLANK($H8))),_xlfn.NORM.INV(ABS(VLOOKUP($M$1,VLookups!$A$43:$B$44,2,FALSE)-P$3),$G8,$K8),"")</f>
        <v>178.93446533158846</v>
      </c>
      <c r="Q8" s="98">
        <f>IF(AND($B8&gt;0,$C8&gt;0,$D8&gt;0,NOT(ISBLANK($H8))),_xlfn.NORM.INV(ABS(VLOOKUP($M$1,VLookups!$A$43:$B$44,2,FALSE)-Q$3),$G8,$K8),"")</f>
        <v>169.57493020979771</v>
      </c>
      <c r="R8" s="97">
        <f>IF(AND($B8&gt;0,$C8&gt;0,$D8&gt;0,NOT(ISBLANK($H8))),_xlfn.NORM.INV(ABS(VLOOKUP($M$1,VLookups!$A$43:$B$44,2,FALSE)-R$3),$G8,$K8),"")</f>
        <v>162.13626839829976</v>
      </c>
      <c r="S8" s="98">
        <f>IF(AND($B8&gt;0,$C8&gt;0,$D8&gt;0,NOT(ISBLANK($H8))),_xlfn.NORM.INV(ABS(VLOOKUP($M$1,VLookups!$A$43:$B$44,2,FALSE)-S$3),$G8,$K8),"")</f>
        <v>155.75455891504137</v>
      </c>
      <c r="T8" s="97">
        <f>IF(AND($B8&gt;0,$C8&gt;0,$D8&gt;0,NOT(ISBLANK($H8))),_xlfn.NORM.INV(ABS(VLOOKUP($M$1,VLookups!$A$43:$B$44,2,FALSE)-T$3),$G8,$K8),"")</f>
        <v>150.02358656405212</v>
      </c>
      <c r="U8" s="5"/>
      <c r="V8" s="172">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3">
        <f t="shared" si="6"/>
        <v>3.1770911651762764E-5</v>
      </c>
      <c r="DU8" s="173">
        <f t="shared" si="7"/>
        <v>4.1386487365509711E-5</v>
      </c>
      <c r="DV8" s="173">
        <f t="shared" si="8"/>
        <v>5.3580483506748689E-5</v>
      </c>
      <c r="DW8" s="173">
        <f t="shared" si="9"/>
        <v>6.8940409516620065E-5</v>
      </c>
      <c r="DX8" s="173">
        <f t="shared" si="10"/>
        <v>8.8157701656256266E-5</v>
      </c>
      <c r="DY8" s="173">
        <f t="shared" si="11"/>
        <v>1.1203812431898756E-4</v>
      </c>
      <c r="DZ8" s="173">
        <f t="shared" si="12"/>
        <v>1.4151112044733151E-4</v>
      </c>
      <c r="EA8" s="173">
        <f t="shared" si="13"/>
        <v>1.776374292923177E-4</v>
      </c>
      <c r="EB8" s="173">
        <f t="shared" si="14"/>
        <v>2.2161418720586973E-4</v>
      </c>
      <c r="EC8" s="173">
        <f t="shared" si="15"/>
        <v>2.7477664032583095E-4</v>
      </c>
      <c r="ED8" s="173">
        <f t="shared" si="16"/>
        <v>3.385955364583283E-4</v>
      </c>
      <c r="EE8" s="173">
        <f t="shared" si="17"/>
        <v>4.1466923750699508E-4</v>
      </c>
      <c r="EF8" s="173">
        <f t="shared" si="18"/>
        <v>5.0470961394747239E-4</v>
      </c>
      <c r="EG8" s="173">
        <f t="shared" si="19"/>
        <v>6.1052085903933481E-4</v>
      </c>
      <c r="EH8" s="173">
        <f t="shared" si="20"/>
        <v>7.3397050120176219E-4</v>
      </c>
      <c r="EI8" s="173">
        <f t="shared" si="21"/>
        <v>8.7695210433086715E-4</v>
      </c>
      <c r="EJ8" s="173">
        <f t="shared" si="22"/>
        <v>1.0413394304621462E-3</v>
      </c>
      <c r="EK8" s="173">
        <f t="shared" si="23"/>
        <v>1.2289321953692801E-3</v>
      </c>
      <c r="EL8" s="173">
        <f t="shared" si="24"/>
        <v>1.4413939685603986E-3</v>
      </c>
      <c r="EM8" s="173">
        <f t="shared" si="25"/>
        <v>1.6801832420867853E-3</v>
      </c>
      <c r="EN8" s="173">
        <f t="shared" si="26"/>
        <v>1.9464791990983503E-3</v>
      </c>
      <c r="EO8" s="173">
        <f t="shared" si="27"/>
        <v>2.2411042289594103E-3</v>
      </c>
      <c r="EP8" s="173">
        <f t="shared" si="28"/>
        <v>2.5644457318139365E-3</v>
      </c>
      <c r="EQ8" s="173">
        <f t="shared" si="29"/>
        <v>2.916380198894843E-3</v>
      </c>
      <c r="ER8" s="173">
        <f t="shared" si="30"/>
        <v>3.2962029108001552E-3</v>
      </c>
      <c r="ES8" s="173">
        <f t="shared" si="31"/>
        <v>3.7025668298698465E-3</v>
      </c>
      <c r="ET8" s="173">
        <f t="shared" si="32"/>
        <v>4.1334343429499472E-3</v>
      </c>
      <c r="EU8" s="173">
        <f t="shared" si="33"/>
        <v>4.5860454109785155E-3</v>
      </c>
      <c r="EV8" s="173">
        <f t="shared" si="34"/>
        <v>5.0569053838684166E-3</v>
      </c>
      <c r="EW8" s="173">
        <f t="shared" si="35"/>
        <v>5.5417952355127625E-3</v>
      </c>
      <c r="EX8" s="173">
        <f t="shared" si="36"/>
        <v>6.0358062692049607E-3</v>
      </c>
      <c r="EY8" s="173">
        <f t="shared" si="37"/>
        <v>6.5334004566714315E-3</v>
      </c>
      <c r="EZ8" s="173">
        <f t="shared" si="38"/>
        <v>7.0284965363274794E-3</v>
      </c>
      <c r="FA8" s="173">
        <f t="shared" si="39"/>
        <v>7.5145808532774295E-3</v>
      </c>
      <c r="FB8" s="173">
        <f t="shared" si="40"/>
        <v>7.9848407310181002E-3</v>
      </c>
      <c r="FC8" s="173">
        <f t="shared" si="41"/>
        <v>8.4323169869191111E-3</v>
      </c>
      <c r="FD8" s="173">
        <f t="shared" si="42"/>
        <v>8.8500711088223324E-3</v>
      </c>
      <c r="FE8" s="173">
        <f t="shared" si="43"/>
        <v>9.2313616668974873E-3</v>
      </c>
      <c r="FF8" s="173">
        <f t="shared" si="44"/>
        <v>9.5698238067192971E-3</v>
      </c>
      <c r="FG8" s="173">
        <f t="shared" si="45"/>
        <v>9.859645210317812E-3</v>
      </c>
      <c r="FH8" s="173">
        <f t="shared" si="46"/>
        <v>1.0095731761750477E-2</v>
      </c>
      <c r="FI8" s="173">
        <f t="shared" si="47"/>
        <v>1.0273856335246407E-2</v>
      </c>
      <c r="FJ8" s="173">
        <f t="shared" si="48"/>
        <v>1.0390784640160512E-2</v>
      </c>
      <c r="FK8" s="173">
        <f t="shared" si="49"/>
        <v>1.044437289012713E-2</v>
      </c>
      <c r="FL8" s="173">
        <f t="shared" si="50"/>
        <v>1.0433633176019808E-2</v>
      </c>
      <c r="FM8" s="173">
        <f t="shared" si="51"/>
        <v>1.0358763757558545E-2</v>
      </c>
      <c r="FN8" s="173">
        <f t="shared" si="52"/>
        <v>1.0221142975889549E-2</v>
      </c>
      <c r="FO8" s="173">
        <f t="shared" si="53"/>
        <v>1.0023287048275173E-2</v>
      </c>
      <c r="FP8" s="173">
        <f t="shared" si="54"/>
        <v>9.7687735504708405E-3</v>
      </c>
      <c r="FQ8" s="173">
        <f t="shared" si="55"/>
        <v>9.4621338376941044E-3</v>
      </c>
      <c r="FR8" s="173">
        <f t="shared" si="56"/>
        <v>9.1087189232070889E-3</v>
      </c>
      <c r="FS8" s="173">
        <f t="shared" si="57"/>
        <v>8.7145443581179323E-3</v>
      </c>
      <c r="FT8" s="173">
        <f t="shared" si="58"/>
        <v>8.2861203867462489E-3</v>
      </c>
      <c r="FU8" s="173">
        <f t="shared" si="59"/>
        <v>7.8302740574655132E-3</v>
      </c>
      <c r="FV8" s="173">
        <f t="shared" si="60"/>
        <v>7.3539700385300772E-3</v>
      </c>
      <c r="FW8" s="173">
        <f t="shared" si="61"/>
        <v>6.8641366317483323E-3</v>
      </c>
      <c r="FX8" s="173">
        <f t="shared" si="62"/>
        <v>6.3675029227810874E-3</v>
      </c>
      <c r="FY8" s="173">
        <f t="shared" si="63"/>
        <v>5.870452200435668E-3</v>
      </c>
      <c r="FZ8" s="173">
        <f t="shared" si="64"/>
        <v>5.3788957762166906E-3</v>
      </c>
      <c r="GA8" s="173">
        <f t="shared" si="65"/>
        <v>4.8981702052467565E-3</v>
      </c>
      <c r="GB8" s="173">
        <f t="shared" si="66"/>
        <v>4.4329597194113822E-3</v>
      </c>
      <c r="GC8" s="173">
        <f t="shared" si="67"/>
        <v>3.9872445007142409E-3</v>
      </c>
      <c r="GD8" s="173">
        <f t="shared" si="68"/>
        <v>3.564274309175614E-3</v>
      </c>
      <c r="GE8" s="173">
        <f t="shared" si="69"/>
        <v>3.1665659877946439E-3</v>
      </c>
      <c r="GF8" s="173">
        <f t="shared" si="70"/>
        <v>2.7959225379645602E-3</v>
      </c>
      <c r="GG8" s="173">
        <f t="shared" si="71"/>
        <v>2.4534708198033039E-3</v>
      </c>
      <c r="GH8" s="173">
        <f t="shared" si="72"/>
        <v>2.1397144968851008E-3</v>
      </c>
      <c r="GI8" s="173">
        <f t="shared" si="73"/>
        <v>1.8545986143410575E-3</v>
      </c>
      <c r="GJ8" s="173">
        <f t="shared" si="74"/>
        <v>1.5975821619125332E-3</v>
      </c>
      <c r="GK8" s="173">
        <f t="shared" si="75"/>
        <v>1.3677151081901344E-3</v>
      </c>
      <c r="GL8" s="173">
        <f t="shared" si="76"/>
        <v>1.1637166705742404E-3</v>
      </c>
      <c r="GM8" s="173">
        <f t="shared" si="77"/>
        <v>9.8405197448084877E-4</v>
      </c>
      <c r="GN8" s="173">
        <f t="shared" si="78"/>
        <v>8.2700472009183197E-4</v>
      </c>
      <c r="GO8" s="173">
        <f t="shared" si="79"/>
        <v>6.9074398112609081E-4</v>
      </c>
      <c r="GP8" s="173">
        <f t="shared" si="80"/>
        <v>5.733837758835923E-4</v>
      </c>
      <c r="GQ8" s="173">
        <f t="shared" si="81"/>
        <v>4.7303454856390431E-4</v>
      </c>
      <c r="GR8" s="173">
        <f t="shared" si="82"/>
        <v>3.8784615621885736E-4</v>
      </c>
      <c r="GS8" s="173">
        <f t="shared" si="83"/>
        <v>3.1604235711771349E-4</v>
      </c>
      <c r="GT8" s="173">
        <f t="shared" si="84"/>
        <v>2.5594712913195651E-4</v>
      </c>
      <c r="GU8" s="173">
        <f t="shared" si="85"/>
        <v>2.060034069038966E-4</v>
      </c>
      <c r="GV8" s="173">
        <f t="shared" si="86"/>
        <v>1.6478501389125948E-4</v>
      </c>
      <c r="GW8" s="173">
        <f t="shared" si="87"/>
        <v>1.3100268378529045E-4</v>
      </c>
      <c r="GX8" s="173">
        <f t="shared" si="88"/>
        <v>1.035051222773253E-4</v>
      </c>
      <c r="GY8" s="173">
        <f t="shared" si="89"/>
        <v>8.1276063780318618E-5</v>
      </c>
      <c r="GZ8" s="173">
        <f t="shared" si="90"/>
        <v>6.3428238718024504E-5</v>
      </c>
      <c r="HA8" s="173">
        <f t="shared" si="91"/>
        <v>4.9195095894501255E-5</v>
      </c>
      <c r="HB8" s="173">
        <f t="shared" si="92"/>
        <v>3.7921031375788169E-5</v>
      </c>
      <c r="HC8" s="173">
        <f t="shared" si="93"/>
        <v>2.9050769460382016E-5</v>
      </c>
      <c r="HD8" s="173">
        <f t="shared" si="94"/>
        <v>2.2118430617025714E-5</v>
      </c>
      <c r="HE8" s="173">
        <f t="shared" si="95"/>
        <v>1.6736712187099971E-5</v>
      </c>
      <c r="HF8" s="173">
        <f t="shared" si="96"/>
        <v>1.2586505114062416E-5</v>
      </c>
      <c r="HG8" s="173">
        <f t="shared" si="97"/>
        <v>9.4071774265830047E-6</v>
      </c>
      <c r="HH8" s="173">
        <f t="shared" si="98"/>
        <v>6.9876747775393613E-6</v>
      </c>
      <c r="HI8" s="173">
        <f t="shared" si="99"/>
        <v>5.158520990541747E-6</v>
      </c>
      <c r="HJ8" s="173">
        <f t="shared" si="100"/>
        <v>3.7847473213989737E-6</v>
      </c>
      <c r="HK8" s="173">
        <f t="shared" si="101"/>
        <v>2.7597373312831115E-6</v>
      </c>
      <c r="HL8" s="173">
        <f t="shared" si="102"/>
        <v>1.9999437286113714E-6</v>
      </c>
      <c r="HM8" s="173">
        <f t="shared" si="103"/>
        <v>1.4404128070360592E-6</v>
      </c>
      <c r="HN8" s="173">
        <f t="shared" si="104"/>
        <v>1.0310395902381619E-6</v>
      </c>
      <c r="HO8" s="173">
        <f t="shared" si="105"/>
        <v>7.334708851138066E-7</v>
      </c>
      <c r="HP8" s="173">
        <f t="shared" si="106"/>
        <v>5.1857262469163925E-7</v>
      </c>
    </row>
    <row r="9" spans="1:225" x14ac:dyDescent="0.25">
      <c r="A9" s="4">
        <v>6</v>
      </c>
      <c r="B9" s="99">
        <v>60</v>
      </c>
      <c r="C9" s="99">
        <v>120</v>
      </c>
      <c r="D9" s="99">
        <v>240</v>
      </c>
      <c r="E9" s="36">
        <f t="shared" si="107"/>
        <v>1</v>
      </c>
      <c r="F9" s="36">
        <f t="shared" si="108"/>
        <v>0.5</v>
      </c>
      <c r="G9" s="77">
        <f t="shared" si="109"/>
        <v>130</v>
      </c>
      <c r="H9" s="23" t="s">
        <v>4</v>
      </c>
      <c r="I9" s="58"/>
      <c r="J9" s="300"/>
      <c r="K9" s="78">
        <f>IF(AND(B9&gt;0,C9&gt;0,D9&gt;0),IF(ISBLANK(J9),IF(ISBLANK(H9),"",(D9-B9)*VLOOKUP(H9,VLookups!$A$4:$B$13,2,FALSE)),J9),"")</f>
        <v>44.090815370097211</v>
      </c>
      <c r="L9" s="79">
        <f t="shared" si="0"/>
        <v>1944.0000000000005</v>
      </c>
      <c r="M9" s="99">
        <v>150</v>
      </c>
      <c r="N9" s="290">
        <f>IF(AND(M9&gt;0,C9&gt;0,NOT(K9="")),ABS(VLOOKUP($M$1,VLookups!$A$43:$B$44,2,FALSE)-_xlfn.NORM.DIST(M9,G9,K9,TRUE)),"")</f>
        <v>0.67494493888332674</v>
      </c>
      <c r="O9" s="98">
        <f>IF(AND($B9&gt;0,$C9&gt;0,$D9&gt;0,NOT(ISBLANK($H9))),_xlfn.NORM.INV(ABS(VLOOKUP($M$1,VLookups!$A$43:$B$44,2,FALSE)-O$3),$G9,$K9),"")</f>
        <v>73.495346536313974</v>
      </c>
      <c r="P9" s="97">
        <f>IF(AND($B9&gt;0,$C9&gt;0,$D9&gt;0,NOT(ISBLANK($H9))),_xlfn.NORM.INV(ABS(VLOOKUP($M$1,VLookups!$A$43:$B$44,2,FALSE)-P$3),$G9,$K9),"")</f>
        <v>186.50465346368603</v>
      </c>
      <c r="Q9" s="98">
        <f>IF(AND($B9&gt;0,$C9&gt;0,$D9&gt;0,NOT(ISBLANK($H9))),_xlfn.NORM.INV(ABS(VLOOKUP($M$1,VLookups!$A$43:$B$44,2,FALSE)-Q$3),$G9,$K9),"")</f>
        <v>175.69719321957473</v>
      </c>
      <c r="R9" s="97">
        <f>IF(AND($B9&gt;0,$C9&gt;0,$D9&gt;0,NOT(ISBLANK($H9))),_xlfn.NORM.INV(ABS(VLOOKUP($M$1,VLookups!$A$43:$B$44,2,FALSE)-R$3),$G9,$K9),"")</f>
        <v>167.10776642101683</v>
      </c>
      <c r="S9" s="98">
        <f>IF(AND($B9&gt;0,$C9&gt;0,$D9&gt;0,NOT(ISBLANK($H9))),_xlfn.NORM.INV(ABS(VLOOKUP($M$1,VLookups!$A$43:$B$44,2,FALSE)-S$3),$G9,$K9),"")</f>
        <v>159.73880304491843</v>
      </c>
      <c r="T9" s="97">
        <f>IF(AND($B9&gt;0,$C9&gt;0,$D9&gt;0,NOT(ISBLANK($H9))),_xlfn.NORM.INV(ABS(VLOOKUP($M$1,VLookups!$A$43:$B$44,2,FALSE)-T$3),$G9,$K9),"")</f>
        <v>153.12124618579455</v>
      </c>
      <c r="U9" s="5"/>
      <c r="V9" s="172">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3">
        <f t="shared" si="6"/>
        <v>1.1716845824502081E-4</v>
      </c>
      <c r="DU9" s="173">
        <f t="shared" si="7"/>
        <v>1.4286715071172622E-4</v>
      </c>
      <c r="DV9" s="173">
        <f t="shared" si="8"/>
        <v>1.7339773846517204E-4</v>
      </c>
      <c r="DW9" s="173">
        <f t="shared" si="9"/>
        <v>2.0948062057004349E-4</v>
      </c>
      <c r="DX9" s="173">
        <f t="shared" si="10"/>
        <v>2.5190318119622604E-4</v>
      </c>
      <c r="DY9" s="173">
        <f t="shared" si="11"/>
        <v>3.0151771260052742E-4</v>
      </c>
      <c r="DZ9" s="173">
        <f t="shared" si="12"/>
        <v>3.5923726794959116E-4</v>
      </c>
      <c r="EA9" s="173">
        <f t="shared" si="13"/>
        <v>4.260291516569901E-4</v>
      </c>
      <c r="EB9" s="173">
        <f t="shared" si="14"/>
        <v>5.0290578016377223E-4</v>
      </c>
      <c r="EC9" s="173">
        <f t="shared" si="15"/>
        <v>5.9091268706841331E-4</v>
      </c>
      <c r="ED9" s="173">
        <f t="shared" si="16"/>
        <v>6.911135043964411E-4</v>
      </c>
      <c r="EE9" s="173">
        <f t="shared" si="17"/>
        <v>8.0457182715701857E-4</v>
      </c>
      <c r="EF9" s="173">
        <f t="shared" si="18"/>
        <v>9.323299609588589E-4</v>
      </c>
      <c r="EG9" s="173">
        <f t="shared" si="19"/>
        <v>1.0753846612470009E-3</v>
      </c>
      <c r="EH9" s="173">
        <f t="shared" si="20"/>
        <v>1.2346600955737486E-3</v>
      </c>
      <c r="EI9" s="173">
        <f t="shared" si="21"/>
        <v>1.4109783940762116E-3</v>
      </c>
      <c r="EJ9" s="173">
        <f t="shared" si="22"/>
        <v>1.605028293787306E-3</v>
      </c>
      <c r="EK9" s="173">
        <f t="shared" si="23"/>
        <v>1.8173325243477023E-3</v>
      </c>
      <c r="EL9" s="173">
        <f t="shared" si="24"/>
        <v>2.0482147200344158E-3</v>
      </c>
      <c r="EM9" s="173">
        <f t="shared" si="25"/>
        <v>2.2977667690285797E-3</v>
      </c>
      <c r="EN9" s="173">
        <f t="shared" si="26"/>
        <v>2.5658176183585169E-3</v>
      </c>
      <c r="EO9" s="173">
        <f t="shared" si="27"/>
        <v>2.8519046347494905E-3</v>
      </c>
      <c r="EP9" s="173">
        <f t="shared" si="28"/>
        <v>3.1552486707686709E-3</v>
      </c>
      <c r="EQ9" s="173">
        <f t="shared" si="29"/>
        <v>3.4747339959695831E-3</v>
      </c>
      <c r="ER9" s="173">
        <f t="shared" si="30"/>
        <v>3.808894219148296E-3</v>
      </c>
      <c r="ES9" s="173">
        <f t="shared" si="31"/>
        <v>4.1559052468004556E-3</v>
      </c>
      <c r="ET9" s="173">
        <f t="shared" si="32"/>
        <v>4.5135861927962685E-3</v>
      </c>
      <c r="EU9" s="173">
        <f t="shared" si="33"/>
        <v>4.8794089757503633E-3</v>
      </c>
      <c r="EV9" s="173">
        <f t="shared" si="34"/>
        <v>5.2505171165307812E-3</v>
      </c>
      <c r="EW9" s="173">
        <f t="shared" si="35"/>
        <v>5.6237539842743534E-3</v>
      </c>
      <c r="EX9" s="173">
        <f t="shared" si="36"/>
        <v>5.9957004430183647E-3</v>
      </c>
      <c r="EY9" s="173">
        <f t="shared" si="37"/>
        <v>6.362721532698859E-3</v>
      </c>
      <c r="EZ9" s="173">
        <f t="shared" si="38"/>
        <v>6.7210214897515889E-3</v>
      </c>
      <c r="FA9" s="173">
        <f t="shared" si="39"/>
        <v>7.0667060872184554E-3</v>
      </c>
      <c r="FB9" s="173">
        <f t="shared" si="40"/>
        <v>7.395850966239615E-3</v>
      </c>
      <c r="FC9" s="173">
        <f t="shared" si="41"/>
        <v>7.7045743543380897E-3</v>
      </c>
      <c r="FD9" s="173">
        <f t="shared" si="42"/>
        <v>7.989112334594501E-3</v>
      </c>
      <c r="FE9" s="173">
        <f t="shared" si="43"/>
        <v>8.245894655910942E-3</v>
      </c>
      <c r="FF9" s="173">
        <f t="shared" si="44"/>
        <v>8.4716189682452706E-3</v>
      </c>
      <c r="FG9" s="173">
        <f t="shared" si="45"/>
        <v>8.6633213354279145E-3</v>
      </c>
      <c r="FH9" s="173">
        <f t="shared" si="46"/>
        <v>8.8184409262122079E-3</v>
      </c>
      <c r="FI9" s="173">
        <f t="shared" si="47"/>
        <v>8.9348769122649975E-3</v>
      </c>
      <c r="FJ9" s="173">
        <f t="shared" si="48"/>
        <v>9.0110358068738981E-3</v>
      </c>
      <c r="FK9" s="173">
        <f t="shared" si="49"/>
        <v>9.0458677535624719E-3</v>
      </c>
      <c r="FL9" s="173">
        <f t="shared" si="50"/>
        <v>9.0388906094784546E-3</v>
      </c>
      <c r="FM9" s="173">
        <f t="shared" si="51"/>
        <v>8.990201051295112E-3</v>
      </c>
      <c r="FN9" s="173">
        <f t="shared" si="52"/>
        <v>8.9004723460303845E-3</v>
      </c>
      <c r="FO9" s="173">
        <f t="shared" si="53"/>
        <v>8.7709388586340344E-3</v>
      </c>
      <c r="FP9" s="173">
        <f t="shared" si="54"/>
        <v>8.6033677946658407E-3</v>
      </c>
      <c r="FQ9" s="173">
        <f t="shared" si="55"/>
        <v>8.4000190822835271E-3</v>
      </c>
      <c r="FR9" s="173">
        <f t="shared" si="56"/>
        <v>8.1635946665110769E-3</v>
      </c>
      <c r="FS9" s="173">
        <f t="shared" si="57"/>
        <v>7.8971788056608275E-3</v>
      </c>
      <c r="FT9" s="173">
        <f t="shared" si="58"/>
        <v>7.6041712127085789E-3</v>
      </c>
      <c r="FU9" s="173">
        <f t="shared" si="59"/>
        <v>7.288215064382343E-3</v>
      </c>
      <c r="FV9" s="173">
        <f t="shared" si="60"/>
        <v>6.9531220022581181E-3</v>
      </c>
      <c r="FW9" s="173">
        <f t="shared" si="61"/>
        <v>6.6027962714997135E-3</v>
      </c>
      <c r="FX9" s="173">
        <f t="shared" si="62"/>
        <v>6.2411600859538377E-3</v>
      </c>
      <c r="FY9" s="173">
        <f t="shared" si="63"/>
        <v>5.8720821784920083E-3</v>
      </c>
      <c r="FZ9" s="173">
        <f t="shared" si="64"/>
        <v>5.4993113012089707E-3</v>
      </c>
      <c r="GA9" s="173">
        <f t="shared" si="65"/>
        <v>5.1264161922799532E-3</v>
      </c>
      <c r="GB9" s="173">
        <f t="shared" si="66"/>
        <v>4.7567332377303944E-3</v>
      </c>
      <c r="GC9" s="173">
        <f t="shared" si="67"/>
        <v>4.3933227409873998E-3</v>
      </c>
      <c r="GD9" s="173">
        <f t="shared" si="68"/>
        <v>4.0389343851445847E-3</v>
      </c>
      <c r="GE9" s="173">
        <f t="shared" si="69"/>
        <v>3.6959821463180588E-3</v>
      </c>
      <c r="GF9" s="173">
        <f t="shared" si="70"/>
        <v>3.366528604235332E-3</v>
      </c>
      <c r="GG9" s="173">
        <f t="shared" si="71"/>
        <v>3.0522783096521627E-3</v>
      </c>
      <c r="GH9" s="173">
        <f t="shared" si="72"/>
        <v>2.7545796167062833E-3</v>
      </c>
      <c r="GI9" s="173">
        <f t="shared" si="73"/>
        <v>2.4744341789652976E-3</v>
      </c>
      <c r="GJ9" s="173">
        <f t="shared" si="74"/>
        <v>2.2125131453324663E-3</v>
      </c>
      <c r="GK9" s="173">
        <f t="shared" si="75"/>
        <v>1.9691789783007774E-3</v>
      </c>
      <c r="GL9" s="173">
        <f t="shared" si="76"/>
        <v>1.744511752113572E-3</v>
      </c>
      <c r="GM9" s="173">
        <f t="shared" si="77"/>
        <v>1.5383387699096568E-3</v>
      </c>
      <c r="GN9" s="173">
        <f t="shared" si="78"/>
        <v>1.3502663628213141E-3</v>
      </c>
      <c r="GO9" s="173">
        <f t="shared" si="79"/>
        <v>1.1797127947634815E-3</v>
      </c>
      <c r="GP9" s="173">
        <f t="shared" si="80"/>
        <v>1.0259412878125727E-3</v>
      </c>
      <c r="GQ9" s="173">
        <f t="shared" si="81"/>
        <v>8.8809229755797408E-4</v>
      </c>
      <c r="GR9" s="173">
        <f t="shared" si="82"/>
        <v>7.6521429837752056E-4</v>
      </c>
      <c r="GS9" s="173">
        <f t="shared" si="83"/>
        <v>6.5629247818892525E-4</v>
      </c>
      <c r="GT9" s="173">
        <f t="shared" si="84"/>
        <v>5.6027488431024584E-4</v>
      </c>
      <c r="GU9" s="173">
        <f t="shared" si="85"/>
        <v>4.7609570081660603E-4</v>
      </c>
      <c r="GV9" s="173">
        <f t="shared" si="86"/>
        <v>4.0269546832018993E-4</v>
      </c>
      <c r="GW9" s="173">
        <f t="shared" si="87"/>
        <v>3.3903817556265063E-4</v>
      </c>
      <c r="GX9" s="173">
        <f t="shared" si="88"/>
        <v>2.8412525579287021E-4</v>
      </c>
      <c r="GY9" s="173">
        <f t="shared" si="89"/>
        <v>2.3700660784792827E-4</v>
      </c>
      <c r="GZ9" s="173">
        <f t="shared" si="90"/>
        <v>1.9678883136977211E-4</v>
      </c>
      <c r="HA9" s="173">
        <f t="shared" si="91"/>
        <v>1.6264091774184162E-4</v>
      </c>
      <c r="HB9" s="173">
        <f t="shared" si="92"/>
        <v>1.337976739082843E-4</v>
      </c>
      <c r="HC9" s="173">
        <f t="shared" si="93"/>
        <v>1.0956117660346296E-4</v>
      </c>
      <c r="HD9" s="173">
        <f t="shared" si="94"/>
        <v>8.9300561445627283E-5</v>
      </c>
      <c r="HE9" s="173">
        <f t="shared" si="95"/>
        <v>7.2450446873664089E-5</v>
      </c>
      <c r="HF9" s="173">
        <f t="shared" si="96"/>
        <v>5.8508279192070738E-5</v>
      </c>
      <c r="HG9" s="173">
        <f t="shared" si="97"/>
        <v>4.7030864202395513E-5</v>
      </c>
      <c r="HH9" s="173">
        <f t="shared" si="98"/>
        <v>3.763032510873284E-5</v>
      </c>
      <c r="HI9" s="173">
        <f t="shared" si="99"/>
        <v>2.9969697486290997E-5</v>
      </c>
      <c r="HJ9" s="173">
        <f t="shared" si="100"/>
        <v>2.3758341763814642E-5</v>
      </c>
      <c r="HK9" s="173">
        <f t="shared" si="101"/>
        <v>1.8747323300600259E-5</v>
      </c>
      <c r="HL9" s="173">
        <f t="shared" si="102"/>
        <v>1.4724880870926975E-5</v>
      </c>
      <c r="HM9" s="173">
        <f t="shared" si="103"/>
        <v>1.151207706563342E-5</v>
      </c>
      <c r="HN9" s="173">
        <f t="shared" si="104"/>
        <v>8.9586993892292271E-6</v>
      </c>
      <c r="HO9" s="173">
        <f t="shared" si="105"/>
        <v>6.9394590474715919E-6</v>
      </c>
      <c r="HP9" s="173">
        <f t="shared" si="106"/>
        <v>5.3505157612480508E-6</v>
      </c>
    </row>
    <row r="10" spans="1:225" x14ac:dyDescent="0.25">
      <c r="A10" s="4">
        <v>7</v>
      </c>
      <c r="B10" s="99">
        <v>60</v>
      </c>
      <c r="C10" s="99">
        <v>120</v>
      </c>
      <c r="D10" s="99">
        <v>240</v>
      </c>
      <c r="E10" s="36">
        <f t="shared" si="107"/>
        <v>1</v>
      </c>
      <c r="F10" s="36">
        <f t="shared" si="108"/>
        <v>0.5</v>
      </c>
      <c r="G10" s="77">
        <f t="shared" si="109"/>
        <v>130</v>
      </c>
      <c r="H10" s="23" t="s">
        <v>2</v>
      </c>
      <c r="I10" s="58"/>
      <c r="J10" s="300"/>
      <c r="K10" s="78">
        <f>IF(AND(B10&gt;0,C10&gt;0,D10&gt;0),IF(ISBLANK(J10),IF(ISBLANK(H10),"",(D10-B10)*VLOOKUP(H10,VLookups!$A$4:$B$13,2,FALSE)),J10),"")</f>
        <v>50.911688245431421</v>
      </c>
      <c r="L10" s="79">
        <f t="shared" si="0"/>
        <v>2592</v>
      </c>
      <c r="M10" s="99">
        <v>150</v>
      </c>
      <c r="N10" s="290">
        <f>IF(AND(M10&gt;0,C10&gt;0,NOT(K10="")),ABS(VLOOKUP($M$1,VLookups!$A$43:$B$44,2,FALSE)-_xlfn.NORM.DIST(M10,G10,K10,TRUE)),"")</f>
        <v>0.65278009968220452</v>
      </c>
      <c r="O10" s="98">
        <f>IF(AND($B10&gt;0,$C10&gt;0,$D10&gt;0,NOT(ISBLANK($H10))),_xlfn.NORM.INV(ABS(VLOOKUP($M$1,VLookups!$A$43:$B$44,2,FALSE)-O$3),$G10,$K10),"")</f>
        <v>64.754046224548716</v>
      </c>
      <c r="P10" s="97">
        <f>IF(AND($B10&gt;0,$C10&gt;0,$D10&gt;0,NOT(ISBLANK($H10))),_xlfn.NORM.INV(ABS(VLOOKUP($M$1,VLookups!$A$43:$B$44,2,FALSE)-P$3),$G10,$K10),"")</f>
        <v>195.24595377545128</v>
      </c>
      <c r="Q10" s="98">
        <f>IF(AND($B10&gt;0,$C10&gt;0,$D10&gt;0,NOT(ISBLANK($H10))),_xlfn.NORM.INV(ABS(VLOOKUP($M$1,VLookups!$A$43:$B$44,2,FALSE)-Q$3),$G10,$K10),"")</f>
        <v>182.76657361306363</v>
      </c>
      <c r="R10" s="97">
        <f>IF(AND($B10&gt;0,$C10&gt;0,$D10&gt;0,NOT(ISBLANK($H10))),_xlfn.NORM.INV(ABS(VLOOKUP($M$1,VLookups!$A$43:$B$44,2,FALSE)-R$3),$G10,$K10),"")</f>
        <v>172.84835786439965</v>
      </c>
      <c r="S10" s="98">
        <f>IF(AND($B10&gt;0,$C10&gt;0,$D10&gt;0,NOT(ISBLANK($H10))),_xlfn.NORM.INV(ABS(VLOOKUP($M$1,VLookups!$A$43:$B$44,2,FALSE)-S$3),$G10,$K10),"")</f>
        <v>164.33941188672185</v>
      </c>
      <c r="T10" s="97">
        <f>IF(AND($B10&gt;0,$C10&gt;0,$D10&gt;0,NOT(ISBLANK($H10))),_xlfn.NORM.INV(ABS(VLOOKUP($M$1,VLookups!$A$43:$B$44,2,FALSE)-T$3),$G10,$K10),"")</f>
        <v>156.69811541873617</v>
      </c>
      <c r="U10" s="5"/>
      <c r="V10" s="172">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3">
        <f t="shared" si="6"/>
        <v>3.0080091435828076E-4</v>
      </c>
      <c r="DU10" s="173">
        <f t="shared" si="7"/>
        <v>3.4903614482649259E-4</v>
      </c>
      <c r="DV10" s="173">
        <f t="shared" si="8"/>
        <v>4.0360235090743367E-4</v>
      </c>
      <c r="DW10" s="173">
        <f t="shared" si="9"/>
        <v>4.650814356643973E-4</v>
      </c>
      <c r="DX10" s="173">
        <f t="shared" si="10"/>
        <v>5.3406775124349433E-4</v>
      </c>
      <c r="DY10" s="173">
        <f t="shared" si="11"/>
        <v>6.1116114786865681E-4</v>
      </c>
      <c r="DZ10" s="173">
        <f t="shared" si="12"/>
        <v>6.9695887740689206E-4</v>
      </c>
      <c r="EA10" s="173">
        <f t="shared" si="13"/>
        <v>7.9204636211274368E-4</v>
      </c>
      <c r="EB10" s="173">
        <f t="shared" si="14"/>
        <v>8.9698687013282192E-4</v>
      </c>
      <c r="EC10" s="173">
        <f t="shared" si="15"/>
        <v>1.0123101735526911E-3</v>
      </c>
      <c r="ED10" s="173">
        <f t="shared" si="16"/>
        <v>1.1385003015211906E-3</v>
      </c>
      <c r="EE10" s="173">
        <f t="shared" si="17"/>
        <v>1.2759825394240201E-3</v>
      </c>
      <c r="EF10" s="173">
        <f t="shared" si="18"/>
        <v>1.4251098641521959E-3</v>
      </c>
      <c r="EG10" s="173">
        <f t="shared" si="19"/>
        <v>1.5861490440126406E-3</v>
      </c>
      <c r="EH10" s="173">
        <f t="shared" si="20"/>
        <v>1.7592666684150902E-3</v>
      </c>
      <c r="EI10" s="173">
        <f t="shared" si="21"/>
        <v>1.9445154057018458E-3</v>
      </c>
      <c r="EJ10" s="173">
        <f t="shared" si="22"/>
        <v>2.1418208158744895E-3</v>
      </c>
      <c r="EK10" s="173">
        <f t="shared" si="23"/>
        <v>2.3509690670272128E-3</v>
      </c>
      <c r="EL10" s="173">
        <f t="shared" si="24"/>
        <v>2.5715959185957653E-3</v>
      </c>
      <c r="EM10" s="173">
        <f t="shared" si="25"/>
        <v>2.8031773397771331E-3</v>
      </c>
      <c r="EN10" s="173">
        <f t="shared" si="26"/>
        <v>3.0450221265631637E-3</v>
      </c>
      <c r="EO10" s="173">
        <f t="shared" si="27"/>
        <v>3.2962668649130704E-3</v>
      </c>
      <c r="EP10" s="173">
        <f t="shared" si="28"/>
        <v>3.5558735601321288E-3</v>
      </c>
      <c r="EQ10" s="173">
        <f t="shared" si="29"/>
        <v>3.8226302133605879E-3</v>
      </c>
      <c r="ER10" s="173">
        <f t="shared" si="30"/>
        <v>4.0951545754487938E-3</v>
      </c>
      <c r="ES10" s="173">
        <f t="shared" si="31"/>
        <v>4.3719012470752831E-3</v>
      </c>
      <c r="ET10" s="173">
        <f t="shared" si="32"/>
        <v>4.651172222871436E-3</v>
      </c>
      <c r="EU10" s="173">
        <f t="shared" si="33"/>
        <v>4.9311308981001573E-3</v>
      </c>
      <c r="EV10" s="173">
        <f t="shared" si="34"/>
        <v>5.2098194710553042E-3</v>
      </c>
      <c r="EW10" s="173">
        <f t="shared" si="35"/>
        <v>5.4851795851206375E-3</v>
      </c>
      <c r="EX10" s="173">
        <f t="shared" si="36"/>
        <v>5.7550759639627778E-3</v>
      </c>
      <c r="EY10" s="173">
        <f t="shared" si="37"/>
        <v>6.0173227044531688E-3</v>
      </c>
      <c r="EZ10" s="173">
        <f t="shared" si="38"/>
        <v>6.2697118075534857E-3</v>
      </c>
      <c r="FA10" s="173">
        <f t="shared" si="39"/>
        <v>6.5100434504964935E-3</v>
      </c>
      <c r="FB10" s="173">
        <f t="shared" si="40"/>
        <v>6.7361574369798364E-3</v>
      </c>
      <c r="FC10" s="173">
        <f t="shared" si="41"/>
        <v>6.9459652083688761E-3</v>
      </c>
      <c r="FD10" s="173">
        <f t="shared" si="42"/>
        <v>7.1374817603446807E-3</v>
      </c>
      <c r="FE10" s="173">
        <f t="shared" si="43"/>
        <v>7.3088567878638782E-3</v>
      </c>
      <c r="FF10" s="173">
        <f t="shared" si="44"/>
        <v>7.4584043780198239E-3</v>
      </c>
      <c r="FG10" s="173">
        <f t="shared" si="45"/>
        <v>7.5846305861138521E-3</v>
      </c>
      <c r="FH10" s="173">
        <f t="shared" si="46"/>
        <v>7.6862582650217611E-3</v>
      </c>
      <c r="FI10" s="173">
        <f t="shared" si="47"/>
        <v>7.7622485711697706E-3</v>
      </c>
      <c r="FJ10" s="173">
        <f t="shared" si="48"/>
        <v>7.8118186408526174E-3</v>
      </c>
      <c r="FK10" s="173">
        <f t="shared" si="49"/>
        <v>7.8344550163455817E-3</v>
      </c>
      <c r="FL10" s="173">
        <f t="shared" si="50"/>
        <v>7.8299224998296633E-3</v>
      </c>
      <c r="FM10" s="173">
        <f t="shared" si="51"/>
        <v>7.7982682216324378E-3</v>
      </c>
      <c r="FN10" s="173">
        <f t="shared" si="52"/>
        <v>7.7398208243820059E-3</v>
      </c>
      <c r="FO10" s="173">
        <f t="shared" si="53"/>
        <v>7.6551847828229226E-3</v>
      </c>
      <c r="FP10" s="173">
        <f t="shared" si="54"/>
        <v>7.5452299965804957E-3</v>
      </c>
      <c r="FQ10" s="173">
        <f t="shared" si="55"/>
        <v>7.4110769064362116E-3</v>
      </c>
      <c r="FR10" s="173">
        <f t="shared" si="56"/>
        <v>7.2540774902062543E-3</v>
      </c>
      <c r="FS10" s="173">
        <f t="shared" si="57"/>
        <v>7.0757925889037929E-3</v>
      </c>
      <c r="FT10" s="173">
        <f t="shared" si="58"/>
        <v>6.8779660947308752E-3</v>
      </c>
      <c r="FU10" s="173">
        <f t="shared" si="59"/>
        <v>6.6624965973143043E-3</v>
      </c>
      <c r="FV10" s="173">
        <f t="shared" si="60"/>
        <v>6.4314071317863675E-3</v>
      </c>
      <c r="FW10" s="173">
        <f t="shared" si="61"/>
        <v>6.1868137007694887E-3</v>
      </c>
      <c r="FX10" s="173">
        <f t="shared" si="62"/>
        <v>5.9308932516717733E-3</v>
      </c>
      <c r="FY10" s="173">
        <f t="shared" si="63"/>
        <v>5.6658517812168217E-3</v>
      </c>
      <c r="FZ10" s="173">
        <f t="shared" si="64"/>
        <v>5.3938932117259765E-3</v>
      </c>
      <c r="GA10" s="173">
        <f t="shared" si="65"/>
        <v>5.1171896398304545E-3</v>
      </c>
      <c r="GB10" s="173">
        <f t="shared" si="66"/>
        <v>4.8378535000008268E-3</v>
      </c>
      <c r="GC10" s="173">
        <f t="shared" si="67"/>
        <v>4.5579121149346008E-3</v>
      </c>
      <c r="GD10" s="173">
        <f t="shared" si="68"/>
        <v>4.279285025131919E-3</v>
      </c>
      <c r="GE10" s="173">
        <f t="shared" si="69"/>
        <v>4.0037644037939401E-3</v>
      </c>
      <c r="GF10" s="173">
        <f t="shared" si="70"/>
        <v>3.732998773448102E-3</v>
      </c>
      <c r="GG10" s="173">
        <f t="shared" si="71"/>
        <v>3.4684801503473417E-3</v>
      </c>
      <c r="GH10" s="173">
        <f t="shared" si="72"/>
        <v>3.2115346544676631E-3</v>
      </c>
      <c r="GI10" s="173">
        <f t="shared" si="73"/>
        <v>2.9633165393615998E-3</v>
      </c>
      <c r="GJ10" s="173">
        <f t="shared" si="74"/>
        <v>2.7248055194184209E-3</v>
      </c>
      <c r="GK10" s="173">
        <f t="shared" si="75"/>
        <v>2.4968072040620448E-3</v>
      </c>
      <c r="GL10" s="173">
        <f t="shared" si="76"/>
        <v>2.2799563904933227E-3</v>
      </c>
      <c r="GM10" s="173">
        <f t="shared" si="77"/>
        <v>2.0747229197237115E-3</v>
      </c>
      <c r="GN10" s="173">
        <f t="shared" si="78"/>
        <v>1.8814197653800576E-3</v>
      </c>
      <c r="GO10" s="173">
        <f t="shared" si="79"/>
        <v>1.7002130011865295E-3</v>
      </c>
      <c r="GP10" s="173">
        <f t="shared" si="80"/>
        <v>1.5311332808561856E-3</v>
      </c>
      <c r="GQ10" s="173">
        <f t="shared" si="81"/>
        <v>1.3740884627070078E-3</v>
      </c>
      <c r="GR10" s="173">
        <f t="shared" si="82"/>
        <v>1.2288770197146279E-3</v>
      </c>
      <c r="GS10" s="173">
        <f t="shared" si="83"/>
        <v>1.0952018927505006E-3</v>
      </c>
      <c r="GT10" s="173">
        <f t="shared" si="84"/>
        <v>9.7268446908311049E-4</v>
      </c>
      <c r="GU10" s="173">
        <f t="shared" si="85"/>
        <v>8.6087839838889916E-4</v>
      </c>
      <c r="GV10" s="173">
        <f t="shared" si="86"/>
        <v>7.5928299303426421E-4</v>
      </c>
      <c r="GW10" s="173">
        <f t="shared" si="87"/>
        <v>6.6735599677119684E-4</v>
      </c>
      <c r="GX10" s="173">
        <f t="shared" si="88"/>
        <v>5.8452554482474697E-4</v>
      </c>
      <c r="GY10" s="173">
        <f t="shared" si="89"/>
        <v>5.1020117733875485E-4</v>
      </c>
      <c r="GZ10" s="173">
        <f t="shared" si="90"/>
        <v>4.4378380612948825E-4</v>
      </c>
      <c r="HA10" s="173">
        <f t="shared" si="91"/>
        <v>3.8467457068625237E-4</v>
      </c>
      <c r="HB10" s="173">
        <f t="shared" si="92"/>
        <v>3.322825525489294E-4</v>
      </c>
      <c r="HC10" s="173">
        <f t="shared" si="93"/>
        <v>2.8603134696996265E-4</v>
      </c>
      <c r="HD10" s="173">
        <f t="shared" si="94"/>
        <v>2.4536451670605672E-4</v>
      </c>
      <c r="HE10" s="173">
        <f t="shared" si="95"/>
        <v>2.0974997463519941E-4</v>
      </c>
      <c r="HF10" s="173">
        <f t="shared" si="96"/>
        <v>1.7868335957450435E-4</v>
      </c>
      <c r="HG10" s="173">
        <f t="shared" si="97"/>
        <v>1.5169048324581081E-4</v>
      </c>
      <c r="HH10" s="173">
        <f t="shared" si="98"/>
        <v>1.2832893598416198E-4</v>
      </c>
      <c r="HI10" s="173">
        <f t="shared" si="99"/>
        <v>1.081889447936781E-4</v>
      </c>
      <c r="HJ10" s="173">
        <f t="shared" si="100"/>
        <v>9.0893580085459145E-5</v>
      </c>
      <c r="HK10" s="173">
        <f t="shared" si="101"/>
        <v>7.6098407294049279E-5</v>
      </c>
      <c r="HL10" s="173">
        <f t="shared" si="102"/>
        <v>6.3490677003071283E-5</v>
      </c>
      <c r="HM10" s="173">
        <f t="shared" si="103"/>
        <v>5.278814266685579E-5</v>
      </c>
      <c r="HN10" s="173">
        <f t="shared" si="104"/>
        <v>4.3737588935548534E-5</v>
      </c>
      <c r="HO10" s="173">
        <f t="shared" si="105"/>
        <v>3.6113146396674668E-5</v>
      </c>
      <c r="HP10" s="173">
        <f t="shared" si="106"/>
        <v>2.9714460623936936E-5</v>
      </c>
    </row>
    <row r="11" spans="1:225" x14ac:dyDescent="0.25">
      <c r="A11" s="4">
        <v>8</v>
      </c>
      <c r="B11" s="99">
        <v>60</v>
      </c>
      <c r="C11" s="99">
        <v>120</v>
      </c>
      <c r="D11" s="99">
        <v>240</v>
      </c>
      <c r="E11" s="36">
        <f t="shared" si="107"/>
        <v>1</v>
      </c>
      <c r="F11" s="36">
        <f t="shared" si="108"/>
        <v>0.5</v>
      </c>
      <c r="G11" s="77">
        <f t="shared" si="109"/>
        <v>130</v>
      </c>
      <c r="H11" s="23" t="s">
        <v>862</v>
      </c>
      <c r="I11" s="58"/>
      <c r="J11" s="300"/>
      <c r="K11" s="78">
        <f>IF(AND(B11&gt;0,C11&gt;0,D11&gt;0),IF(ISBLANK(J11),IF(ISBLANK(H11),"",(D11-B11)*VLOOKUP(H11,VLookups!$A$4:$B$13,2,FALSE)),J11),"")</f>
        <v>56.920997883030829</v>
      </c>
      <c r="L11" s="79">
        <f t="shared" si="0"/>
        <v>3240</v>
      </c>
      <c r="M11" s="99">
        <v>150</v>
      </c>
      <c r="N11" s="290">
        <f>IF(AND(M11&gt;0,C11&gt;0,NOT(K11="")),ABS(VLOOKUP($M$1,VLookups!$A$43:$B$44,2,FALSE)-_xlfn.NORM.DIST(M11,G11,K11,TRUE)),"")</f>
        <v>0.6373424258812117</v>
      </c>
      <c r="O11" s="98">
        <f>IF(AND($B11&gt;0,$C11&gt;0,$D11&gt;0,NOT(ISBLANK($H11))),_xlfn.NORM.INV(ABS(VLOOKUP($M$1,VLookups!$A$43:$B$44,2,FALSE)-O$3),$G11,$K11),"")</f>
        <v>57.052806050640939</v>
      </c>
      <c r="P11" s="97">
        <f>IF(AND($B11&gt;0,$C11&gt;0,$D11&gt;0,NOT(ISBLANK($H11))),_xlfn.NORM.INV(ABS(VLOOKUP($M$1,VLookups!$A$43:$B$44,2,FALSE)-P$3),$G11,$K11),"")</f>
        <v>202.94719394935908</v>
      </c>
      <c r="Q11" s="98">
        <f>IF(AND($B11&gt;0,$C11&gt;0,$D11&gt;0,NOT(ISBLANK($H11))),_xlfn.NORM.INV(ABS(VLOOKUP($M$1,VLookups!$A$43:$B$44,2,FALSE)-Q$3),$G11,$K11),"")</f>
        <v>188.99482276927847</v>
      </c>
      <c r="R11" s="97">
        <f>IF(AND($B11&gt;0,$C11&gt;0,$D11&gt;0,NOT(ISBLANK($H11))),_xlfn.NORM.INV(ABS(VLOOKUP($M$1,VLookups!$A$43:$B$44,2,FALSE)-R$3),$G11,$K11),"")</f>
        <v>177.90592045451768</v>
      </c>
      <c r="S11" s="98">
        <f>IF(AND($B11&gt;0,$C11&gt;0,$D11&gt;0,NOT(ISBLANK($H11))),_xlfn.NORM.INV(ABS(VLOOKUP($M$1,VLookups!$A$43:$B$44,2,FALSE)-S$3),$G11,$K11),"")</f>
        <v>168.39262964303717</v>
      </c>
      <c r="T11" s="97">
        <f>IF(AND($B11&gt;0,$C11&gt;0,$D11&gt;0,NOT(ISBLANK($H11))),_xlfn.NORM.INV(ABS(VLOOKUP($M$1,VLookups!$A$43:$B$44,2,FALSE)-T$3),$G11,$K11),"")</f>
        <v>159.84940047371467</v>
      </c>
      <c r="U11" s="5"/>
      <c r="V11" s="172">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3">
        <f t="shared" si="6"/>
        <v>5.1640070748702467E-4</v>
      </c>
      <c r="DU11" s="173">
        <f t="shared" si="7"/>
        <v>5.8164745134737367E-4</v>
      </c>
      <c r="DV11" s="173">
        <f t="shared" si="8"/>
        <v>6.5332075720396109E-4</v>
      </c>
      <c r="DW11" s="173">
        <f t="shared" si="9"/>
        <v>7.3179040436058057E-4</v>
      </c>
      <c r="DX11" s="173">
        <f t="shared" si="10"/>
        <v>8.1741121246507026E-4</v>
      </c>
      <c r="DY11" s="173">
        <f t="shared" si="11"/>
        <v>9.105170806579712E-4</v>
      </c>
      <c r="DZ11" s="173">
        <f t="shared" si="12"/>
        <v>1.0114146275639708E-3</v>
      </c>
      <c r="EA11" s="173">
        <f t="shared" si="13"/>
        <v>1.1203764972341867E-3</v>
      </c>
      <c r="EB11" s="173">
        <f t="shared" si="14"/>
        <v>1.237634410490465E-3</v>
      </c>
      <c r="EC11" s="173">
        <f t="shared" si="15"/>
        <v>1.3633720552397228E-3</v>
      </c>
      <c r="ED11" s="173">
        <f t="shared" si="16"/>
        <v>1.4977179228208234E-3</v>
      </c>
      <c r="EE11" s="173">
        <f t="shared" si="17"/>
        <v>1.6407382098968346E-3</v>
      </c>
      <c r="EF11" s="173">
        <f t="shared" si="18"/>
        <v>1.792429916375071E-3</v>
      </c>
      <c r="EG11" s="173">
        <f t="shared" si="19"/>
        <v>1.9527142788868981E-3</v>
      </c>
      <c r="EH11" s="173">
        <f t="shared" si="20"/>
        <v>2.1214306860607574E-3</v>
      </c>
      <c r="EI11" s="173">
        <f t="shared" si="21"/>
        <v>2.2983312257733256E-3</v>
      </c>
      <c r="EJ11" s="173">
        <f t="shared" si="22"/>
        <v>2.4830760154042398E-3</v>
      </c>
      <c r="EK11" s="173">
        <f t="shared" si="23"/>
        <v>2.6752294635454363E-3</v>
      </c>
      <c r="EL11" s="173">
        <f t="shared" si="24"/>
        <v>2.8742576053939991E-3</v>
      </c>
      <c r="EM11" s="173">
        <f t="shared" si="25"/>
        <v>3.0795266440399208E-3</v>
      </c>
      <c r="EN11" s="173">
        <f t="shared" si="26"/>
        <v>3.2903028159966489E-3</v>
      </c>
      <c r="EO11" s="173">
        <f t="shared" si="27"/>
        <v>3.5057536816683887E-3</v>
      </c>
      <c r="EP11" s="173">
        <f t="shared" si="28"/>
        <v>3.7249509201727764E-3</v>
      </c>
      <c r="EQ11" s="173">
        <f t="shared" si="29"/>
        <v>3.9468746833257722E-3</v>
      </c>
      <c r="ER11" s="173">
        <f t="shared" si="30"/>
        <v>4.1704195360484381E-3</v>
      </c>
      <c r="ES11" s="173">
        <f t="shared" si="31"/>
        <v>4.3944019804848201E-3</v>
      </c>
      <c r="ET11" s="173">
        <f t="shared" si="32"/>
        <v>4.6175695293411796E-3</v>
      </c>
      <c r="EU11" s="173">
        <f t="shared" si="33"/>
        <v>4.838611261074148E-3</v>
      </c>
      <c r="EV11" s="173">
        <f t="shared" si="34"/>
        <v>5.0561697563467648E-3</v>
      </c>
      <c r="EW11" s="173">
        <f t="shared" si="35"/>
        <v>5.2688542824682093E-3</v>
      </c>
      <c r="EX11" s="173">
        <f t="shared" si="36"/>
        <v>5.4752550611965453E-3</v>
      </c>
      <c r="EY11" s="173">
        <f t="shared" si="37"/>
        <v>5.6739584261803928E-3</v>
      </c>
      <c r="EZ11" s="173">
        <f t="shared" si="38"/>
        <v>5.8635626502895107E-3</v>
      </c>
      <c r="FA11" s="173">
        <f t="shared" si="39"/>
        <v>6.0426942009312529E-3</v>
      </c>
      <c r="FB11" s="173">
        <f t="shared" si="40"/>
        <v>6.2100241638891824E-3</v>
      </c>
      <c r="FC11" s="173">
        <f t="shared" si="41"/>
        <v>6.3642845638700301E-3</v>
      </c>
      <c r="FD11" s="173">
        <f t="shared" si="42"/>
        <v>6.5042843032995122E-3</v>
      </c>
      <c r="FE11" s="173">
        <f t="shared" si="43"/>
        <v>6.6289244403164652E-3</v>
      </c>
      <c r="FF11" s="173">
        <f t="shared" si="44"/>
        <v>6.7372125325691297E-3</v>
      </c>
      <c r="FG11" s="173">
        <f t="shared" si="45"/>
        <v>6.8282757853382788E-3</v>
      </c>
      <c r="FH11" s="173">
        <f t="shared" si="46"/>
        <v>6.9013727605456519E-3</v>
      </c>
      <c r="FI11" s="173">
        <f t="shared" si="47"/>
        <v>6.9559034270247604E-3</v>
      </c>
      <c r="FJ11" s="173">
        <f t="shared" si="48"/>
        <v>6.9914173615389609E-3</v>
      </c>
      <c r="FK11" s="173">
        <f t="shared" si="49"/>
        <v>7.0076199437777596E-3</v>
      </c>
      <c r="FL11" s="173">
        <f t="shared" si="50"/>
        <v>7.0043764261574657E-3</v>
      </c>
      <c r="FM11" s="173">
        <f t="shared" si="51"/>
        <v>6.9817137997923379E-3</v>
      </c>
      <c r="FN11" s="173">
        <f t="shared" si="52"/>
        <v>6.939820420493909E-3</v>
      </c>
      <c r="FO11" s="173">
        <f t="shared" si="53"/>
        <v>6.8790434020470654E-3</v>
      </c>
      <c r="FP11" s="173">
        <f t="shared" si="54"/>
        <v>6.7998838272217612E-3</v>
      </c>
      <c r="FQ11" s="173">
        <f t="shared" si="55"/>
        <v>6.7029898689349799E-3</v>
      </c>
      <c r="FR11" s="173">
        <f t="shared" si="56"/>
        <v>6.5891479536425114E-3</v>
      </c>
      <c r="FS11" s="173">
        <f t="shared" si="57"/>
        <v>6.4592721354475241E-3</v>
      </c>
      <c r="FT11" s="173">
        <f t="shared" si="58"/>
        <v>6.3143918816941673E-3</v>
      </c>
      <c r="FU11" s="173">
        <f t="shared" si="59"/>
        <v>6.1556384982241943E-3</v>
      </c>
      <c r="FV11" s="173">
        <f t="shared" si="60"/>
        <v>5.9842304444118945E-3</v>
      </c>
      <c r="FW11" s="173">
        <f t="shared" si="61"/>
        <v>5.8014578041166746E-3</v>
      </c>
      <c r="FX11" s="173">
        <f t="shared" si="62"/>
        <v>5.6086661885330425E-3</v>
      </c>
      <c r="FY11" s="173">
        <f t="shared" si="63"/>
        <v>5.4072403504794768E-3</v>
      </c>
      <c r="FZ11" s="173">
        <f t="shared" si="64"/>
        <v>5.198587787028989E-3</v>
      </c>
      <c r="GA11" s="173">
        <f t="shared" si="65"/>
        <v>4.9841225987907641E-3</v>
      </c>
      <c r="GB11" s="173">
        <f t="shared" si="66"/>
        <v>4.7652498600037679E-3</v>
      </c>
      <c r="GC11" s="173">
        <f t="shared" si="67"/>
        <v>4.5433507344376277E-3</v>
      </c>
      <c r="GD11" s="173">
        <f t="shared" si="68"/>
        <v>4.3197685485678334E-3</v>
      </c>
      <c r="GE11" s="173">
        <f t="shared" si="69"/>
        <v>4.0957960063491934E-3</v>
      </c>
      <c r="GF11" s="173">
        <f t="shared" si="70"/>
        <v>3.8726636999682688E-3</v>
      </c>
      <c r="GG11" s="173">
        <f t="shared" si="71"/>
        <v>3.6515300390668718E-3</v>
      </c>
      <c r="GH11" s="173">
        <f t="shared" si="72"/>
        <v>3.4334726879624122E-3</v>
      </c>
      <c r="GI11" s="173">
        <f t="shared" si="73"/>
        <v>3.2194815672006902E-3</v>
      </c>
      <c r="GJ11" s="173">
        <f t="shared" si="74"/>
        <v>3.0104534431787508E-3</v>
      </c>
      <c r="GK11" s="173">
        <f t="shared" si="75"/>
        <v>2.8071880983251835E-3</v>
      </c>
      <c r="GL11" s="173">
        <f t="shared" si="76"/>
        <v>2.6103860450990236E-3</v>
      </c>
      <c r="GM11" s="173">
        <f t="shared" si="77"/>
        <v>2.4206477204481783E-3</v>
      </c>
      <c r="GN11" s="173">
        <f t="shared" si="78"/>
        <v>2.2384740738297876E-3</v>
      </c>
      <c r="GO11" s="173">
        <f t="shared" si="79"/>
        <v>2.0642684418008175E-3</v>
      </c>
      <c r="GP11" s="173">
        <f t="shared" si="80"/>
        <v>1.8983395857836477E-3</v>
      </c>
      <c r="GQ11" s="173">
        <f t="shared" si="81"/>
        <v>1.7409057570291495E-3</v>
      </c>
      <c r="GR11" s="173">
        <f t="shared" si="82"/>
        <v>1.5920996440579936E-3</v>
      </c>
      <c r="GS11" s="173">
        <f t="shared" si="83"/>
        <v>1.4519740528755982E-3</v>
      </c>
      <c r="GT11" s="173">
        <f t="shared" si="84"/>
        <v>1.3205081688496675E-3</v>
      </c>
      <c r="GU11" s="173">
        <f t="shared" si="85"/>
        <v>1.197614251053744E-3</v>
      </c>
      <c r="GV11" s="173">
        <f t="shared" si="86"/>
        <v>1.0831446147907021E-3</v>
      </c>
      <c r="GW11" s="173">
        <f t="shared" si="87"/>
        <v>9.7689876554059914E-4</v>
      </c>
      <c r="GX11" s="173">
        <f t="shared" si="88"/>
        <v>8.7863055731525388E-4</v>
      </c>
      <c r="GY11" s="173">
        <f t="shared" si="89"/>
        <v>7.8805525991403763E-4</v>
      </c>
      <c r="GZ11" s="173">
        <f t="shared" si="90"/>
        <v>7.0485643242177473E-4</v>
      </c>
      <c r="HA11" s="173">
        <f t="shared" si="91"/>
        <v>6.286925140373649E-4</v>
      </c>
      <c r="HB11" s="173">
        <f t="shared" si="92"/>
        <v>5.5920305755649817E-4</v>
      </c>
      <c r="HC11" s="173">
        <f t="shared" si="93"/>
        <v>4.9601454516808334E-4</v>
      </c>
      <c r="HD11" s="173">
        <f t="shared" si="94"/>
        <v>4.3874574031335076E-4</v>
      </c>
      <c r="HE11" s="173">
        <f t="shared" si="95"/>
        <v>3.8701254289364443E-4</v>
      </c>
      <c r="HF11" s="173">
        <f t="shared" si="96"/>
        <v>3.4043232783970102E-4</v>
      </c>
      <c r="HG11" s="173">
        <f t="shared" si="97"/>
        <v>2.9862775876341835E-4</v>
      </c>
      <c r="HH11" s="173">
        <f t="shared" si="98"/>
        <v>2.612300789443176E-4</v>
      </c>
      <c r="HI11" s="173">
        <f t="shared" si="99"/>
        <v>2.2788189114765196E-4</v>
      </c>
      <c r="HJ11" s="173">
        <f t="shared" si="100"/>
        <v>1.9823944566625746E-4</v>
      </c>
      <c r="HK11" s="173">
        <f t="shared" si="101"/>
        <v>1.7197446250317126E-4</v>
      </c>
      <c r="HL11" s="173">
        <f t="shared" si="102"/>
        <v>1.487755187842434E-4</v>
      </c>
      <c r="HM11" s="173">
        <f t="shared" si="103"/>
        <v>1.2834903635972514E-4</v>
      </c>
      <c r="HN11" s="173">
        <f t="shared" si="104"/>
        <v>1.1041990719864305E-4</v>
      </c>
      <c r="HO11" s="173">
        <f t="shared" si="105"/>
        <v>9.4731795698779921E-5</v>
      </c>
      <c r="HP11" s="173">
        <f t="shared" si="106"/>
        <v>8.1047157543256E-5</v>
      </c>
    </row>
    <row r="12" spans="1:225" x14ac:dyDescent="0.25">
      <c r="A12" s="4">
        <v>9</v>
      </c>
      <c r="B12" s="99">
        <v>60</v>
      </c>
      <c r="C12" s="99">
        <v>120</v>
      </c>
      <c r="D12" s="99">
        <v>240</v>
      </c>
      <c r="E12" s="36">
        <f t="shared" si="107"/>
        <v>1</v>
      </c>
      <c r="F12" s="36">
        <f t="shared" si="108"/>
        <v>0.5</v>
      </c>
      <c r="G12" s="77">
        <f t="shared" si="109"/>
        <v>130</v>
      </c>
      <c r="H12" s="23" t="s">
        <v>863</v>
      </c>
      <c r="I12" s="58"/>
      <c r="J12" s="300"/>
      <c r="K12" s="78">
        <f>IF(AND(B12&gt;0,C12&gt;0,D12&gt;0),IF(ISBLANK(J12),IF(ISBLANK(H12),"",(D12-B12)*VLOOKUP(H12,VLookups!$A$4:$B$13,2,FALSE)),J12),"")</f>
        <v>63.63961030678928</v>
      </c>
      <c r="L12" s="79">
        <f t="shared" si="0"/>
        <v>4050.0000000000005</v>
      </c>
      <c r="M12" s="99">
        <v>150</v>
      </c>
      <c r="N12" s="290">
        <f>IF(AND(M12&gt;0,C12&gt;0,NOT(K12="")),ABS(VLOOKUP($M$1,VLookups!$A$43:$B$44,2,FALSE)-_xlfn.NORM.DIST(M12,G12,K12,TRUE)),"")</f>
        <v>0.62334188803432444</v>
      </c>
      <c r="O12" s="98">
        <f>IF(AND($B12&gt;0,$C12&gt;0,$D12&gt;0,NOT(ISBLANK($H12))),_xlfn.NORM.INV(ABS(VLOOKUP($M$1,VLookups!$A$43:$B$44,2,FALSE)-O$3),$G12,$K12),"")</f>
        <v>48.442557780685902</v>
      </c>
      <c r="P12" s="97">
        <f>IF(AND($B12&gt;0,$C12&gt;0,$D12&gt;0,NOT(ISBLANK($H12))),_xlfn.NORM.INV(ABS(VLOOKUP($M$1,VLookups!$A$43:$B$44,2,FALSE)-P$3),$G12,$K12),"")</f>
        <v>211.55744221931411</v>
      </c>
      <c r="Q12" s="98">
        <f>IF(AND($B12&gt;0,$C12&gt;0,$D12&gt;0,NOT(ISBLANK($H12))),_xlfn.NORM.INV(ABS(VLOOKUP($M$1,VLookups!$A$43:$B$44,2,FALSE)-Q$3),$G12,$K12),"")</f>
        <v>195.95821701632954</v>
      </c>
      <c r="R12" s="97">
        <f>IF(AND($B12&gt;0,$C12&gt;0,$D12&gt;0,NOT(ISBLANK($H12))),_xlfn.NORM.INV(ABS(VLOOKUP($M$1,VLookups!$A$43:$B$44,2,FALSE)-R$3),$G12,$K12),"")</f>
        <v>183.56044733049958</v>
      </c>
      <c r="S12" s="98">
        <f>IF(AND($B12&gt;0,$C12&gt;0,$D12&gt;0,NOT(ISBLANK($H12))),_xlfn.NORM.INV(ABS(VLOOKUP($M$1,VLookups!$A$43:$B$44,2,FALSE)-S$3),$G12,$K12),"")</f>
        <v>172.9242648584023</v>
      </c>
      <c r="T12" s="97">
        <f>IF(AND($B12&gt;0,$C12&gt;0,$D12&gt;0,NOT(ISBLANK($H12))),_xlfn.NORM.INV(ABS(VLOOKUP($M$1,VLookups!$A$43:$B$44,2,FALSE)-T$3),$G12,$K12),"")</f>
        <v>163.37264427342021</v>
      </c>
      <c r="U12" s="5"/>
      <c r="V12" s="172">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3">
        <f t="shared" si="6"/>
        <v>7.7814757526648904E-4</v>
      </c>
      <c r="DU12" s="173">
        <f t="shared" si="7"/>
        <v>8.5585534879370365E-4</v>
      </c>
      <c r="DV12" s="173">
        <f t="shared" si="8"/>
        <v>9.3923370914773428E-4</v>
      </c>
      <c r="DW12" s="173">
        <f t="shared" si="9"/>
        <v>1.028446901374916E-3</v>
      </c>
      <c r="DX12" s="173">
        <f t="shared" si="10"/>
        <v>1.1236342745926638E-3</v>
      </c>
      <c r="DY12" s="173">
        <f t="shared" si="11"/>
        <v>1.2249066246849489E-3</v>
      </c>
      <c r="DZ12" s="173">
        <f t="shared" si="12"/>
        <v>1.3323425256089574E-3</v>
      </c>
      <c r="EA12" s="173">
        <f t="shared" si="13"/>
        <v>1.4459846992808398E-3</v>
      </c>
      <c r="EB12" s="173">
        <f t="shared" si="14"/>
        <v>1.5658364779410714E-3</v>
      </c>
      <c r="EC12" s="173">
        <f t="shared" si="15"/>
        <v>1.6918584161888539E-3</v>
      </c>
      <c r="ED12" s="173">
        <f t="shared" si="16"/>
        <v>1.8239651123946592E-3</v>
      </c>
      <c r="EE12" s="173">
        <f t="shared" si="17"/>
        <v>1.9620223008316594E-3</v>
      </c>
      <c r="EF12" s="173">
        <f t="shared" si="18"/>
        <v>2.1058442765020057E-3</v>
      </c>
      <c r="EG12" s="173">
        <f t="shared" si="19"/>
        <v>2.2551917141782727E-3</v>
      </c>
      <c r="EH12" s="173">
        <f t="shared" si="20"/>
        <v>2.4097699415570081E-3</v>
      </c>
      <c r="EI12" s="173">
        <f t="shared" si="21"/>
        <v>2.5692277235741302E-3</v>
      </c>
      <c r="EJ12" s="173">
        <f t="shared" si="22"/>
        <v>2.7331566108287375E-3</v>
      </c>
      <c r="EK12" s="173">
        <f t="shared" si="23"/>
        <v>2.901090899697012E-3</v>
      </c>
      <c r="EL12" s="173">
        <f t="shared" si="24"/>
        <v>3.072508245114073E-3</v>
      </c>
      <c r="EM12" s="173">
        <f t="shared" si="25"/>
        <v>3.2468309592115453E-3</v>
      </c>
      <c r="EN12" s="173">
        <f t="shared" si="26"/>
        <v>3.4234280201055354E-3</v>
      </c>
      <c r="EO12" s="173">
        <f t="shared" si="27"/>
        <v>3.6016178052474374E-3</v>
      </c>
      <c r="EP12" s="173">
        <f t="shared" si="28"/>
        <v>3.7806715530218195E-3</v>
      </c>
      <c r="EQ12" s="173">
        <f t="shared" si="29"/>
        <v>3.9598175448725403E-3</v>
      </c>
      <c r="ER12" s="173">
        <f t="shared" si="30"/>
        <v>4.1382459883564293E-3</v>
      </c>
      <c r="ES12" s="173">
        <f t="shared" si="31"/>
        <v>4.3151145693807813E-3</v>
      </c>
      <c r="ET12" s="173">
        <f t="shared" si="32"/>
        <v>4.4895546297114832E-3</v>
      </c>
      <c r="EU12" s="173">
        <f t="shared" si="33"/>
        <v>4.6606779138899093E-3</v>
      </c>
      <c r="EV12" s="173">
        <f t="shared" si="34"/>
        <v>4.8275838182224879E-3</v>
      </c>
      <c r="EW12" s="173">
        <f t="shared" si="35"/>
        <v>4.9893670637616155E-3</v>
      </c>
      <c r="EX12" s="173">
        <f t="shared" si="36"/>
        <v>5.145125705429094E-3</v>
      </c>
      <c r="EY12" s="173">
        <f t="shared" si="37"/>
        <v>5.2939693808803125E-3</v>
      </c>
      <c r="EZ12" s="173">
        <f t="shared" si="38"/>
        <v>5.4350276955874889E-3</v>
      </c>
      <c r="FA12" s="173">
        <f t="shared" si="39"/>
        <v>5.5674586351271262E-3</v>
      </c>
      <c r="FB12" s="173">
        <f t="shared" si="40"/>
        <v>5.6904568919545154E-3</v>
      </c>
      <c r="FC12" s="173">
        <f t="shared" si="41"/>
        <v>5.8032619921650035E-3</v>
      </c>
      <c r="FD12" s="173">
        <f t="shared" si="42"/>
        <v>5.9051661079673103E-3</v>
      </c>
      <c r="FE12" s="173">
        <f t="shared" si="43"/>
        <v>5.9955214438749196E-3</v>
      </c>
      <c r="FF12" s="173">
        <f t="shared" si="44"/>
        <v>6.0737470889591682E-3</v>
      </c>
      <c r="FG12" s="173">
        <f t="shared" si="45"/>
        <v>6.1393352338578377E-3</v>
      </c>
      <c r="FH12" s="173">
        <f t="shared" si="46"/>
        <v>6.1918566595056046E-3</v>
      </c>
      <c r="FI12" s="173">
        <f t="shared" si="47"/>
        <v>6.2309654146129375E-3</v>
      </c>
      <c r="FJ12" s="173">
        <f t="shared" si="48"/>
        <v>6.2564026105913504E-3</v>
      </c>
      <c r="FK12" s="173">
        <f t="shared" si="49"/>
        <v>6.2679992756904841E-3</v>
      </c>
      <c r="FL12" s="173">
        <f t="shared" si="50"/>
        <v>6.2656782243281231E-3</v>
      </c>
      <c r="FM12" s="173">
        <f t="shared" si="51"/>
        <v>6.2494549126820929E-3</v>
      </c>
      <c r="FN12" s="173">
        <f t="shared" si="52"/>
        <v>6.219437267276068E-3</v>
      </c>
      <c r="FO12" s="173">
        <f t="shared" si="53"/>
        <v>6.1758244892188069E-3</v>
      </c>
      <c r="FP12" s="173">
        <f t="shared" si="54"/>
        <v>6.1189048526307062E-3</v>
      </c>
      <c r="FQ12" s="173">
        <f t="shared" si="55"/>
        <v>6.0490525312969709E-3</v>
      </c>
      <c r="FR12" s="173">
        <f t="shared" si="56"/>
        <v>5.9667235024158591E-3</v>
      </c>
      <c r="FS12" s="173">
        <f t="shared" si="57"/>
        <v>5.8724505901728381E-3</v>
      </c>
      <c r="FT12" s="173">
        <f t="shared" si="58"/>
        <v>5.7668377244996733E-3</v>
      </c>
      <c r="FU12" s="173">
        <f t="shared" si="59"/>
        <v>5.6505535015338067E-3</v>
      </c>
      <c r="FV12" s="173">
        <f t="shared" si="60"/>
        <v>5.5243241417753906E-3</v>
      </c>
      <c r="FW12" s="173">
        <f t="shared" si="61"/>
        <v>5.3889259495838683E-3</v>
      </c>
      <c r="FX12" s="173">
        <f t="shared" si="62"/>
        <v>5.245177383343097E-3</v>
      </c>
      <c r="FY12" s="173">
        <f t="shared" si="63"/>
        <v>5.0939308492786448E-3</v>
      </c>
      <c r="FZ12" s="173">
        <f t="shared" si="64"/>
        <v>4.9360643335041223E-3</v>
      </c>
      <c r="GA12" s="173">
        <f t="shared" si="65"/>
        <v>4.772472986422081E-3</v>
      </c>
      <c r="GB12" s="173">
        <f t="shared" si="66"/>
        <v>4.6040607711702224E-3</v>
      </c>
      <c r="GC12" s="173">
        <f t="shared" si="67"/>
        <v>4.4317322834882492E-3</v>
      </c>
      <c r="GD12" s="173">
        <f t="shared" si="68"/>
        <v>4.2563848443255272E-3</v>
      </c>
      <c r="GE12" s="173">
        <f t="shared" si="69"/>
        <v>4.0789009588891928E-3</v>
      </c>
      <c r="GF12" s="173">
        <f t="shared" si="70"/>
        <v>3.9001412268493056E-3</v>
      </c>
      <c r="GG12" s="173">
        <f t="shared" si="71"/>
        <v>3.7209377782971491E-3</v>
      </c>
      <c r="GH12" s="173">
        <f t="shared" si="72"/>
        <v>3.54208829903652E-3</v>
      </c>
      <c r="GI12" s="173">
        <f t="shared" si="73"/>
        <v>3.3643506971270994E-3</v>
      </c>
      <c r="GJ12" s="173">
        <f t="shared" si="74"/>
        <v>3.1884384505487203E-3</v>
      </c>
      <c r="GK12" s="173">
        <f t="shared" si="75"/>
        <v>3.0150166636677841E-3</v>
      </c>
      <c r="GL12" s="173">
        <f t="shared" si="76"/>
        <v>2.844698848105703E-3</v>
      </c>
      <c r="GM12" s="173">
        <f t="shared" si="77"/>
        <v>2.6780444318638234E-3</v>
      </c>
      <c r="GN12" s="173">
        <f t="shared" si="78"/>
        <v>2.5155569893605535E-3</v>
      </c>
      <c r="GO12" s="173">
        <f t="shared" si="79"/>
        <v>2.3576831745725129E-3</v>
      </c>
      <c r="GP12" s="173">
        <f t="shared" si="80"/>
        <v>2.204812329904513E-3</v>
      </c>
      <c r="GQ12" s="173">
        <f t="shared" si="81"/>
        <v>2.0572767348766121E-3</v>
      </c>
      <c r="GR12" s="173">
        <f t="shared" si="82"/>
        <v>1.9153524513140568E-3</v>
      </c>
      <c r="GS12" s="173">
        <f t="shared" si="83"/>
        <v>1.7792607155307787E-3</v>
      </c>
      <c r="GT12" s="173">
        <f t="shared" si="84"/>
        <v>1.6491698230516421E-3</v>
      </c>
      <c r="GU12" s="173">
        <f t="shared" si="85"/>
        <v>1.5251974477361824E-3</v>
      </c>
      <c r="GV12" s="173">
        <f t="shared" si="86"/>
        <v>1.4074133347320723E-3</v>
      </c>
      <c r="GW12" s="173">
        <f t="shared" si="87"/>
        <v>1.2958423054597753E-3</v>
      </c>
      <c r="GX12" s="173">
        <f t="shared" si="88"/>
        <v>1.1904675127472938E-3</v>
      </c>
      <c r="GY12" s="173">
        <f t="shared" si="89"/>
        <v>1.0912338852125342E-3</v>
      </c>
      <c r="GZ12" s="173">
        <f t="shared" si="90"/>
        <v>9.9805170193109053E-4</v>
      </c>
      <c r="HA12" s="173">
        <f t="shared" si="91"/>
        <v>9.1080024121695279E-4</v>
      </c>
      <c r="HB12" s="173">
        <f t="shared" si="92"/>
        <v>8.2933145086128764E-4</v>
      </c>
      <c r="HC12" s="173">
        <f t="shared" si="93"/>
        <v>7.5347359129305505E-4</v>
      </c>
      <c r="HD12" s="173">
        <f t="shared" si="94"/>
        <v>6.8303480771554333E-4</v>
      </c>
      <c r="HE12" s="173">
        <f t="shared" si="95"/>
        <v>6.1780659220684946E-4</v>
      </c>
      <c r="HF12" s="173">
        <f t="shared" si="96"/>
        <v>5.5756710192551363E-4</v>
      </c>
      <c r="HG12" s="173">
        <f t="shared" si="97"/>
        <v>5.0208430481726591E-4</v>
      </c>
      <c r="HH12" s="173">
        <f t="shared" si="98"/>
        <v>4.5111892946589138E-4</v>
      </c>
      <c r="HI12" s="173">
        <f t="shared" si="99"/>
        <v>4.0442720087174823E-4</v>
      </c>
      <c r="HJ12" s="173">
        <f t="shared" si="100"/>
        <v>3.6176334888834418E-4</v>
      </c>
      <c r="HK12" s="173">
        <f t="shared" si="101"/>
        <v>3.2288188072594732E-4</v>
      </c>
      <c r="HL12" s="173">
        <f t="shared" si="102"/>
        <v>2.8753961327991813E-4</v>
      </c>
      <c r="HM12" s="173">
        <f t="shared" si="103"/>
        <v>2.5549746501194728E-4</v>
      </c>
      <c r="HN12" s="173">
        <f t="shared" si="104"/>
        <v>2.2652201066912709E-4</v>
      </c>
      <c r="HO12" s="173">
        <f t="shared" si="105"/>
        <v>2.0038680524580495E-4</v>
      </c>
      <c r="HP12" s="173">
        <f t="shared" si="106"/>
        <v>1.7687348626493083E-4</v>
      </c>
    </row>
    <row r="13" spans="1:225" x14ac:dyDescent="0.25">
      <c r="A13" s="4">
        <v>10</v>
      </c>
      <c r="B13" s="99">
        <v>60</v>
      </c>
      <c r="C13" s="99">
        <v>120</v>
      </c>
      <c r="D13" s="99">
        <v>240</v>
      </c>
      <c r="E13" s="36">
        <f t="shared" si="107"/>
        <v>1</v>
      </c>
      <c r="F13" s="36">
        <f t="shared" si="108"/>
        <v>0.5</v>
      </c>
      <c r="G13" s="77">
        <f t="shared" si="109"/>
        <v>130</v>
      </c>
      <c r="H13" s="23" t="s">
        <v>15</v>
      </c>
      <c r="I13" s="58"/>
      <c r="J13" s="300"/>
      <c r="K13" s="78">
        <f>IF(AND(B13&gt;0,C13&gt;0,D13&gt;0),IF(ISBLANK(J13),IF(ISBLANK(H13),"",(D13-B13)*VLOOKUP(H13,VLookups!$A$4:$B$13,2,FALSE)),J13),"")</f>
        <v>73.11634564172364</v>
      </c>
      <c r="L13" s="79">
        <f t="shared" si="0"/>
        <v>5346</v>
      </c>
      <c r="M13" s="99">
        <v>150</v>
      </c>
      <c r="N13" s="290">
        <f>IF(AND(M13&gt;0,C13&gt;0,NOT(K13="")),ABS(VLOOKUP($M$1,VLookups!$A$43:$B$44,2,FALSE)-_xlfn.NORM.DIST(M13,G13,K13,TRUE)),"")</f>
        <v>0.60777963694510129</v>
      </c>
      <c r="O13" s="98">
        <f>IF(AND($B13&gt;0,$C13&gt;0,$D13&gt;0,NOT(ISBLANK($H13))),_xlfn.NORM.INV(ABS(VLOOKUP($M$1,VLookups!$A$43:$B$44,2,FALSE)-O$3),$G13,$K13),"")</f>
        <v>36.297632775948941</v>
      </c>
      <c r="P13" s="97">
        <f>IF(AND($B13&gt;0,$C13&gt;0,$D13&gt;0,NOT(ISBLANK($H13))),_xlfn.NORM.INV(ABS(VLOOKUP($M$1,VLookups!$A$43:$B$44,2,FALSE)-P$3),$G13,$K13),"")</f>
        <v>223.70236722405105</v>
      </c>
      <c r="Q13" s="98">
        <f>IF(AND($B13&gt;0,$C13&gt;0,$D13&gt;0,NOT(ISBLANK($H13))),_xlfn.NORM.INV(ABS(VLOOKUP($M$1,VLookups!$A$43:$B$44,2,FALSE)-Q$3),$G13,$K13),"")</f>
        <v>205.78022194085111</v>
      </c>
      <c r="R13" s="97">
        <f>IF(AND($B13&gt;0,$C13&gt;0,$D13&gt;0,NOT(ISBLANK($H13))),_xlfn.NORM.INV(ABS(VLOOKUP($M$1,VLookups!$A$43:$B$44,2,FALSE)-R$3),$G13,$K13),"")</f>
        <v>191.53626901333107</v>
      </c>
      <c r="S13" s="98">
        <f>IF(AND($B13&gt;0,$C13&gt;0,$D13&gt;0,NOT(ISBLANK($H13))),_xlfn.NORM.INV(ABS(VLOOKUP($M$1,VLookups!$A$43:$B$44,2,FALSE)-S$3),$G13,$K13),"")</f>
        <v>179.31622570713657</v>
      </c>
      <c r="T13" s="97">
        <f>IF(AND($B13&gt;0,$C13&gt;0,$D13&gt;0,NOT(ISBLANK($H13))),_xlfn.NORM.INV(ABS(VLOOKUP($M$1,VLookups!$A$43:$B$44,2,FALSE)-T$3),$G13,$K13),"")</f>
        <v>168.34224914185819</v>
      </c>
      <c r="U13" s="5"/>
      <c r="V13" s="172">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3">
        <f t="shared" si="6"/>
        <v>1.1231573395099346E-3</v>
      </c>
      <c r="DU13" s="173">
        <f t="shared" si="7"/>
        <v>1.2071398016574447E-3</v>
      </c>
      <c r="DV13" s="173">
        <f t="shared" si="8"/>
        <v>1.2952195898552699E-3</v>
      </c>
      <c r="DW13" s="173">
        <f t="shared" si="9"/>
        <v>1.387388542444375E-3</v>
      </c>
      <c r="DX13" s="173">
        <f t="shared" si="10"/>
        <v>1.4836165433224965E-3</v>
      </c>
      <c r="DY13" s="173">
        <f t="shared" si="11"/>
        <v>1.5838501702200543E-3</v>
      </c>
      <c r="DZ13" s="173">
        <f t="shared" si="12"/>
        <v>1.6880114507492317E-3</v>
      </c>
      <c r="EA13" s="173">
        <f t="shared" si="13"/>
        <v>1.7959967466667777E-3</v>
      </c>
      <c r="EB13" s="173">
        <f t="shared" si="14"/>
        <v>1.9076757866302548E-3</v>
      </c>
      <c r="EC13" s="173">
        <f t="shared" si="15"/>
        <v>2.0228908672742254E-3</v>
      </c>
      <c r="ED13" s="173">
        <f t="shared" si="16"/>
        <v>2.1414562416747821E-3</v>
      </c>
      <c r="EE13" s="173">
        <f t="shared" si="17"/>
        <v>2.2631577132000329E-3</v>
      </c>
      <c r="EF13" s="173">
        <f t="shared" si="18"/>
        <v>2.3877524513575923E-3</v>
      </c>
      <c r="EG13" s="173">
        <f t="shared" si="19"/>
        <v>2.5149690445500444E-3</v>
      </c>
      <c r="EH13" s="173">
        <f t="shared" si="20"/>
        <v>2.6445078026436368E-3</v>
      </c>
      <c r="EI13" s="173">
        <f t="shared" si="21"/>
        <v>2.7760413199575573E-3</v>
      </c>
      <c r="EJ13" s="173">
        <f t="shared" si="22"/>
        <v>2.9092153067105352E-3</v>
      </c>
      <c r="EK13" s="173">
        <f t="shared" si="23"/>
        <v>3.0436496941432327E-3</v>
      </c>
      <c r="EL13" s="173">
        <f t="shared" si="24"/>
        <v>3.1789400154997333E-3</v>
      </c>
      <c r="EM13" s="173">
        <f t="shared" si="25"/>
        <v>3.314659061835418E-3</v>
      </c>
      <c r="EN13" s="173">
        <f t="shared" si="26"/>
        <v>3.4503588082626033E-3</v>
      </c>
      <c r="EO13" s="173">
        <f t="shared" si="27"/>
        <v>3.5855726027948401E-3</v>
      </c>
      <c r="EP13" s="173">
        <f t="shared" si="28"/>
        <v>3.7198176064547144E-3</v>
      </c>
      <c r="EQ13" s="173">
        <f t="shared" si="29"/>
        <v>3.8525974698203872E-3</v>
      </c>
      <c r="ER13" s="173">
        <f t="shared" si="30"/>
        <v>3.9834052277570317E-3</v>
      </c>
      <c r="ES13" s="173">
        <f t="shared" si="31"/>
        <v>4.1117263907660597E-3</v>
      </c>
      <c r="ET13" s="173">
        <f t="shared" si="32"/>
        <v>4.2370422082430069E-3</v>
      </c>
      <c r="EU13" s="173">
        <f t="shared" si="33"/>
        <v>4.3588330760187585E-3</v>
      </c>
      <c r="EV13" s="173">
        <f t="shared" si="34"/>
        <v>4.4765820579211581E-3</v>
      </c>
      <c r="EW13" s="173">
        <f t="shared" si="35"/>
        <v>4.5897784887846639E-3</v>
      </c>
      <c r="EX13" s="173">
        <f t="shared" si="36"/>
        <v>4.6979216244002449E-3</v>
      </c>
      <c r="EY13" s="173">
        <f t="shared" si="37"/>
        <v>4.8005243023770171E-3</v>
      </c>
      <c r="EZ13" s="173">
        <f t="shared" si="38"/>
        <v>4.8971165768158988E-3</v>
      </c>
      <c r="FA13" s="173">
        <f t="shared" si="39"/>
        <v>4.9872492891020765E-3</v>
      </c>
      <c r="FB13" s="173">
        <f t="shared" si="40"/>
        <v>5.0704975370279865E-3</v>
      </c>
      <c r="FC13" s="173">
        <f t="shared" si="41"/>
        <v>5.1464640048745581E-3</v>
      </c>
      <c r="FD13" s="173">
        <f t="shared" si="42"/>
        <v>5.2147821180101011E-3</v>
      </c>
      <c r="FE13" s="173">
        <f t="shared" si="43"/>
        <v>5.2751189870090306E-3</v>
      </c>
      <c r="FF13" s="173">
        <f t="shared" si="44"/>
        <v>5.3271781082336062E-3</v>
      </c>
      <c r="FG13" s="173">
        <f t="shared" si="45"/>
        <v>5.3707017902394688E-3</v>
      </c>
      <c r="FH13" s="173">
        <f t="shared" si="46"/>
        <v>5.4054732782296598E-3</v>
      </c>
      <c r="FI13" s="173">
        <f t="shared" si="47"/>
        <v>5.4313185520542713E-3</v>
      </c>
      <c r="FJ13" s="173">
        <f t="shared" si="48"/>
        <v>5.4481077768883937E-3</v>
      </c>
      <c r="FK13" s="173">
        <f t="shared" si="49"/>
        <v>5.455756389667687E-3</v>
      </c>
      <c r="FL13" s="173">
        <f t="shared" si="50"/>
        <v>5.4542258085612545E-3</v>
      </c>
      <c r="FM13" s="173">
        <f t="shared" si="51"/>
        <v>5.4435237571531497E-3</v>
      </c>
      <c r="FN13" s="173">
        <f t="shared" si="52"/>
        <v>5.4237041995211692E-3</v>
      </c>
      <c r="FO13" s="173">
        <f t="shared" si="53"/>
        <v>5.3948668869764869E-3</v>
      </c>
      <c r="FP13" s="173">
        <f t="shared" si="54"/>
        <v>5.3571565217910341E-3</v>
      </c>
      <c r="FQ13" s="173">
        <f t="shared" si="55"/>
        <v>5.3107615477224566E-3</v>
      </c>
      <c r="FR13" s="173">
        <f t="shared" si="56"/>
        <v>5.2559125814815102E-3</v>
      </c>
      <c r="FS13" s="173">
        <f t="shared" si="57"/>
        <v>5.1928805034092201E-3</v>
      </c>
      <c r="FT13" s="173">
        <f t="shared" si="58"/>
        <v>5.1219742294802964E-3</v>
      </c>
      <c r="FU13" s="173">
        <f t="shared" si="59"/>
        <v>5.0435381902691374E-3</v>
      </c>
      <c r="FV13" s="173">
        <f t="shared" si="60"/>
        <v>4.9579495456558483E-3</v>
      </c>
      <c r="FW13" s="173">
        <f t="shared" si="61"/>
        <v>4.8656151667685827E-3</v>
      </c>
      <c r="FX13" s="173">
        <f t="shared" si="62"/>
        <v>4.7669684189202265E-3</v>
      </c>
      <c r="FY13" s="173">
        <f t="shared" si="63"/>
        <v>4.6624657810743417E-3</v>
      </c>
      <c r="FZ13" s="173">
        <f t="shared" si="64"/>
        <v>4.5525833386487434E-3</v>
      </c>
      <c r="GA13" s="173">
        <f t="shared" si="65"/>
        <v>4.4378131872248672E-3</v>
      </c>
      <c r="GB13" s="173">
        <f t="shared" si="66"/>
        <v>4.3186597849758706E-3</v>
      </c>
      <c r="GC13" s="173">
        <f t="shared" si="67"/>
        <v>4.1956362913633648E-3</v>
      </c>
      <c r="GD13" s="173">
        <f t="shared" si="68"/>
        <v>4.0692609288972507E-3</v>
      </c>
      <c r="GE13" s="173">
        <f t="shared" si="69"/>
        <v>3.9400534035286252E-3</v>
      </c>
      <c r="GF13" s="173">
        <f t="shared" si="70"/>
        <v>3.8085314175825861E-3</v>
      </c>
      <c r="GG13" s="173">
        <f t="shared" si="71"/>
        <v>3.6752073070728639E-3</v>
      </c>
      <c r="GH13" s="173">
        <f t="shared" si="72"/>
        <v>3.5405848328161193E-3</v>
      </c>
      <c r="GI13" s="173">
        <f t="shared" si="73"/>
        <v>3.4051561520275519E-3</v>
      </c>
      <c r="GJ13" s="173">
        <f t="shared" si="74"/>
        <v>3.2693989940820404E-3</v>
      </c>
      <c r="GK13" s="173">
        <f t="shared" si="75"/>
        <v>3.1337740609198033E-3</v>
      </c>
      <c r="GL13" s="173">
        <f t="shared" si="76"/>
        <v>2.9987226692175053E-3</v>
      </c>
      <c r="GM13" s="173">
        <f t="shared" si="77"/>
        <v>2.8646646479904103E-3</v>
      </c>
      <c r="GN13" s="173">
        <f t="shared" si="78"/>
        <v>2.7319965017934644E-3</v>
      </c>
      <c r="GO13" s="173">
        <f t="shared" si="79"/>
        <v>2.6010898462027155E-3</v>
      </c>
      <c r="GP13" s="173">
        <f t="shared" si="80"/>
        <v>2.4722901188342201E-3</v>
      </c>
      <c r="GQ13" s="173">
        <f t="shared" si="81"/>
        <v>2.3459155658434789E-3</v>
      </c>
      <c r="GR13" s="173">
        <f t="shared" si="82"/>
        <v>2.2222565006883902E-3</v>
      </c>
      <c r="GS13" s="173">
        <f t="shared" si="83"/>
        <v>2.1015748289721159E-3</v>
      </c>
      <c r="GT13" s="173">
        <f t="shared" si="84"/>
        <v>1.984103830443357E-3</v>
      </c>
      <c r="GU13" s="173">
        <f t="shared" si="85"/>
        <v>1.8700481867493456E-3</v>
      </c>
      <c r="GV13" s="173">
        <f t="shared" si="86"/>
        <v>1.7595842413344726E-3</v>
      </c>
      <c r="GW13" s="173">
        <f t="shared" si="87"/>
        <v>1.6528604759724283E-3</v>
      </c>
      <c r="GX13" s="173">
        <f t="shared" si="88"/>
        <v>1.5499981868235581E-3</v>
      </c>
      <c r="GY13" s="173">
        <f t="shared" si="89"/>
        <v>1.4510923416278449E-3</v>
      </c>
      <c r="GZ13" s="173">
        <f t="shared" si="90"/>
        <v>1.3562125986779788E-3</v>
      </c>
      <c r="HA13" s="173">
        <f t="shared" si="91"/>
        <v>1.2654044675615771E-3</v>
      </c>
      <c r="HB13" s="173">
        <f t="shared" si="92"/>
        <v>1.1786905913074852E-3</v>
      </c>
      <c r="HC13" s="173">
        <f t="shared" si="93"/>
        <v>1.0960721295042316E-3</v>
      </c>
      <c r="HD13" s="173">
        <f t="shared" si="94"/>
        <v>1.017530222161771E-3</v>
      </c>
      <c r="HE13" s="173">
        <f t="shared" si="95"/>
        <v>9.430275145396453E-4</v>
      </c>
      <c r="HF13" s="173">
        <f t="shared" si="96"/>
        <v>8.7250972384233421E-4</v>
      </c>
      <c r="HG13" s="173">
        <f t="shared" si="97"/>
        <v>8.0590722956024366E-4</v>
      </c>
      <c r="HH13" s="173">
        <f t="shared" si="98"/>
        <v>7.4313667028559562E-4</v>
      </c>
      <c r="HI13" s="173">
        <f t="shared" si="99"/>
        <v>6.8410253102862766E-4</v>
      </c>
      <c r="HJ13" s="173">
        <f t="shared" si="100"/>
        <v>6.2869870637276813E-4</v>
      </c>
      <c r="HK13" s="173">
        <f t="shared" si="101"/>
        <v>5.7681002621001352E-4</v>
      </c>
      <c r="HL13" s="173">
        <f t="shared" si="102"/>
        <v>5.2831373226223683E-4</v>
      </c>
      <c r="HM13" s="173">
        <f t="shared" si="103"/>
        <v>4.8308089509457516E-4</v>
      </c>
      <c r="HN13" s="173">
        <f t="shared" si="104"/>
        <v>4.4097776283869082E-4</v>
      </c>
      <c r="HO13" s="173">
        <f t="shared" si="105"/>
        <v>4.0186703434378908E-4</v>
      </c>
      <c r="HP13" s="173">
        <f t="shared" si="106"/>
        <v>3.6560905094106466E-4</v>
      </c>
    </row>
    <row r="14" spans="1:225" hidden="1" x14ac:dyDescent="0.25">
      <c r="A14" s="4">
        <v>11</v>
      </c>
      <c r="B14" s="99"/>
      <c r="C14" s="99"/>
      <c r="D14" s="99"/>
      <c r="E14" s="36" t="str">
        <f t="shared" si="107"/>
        <v/>
      </c>
      <c r="F14" s="36" t="str">
        <f t="shared" si="108"/>
        <v/>
      </c>
      <c r="G14" s="77" t="str">
        <f t="shared" si="109"/>
        <v/>
      </c>
      <c r="H14" s="23"/>
      <c r="I14" s="58"/>
      <c r="J14" s="300"/>
      <c r="K14" s="78" t="str">
        <f>IF(AND(B14&gt;0,C14&gt;0,D14&gt;0),IF(ISBLANK(J14),IF(ISBLANK(H14),"",(D14-B14)*VLOOKUP(H14,VLookups!$A$4:$B$13,2,FALSE)),J14),"")</f>
        <v/>
      </c>
      <c r="L14" s="79" t="str">
        <f t="shared" si="0"/>
        <v/>
      </c>
      <c r="M14" s="99"/>
      <c r="N14" s="290" t="str">
        <f>IF(AND(M14&gt;0,C14&gt;0,NOT(K14="")),ABS(VLOOKUP($M$1,VLookups!$A$43:$B$44,2,FALSE)-_xlfn.NORM.DIST(M14,G14,K14,TRUE)),"")</f>
        <v/>
      </c>
      <c r="O14" s="98" t="str">
        <f>IF(AND($B14&gt;0,$C14&gt;0,$D14&gt;0,NOT(ISBLANK($H14))),_xlfn.NORM.INV(ABS(VLOOKUP($M$1,VLookups!$A$43:$B$44,2,FALSE)-O$3),$G14,$K14),"")</f>
        <v/>
      </c>
      <c r="P14" s="97" t="str">
        <f>IF(AND($B14&gt;0,$C14&gt;0,$D14&gt;0,NOT(ISBLANK($H14))),_xlfn.NORM.INV(ABS(VLOOKUP($M$1,VLookups!$A$43:$B$44,2,FALSE)-P$3),$G14,$K14),"")</f>
        <v/>
      </c>
      <c r="Q14" s="98" t="str">
        <f>IF(AND($B14&gt;0,$C14&gt;0,$D14&gt;0,NOT(ISBLANK($H14))),_xlfn.NORM.INV(ABS(VLOOKUP($M$1,VLookups!$A$43:$B$44,2,FALSE)-Q$3),$G14,$K14),"")</f>
        <v/>
      </c>
      <c r="R14" s="97" t="str">
        <f>IF(AND($B14&gt;0,$C14&gt;0,$D14&gt;0,NOT(ISBLANK($H14))),_xlfn.NORM.INV(ABS(VLOOKUP($M$1,VLookups!$A$43:$B$44,2,FALSE)-R$3),$G14,$K14),"")</f>
        <v/>
      </c>
      <c r="S14" s="98" t="str">
        <f>IF(AND($B14&gt;0,$C14&gt;0,$D14&gt;0,NOT(ISBLANK($H14))),_xlfn.NORM.INV(ABS(VLOOKUP($M$1,VLookups!$A$43:$B$44,2,FALSE)-S$3),$G14,$K14),"")</f>
        <v/>
      </c>
      <c r="T14" s="97" t="str">
        <f>IF(AND($B14&gt;0,$C14&gt;0,$D14&gt;0,NOT(ISBLANK($H14))),_xlfn.NORM.INV(ABS(VLOOKUP($M$1,VLookups!$A$43:$B$44,2,FALSE)-T$3),$G14,$K14),"")</f>
        <v/>
      </c>
      <c r="U14" s="5"/>
      <c r="V14" s="172"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3" t="e">
        <f t="shared" si="6"/>
        <v>#N/A</v>
      </c>
      <c r="DU14" s="173" t="e">
        <f t="shared" si="7"/>
        <v>#N/A</v>
      </c>
      <c r="DV14" s="173" t="e">
        <f t="shared" si="8"/>
        <v>#N/A</v>
      </c>
      <c r="DW14" s="173" t="e">
        <f t="shared" si="9"/>
        <v>#N/A</v>
      </c>
      <c r="DX14" s="173" t="e">
        <f t="shared" si="10"/>
        <v>#N/A</v>
      </c>
      <c r="DY14" s="173" t="e">
        <f t="shared" si="11"/>
        <v>#N/A</v>
      </c>
      <c r="DZ14" s="173" t="e">
        <f t="shared" si="12"/>
        <v>#N/A</v>
      </c>
      <c r="EA14" s="173" t="e">
        <f t="shared" si="13"/>
        <v>#N/A</v>
      </c>
      <c r="EB14" s="173" t="e">
        <f t="shared" si="14"/>
        <v>#N/A</v>
      </c>
      <c r="EC14" s="173" t="e">
        <f t="shared" si="15"/>
        <v>#N/A</v>
      </c>
      <c r="ED14" s="173" t="e">
        <f t="shared" si="16"/>
        <v>#N/A</v>
      </c>
      <c r="EE14" s="173" t="e">
        <f t="shared" si="17"/>
        <v>#N/A</v>
      </c>
      <c r="EF14" s="173" t="e">
        <f t="shared" si="18"/>
        <v>#N/A</v>
      </c>
      <c r="EG14" s="173" t="e">
        <f t="shared" si="19"/>
        <v>#N/A</v>
      </c>
      <c r="EH14" s="173" t="e">
        <f t="shared" si="20"/>
        <v>#N/A</v>
      </c>
      <c r="EI14" s="173" t="e">
        <f t="shared" si="21"/>
        <v>#N/A</v>
      </c>
      <c r="EJ14" s="173" t="e">
        <f t="shared" si="22"/>
        <v>#N/A</v>
      </c>
      <c r="EK14" s="173" t="e">
        <f t="shared" si="23"/>
        <v>#N/A</v>
      </c>
      <c r="EL14" s="173" t="e">
        <f t="shared" si="24"/>
        <v>#N/A</v>
      </c>
      <c r="EM14" s="173" t="e">
        <f t="shared" si="25"/>
        <v>#N/A</v>
      </c>
      <c r="EN14" s="173" t="e">
        <f t="shared" si="26"/>
        <v>#N/A</v>
      </c>
      <c r="EO14" s="173" t="e">
        <f t="shared" si="27"/>
        <v>#N/A</v>
      </c>
      <c r="EP14" s="173" t="e">
        <f t="shared" si="28"/>
        <v>#N/A</v>
      </c>
      <c r="EQ14" s="173" t="e">
        <f t="shared" si="29"/>
        <v>#N/A</v>
      </c>
      <c r="ER14" s="173" t="e">
        <f t="shared" si="30"/>
        <v>#N/A</v>
      </c>
      <c r="ES14" s="173" t="e">
        <f t="shared" si="31"/>
        <v>#N/A</v>
      </c>
      <c r="ET14" s="173" t="e">
        <f t="shared" si="32"/>
        <v>#N/A</v>
      </c>
      <c r="EU14" s="173" t="e">
        <f t="shared" si="33"/>
        <v>#N/A</v>
      </c>
      <c r="EV14" s="173" t="e">
        <f t="shared" si="34"/>
        <v>#N/A</v>
      </c>
      <c r="EW14" s="173" t="e">
        <f t="shared" si="35"/>
        <v>#N/A</v>
      </c>
      <c r="EX14" s="173" t="e">
        <f t="shared" si="36"/>
        <v>#N/A</v>
      </c>
      <c r="EY14" s="173" t="e">
        <f t="shared" si="37"/>
        <v>#N/A</v>
      </c>
      <c r="EZ14" s="173" t="e">
        <f t="shared" si="38"/>
        <v>#N/A</v>
      </c>
      <c r="FA14" s="173" t="e">
        <f t="shared" si="39"/>
        <v>#N/A</v>
      </c>
      <c r="FB14" s="173" t="e">
        <f t="shared" si="40"/>
        <v>#N/A</v>
      </c>
      <c r="FC14" s="173" t="e">
        <f t="shared" si="41"/>
        <v>#N/A</v>
      </c>
      <c r="FD14" s="173" t="e">
        <f t="shared" si="42"/>
        <v>#N/A</v>
      </c>
      <c r="FE14" s="173" t="e">
        <f t="shared" si="43"/>
        <v>#N/A</v>
      </c>
      <c r="FF14" s="173" t="e">
        <f t="shared" si="44"/>
        <v>#N/A</v>
      </c>
      <c r="FG14" s="173" t="e">
        <f t="shared" si="45"/>
        <v>#N/A</v>
      </c>
      <c r="FH14" s="173" t="e">
        <f t="shared" si="46"/>
        <v>#N/A</v>
      </c>
      <c r="FI14" s="173" t="e">
        <f t="shared" si="47"/>
        <v>#N/A</v>
      </c>
      <c r="FJ14" s="173" t="e">
        <f t="shared" si="48"/>
        <v>#N/A</v>
      </c>
      <c r="FK14" s="173" t="e">
        <f t="shared" si="49"/>
        <v>#N/A</v>
      </c>
      <c r="FL14" s="173" t="e">
        <f t="shared" si="50"/>
        <v>#N/A</v>
      </c>
      <c r="FM14" s="173" t="e">
        <f t="shared" si="51"/>
        <v>#N/A</v>
      </c>
      <c r="FN14" s="173" t="e">
        <f t="shared" si="52"/>
        <v>#N/A</v>
      </c>
      <c r="FO14" s="173" t="e">
        <f t="shared" si="53"/>
        <v>#N/A</v>
      </c>
      <c r="FP14" s="173" t="e">
        <f t="shared" si="54"/>
        <v>#N/A</v>
      </c>
      <c r="FQ14" s="173" t="e">
        <f t="shared" si="55"/>
        <v>#N/A</v>
      </c>
      <c r="FR14" s="173" t="e">
        <f t="shared" si="56"/>
        <v>#N/A</v>
      </c>
      <c r="FS14" s="173" t="e">
        <f t="shared" si="57"/>
        <v>#N/A</v>
      </c>
      <c r="FT14" s="173" t="e">
        <f t="shared" si="58"/>
        <v>#N/A</v>
      </c>
      <c r="FU14" s="173" t="e">
        <f t="shared" si="59"/>
        <v>#N/A</v>
      </c>
      <c r="FV14" s="173" t="e">
        <f t="shared" si="60"/>
        <v>#N/A</v>
      </c>
      <c r="FW14" s="173" t="e">
        <f t="shared" si="61"/>
        <v>#N/A</v>
      </c>
      <c r="FX14" s="173" t="e">
        <f t="shared" si="62"/>
        <v>#N/A</v>
      </c>
      <c r="FY14" s="173" t="e">
        <f t="shared" si="63"/>
        <v>#N/A</v>
      </c>
      <c r="FZ14" s="173" t="e">
        <f t="shared" si="64"/>
        <v>#N/A</v>
      </c>
      <c r="GA14" s="173" t="e">
        <f t="shared" si="65"/>
        <v>#N/A</v>
      </c>
      <c r="GB14" s="173" t="e">
        <f t="shared" si="66"/>
        <v>#N/A</v>
      </c>
      <c r="GC14" s="173" t="e">
        <f t="shared" si="67"/>
        <v>#N/A</v>
      </c>
      <c r="GD14" s="173" t="e">
        <f t="shared" si="68"/>
        <v>#N/A</v>
      </c>
      <c r="GE14" s="173" t="e">
        <f t="shared" si="69"/>
        <v>#N/A</v>
      </c>
      <c r="GF14" s="173" t="e">
        <f t="shared" si="70"/>
        <v>#N/A</v>
      </c>
      <c r="GG14" s="173" t="e">
        <f t="shared" si="71"/>
        <v>#N/A</v>
      </c>
      <c r="GH14" s="173" t="e">
        <f t="shared" si="72"/>
        <v>#N/A</v>
      </c>
      <c r="GI14" s="173" t="e">
        <f t="shared" si="73"/>
        <v>#N/A</v>
      </c>
      <c r="GJ14" s="173" t="e">
        <f t="shared" si="74"/>
        <v>#N/A</v>
      </c>
      <c r="GK14" s="173" t="e">
        <f t="shared" si="75"/>
        <v>#N/A</v>
      </c>
      <c r="GL14" s="173" t="e">
        <f t="shared" si="76"/>
        <v>#N/A</v>
      </c>
      <c r="GM14" s="173" t="e">
        <f t="shared" si="77"/>
        <v>#N/A</v>
      </c>
      <c r="GN14" s="173" t="e">
        <f t="shared" si="78"/>
        <v>#N/A</v>
      </c>
      <c r="GO14" s="173" t="e">
        <f t="shared" si="79"/>
        <v>#N/A</v>
      </c>
      <c r="GP14" s="173" t="e">
        <f t="shared" si="80"/>
        <v>#N/A</v>
      </c>
      <c r="GQ14" s="173" t="e">
        <f t="shared" si="81"/>
        <v>#N/A</v>
      </c>
      <c r="GR14" s="173" t="e">
        <f t="shared" si="82"/>
        <v>#N/A</v>
      </c>
      <c r="GS14" s="173" t="e">
        <f t="shared" si="83"/>
        <v>#N/A</v>
      </c>
      <c r="GT14" s="173" t="e">
        <f t="shared" si="84"/>
        <v>#N/A</v>
      </c>
      <c r="GU14" s="173" t="e">
        <f t="shared" si="85"/>
        <v>#N/A</v>
      </c>
      <c r="GV14" s="173" t="e">
        <f t="shared" si="86"/>
        <v>#N/A</v>
      </c>
      <c r="GW14" s="173" t="e">
        <f t="shared" si="87"/>
        <v>#N/A</v>
      </c>
      <c r="GX14" s="173" t="e">
        <f t="shared" si="88"/>
        <v>#N/A</v>
      </c>
      <c r="GY14" s="173" t="e">
        <f t="shared" si="89"/>
        <v>#N/A</v>
      </c>
      <c r="GZ14" s="173" t="e">
        <f t="shared" si="90"/>
        <v>#N/A</v>
      </c>
      <c r="HA14" s="173" t="e">
        <f t="shared" si="91"/>
        <v>#N/A</v>
      </c>
      <c r="HB14" s="173" t="e">
        <f t="shared" si="92"/>
        <v>#N/A</v>
      </c>
      <c r="HC14" s="173" t="e">
        <f t="shared" si="93"/>
        <v>#N/A</v>
      </c>
      <c r="HD14" s="173" t="e">
        <f t="shared" si="94"/>
        <v>#N/A</v>
      </c>
      <c r="HE14" s="173" t="e">
        <f t="shared" si="95"/>
        <v>#N/A</v>
      </c>
      <c r="HF14" s="173" t="e">
        <f t="shared" si="96"/>
        <v>#N/A</v>
      </c>
      <c r="HG14" s="173" t="e">
        <f t="shared" si="97"/>
        <v>#N/A</v>
      </c>
      <c r="HH14" s="173" t="e">
        <f t="shared" si="98"/>
        <v>#N/A</v>
      </c>
      <c r="HI14" s="173" t="e">
        <f t="shared" si="99"/>
        <v>#N/A</v>
      </c>
      <c r="HJ14" s="173" t="e">
        <f t="shared" si="100"/>
        <v>#N/A</v>
      </c>
      <c r="HK14" s="173" t="e">
        <f t="shared" si="101"/>
        <v>#N/A</v>
      </c>
      <c r="HL14" s="173" t="e">
        <f t="shared" si="102"/>
        <v>#N/A</v>
      </c>
      <c r="HM14" s="173" t="e">
        <f t="shared" si="103"/>
        <v>#N/A</v>
      </c>
      <c r="HN14" s="173" t="e">
        <f t="shared" si="104"/>
        <v>#N/A</v>
      </c>
      <c r="HO14" s="173" t="e">
        <f t="shared" si="105"/>
        <v>#N/A</v>
      </c>
      <c r="HP14" s="173" t="e">
        <f t="shared" si="106"/>
        <v>#N/A</v>
      </c>
    </row>
    <row r="15" spans="1:225" hidden="1" x14ac:dyDescent="0.25">
      <c r="A15" s="4">
        <v>12</v>
      </c>
      <c r="B15" s="99"/>
      <c r="C15" s="99"/>
      <c r="D15" s="99"/>
      <c r="E15" s="36" t="str">
        <f t="shared" si="107"/>
        <v/>
      </c>
      <c r="F15" s="36" t="str">
        <f t="shared" si="108"/>
        <v/>
      </c>
      <c r="G15" s="77" t="str">
        <f t="shared" si="109"/>
        <v/>
      </c>
      <c r="H15" s="23"/>
      <c r="I15" s="58"/>
      <c r="J15" s="300"/>
      <c r="K15" s="78" t="str">
        <f>IF(AND(B15&gt;0,C15&gt;0,D15&gt;0),IF(ISBLANK(J15),IF(ISBLANK(H15),"",(D15-B15)*VLOOKUP(H15,VLookups!$A$4:$B$13,2,FALSE)),J15),"")</f>
        <v/>
      </c>
      <c r="L15" s="79" t="str">
        <f t="shared" si="0"/>
        <v/>
      </c>
      <c r="M15" s="99"/>
      <c r="N15" s="290" t="str">
        <f>IF(AND(M15&gt;0,C15&gt;0,NOT(K15="")),ABS(VLOOKUP($M$1,VLookups!$A$43:$B$44,2,FALSE)-_xlfn.NORM.DIST(M15,G15,K15,TRUE)),"")</f>
        <v/>
      </c>
      <c r="O15" s="98" t="str">
        <f>IF(AND($B15&gt;0,$C15&gt;0,$D15&gt;0,NOT(ISBLANK($H15))),_xlfn.NORM.INV(ABS(VLOOKUP($M$1,VLookups!$A$43:$B$44,2,FALSE)-O$3),$G15,$K15),"")</f>
        <v/>
      </c>
      <c r="P15" s="97" t="str">
        <f>IF(AND($B15&gt;0,$C15&gt;0,$D15&gt;0,NOT(ISBLANK($H15))),_xlfn.NORM.INV(ABS(VLOOKUP($M$1,VLookups!$A$43:$B$44,2,FALSE)-P$3),$G15,$K15),"")</f>
        <v/>
      </c>
      <c r="Q15" s="98" t="str">
        <f>IF(AND($B15&gt;0,$C15&gt;0,$D15&gt;0,NOT(ISBLANK($H15))),_xlfn.NORM.INV(ABS(VLOOKUP($M$1,VLookups!$A$43:$B$44,2,FALSE)-Q$3),$G15,$K15),"")</f>
        <v/>
      </c>
      <c r="R15" s="97" t="str">
        <f>IF(AND($B15&gt;0,$C15&gt;0,$D15&gt;0,NOT(ISBLANK($H15))),_xlfn.NORM.INV(ABS(VLOOKUP($M$1,VLookups!$A$43:$B$44,2,FALSE)-R$3),$G15,$K15),"")</f>
        <v/>
      </c>
      <c r="S15" s="98" t="str">
        <f>IF(AND($B15&gt;0,$C15&gt;0,$D15&gt;0,NOT(ISBLANK($H15))),_xlfn.NORM.INV(ABS(VLOOKUP($M$1,VLookups!$A$43:$B$44,2,FALSE)-S$3),$G15,$K15),"")</f>
        <v/>
      </c>
      <c r="T15" s="97" t="str">
        <f>IF(AND($B15&gt;0,$C15&gt;0,$D15&gt;0,NOT(ISBLANK($H15))),_xlfn.NORM.INV(ABS(VLOOKUP($M$1,VLookups!$A$43:$B$44,2,FALSE)-T$3),$G15,$K15),"")</f>
        <v/>
      </c>
      <c r="U15" s="5"/>
      <c r="V15" s="172"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3" t="e">
        <f t="shared" si="6"/>
        <v>#N/A</v>
      </c>
      <c r="DU15" s="173" t="e">
        <f t="shared" si="7"/>
        <v>#N/A</v>
      </c>
      <c r="DV15" s="173" t="e">
        <f t="shared" si="8"/>
        <v>#N/A</v>
      </c>
      <c r="DW15" s="173" t="e">
        <f t="shared" si="9"/>
        <v>#N/A</v>
      </c>
      <c r="DX15" s="173" t="e">
        <f t="shared" si="10"/>
        <v>#N/A</v>
      </c>
      <c r="DY15" s="173" t="e">
        <f t="shared" si="11"/>
        <v>#N/A</v>
      </c>
      <c r="DZ15" s="173" t="e">
        <f t="shared" si="12"/>
        <v>#N/A</v>
      </c>
      <c r="EA15" s="173" t="e">
        <f t="shared" si="13"/>
        <v>#N/A</v>
      </c>
      <c r="EB15" s="173" t="e">
        <f t="shared" si="14"/>
        <v>#N/A</v>
      </c>
      <c r="EC15" s="173" t="e">
        <f t="shared" si="15"/>
        <v>#N/A</v>
      </c>
      <c r="ED15" s="173" t="e">
        <f t="shared" si="16"/>
        <v>#N/A</v>
      </c>
      <c r="EE15" s="173" t="e">
        <f t="shared" si="17"/>
        <v>#N/A</v>
      </c>
      <c r="EF15" s="173" t="e">
        <f t="shared" si="18"/>
        <v>#N/A</v>
      </c>
      <c r="EG15" s="173" t="e">
        <f t="shared" si="19"/>
        <v>#N/A</v>
      </c>
      <c r="EH15" s="173" t="e">
        <f t="shared" si="20"/>
        <v>#N/A</v>
      </c>
      <c r="EI15" s="173" t="e">
        <f t="shared" si="21"/>
        <v>#N/A</v>
      </c>
      <c r="EJ15" s="173" t="e">
        <f t="shared" si="22"/>
        <v>#N/A</v>
      </c>
      <c r="EK15" s="173" t="e">
        <f t="shared" si="23"/>
        <v>#N/A</v>
      </c>
      <c r="EL15" s="173" t="e">
        <f t="shared" si="24"/>
        <v>#N/A</v>
      </c>
      <c r="EM15" s="173" t="e">
        <f t="shared" si="25"/>
        <v>#N/A</v>
      </c>
      <c r="EN15" s="173" t="e">
        <f t="shared" si="26"/>
        <v>#N/A</v>
      </c>
      <c r="EO15" s="173" t="e">
        <f t="shared" si="27"/>
        <v>#N/A</v>
      </c>
      <c r="EP15" s="173" t="e">
        <f t="shared" si="28"/>
        <v>#N/A</v>
      </c>
      <c r="EQ15" s="173" t="e">
        <f t="shared" si="29"/>
        <v>#N/A</v>
      </c>
      <c r="ER15" s="173" t="e">
        <f t="shared" si="30"/>
        <v>#N/A</v>
      </c>
      <c r="ES15" s="173" t="e">
        <f t="shared" si="31"/>
        <v>#N/A</v>
      </c>
      <c r="ET15" s="173" t="e">
        <f t="shared" si="32"/>
        <v>#N/A</v>
      </c>
      <c r="EU15" s="173" t="e">
        <f t="shared" si="33"/>
        <v>#N/A</v>
      </c>
      <c r="EV15" s="173" t="e">
        <f t="shared" si="34"/>
        <v>#N/A</v>
      </c>
      <c r="EW15" s="173" t="e">
        <f t="shared" si="35"/>
        <v>#N/A</v>
      </c>
      <c r="EX15" s="173" t="e">
        <f t="shared" si="36"/>
        <v>#N/A</v>
      </c>
      <c r="EY15" s="173" t="e">
        <f t="shared" si="37"/>
        <v>#N/A</v>
      </c>
      <c r="EZ15" s="173" t="e">
        <f t="shared" si="38"/>
        <v>#N/A</v>
      </c>
      <c r="FA15" s="173" t="e">
        <f t="shared" si="39"/>
        <v>#N/A</v>
      </c>
      <c r="FB15" s="173" t="e">
        <f t="shared" si="40"/>
        <v>#N/A</v>
      </c>
      <c r="FC15" s="173" t="e">
        <f t="shared" si="41"/>
        <v>#N/A</v>
      </c>
      <c r="FD15" s="173" t="e">
        <f t="shared" si="42"/>
        <v>#N/A</v>
      </c>
      <c r="FE15" s="173" t="e">
        <f t="shared" si="43"/>
        <v>#N/A</v>
      </c>
      <c r="FF15" s="173" t="e">
        <f t="shared" si="44"/>
        <v>#N/A</v>
      </c>
      <c r="FG15" s="173" t="e">
        <f t="shared" si="45"/>
        <v>#N/A</v>
      </c>
      <c r="FH15" s="173" t="e">
        <f t="shared" si="46"/>
        <v>#N/A</v>
      </c>
      <c r="FI15" s="173" t="e">
        <f t="shared" si="47"/>
        <v>#N/A</v>
      </c>
      <c r="FJ15" s="173" t="e">
        <f t="shared" si="48"/>
        <v>#N/A</v>
      </c>
      <c r="FK15" s="173" t="e">
        <f t="shared" si="49"/>
        <v>#N/A</v>
      </c>
      <c r="FL15" s="173" t="e">
        <f t="shared" si="50"/>
        <v>#N/A</v>
      </c>
      <c r="FM15" s="173" t="e">
        <f t="shared" si="51"/>
        <v>#N/A</v>
      </c>
      <c r="FN15" s="173" t="e">
        <f t="shared" si="52"/>
        <v>#N/A</v>
      </c>
      <c r="FO15" s="173" t="e">
        <f t="shared" si="53"/>
        <v>#N/A</v>
      </c>
      <c r="FP15" s="173" t="e">
        <f t="shared" si="54"/>
        <v>#N/A</v>
      </c>
      <c r="FQ15" s="173" t="e">
        <f t="shared" si="55"/>
        <v>#N/A</v>
      </c>
      <c r="FR15" s="173" t="e">
        <f t="shared" si="56"/>
        <v>#N/A</v>
      </c>
      <c r="FS15" s="173" t="e">
        <f t="shared" si="57"/>
        <v>#N/A</v>
      </c>
      <c r="FT15" s="173" t="e">
        <f t="shared" si="58"/>
        <v>#N/A</v>
      </c>
      <c r="FU15" s="173" t="e">
        <f t="shared" si="59"/>
        <v>#N/A</v>
      </c>
      <c r="FV15" s="173" t="e">
        <f t="shared" si="60"/>
        <v>#N/A</v>
      </c>
      <c r="FW15" s="173" t="e">
        <f t="shared" si="61"/>
        <v>#N/A</v>
      </c>
      <c r="FX15" s="173" t="e">
        <f t="shared" si="62"/>
        <v>#N/A</v>
      </c>
      <c r="FY15" s="173" t="e">
        <f t="shared" si="63"/>
        <v>#N/A</v>
      </c>
      <c r="FZ15" s="173" t="e">
        <f t="shared" si="64"/>
        <v>#N/A</v>
      </c>
      <c r="GA15" s="173" t="e">
        <f t="shared" si="65"/>
        <v>#N/A</v>
      </c>
      <c r="GB15" s="173" t="e">
        <f t="shared" si="66"/>
        <v>#N/A</v>
      </c>
      <c r="GC15" s="173" t="e">
        <f t="shared" si="67"/>
        <v>#N/A</v>
      </c>
      <c r="GD15" s="173" t="e">
        <f t="shared" si="68"/>
        <v>#N/A</v>
      </c>
      <c r="GE15" s="173" t="e">
        <f t="shared" si="69"/>
        <v>#N/A</v>
      </c>
      <c r="GF15" s="173" t="e">
        <f t="shared" si="70"/>
        <v>#N/A</v>
      </c>
      <c r="GG15" s="173" t="e">
        <f t="shared" si="71"/>
        <v>#N/A</v>
      </c>
      <c r="GH15" s="173" t="e">
        <f t="shared" si="72"/>
        <v>#N/A</v>
      </c>
      <c r="GI15" s="173" t="e">
        <f t="shared" si="73"/>
        <v>#N/A</v>
      </c>
      <c r="GJ15" s="173" t="e">
        <f t="shared" si="74"/>
        <v>#N/A</v>
      </c>
      <c r="GK15" s="173" t="e">
        <f t="shared" si="75"/>
        <v>#N/A</v>
      </c>
      <c r="GL15" s="173" t="e">
        <f t="shared" si="76"/>
        <v>#N/A</v>
      </c>
      <c r="GM15" s="173" t="e">
        <f t="shared" si="77"/>
        <v>#N/A</v>
      </c>
      <c r="GN15" s="173" t="e">
        <f t="shared" si="78"/>
        <v>#N/A</v>
      </c>
      <c r="GO15" s="173" t="e">
        <f t="shared" si="79"/>
        <v>#N/A</v>
      </c>
      <c r="GP15" s="173" t="e">
        <f t="shared" si="80"/>
        <v>#N/A</v>
      </c>
      <c r="GQ15" s="173" t="e">
        <f t="shared" si="81"/>
        <v>#N/A</v>
      </c>
      <c r="GR15" s="173" t="e">
        <f t="shared" si="82"/>
        <v>#N/A</v>
      </c>
      <c r="GS15" s="173" t="e">
        <f t="shared" si="83"/>
        <v>#N/A</v>
      </c>
      <c r="GT15" s="173" t="e">
        <f t="shared" si="84"/>
        <v>#N/A</v>
      </c>
      <c r="GU15" s="173" t="e">
        <f t="shared" si="85"/>
        <v>#N/A</v>
      </c>
      <c r="GV15" s="173" t="e">
        <f t="shared" si="86"/>
        <v>#N/A</v>
      </c>
      <c r="GW15" s="173" t="e">
        <f t="shared" si="87"/>
        <v>#N/A</v>
      </c>
      <c r="GX15" s="173" t="e">
        <f t="shared" si="88"/>
        <v>#N/A</v>
      </c>
      <c r="GY15" s="173" t="e">
        <f t="shared" si="89"/>
        <v>#N/A</v>
      </c>
      <c r="GZ15" s="173" t="e">
        <f t="shared" si="90"/>
        <v>#N/A</v>
      </c>
      <c r="HA15" s="173" t="e">
        <f t="shared" si="91"/>
        <v>#N/A</v>
      </c>
      <c r="HB15" s="173" t="e">
        <f t="shared" si="92"/>
        <v>#N/A</v>
      </c>
      <c r="HC15" s="173" t="e">
        <f t="shared" si="93"/>
        <v>#N/A</v>
      </c>
      <c r="HD15" s="173" t="e">
        <f t="shared" si="94"/>
        <v>#N/A</v>
      </c>
      <c r="HE15" s="173" t="e">
        <f t="shared" si="95"/>
        <v>#N/A</v>
      </c>
      <c r="HF15" s="173" t="e">
        <f t="shared" si="96"/>
        <v>#N/A</v>
      </c>
      <c r="HG15" s="173" t="e">
        <f t="shared" si="97"/>
        <v>#N/A</v>
      </c>
      <c r="HH15" s="173" t="e">
        <f t="shared" si="98"/>
        <v>#N/A</v>
      </c>
      <c r="HI15" s="173" t="e">
        <f t="shared" si="99"/>
        <v>#N/A</v>
      </c>
      <c r="HJ15" s="173" t="e">
        <f t="shared" si="100"/>
        <v>#N/A</v>
      </c>
      <c r="HK15" s="173" t="e">
        <f t="shared" si="101"/>
        <v>#N/A</v>
      </c>
      <c r="HL15" s="173" t="e">
        <f t="shared" si="102"/>
        <v>#N/A</v>
      </c>
      <c r="HM15" s="173" t="e">
        <f t="shared" si="103"/>
        <v>#N/A</v>
      </c>
      <c r="HN15" s="173" t="e">
        <f t="shared" si="104"/>
        <v>#N/A</v>
      </c>
      <c r="HO15" s="173" t="e">
        <f t="shared" si="105"/>
        <v>#N/A</v>
      </c>
      <c r="HP15" s="173" t="e">
        <f t="shared" si="106"/>
        <v>#N/A</v>
      </c>
    </row>
    <row r="16" spans="1:225" hidden="1" x14ac:dyDescent="0.25">
      <c r="A16" s="4">
        <v>13</v>
      </c>
      <c r="B16" s="99"/>
      <c r="C16" s="99"/>
      <c r="D16" s="99"/>
      <c r="E16" s="36" t="str">
        <f t="shared" si="107"/>
        <v/>
      </c>
      <c r="F16" s="36" t="str">
        <f t="shared" si="108"/>
        <v/>
      </c>
      <c r="G16" s="77" t="str">
        <f t="shared" si="109"/>
        <v/>
      </c>
      <c r="H16" s="23"/>
      <c r="I16" s="58"/>
      <c r="J16" s="300"/>
      <c r="K16" s="78" t="str">
        <f>IF(AND(B16&gt;0,C16&gt;0,D16&gt;0),IF(ISBLANK(J16),IF(ISBLANK(H16),"",(D16-B16)*VLOOKUP(H16,VLookups!$A$4:$B$13,2,FALSE)),J16),"")</f>
        <v/>
      </c>
      <c r="L16" s="79" t="str">
        <f t="shared" si="0"/>
        <v/>
      </c>
      <c r="M16" s="99"/>
      <c r="N16" s="290" t="str">
        <f>IF(AND(M16&gt;0,C16&gt;0,NOT(K16="")),ABS(VLOOKUP($M$1,VLookups!$A$43:$B$44,2,FALSE)-_xlfn.NORM.DIST(M16,G16,K16,TRUE)),"")</f>
        <v/>
      </c>
      <c r="O16" s="98" t="str">
        <f>IF(AND($B16&gt;0,$C16&gt;0,$D16&gt;0,NOT(ISBLANK($H16))),_xlfn.NORM.INV(ABS(VLOOKUP($M$1,VLookups!$A$43:$B$44,2,FALSE)-O$3),$G16,$K16),"")</f>
        <v/>
      </c>
      <c r="P16" s="97" t="str">
        <f>IF(AND($B16&gt;0,$C16&gt;0,$D16&gt;0,NOT(ISBLANK($H16))),_xlfn.NORM.INV(ABS(VLOOKUP($M$1,VLookups!$A$43:$B$44,2,FALSE)-P$3),$G16,$K16),"")</f>
        <v/>
      </c>
      <c r="Q16" s="98" t="str">
        <f>IF(AND($B16&gt;0,$C16&gt;0,$D16&gt;0,NOT(ISBLANK($H16))),_xlfn.NORM.INV(ABS(VLOOKUP($M$1,VLookups!$A$43:$B$44,2,FALSE)-Q$3),$G16,$K16),"")</f>
        <v/>
      </c>
      <c r="R16" s="97" t="str">
        <f>IF(AND($B16&gt;0,$C16&gt;0,$D16&gt;0,NOT(ISBLANK($H16))),_xlfn.NORM.INV(ABS(VLOOKUP($M$1,VLookups!$A$43:$B$44,2,FALSE)-R$3),$G16,$K16),"")</f>
        <v/>
      </c>
      <c r="S16" s="98" t="str">
        <f>IF(AND($B16&gt;0,$C16&gt;0,$D16&gt;0,NOT(ISBLANK($H16))),_xlfn.NORM.INV(ABS(VLOOKUP($M$1,VLookups!$A$43:$B$44,2,FALSE)-S$3),$G16,$K16),"")</f>
        <v/>
      </c>
      <c r="T16" s="97" t="str">
        <f>IF(AND($B16&gt;0,$C16&gt;0,$D16&gt;0,NOT(ISBLANK($H16))),_xlfn.NORM.INV(ABS(VLOOKUP($M$1,VLookups!$A$43:$B$44,2,FALSE)-T$3),$G16,$K16),"")</f>
        <v/>
      </c>
      <c r="U16" s="5"/>
      <c r="V16" s="172"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3" t="e">
        <f t="shared" si="6"/>
        <v>#N/A</v>
      </c>
      <c r="DU16" s="173" t="e">
        <f t="shared" si="7"/>
        <v>#N/A</v>
      </c>
      <c r="DV16" s="173" t="e">
        <f t="shared" si="8"/>
        <v>#N/A</v>
      </c>
      <c r="DW16" s="173" t="e">
        <f t="shared" si="9"/>
        <v>#N/A</v>
      </c>
      <c r="DX16" s="173" t="e">
        <f t="shared" si="10"/>
        <v>#N/A</v>
      </c>
      <c r="DY16" s="173" t="e">
        <f t="shared" si="11"/>
        <v>#N/A</v>
      </c>
      <c r="DZ16" s="173" t="e">
        <f t="shared" si="12"/>
        <v>#N/A</v>
      </c>
      <c r="EA16" s="173" t="e">
        <f t="shared" si="13"/>
        <v>#N/A</v>
      </c>
      <c r="EB16" s="173" t="e">
        <f t="shared" si="14"/>
        <v>#N/A</v>
      </c>
      <c r="EC16" s="173" t="e">
        <f t="shared" si="15"/>
        <v>#N/A</v>
      </c>
      <c r="ED16" s="173" t="e">
        <f t="shared" si="16"/>
        <v>#N/A</v>
      </c>
      <c r="EE16" s="173" t="e">
        <f t="shared" si="17"/>
        <v>#N/A</v>
      </c>
      <c r="EF16" s="173" t="e">
        <f t="shared" si="18"/>
        <v>#N/A</v>
      </c>
      <c r="EG16" s="173" t="e">
        <f t="shared" si="19"/>
        <v>#N/A</v>
      </c>
      <c r="EH16" s="173" t="e">
        <f t="shared" si="20"/>
        <v>#N/A</v>
      </c>
      <c r="EI16" s="173" t="e">
        <f t="shared" si="21"/>
        <v>#N/A</v>
      </c>
      <c r="EJ16" s="173" t="e">
        <f t="shared" si="22"/>
        <v>#N/A</v>
      </c>
      <c r="EK16" s="173" t="e">
        <f t="shared" si="23"/>
        <v>#N/A</v>
      </c>
      <c r="EL16" s="173" t="e">
        <f t="shared" si="24"/>
        <v>#N/A</v>
      </c>
      <c r="EM16" s="173" t="e">
        <f t="shared" si="25"/>
        <v>#N/A</v>
      </c>
      <c r="EN16" s="173" t="e">
        <f t="shared" si="26"/>
        <v>#N/A</v>
      </c>
      <c r="EO16" s="173" t="e">
        <f t="shared" si="27"/>
        <v>#N/A</v>
      </c>
      <c r="EP16" s="173" t="e">
        <f t="shared" si="28"/>
        <v>#N/A</v>
      </c>
      <c r="EQ16" s="173" t="e">
        <f t="shared" si="29"/>
        <v>#N/A</v>
      </c>
      <c r="ER16" s="173" t="e">
        <f t="shared" si="30"/>
        <v>#N/A</v>
      </c>
      <c r="ES16" s="173" t="e">
        <f t="shared" si="31"/>
        <v>#N/A</v>
      </c>
      <c r="ET16" s="173" t="e">
        <f t="shared" si="32"/>
        <v>#N/A</v>
      </c>
      <c r="EU16" s="173" t="e">
        <f t="shared" si="33"/>
        <v>#N/A</v>
      </c>
      <c r="EV16" s="173" t="e">
        <f t="shared" si="34"/>
        <v>#N/A</v>
      </c>
      <c r="EW16" s="173" t="e">
        <f t="shared" si="35"/>
        <v>#N/A</v>
      </c>
      <c r="EX16" s="173" t="e">
        <f t="shared" si="36"/>
        <v>#N/A</v>
      </c>
      <c r="EY16" s="173" t="e">
        <f t="shared" si="37"/>
        <v>#N/A</v>
      </c>
      <c r="EZ16" s="173" t="e">
        <f t="shared" si="38"/>
        <v>#N/A</v>
      </c>
      <c r="FA16" s="173" t="e">
        <f t="shared" si="39"/>
        <v>#N/A</v>
      </c>
      <c r="FB16" s="173" t="e">
        <f t="shared" si="40"/>
        <v>#N/A</v>
      </c>
      <c r="FC16" s="173" t="e">
        <f t="shared" si="41"/>
        <v>#N/A</v>
      </c>
      <c r="FD16" s="173" t="e">
        <f t="shared" si="42"/>
        <v>#N/A</v>
      </c>
      <c r="FE16" s="173" t="e">
        <f t="shared" si="43"/>
        <v>#N/A</v>
      </c>
      <c r="FF16" s="173" t="e">
        <f t="shared" si="44"/>
        <v>#N/A</v>
      </c>
      <c r="FG16" s="173" t="e">
        <f t="shared" si="45"/>
        <v>#N/A</v>
      </c>
      <c r="FH16" s="173" t="e">
        <f t="shared" si="46"/>
        <v>#N/A</v>
      </c>
      <c r="FI16" s="173" t="e">
        <f t="shared" si="47"/>
        <v>#N/A</v>
      </c>
      <c r="FJ16" s="173" t="e">
        <f t="shared" si="48"/>
        <v>#N/A</v>
      </c>
      <c r="FK16" s="173" t="e">
        <f t="shared" si="49"/>
        <v>#N/A</v>
      </c>
      <c r="FL16" s="173" t="e">
        <f t="shared" si="50"/>
        <v>#N/A</v>
      </c>
      <c r="FM16" s="173" t="e">
        <f t="shared" si="51"/>
        <v>#N/A</v>
      </c>
      <c r="FN16" s="173" t="e">
        <f t="shared" si="52"/>
        <v>#N/A</v>
      </c>
      <c r="FO16" s="173" t="e">
        <f t="shared" si="53"/>
        <v>#N/A</v>
      </c>
      <c r="FP16" s="173" t="e">
        <f t="shared" si="54"/>
        <v>#N/A</v>
      </c>
      <c r="FQ16" s="173" t="e">
        <f t="shared" si="55"/>
        <v>#N/A</v>
      </c>
      <c r="FR16" s="173" t="e">
        <f t="shared" si="56"/>
        <v>#N/A</v>
      </c>
      <c r="FS16" s="173" t="e">
        <f t="shared" si="57"/>
        <v>#N/A</v>
      </c>
      <c r="FT16" s="173" t="e">
        <f t="shared" si="58"/>
        <v>#N/A</v>
      </c>
      <c r="FU16" s="173" t="e">
        <f t="shared" si="59"/>
        <v>#N/A</v>
      </c>
      <c r="FV16" s="173" t="e">
        <f t="shared" si="60"/>
        <v>#N/A</v>
      </c>
      <c r="FW16" s="173" t="e">
        <f t="shared" si="61"/>
        <v>#N/A</v>
      </c>
      <c r="FX16" s="173" t="e">
        <f t="shared" si="62"/>
        <v>#N/A</v>
      </c>
      <c r="FY16" s="173" t="e">
        <f t="shared" si="63"/>
        <v>#N/A</v>
      </c>
      <c r="FZ16" s="173" t="e">
        <f t="shared" si="64"/>
        <v>#N/A</v>
      </c>
      <c r="GA16" s="173" t="e">
        <f t="shared" si="65"/>
        <v>#N/A</v>
      </c>
      <c r="GB16" s="173" t="e">
        <f t="shared" si="66"/>
        <v>#N/A</v>
      </c>
      <c r="GC16" s="173" t="e">
        <f t="shared" si="67"/>
        <v>#N/A</v>
      </c>
      <c r="GD16" s="173" t="e">
        <f t="shared" si="68"/>
        <v>#N/A</v>
      </c>
      <c r="GE16" s="173" t="e">
        <f t="shared" si="69"/>
        <v>#N/A</v>
      </c>
      <c r="GF16" s="173" t="e">
        <f t="shared" si="70"/>
        <v>#N/A</v>
      </c>
      <c r="GG16" s="173" t="e">
        <f t="shared" si="71"/>
        <v>#N/A</v>
      </c>
      <c r="GH16" s="173" t="e">
        <f t="shared" si="72"/>
        <v>#N/A</v>
      </c>
      <c r="GI16" s="173" t="e">
        <f t="shared" si="73"/>
        <v>#N/A</v>
      </c>
      <c r="GJ16" s="173" t="e">
        <f t="shared" si="74"/>
        <v>#N/A</v>
      </c>
      <c r="GK16" s="173" t="e">
        <f t="shared" si="75"/>
        <v>#N/A</v>
      </c>
      <c r="GL16" s="173" t="e">
        <f t="shared" si="76"/>
        <v>#N/A</v>
      </c>
      <c r="GM16" s="173" t="e">
        <f t="shared" si="77"/>
        <v>#N/A</v>
      </c>
      <c r="GN16" s="173" t="e">
        <f t="shared" si="78"/>
        <v>#N/A</v>
      </c>
      <c r="GO16" s="173" t="e">
        <f t="shared" si="79"/>
        <v>#N/A</v>
      </c>
      <c r="GP16" s="173" t="e">
        <f t="shared" si="80"/>
        <v>#N/A</v>
      </c>
      <c r="GQ16" s="173" t="e">
        <f t="shared" si="81"/>
        <v>#N/A</v>
      </c>
      <c r="GR16" s="173" t="e">
        <f t="shared" si="82"/>
        <v>#N/A</v>
      </c>
      <c r="GS16" s="173" t="e">
        <f t="shared" si="83"/>
        <v>#N/A</v>
      </c>
      <c r="GT16" s="173" t="e">
        <f t="shared" si="84"/>
        <v>#N/A</v>
      </c>
      <c r="GU16" s="173" t="e">
        <f t="shared" si="85"/>
        <v>#N/A</v>
      </c>
      <c r="GV16" s="173" t="e">
        <f t="shared" si="86"/>
        <v>#N/A</v>
      </c>
      <c r="GW16" s="173" t="e">
        <f t="shared" si="87"/>
        <v>#N/A</v>
      </c>
      <c r="GX16" s="173" t="e">
        <f t="shared" si="88"/>
        <v>#N/A</v>
      </c>
      <c r="GY16" s="173" t="e">
        <f t="shared" si="89"/>
        <v>#N/A</v>
      </c>
      <c r="GZ16" s="173" t="e">
        <f t="shared" si="90"/>
        <v>#N/A</v>
      </c>
      <c r="HA16" s="173" t="e">
        <f t="shared" si="91"/>
        <v>#N/A</v>
      </c>
      <c r="HB16" s="173" t="e">
        <f t="shared" si="92"/>
        <v>#N/A</v>
      </c>
      <c r="HC16" s="173" t="e">
        <f t="shared" si="93"/>
        <v>#N/A</v>
      </c>
      <c r="HD16" s="173" t="e">
        <f t="shared" si="94"/>
        <v>#N/A</v>
      </c>
      <c r="HE16" s="173" t="e">
        <f t="shared" si="95"/>
        <v>#N/A</v>
      </c>
      <c r="HF16" s="173" t="e">
        <f t="shared" si="96"/>
        <v>#N/A</v>
      </c>
      <c r="HG16" s="173" t="e">
        <f t="shared" si="97"/>
        <v>#N/A</v>
      </c>
      <c r="HH16" s="173" t="e">
        <f t="shared" si="98"/>
        <v>#N/A</v>
      </c>
      <c r="HI16" s="173" t="e">
        <f t="shared" si="99"/>
        <v>#N/A</v>
      </c>
      <c r="HJ16" s="173" t="e">
        <f t="shared" si="100"/>
        <v>#N/A</v>
      </c>
      <c r="HK16" s="173" t="e">
        <f t="shared" si="101"/>
        <v>#N/A</v>
      </c>
      <c r="HL16" s="173" t="e">
        <f t="shared" si="102"/>
        <v>#N/A</v>
      </c>
      <c r="HM16" s="173" t="e">
        <f t="shared" si="103"/>
        <v>#N/A</v>
      </c>
      <c r="HN16" s="173" t="e">
        <f t="shared" si="104"/>
        <v>#N/A</v>
      </c>
      <c r="HO16" s="173" t="e">
        <f t="shared" si="105"/>
        <v>#N/A</v>
      </c>
      <c r="HP16" s="173" t="e">
        <f t="shared" si="106"/>
        <v>#N/A</v>
      </c>
    </row>
    <row r="17" spans="1:224" hidden="1" x14ac:dyDescent="0.25">
      <c r="A17" s="4">
        <v>14</v>
      </c>
      <c r="B17" s="99"/>
      <c r="C17" s="99"/>
      <c r="D17" s="99"/>
      <c r="E17" s="36" t="str">
        <f t="shared" si="107"/>
        <v/>
      </c>
      <c r="F17" s="36" t="str">
        <f t="shared" si="108"/>
        <v/>
      </c>
      <c r="G17" s="77" t="str">
        <f t="shared" si="109"/>
        <v/>
      </c>
      <c r="H17" s="23"/>
      <c r="I17" s="58"/>
      <c r="J17" s="300"/>
      <c r="K17" s="78" t="str">
        <f>IF(AND(B17&gt;0,C17&gt;0,D17&gt;0),IF(ISBLANK(J17),IF(ISBLANK(H17),"",(D17-B17)*VLOOKUP(H17,VLookups!$A$4:$B$13,2,FALSE)),J17),"")</f>
        <v/>
      </c>
      <c r="L17" s="79" t="str">
        <f t="shared" si="0"/>
        <v/>
      </c>
      <c r="M17" s="99"/>
      <c r="N17" s="290" t="str">
        <f>IF(AND(M17&gt;0,C17&gt;0,NOT(K17="")),ABS(VLOOKUP($M$1,VLookups!$A$43:$B$44,2,FALSE)-_xlfn.NORM.DIST(M17,G17,K17,TRUE)),"")</f>
        <v/>
      </c>
      <c r="O17" s="98" t="str">
        <f>IF(AND($B17&gt;0,$C17&gt;0,$D17&gt;0,NOT(ISBLANK($H17))),_xlfn.NORM.INV(ABS(VLOOKUP($M$1,VLookups!$A$43:$B$44,2,FALSE)-O$3),$G17,$K17),"")</f>
        <v/>
      </c>
      <c r="P17" s="97" t="str">
        <f>IF(AND($B17&gt;0,$C17&gt;0,$D17&gt;0,NOT(ISBLANK($H17))),_xlfn.NORM.INV(ABS(VLOOKUP($M$1,VLookups!$A$43:$B$44,2,FALSE)-P$3),$G17,$K17),"")</f>
        <v/>
      </c>
      <c r="Q17" s="98" t="str">
        <f>IF(AND($B17&gt;0,$C17&gt;0,$D17&gt;0,NOT(ISBLANK($H17))),_xlfn.NORM.INV(ABS(VLOOKUP($M$1,VLookups!$A$43:$B$44,2,FALSE)-Q$3),$G17,$K17),"")</f>
        <v/>
      </c>
      <c r="R17" s="97" t="str">
        <f>IF(AND($B17&gt;0,$C17&gt;0,$D17&gt;0,NOT(ISBLANK($H17))),_xlfn.NORM.INV(ABS(VLOOKUP($M$1,VLookups!$A$43:$B$44,2,FALSE)-R$3),$G17,$K17),"")</f>
        <v/>
      </c>
      <c r="S17" s="98" t="str">
        <f>IF(AND($B17&gt;0,$C17&gt;0,$D17&gt;0,NOT(ISBLANK($H17))),_xlfn.NORM.INV(ABS(VLOOKUP($M$1,VLookups!$A$43:$B$44,2,FALSE)-S$3),$G17,$K17),"")</f>
        <v/>
      </c>
      <c r="T17" s="97" t="str">
        <f>IF(AND($B17&gt;0,$C17&gt;0,$D17&gt;0,NOT(ISBLANK($H17))),_xlfn.NORM.INV(ABS(VLOOKUP($M$1,VLookups!$A$43:$B$44,2,FALSE)-T$3),$G17,$K17),"")</f>
        <v/>
      </c>
      <c r="U17" s="5"/>
      <c r="V17" s="172"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3" t="e">
        <f t="shared" si="6"/>
        <v>#N/A</v>
      </c>
      <c r="DU17" s="173" t="e">
        <f t="shared" si="7"/>
        <v>#N/A</v>
      </c>
      <c r="DV17" s="173" t="e">
        <f t="shared" si="8"/>
        <v>#N/A</v>
      </c>
      <c r="DW17" s="173" t="e">
        <f t="shared" si="9"/>
        <v>#N/A</v>
      </c>
      <c r="DX17" s="173" t="e">
        <f t="shared" si="10"/>
        <v>#N/A</v>
      </c>
      <c r="DY17" s="173" t="e">
        <f t="shared" si="11"/>
        <v>#N/A</v>
      </c>
      <c r="DZ17" s="173" t="e">
        <f t="shared" si="12"/>
        <v>#N/A</v>
      </c>
      <c r="EA17" s="173" t="e">
        <f t="shared" si="13"/>
        <v>#N/A</v>
      </c>
      <c r="EB17" s="173" t="e">
        <f t="shared" si="14"/>
        <v>#N/A</v>
      </c>
      <c r="EC17" s="173" t="e">
        <f t="shared" si="15"/>
        <v>#N/A</v>
      </c>
      <c r="ED17" s="173" t="e">
        <f t="shared" si="16"/>
        <v>#N/A</v>
      </c>
      <c r="EE17" s="173" t="e">
        <f t="shared" si="17"/>
        <v>#N/A</v>
      </c>
      <c r="EF17" s="173" t="e">
        <f t="shared" si="18"/>
        <v>#N/A</v>
      </c>
      <c r="EG17" s="173" t="e">
        <f t="shared" si="19"/>
        <v>#N/A</v>
      </c>
      <c r="EH17" s="173" t="e">
        <f t="shared" si="20"/>
        <v>#N/A</v>
      </c>
      <c r="EI17" s="173" t="e">
        <f t="shared" si="21"/>
        <v>#N/A</v>
      </c>
      <c r="EJ17" s="173" t="e">
        <f t="shared" si="22"/>
        <v>#N/A</v>
      </c>
      <c r="EK17" s="173" t="e">
        <f t="shared" si="23"/>
        <v>#N/A</v>
      </c>
      <c r="EL17" s="173" t="e">
        <f t="shared" si="24"/>
        <v>#N/A</v>
      </c>
      <c r="EM17" s="173" t="e">
        <f t="shared" si="25"/>
        <v>#N/A</v>
      </c>
      <c r="EN17" s="173" t="e">
        <f t="shared" si="26"/>
        <v>#N/A</v>
      </c>
      <c r="EO17" s="173" t="e">
        <f t="shared" si="27"/>
        <v>#N/A</v>
      </c>
      <c r="EP17" s="173" t="e">
        <f t="shared" si="28"/>
        <v>#N/A</v>
      </c>
      <c r="EQ17" s="173" t="e">
        <f t="shared" si="29"/>
        <v>#N/A</v>
      </c>
      <c r="ER17" s="173" t="e">
        <f t="shared" si="30"/>
        <v>#N/A</v>
      </c>
      <c r="ES17" s="173" t="e">
        <f t="shared" si="31"/>
        <v>#N/A</v>
      </c>
      <c r="ET17" s="173" t="e">
        <f t="shared" si="32"/>
        <v>#N/A</v>
      </c>
      <c r="EU17" s="173" t="e">
        <f t="shared" si="33"/>
        <v>#N/A</v>
      </c>
      <c r="EV17" s="173" t="e">
        <f t="shared" si="34"/>
        <v>#N/A</v>
      </c>
      <c r="EW17" s="173" t="e">
        <f t="shared" si="35"/>
        <v>#N/A</v>
      </c>
      <c r="EX17" s="173" t="e">
        <f t="shared" si="36"/>
        <v>#N/A</v>
      </c>
      <c r="EY17" s="173" t="e">
        <f t="shared" si="37"/>
        <v>#N/A</v>
      </c>
      <c r="EZ17" s="173" t="e">
        <f t="shared" si="38"/>
        <v>#N/A</v>
      </c>
      <c r="FA17" s="173" t="e">
        <f t="shared" si="39"/>
        <v>#N/A</v>
      </c>
      <c r="FB17" s="173" t="e">
        <f t="shared" si="40"/>
        <v>#N/A</v>
      </c>
      <c r="FC17" s="173" t="e">
        <f t="shared" si="41"/>
        <v>#N/A</v>
      </c>
      <c r="FD17" s="173" t="e">
        <f t="shared" si="42"/>
        <v>#N/A</v>
      </c>
      <c r="FE17" s="173" t="e">
        <f t="shared" si="43"/>
        <v>#N/A</v>
      </c>
      <c r="FF17" s="173" t="e">
        <f t="shared" si="44"/>
        <v>#N/A</v>
      </c>
      <c r="FG17" s="173" t="e">
        <f t="shared" si="45"/>
        <v>#N/A</v>
      </c>
      <c r="FH17" s="173" t="e">
        <f t="shared" si="46"/>
        <v>#N/A</v>
      </c>
      <c r="FI17" s="173" t="e">
        <f t="shared" si="47"/>
        <v>#N/A</v>
      </c>
      <c r="FJ17" s="173" t="e">
        <f t="shared" si="48"/>
        <v>#N/A</v>
      </c>
      <c r="FK17" s="173" t="e">
        <f t="shared" si="49"/>
        <v>#N/A</v>
      </c>
      <c r="FL17" s="173" t="e">
        <f t="shared" si="50"/>
        <v>#N/A</v>
      </c>
      <c r="FM17" s="173" t="e">
        <f t="shared" si="51"/>
        <v>#N/A</v>
      </c>
      <c r="FN17" s="173" t="e">
        <f t="shared" si="52"/>
        <v>#N/A</v>
      </c>
      <c r="FO17" s="173" t="e">
        <f t="shared" si="53"/>
        <v>#N/A</v>
      </c>
      <c r="FP17" s="173" t="e">
        <f t="shared" si="54"/>
        <v>#N/A</v>
      </c>
      <c r="FQ17" s="173" t="e">
        <f t="shared" si="55"/>
        <v>#N/A</v>
      </c>
      <c r="FR17" s="173" t="e">
        <f t="shared" si="56"/>
        <v>#N/A</v>
      </c>
      <c r="FS17" s="173" t="e">
        <f t="shared" si="57"/>
        <v>#N/A</v>
      </c>
      <c r="FT17" s="173" t="e">
        <f t="shared" si="58"/>
        <v>#N/A</v>
      </c>
      <c r="FU17" s="173" t="e">
        <f t="shared" si="59"/>
        <v>#N/A</v>
      </c>
      <c r="FV17" s="173" t="e">
        <f t="shared" si="60"/>
        <v>#N/A</v>
      </c>
      <c r="FW17" s="173" t="e">
        <f t="shared" si="61"/>
        <v>#N/A</v>
      </c>
      <c r="FX17" s="173" t="e">
        <f t="shared" si="62"/>
        <v>#N/A</v>
      </c>
      <c r="FY17" s="173" t="e">
        <f t="shared" si="63"/>
        <v>#N/A</v>
      </c>
      <c r="FZ17" s="173" t="e">
        <f t="shared" si="64"/>
        <v>#N/A</v>
      </c>
      <c r="GA17" s="173" t="e">
        <f t="shared" si="65"/>
        <v>#N/A</v>
      </c>
      <c r="GB17" s="173" t="e">
        <f t="shared" si="66"/>
        <v>#N/A</v>
      </c>
      <c r="GC17" s="173" t="e">
        <f t="shared" si="67"/>
        <v>#N/A</v>
      </c>
      <c r="GD17" s="173" t="e">
        <f t="shared" si="68"/>
        <v>#N/A</v>
      </c>
      <c r="GE17" s="173" t="e">
        <f t="shared" si="69"/>
        <v>#N/A</v>
      </c>
      <c r="GF17" s="173" t="e">
        <f t="shared" si="70"/>
        <v>#N/A</v>
      </c>
      <c r="GG17" s="173" t="e">
        <f t="shared" si="71"/>
        <v>#N/A</v>
      </c>
      <c r="GH17" s="173" t="e">
        <f t="shared" si="72"/>
        <v>#N/A</v>
      </c>
      <c r="GI17" s="173" t="e">
        <f t="shared" si="73"/>
        <v>#N/A</v>
      </c>
      <c r="GJ17" s="173" t="e">
        <f t="shared" si="74"/>
        <v>#N/A</v>
      </c>
      <c r="GK17" s="173" t="e">
        <f t="shared" si="75"/>
        <v>#N/A</v>
      </c>
      <c r="GL17" s="173" t="e">
        <f t="shared" si="76"/>
        <v>#N/A</v>
      </c>
      <c r="GM17" s="173" t="e">
        <f t="shared" si="77"/>
        <v>#N/A</v>
      </c>
      <c r="GN17" s="173" t="e">
        <f t="shared" si="78"/>
        <v>#N/A</v>
      </c>
      <c r="GO17" s="173" t="e">
        <f t="shared" si="79"/>
        <v>#N/A</v>
      </c>
      <c r="GP17" s="173" t="e">
        <f t="shared" si="80"/>
        <v>#N/A</v>
      </c>
      <c r="GQ17" s="173" t="e">
        <f t="shared" si="81"/>
        <v>#N/A</v>
      </c>
      <c r="GR17" s="173" t="e">
        <f t="shared" si="82"/>
        <v>#N/A</v>
      </c>
      <c r="GS17" s="173" t="e">
        <f t="shared" si="83"/>
        <v>#N/A</v>
      </c>
      <c r="GT17" s="173" t="e">
        <f t="shared" si="84"/>
        <v>#N/A</v>
      </c>
      <c r="GU17" s="173" t="e">
        <f t="shared" si="85"/>
        <v>#N/A</v>
      </c>
      <c r="GV17" s="173" t="e">
        <f t="shared" si="86"/>
        <v>#N/A</v>
      </c>
      <c r="GW17" s="173" t="e">
        <f t="shared" si="87"/>
        <v>#N/A</v>
      </c>
      <c r="GX17" s="173" t="e">
        <f t="shared" si="88"/>
        <v>#N/A</v>
      </c>
      <c r="GY17" s="173" t="e">
        <f t="shared" si="89"/>
        <v>#N/A</v>
      </c>
      <c r="GZ17" s="173" t="e">
        <f t="shared" si="90"/>
        <v>#N/A</v>
      </c>
      <c r="HA17" s="173" t="e">
        <f t="shared" si="91"/>
        <v>#N/A</v>
      </c>
      <c r="HB17" s="173" t="e">
        <f t="shared" si="92"/>
        <v>#N/A</v>
      </c>
      <c r="HC17" s="173" t="e">
        <f t="shared" si="93"/>
        <v>#N/A</v>
      </c>
      <c r="HD17" s="173" t="e">
        <f t="shared" si="94"/>
        <v>#N/A</v>
      </c>
      <c r="HE17" s="173" t="e">
        <f t="shared" si="95"/>
        <v>#N/A</v>
      </c>
      <c r="HF17" s="173" t="e">
        <f t="shared" si="96"/>
        <v>#N/A</v>
      </c>
      <c r="HG17" s="173" t="e">
        <f t="shared" si="97"/>
        <v>#N/A</v>
      </c>
      <c r="HH17" s="173" t="e">
        <f t="shared" si="98"/>
        <v>#N/A</v>
      </c>
      <c r="HI17" s="173" t="e">
        <f t="shared" si="99"/>
        <v>#N/A</v>
      </c>
      <c r="HJ17" s="173" t="e">
        <f t="shared" si="100"/>
        <v>#N/A</v>
      </c>
      <c r="HK17" s="173" t="e">
        <f t="shared" si="101"/>
        <v>#N/A</v>
      </c>
      <c r="HL17" s="173" t="e">
        <f t="shared" si="102"/>
        <v>#N/A</v>
      </c>
      <c r="HM17" s="173" t="e">
        <f t="shared" si="103"/>
        <v>#N/A</v>
      </c>
      <c r="HN17" s="173" t="e">
        <f t="shared" si="104"/>
        <v>#N/A</v>
      </c>
      <c r="HO17" s="173" t="e">
        <f t="shared" si="105"/>
        <v>#N/A</v>
      </c>
      <c r="HP17" s="173" t="e">
        <f t="shared" si="106"/>
        <v>#N/A</v>
      </c>
    </row>
    <row r="18" spans="1:224" hidden="1" x14ac:dyDescent="0.25">
      <c r="A18" s="4">
        <v>15</v>
      </c>
      <c r="B18" s="99"/>
      <c r="C18" s="99"/>
      <c r="D18" s="99"/>
      <c r="E18" s="36" t="str">
        <f t="shared" si="107"/>
        <v/>
      </c>
      <c r="F18" s="36" t="str">
        <f t="shared" si="108"/>
        <v/>
      </c>
      <c r="G18" s="77" t="str">
        <f t="shared" si="109"/>
        <v/>
      </c>
      <c r="H18" s="23"/>
      <c r="I18" s="58"/>
      <c r="J18" s="300"/>
      <c r="K18" s="78" t="str">
        <f>IF(AND(B18&gt;0,C18&gt;0,D18&gt;0),IF(ISBLANK(J18),IF(ISBLANK(H18),"",(D18-B18)*VLOOKUP(H18,VLookups!$A$4:$B$13,2,FALSE)),J18),"")</f>
        <v/>
      </c>
      <c r="L18" s="79" t="str">
        <f t="shared" si="0"/>
        <v/>
      </c>
      <c r="M18" s="99"/>
      <c r="N18" s="290" t="str">
        <f>IF(AND(M18&gt;0,C18&gt;0,NOT(K18="")),ABS(VLOOKUP($M$1,VLookups!$A$43:$B$44,2,FALSE)-_xlfn.NORM.DIST(M18,G18,K18,TRUE)),"")</f>
        <v/>
      </c>
      <c r="O18" s="98" t="str">
        <f>IF(AND($B18&gt;0,$C18&gt;0,$D18&gt;0,NOT(ISBLANK($H18))),_xlfn.NORM.INV(ABS(VLOOKUP($M$1,VLookups!$A$43:$B$44,2,FALSE)-O$3),$G18,$K18),"")</f>
        <v/>
      </c>
      <c r="P18" s="97" t="str">
        <f>IF(AND($B18&gt;0,$C18&gt;0,$D18&gt;0,NOT(ISBLANK($H18))),_xlfn.NORM.INV(ABS(VLOOKUP($M$1,VLookups!$A$43:$B$44,2,FALSE)-P$3),$G18,$K18),"")</f>
        <v/>
      </c>
      <c r="Q18" s="98" t="str">
        <f>IF(AND($B18&gt;0,$C18&gt;0,$D18&gt;0,NOT(ISBLANK($H18))),_xlfn.NORM.INV(ABS(VLOOKUP($M$1,VLookups!$A$43:$B$44,2,FALSE)-Q$3),$G18,$K18),"")</f>
        <v/>
      </c>
      <c r="R18" s="97" t="str">
        <f>IF(AND($B18&gt;0,$C18&gt;0,$D18&gt;0,NOT(ISBLANK($H18))),_xlfn.NORM.INV(ABS(VLOOKUP($M$1,VLookups!$A$43:$B$44,2,FALSE)-R$3),$G18,$K18),"")</f>
        <v/>
      </c>
      <c r="S18" s="98" t="str">
        <f>IF(AND($B18&gt;0,$C18&gt;0,$D18&gt;0,NOT(ISBLANK($H18))),_xlfn.NORM.INV(ABS(VLOOKUP($M$1,VLookups!$A$43:$B$44,2,FALSE)-S$3),$G18,$K18),"")</f>
        <v/>
      </c>
      <c r="T18" s="97" t="str">
        <f>IF(AND($B18&gt;0,$C18&gt;0,$D18&gt;0,NOT(ISBLANK($H18))),_xlfn.NORM.INV(ABS(VLOOKUP($M$1,VLookups!$A$43:$B$44,2,FALSE)-T$3),$G18,$K18),"")</f>
        <v/>
      </c>
      <c r="U18" s="5"/>
      <c r="V18" s="172"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3" t="e">
        <f t="shared" si="6"/>
        <v>#N/A</v>
      </c>
      <c r="DU18" s="173" t="e">
        <f t="shared" si="7"/>
        <v>#N/A</v>
      </c>
      <c r="DV18" s="173" t="e">
        <f t="shared" si="8"/>
        <v>#N/A</v>
      </c>
      <c r="DW18" s="173" t="e">
        <f t="shared" si="9"/>
        <v>#N/A</v>
      </c>
      <c r="DX18" s="173" t="e">
        <f t="shared" si="10"/>
        <v>#N/A</v>
      </c>
      <c r="DY18" s="173" t="e">
        <f t="shared" si="11"/>
        <v>#N/A</v>
      </c>
      <c r="DZ18" s="173" t="e">
        <f t="shared" si="12"/>
        <v>#N/A</v>
      </c>
      <c r="EA18" s="173" t="e">
        <f t="shared" si="13"/>
        <v>#N/A</v>
      </c>
      <c r="EB18" s="173" t="e">
        <f t="shared" si="14"/>
        <v>#N/A</v>
      </c>
      <c r="EC18" s="173" t="e">
        <f t="shared" si="15"/>
        <v>#N/A</v>
      </c>
      <c r="ED18" s="173" t="e">
        <f t="shared" si="16"/>
        <v>#N/A</v>
      </c>
      <c r="EE18" s="173" t="e">
        <f t="shared" si="17"/>
        <v>#N/A</v>
      </c>
      <c r="EF18" s="173" t="e">
        <f t="shared" si="18"/>
        <v>#N/A</v>
      </c>
      <c r="EG18" s="173" t="e">
        <f t="shared" si="19"/>
        <v>#N/A</v>
      </c>
      <c r="EH18" s="173" t="e">
        <f t="shared" si="20"/>
        <v>#N/A</v>
      </c>
      <c r="EI18" s="173" t="e">
        <f t="shared" si="21"/>
        <v>#N/A</v>
      </c>
      <c r="EJ18" s="173" t="e">
        <f t="shared" si="22"/>
        <v>#N/A</v>
      </c>
      <c r="EK18" s="173" t="e">
        <f t="shared" si="23"/>
        <v>#N/A</v>
      </c>
      <c r="EL18" s="173" t="e">
        <f t="shared" si="24"/>
        <v>#N/A</v>
      </c>
      <c r="EM18" s="173" t="e">
        <f t="shared" si="25"/>
        <v>#N/A</v>
      </c>
      <c r="EN18" s="173" t="e">
        <f t="shared" si="26"/>
        <v>#N/A</v>
      </c>
      <c r="EO18" s="173" t="e">
        <f t="shared" si="27"/>
        <v>#N/A</v>
      </c>
      <c r="EP18" s="173" t="e">
        <f t="shared" si="28"/>
        <v>#N/A</v>
      </c>
      <c r="EQ18" s="173" t="e">
        <f t="shared" si="29"/>
        <v>#N/A</v>
      </c>
      <c r="ER18" s="173" t="e">
        <f t="shared" si="30"/>
        <v>#N/A</v>
      </c>
      <c r="ES18" s="173" t="e">
        <f t="shared" si="31"/>
        <v>#N/A</v>
      </c>
      <c r="ET18" s="173" t="e">
        <f t="shared" si="32"/>
        <v>#N/A</v>
      </c>
      <c r="EU18" s="173" t="e">
        <f t="shared" si="33"/>
        <v>#N/A</v>
      </c>
      <c r="EV18" s="173" t="e">
        <f t="shared" si="34"/>
        <v>#N/A</v>
      </c>
      <c r="EW18" s="173" t="e">
        <f t="shared" si="35"/>
        <v>#N/A</v>
      </c>
      <c r="EX18" s="173" t="e">
        <f t="shared" si="36"/>
        <v>#N/A</v>
      </c>
      <c r="EY18" s="173" t="e">
        <f t="shared" si="37"/>
        <v>#N/A</v>
      </c>
      <c r="EZ18" s="173" t="e">
        <f t="shared" si="38"/>
        <v>#N/A</v>
      </c>
      <c r="FA18" s="173" t="e">
        <f t="shared" si="39"/>
        <v>#N/A</v>
      </c>
      <c r="FB18" s="173" t="e">
        <f t="shared" si="40"/>
        <v>#N/A</v>
      </c>
      <c r="FC18" s="173" t="e">
        <f t="shared" si="41"/>
        <v>#N/A</v>
      </c>
      <c r="FD18" s="173" t="e">
        <f t="shared" si="42"/>
        <v>#N/A</v>
      </c>
      <c r="FE18" s="173" t="e">
        <f t="shared" si="43"/>
        <v>#N/A</v>
      </c>
      <c r="FF18" s="173" t="e">
        <f t="shared" si="44"/>
        <v>#N/A</v>
      </c>
      <c r="FG18" s="173" t="e">
        <f t="shared" si="45"/>
        <v>#N/A</v>
      </c>
      <c r="FH18" s="173" t="e">
        <f t="shared" si="46"/>
        <v>#N/A</v>
      </c>
      <c r="FI18" s="173" t="e">
        <f t="shared" si="47"/>
        <v>#N/A</v>
      </c>
      <c r="FJ18" s="173" t="e">
        <f t="shared" si="48"/>
        <v>#N/A</v>
      </c>
      <c r="FK18" s="173" t="e">
        <f t="shared" si="49"/>
        <v>#N/A</v>
      </c>
      <c r="FL18" s="173" t="e">
        <f t="shared" si="50"/>
        <v>#N/A</v>
      </c>
      <c r="FM18" s="173" t="e">
        <f t="shared" si="51"/>
        <v>#N/A</v>
      </c>
      <c r="FN18" s="173" t="e">
        <f t="shared" si="52"/>
        <v>#N/A</v>
      </c>
      <c r="FO18" s="173" t="e">
        <f t="shared" si="53"/>
        <v>#N/A</v>
      </c>
      <c r="FP18" s="173" t="e">
        <f t="shared" si="54"/>
        <v>#N/A</v>
      </c>
      <c r="FQ18" s="173" t="e">
        <f t="shared" si="55"/>
        <v>#N/A</v>
      </c>
      <c r="FR18" s="173" t="e">
        <f t="shared" si="56"/>
        <v>#N/A</v>
      </c>
      <c r="FS18" s="173" t="e">
        <f t="shared" si="57"/>
        <v>#N/A</v>
      </c>
      <c r="FT18" s="173" t="e">
        <f t="shared" si="58"/>
        <v>#N/A</v>
      </c>
      <c r="FU18" s="173" t="e">
        <f t="shared" si="59"/>
        <v>#N/A</v>
      </c>
      <c r="FV18" s="173" t="e">
        <f t="shared" si="60"/>
        <v>#N/A</v>
      </c>
      <c r="FW18" s="173" t="e">
        <f t="shared" si="61"/>
        <v>#N/A</v>
      </c>
      <c r="FX18" s="173" t="e">
        <f t="shared" si="62"/>
        <v>#N/A</v>
      </c>
      <c r="FY18" s="173" t="e">
        <f t="shared" si="63"/>
        <v>#N/A</v>
      </c>
      <c r="FZ18" s="173" t="e">
        <f t="shared" si="64"/>
        <v>#N/A</v>
      </c>
      <c r="GA18" s="173" t="e">
        <f t="shared" si="65"/>
        <v>#N/A</v>
      </c>
      <c r="GB18" s="173" t="e">
        <f t="shared" si="66"/>
        <v>#N/A</v>
      </c>
      <c r="GC18" s="173" t="e">
        <f t="shared" si="67"/>
        <v>#N/A</v>
      </c>
      <c r="GD18" s="173" t="e">
        <f t="shared" si="68"/>
        <v>#N/A</v>
      </c>
      <c r="GE18" s="173" t="e">
        <f t="shared" si="69"/>
        <v>#N/A</v>
      </c>
      <c r="GF18" s="173" t="e">
        <f t="shared" si="70"/>
        <v>#N/A</v>
      </c>
      <c r="GG18" s="173" t="e">
        <f t="shared" si="71"/>
        <v>#N/A</v>
      </c>
      <c r="GH18" s="173" t="e">
        <f t="shared" si="72"/>
        <v>#N/A</v>
      </c>
      <c r="GI18" s="173" t="e">
        <f t="shared" si="73"/>
        <v>#N/A</v>
      </c>
      <c r="GJ18" s="173" t="e">
        <f t="shared" si="74"/>
        <v>#N/A</v>
      </c>
      <c r="GK18" s="173" t="e">
        <f t="shared" si="75"/>
        <v>#N/A</v>
      </c>
      <c r="GL18" s="173" t="e">
        <f t="shared" si="76"/>
        <v>#N/A</v>
      </c>
      <c r="GM18" s="173" t="e">
        <f t="shared" si="77"/>
        <v>#N/A</v>
      </c>
      <c r="GN18" s="173" t="e">
        <f t="shared" si="78"/>
        <v>#N/A</v>
      </c>
      <c r="GO18" s="173" t="e">
        <f t="shared" si="79"/>
        <v>#N/A</v>
      </c>
      <c r="GP18" s="173" t="e">
        <f t="shared" si="80"/>
        <v>#N/A</v>
      </c>
      <c r="GQ18" s="173" t="e">
        <f t="shared" si="81"/>
        <v>#N/A</v>
      </c>
      <c r="GR18" s="173" t="e">
        <f t="shared" si="82"/>
        <v>#N/A</v>
      </c>
      <c r="GS18" s="173" t="e">
        <f t="shared" si="83"/>
        <v>#N/A</v>
      </c>
      <c r="GT18" s="173" t="e">
        <f t="shared" si="84"/>
        <v>#N/A</v>
      </c>
      <c r="GU18" s="173" t="e">
        <f t="shared" si="85"/>
        <v>#N/A</v>
      </c>
      <c r="GV18" s="173" t="e">
        <f t="shared" si="86"/>
        <v>#N/A</v>
      </c>
      <c r="GW18" s="173" t="e">
        <f t="shared" si="87"/>
        <v>#N/A</v>
      </c>
      <c r="GX18" s="173" t="e">
        <f t="shared" si="88"/>
        <v>#N/A</v>
      </c>
      <c r="GY18" s="173" t="e">
        <f t="shared" si="89"/>
        <v>#N/A</v>
      </c>
      <c r="GZ18" s="173" t="e">
        <f t="shared" si="90"/>
        <v>#N/A</v>
      </c>
      <c r="HA18" s="173" t="e">
        <f t="shared" si="91"/>
        <v>#N/A</v>
      </c>
      <c r="HB18" s="173" t="e">
        <f t="shared" si="92"/>
        <v>#N/A</v>
      </c>
      <c r="HC18" s="173" t="e">
        <f t="shared" si="93"/>
        <v>#N/A</v>
      </c>
      <c r="HD18" s="173" t="e">
        <f t="shared" si="94"/>
        <v>#N/A</v>
      </c>
      <c r="HE18" s="173" t="e">
        <f t="shared" si="95"/>
        <v>#N/A</v>
      </c>
      <c r="HF18" s="173" t="e">
        <f t="shared" si="96"/>
        <v>#N/A</v>
      </c>
      <c r="HG18" s="173" t="e">
        <f t="shared" si="97"/>
        <v>#N/A</v>
      </c>
      <c r="HH18" s="173" t="e">
        <f t="shared" si="98"/>
        <v>#N/A</v>
      </c>
      <c r="HI18" s="173" t="e">
        <f t="shared" si="99"/>
        <v>#N/A</v>
      </c>
      <c r="HJ18" s="173" t="e">
        <f t="shared" si="100"/>
        <v>#N/A</v>
      </c>
      <c r="HK18" s="173" t="e">
        <f t="shared" si="101"/>
        <v>#N/A</v>
      </c>
      <c r="HL18" s="173" t="e">
        <f t="shared" si="102"/>
        <v>#N/A</v>
      </c>
      <c r="HM18" s="173" t="e">
        <f t="shared" si="103"/>
        <v>#N/A</v>
      </c>
      <c r="HN18" s="173" t="e">
        <f t="shared" si="104"/>
        <v>#N/A</v>
      </c>
      <c r="HO18" s="173" t="e">
        <f t="shared" si="105"/>
        <v>#N/A</v>
      </c>
      <c r="HP18" s="173" t="e">
        <f t="shared" si="106"/>
        <v>#N/A</v>
      </c>
    </row>
    <row r="19" spans="1:224" hidden="1" x14ac:dyDescent="0.25">
      <c r="A19" s="4">
        <v>16</v>
      </c>
      <c r="B19" s="99"/>
      <c r="C19" s="99"/>
      <c r="D19" s="99"/>
      <c r="E19" s="36" t="str">
        <f t="shared" si="107"/>
        <v/>
      </c>
      <c r="F19" s="36" t="str">
        <f t="shared" si="108"/>
        <v/>
      </c>
      <c r="G19" s="77" t="str">
        <f t="shared" si="109"/>
        <v/>
      </c>
      <c r="H19" s="23"/>
      <c r="I19" s="58"/>
      <c r="J19" s="300"/>
      <c r="K19" s="78" t="str">
        <f>IF(AND(B19&gt;0,C19&gt;0,D19&gt;0),IF(ISBLANK(J19),IF(ISBLANK(H19),"",(D19-B19)*VLOOKUP(H19,VLookups!$A$4:$B$13,2,FALSE)),J19),"")</f>
        <v/>
      </c>
      <c r="L19" s="79" t="str">
        <f t="shared" si="0"/>
        <v/>
      </c>
      <c r="M19" s="99"/>
      <c r="N19" s="290" t="str">
        <f>IF(AND(M19&gt;0,C19&gt;0,NOT(K19="")),ABS(VLOOKUP($M$1,VLookups!$A$43:$B$44,2,FALSE)-_xlfn.NORM.DIST(M19,G19,K19,TRUE)),"")</f>
        <v/>
      </c>
      <c r="O19" s="98" t="str">
        <f>IF(AND($B19&gt;0,$C19&gt;0,$D19&gt;0,NOT(ISBLANK($H19))),_xlfn.NORM.INV(ABS(VLOOKUP($M$1,VLookups!$A$43:$B$44,2,FALSE)-O$3),$G19,$K19),"")</f>
        <v/>
      </c>
      <c r="P19" s="97" t="str">
        <f>IF(AND($B19&gt;0,$C19&gt;0,$D19&gt;0,NOT(ISBLANK($H19))),_xlfn.NORM.INV(ABS(VLOOKUP($M$1,VLookups!$A$43:$B$44,2,FALSE)-P$3),$G19,$K19),"")</f>
        <v/>
      </c>
      <c r="Q19" s="98" t="str">
        <f>IF(AND($B19&gt;0,$C19&gt;0,$D19&gt;0,NOT(ISBLANK($H19))),_xlfn.NORM.INV(ABS(VLOOKUP($M$1,VLookups!$A$43:$B$44,2,FALSE)-Q$3),$G19,$K19),"")</f>
        <v/>
      </c>
      <c r="R19" s="97" t="str">
        <f>IF(AND($B19&gt;0,$C19&gt;0,$D19&gt;0,NOT(ISBLANK($H19))),_xlfn.NORM.INV(ABS(VLOOKUP($M$1,VLookups!$A$43:$B$44,2,FALSE)-R$3),$G19,$K19),"")</f>
        <v/>
      </c>
      <c r="S19" s="98" t="str">
        <f>IF(AND($B19&gt;0,$C19&gt;0,$D19&gt;0,NOT(ISBLANK($H19))),_xlfn.NORM.INV(ABS(VLOOKUP($M$1,VLookups!$A$43:$B$44,2,FALSE)-S$3),$G19,$K19),"")</f>
        <v/>
      </c>
      <c r="T19" s="97" t="str">
        <f>IF(AND($B19&gt;0,$C19&gt;0,$D19&gt;0,NOT(ISBLANK($H19))),_xlfn.NORM.INV(ABS(VLOOKUP($M$1,VLookups!$A$43:$B$44,2,FALSE)-T$3),$G19,$K19),"")</f>
        <v/>
      </c>
      <c r="U19" s="5"/>
      <c r="V19" s="172"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3" t="e">
        <f t="shared" si="6"/>
        <v>#N/A</v>
      </c>
      <c r="DU19" s="173" t="e">
        <f t="shared" si="7"/>
        <v>#N/A</v>
      </c>
      <c r="DV19" s="173" t="e">
        <f t="shared" si="8"/>
        <v>#N/A</v>
      </c>
      <c r="DW19" s="173" t="e">
        <f t="shared" si="9"/>
        <v>#N/A</v>
      </c>
      <c r="DX19" s="173" t="e">
        <f t="shared" si="10"/>
        <v>#N/A</v>
      </c>
      <c r="DY19" s="173" t="e">
        <f t="shared" si="11"/>
        <v>#N/A</v>
      </c>
      <c r="DZ19" s="173" t="e">
        <f t="shared" si="12"/>
        <v>#N/A</v>
      </c>
      <c r="EA19" s="173" t="e">
        <f t="shared" si="13"/>
        <v>#N/A</v>
      </c>
      <c r="EB19" s="173" t="e">
        <f t="shared" si="14"/>
        <v>#N/A</v>
      </c>
      <c r="EC19" s="173" t="e">
        <f t="shared" si="15"/>
        <v>#N/A</v>
      </c>
      <c r="ED19" s="173" t="e">
        <f t="shared" si="16"/>
        <v>#N/A</v>
      </c>
      <c r="EE19" s="173" t="e">
        <f t="shared" si="17"/>
        <v>#N/A</v>
      </c>
      <c r="EF19" s="173" t="e">
        <f t="shared" si="18"/>
        <v>#N/A</v>
      </c>
      <c r="EG19" s="173" t="e">
        <f t="shared" si="19"/>
        <v>#N/A</v>
      </c>
      <c r="EH19" s="173" t="e">
        <f t="shared" si="20"/>
        <v>#N/A</v>
      </c>
      <c r="EI19" s="173" t="e">
        <f t="shared" si="21"/>
        <v>#N/A</v>
      </c>
      <c r="EJ19" s="173" t="e">
        <f t="shared" si="22"/>
        <v>#N/A</v>
      </c>
      <c r="EK19" s="173" t="e">
        <f t="shared" si="23"/>
        <v>#N/A</v>
      </c>
      <c r="EL19" s="173" t="e">
        <f t="shared" si="24"/>
        <v>#N/A</v>
      </c>
      <c r="EM19" s="173" t="e">
        <f t="shared" si="25"/>
        <v>#N/A</v>
      </c>
      <c r="EN19" s="173" t="e">
        <f t="shared" si="26"/>
        <v>#N/A</v>
      </c>
      <c r="EO19" s="173" t="e">
        <f t="shared" si="27"/>
        <v>#N/A</v>
      </c>
      <c r="EP19" s="173" t="e">
        <f t="shared" si="28"/>
        <v>#N/A</v>
      </c>
      <c r="EQ19" s="173" t="e">
        <f t="shared" si="29"/>
        <v>#N/A</v>
      </c>
      <c r="ER19" s="173" t="e">
        <f t="shared" si="30"/>
        <v>#N/A</v>
      </c>
      <c r="ES19" s="173" t="e">
        <f t="shared" si="31"/>
        <v>#N/A</v>
      </c>
      <c r="ET19" s="173" t="e">
        <f t="shared" si="32"/>
        <v>#N/A</v>
      </c>
      <c r="EU19" s="173" t="e">
        <f t="shared" si="33"/>
        <v>#N/A</v>
      </c>
      <c r="EV19" s="173" t="e">
        <f t="shared" si="34"/>
        <v>#N/A</v>
      </c>
      <c r="EW19" s="173" t="e">
        <f t="shared" si="35"/>
        <v>#N/A</v>
      </c>
      <c r="EX19" s="173" t="e">
        <f t="shared" si="36"/>
        <v>#N/A</v>
      </c>
      <c r="EY19" s="173" t="e">
        <f t="shared" si="37"/>
        <v>#N/A</v>
      </c>
      <c r="EZ19" s="173" t="e">
        <f t="shared" si="38"/>
        <v>#N/A</v>
      </c>
      <c r="FA19" s="173" t="e">
        <f t="shared" si="39"/>
        <v>#N/A</v>
      </c>
      <c r="FB19" s="173" t="e">
        <f t="shared" si="40"/>
        <v>#N/A</v>
      </c>
      <c r="FC19" s="173" t="e">
        <f t="shared" si="41"/>
        <v>#N/A</v>
      </c>
      <c r="FD19" s="173" t="e">
        <f t="shared" si="42"/>
        <v>#N/A</v>
      </c>
      <c r="FE19" s="173" t="e">
        <f t="shared" si="43"/>
        <v>#N/A</v>
      </c>
      <c r="FF19" s="173" t="e">
        <f t="shared" si="44"/>
        <v>#N/A</v>
      </c>
      <c r="FG19" s="173" t="e">
        <f t="shared" si="45"/>
        <v>#N/A</v>
      </c>
      <c r="FH19" s="173" t="e">
        <f t="shared" si="46"/>
        <v>#N/A</v>
      </c>
      <c r="FI19" s="173" t="e">
        <f t="shared" si="47"/>
        <v>#N/A</v>
      </c>
      <c r="FJ19" s="173" t="e">
        <f t="shared" si="48"/>
        <v>#N/A</v>
      </c>
      <c r="FK19" s="173" t="e">
        <f t="shared" si="49"/>
        <v>#N/A</v>
      </c>
      <c r="FL19" s="173" t="e">
        <f t="shared" si="50"/>
        <v>#N/A</v>
      </c>
      <c r="FM19" s="173" t="e">
        <f t="shared" si="51"/>
        <v>#N/A</v>
      </c>
      <c r="FN19" s="173" t="e">
        <f t="shared" si="52"/>
        <v>#N/A</v>
      </c>
      <c r="FO19" s="173" t="e">
        <f t="shared" si="53"/>
        <v>#N/A</v>
      </c>
      <c r="FP19" s="173" t="e">
        <f t="shared" si="54"/>
        <v>#N/A</v>
      </c>
      <c r="FQ19" s="173" t="e">
        <f t="shared" si="55"/>
        <v>#N/A</v>
      </c>
      <c r="FR19" s="173" t="e">
        <f t="shared" si="56"/>
        <v>#N/A</v>
      </c>
      <c r="FS19" s="173" t="e">
        <f t="shared" si="57"/>
        <v>#N/A</v>
      </c>
      <c r="FT19" s="173" t="e">
        <f t="shared" si="58"/>
        <v>#N/A</v>
      </c>
      <c r="FU19" s="173" t="e">
        <f t="shared" si="59"/>
        <v>#N/A</v>
      </c>
      <c r="FV19" s="173" t="e">
        <f t="shared" si="60"/>
        <v>#N/A</v>
      </c>
      <c r="FW19" s="173" t="e">
        <f t="shared" si="61"/>
        <v>#N/A</v>
      </c>
      <c r="FX19" s="173" t="e">
        <f t="shared" si="62"/>
        <v>#N/A</v>
      </c>
      <c r="FY19" s="173" t="e">
        <f t="shared" si="63"/>
        <v>#N/A</v>
      </c>
      <c r="FZ19" s="173" t="e">
        <f t="shared" si="64"/>
        <v>#N/A</v>
      </c>
      <c r="GA19" s="173" t="e">
        <f t="shared" si="65"/>
        <v>#N/A</v>
      </c>
      <c r="GB19" s="173" t="e">
        <f t="shared" si="66"/>
        <v>#N/A</v>
      </c>
      <c r="GC19" s="173" t="e">
        <f t="shared" si="67"/>
        <v>#N/A</v>
      </c>
      <c r="GD19" s="173" t="e">
        <f t="shared" si="68"/>
        <v>#N/A</v>
      </c>
      <c r="GE19" s="173" t="e">
        <f t="shared" si="69"/>
        <v>#N/A</v>
      </c>
      <c r="GF19" s="173" t="e">
        <f t="shared" si="70"/>
        <v>#N/A</v>
      </c>
      <c r="GG19" s="173" t="e">
        <f t="shared" si="71"/>
        <v>#N/A</v>
      </c>
      <c r="GH19" s="173" t="e">
        <f t="shared" si="72"/>
        <v>#N/A</v>
      </c>
      <c r="GI19" s="173" t="e">
        <f t="shared" si="73"/>
        <v>#N/A</v>
      </c>
      <c r="GJ19" s="173" t="e">
        <f t="shared" si="74"/>
        <v>#N/A</v>
      </c>
      <c r="GK19" s="173" t="e">
        <f t="shared" si="75"/>
        <v>#N/A</v>
      </c>
      <c r="GL19" s="173" t="e">
        <f t="shared" si="76"/>
        <v>#N/A</v>
      </c>
      <c r="GM19" s="173" t="e">
        <f t="shared" si="77"/>
        <v>#N/A</v>
      </c>
      <c r="GN19" s="173" t="e">
        <f t="shared" si="78"/>
        <v>#N/A</v>
      </c>
      <c r="GO19" s="173" t="e">
        <f t="shared" si="79"/>
        <v>#N/A</v>
      </c>
      <c r="GP19" s="173" t="e">
        <f t="shared" si="80"/>
        <v>#N/A</v>
      </c>
      <c r="GQ19" s="173" t="e">
        <f t="shared" si="81"/>
        <v>#N/A</v>
      </c>
      <c r="GR19" s="173" t="e">
        <f t="shared" si="82"/>
        <v>#N/A</v>
      </c>
      <c r="GS19" s="173" t="e">
        <f t="shared" si="83"/>
        <v>#N/A</v>
      </c>
      <c r="GT19" s="173" t="e">
        <f t="shared" si="84"/>
        <v>#N/A</v>
      </c>
      <c r="GU19" s="173" t="e">
        <f t="shared" si="85"/>
        <v>#N/A</v>
      </c>
      <c r="GV19" s="173" t="e">
        <f t="shared" si="86"/>
        <v>#N/A</v>
      </c>
      <c r="GW19" s="173" t="e">
        <f t="shared" si="87"/>
        <v>#N/A</v>
      </c>
      <c r="GX19" s="173" t="e">
        <f t="shared" si="88"/>
        <v>#N/A</v>
      </c>
      <c r="GY19" s="173" t="e">
        <f t="shared" si="89"/>
        <v>#N/A</v>
      </c>
      <c r="GZ19" s="173" t="e">
        <f t="shared" si="90"/>
        <v>#N/A</v>
      </c>
      <c r="HA19" s="173" t="e">
        <f t="shared" si="91"/>
        <v>#N/A</v>
      </c>
      <c r="HB19" s="173" t="e">
        <f t="shared" si="92"/>
        <v>#N/A</v>
      </c>
      <c r="HC19" s="173" t="e">
        <f t="shared" si="93"/>
        <v>#N/A</v>
      </c>
      <c r="HD19" s="173" t="e">
        <f t="shared" si="94"/>
        <v>#N/A</v>
      </c>
      <c r="HE19" s="173" t="e">
        <f t="shared" si="95"/>
        <v>#N/A</v>
      </c>
      <c r="HF19" s="173" t="e">
        <f t="shared" si="96"/>
        <v>#N/A</v>
      </c>
      <c r="HG19" s="173" t="e">
        <f t="shared" si="97"/>
        <v>#N/A</v>
      </c>
      <c r="HH19" s="173" t="e">
        <f t="shared" si="98"/>
        <v>#N/A</v>
      </c>
      <c r="HI19" s="173" t="e">
        <f t="shared" si="99"/>
        <v>#N/A</v>
      </c>
      <c r="HJ19" s="173" t="e">
        <f t="shared" si="100"/>
        <v>#N/A</v>
      </c>
      <c r="HK19" s="173" t="e">
        <f t="shared" si="101"/>
        <v>#N/A</v>
      </c>
      <c r="HL19" s="173" t="e">
        <f t="shared" si="102"/>
        <v>#N/A</v>
      </c>
      <c r="HM19" s="173" t="e">
        <f t="shared" si="103"/>
        <v>#N/A</v>
      </c>
      <c r="HN19" s="173" t="e">
        <f t="shared" si="104"/>
        <v>#N/A</v>
      </c>
      <c r="HO19" s="173" t="e">
        <f t="shared" si="105"/>
        <v>#N/A</v>
      </c>
      <c r="HP19" s="173" t="e">
        <f t="shared" si="106"/>
        <v>#N/A</v>
      </c>
    </row>
    <row r="20" spans="1:224" hidden="1" x14ac:dyDescent="0.25">
      <c r="A20" s="4">
        <v>17</v>
      </c>
      <c r="B20" s="99"/>
      <c r="C20" s="99"/>
      <c r="D20" s="99"/>
      <c r="E20" s="36" t="str">
        <f t="shared" si="107"/>
        <v/>
      </c>
      <c r="F20" s="36" t="str">
        <f t="shared" si="108"/>
        <v/>
      </c>
      <c r="G20" s="77" t="str">
        <f t="shared" si="109"/>
        <v/>
      </c>
      <c r="H20" s="23"/>
      <c r="I20" s="58"/>
      <c r="J20" s="300"/>
      <c r="K20" s="78" t="str">
        <f>IF(AND(B20&gt;0,C20&gt;0,D20&gt;0),IF(ISBLANK(J20),IF(ISBLANK(H20),"",(D20-B20)*VLOOKUP(H20,VLookups!$A$4:$B$13,2,FALSE)),J20),"")</f>
        <v/>
      </c>
      <c r="L20" s="79" t="str">
        <f t="shared" si="0"/>
        <v/>
      </c>
      <c r="M20" s="99"/>
      <c r="N20" s="290" t="str">
        <f>IF(AND(M20&gt;0,C20&gt;0,NOT(K20="")),ABS(VLOOKUP($M$1,VLookups!$A$43:$B$44,2,FALSE)-_xlfn.NORM.DIST(M20,G20,K20,TRUE)),"")</f>
        <v/>
      </c>
      <c r="O20" s="98" t="str">
        <f>IF(AND($B20&gt;0,$C20&gt;0,$D20&gt;0,NOT(ISBLANK($H20))),_xlfn.NORM.INV(ABS(VLOOKUP($M$1,VLookups!$A$43:$B$44,2,FALSE)-O$3),$G20,$K20),"")</f>
        <v/>
      </c>
      <c r="P20" s="97" t="str">
        <f>IF(AND($B20&gt;0,$C20&gt;0,$D20&gt;0,NOT(ISBLANK($H20))),_xlfn.NORM.INV(ABS(VLOOKUP($M$1,VLookups!$A$43:$B$44,2,FALSE)-P$3),$G20,$K20),"")</f>
        <v/>
      </c>
      <c r="Q20" s="98" t="str">
        <f>IF(AND($B20&gt;0,$C20&gt;0,$D20&gt;0,NOT(ISBLANK($H20))),_xlfn.NORM.INV(ABS(VLOOKUP($M$1,VLookups!$A$43:$B$44,2,FALSE)-Q$3),$G20,$K20),"")</f>
        <v/>
      </c>
      <c r="R20" s="97" t="str">
        <f>IF(AND($B20&gt;0,$C20&gt;0,$D20&gt;0,NOT(ISBLANK($H20))),_xlfn.NORM.INV(ABS(VLOOKUP($M$1,VLookups!$A$43:$B$44,2,FALSE)-R$3),$G20,$K20),"")</f>
        <v/>
      </c>
      <c r="S20" s="98" t="str">
        <f>IF(AND($B20&gt;0,$C20&gt;0,$D20&gt;0,NOT(ISBLANK($H20))),_xlfn.NORM.INV(ABS(VLOOKUP($M$1,VLookups!$A$43:$B$44,2,FALSE)-S$3),$G20,$K20),"")</f>
        <v/>
      </c>
      <c r="T20" s="97" t="str">
        <f>IF(AND($B20&gt;0,$C20&gt;0,$D20&gt;0,NOT(ISBLANK($H20))),_xlfn.NORM.INV(ABS(VLOOKUP($M$1,VLookups!$A$43:$B$44,2,FALSE)-T$3),$G20,$K20),"")</f>
        <v/>
      </c>
      <c r="U20" s="5"/>
      <c r="V20" s="172"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3" t="e">
        <f t="shared" si="6"/>
        <v>#N/A</v>
      </c>
      <c r="DU20" s="173" t="e">
        <f t="shared" si="7"/>
        <v>#N/A</v>
      </c>
      <c r="DV20" s="173" t="e">
        <f t="shared" si="8"/>
        <v>#N/A</v>
      </c>
      <c r="DW20" s="173" t="e">
        <f t="shared" si="9"/>
        <v>#N/A</v>
      </c>
      <c r="DX20" s="173" t="e">
        <f t="shared" si="10"/>
        <v>#N/A</v>
      </c>
      <c r="DY20" s="173" t="e">
        <f t="shared" si="11"/>
        <v>#N/A</v>
      </c>
      <c r="DZ20" s="173" t="e">
        <f t="shared" si="12"/>
        <v>#N/A</v>
      </c>
      <c r="EA20" s="173" t="e">
        <f t="shared" si="13"/>
        <v>#N/A</v>
      </c>
      <c r="EB20" s="173" t="e">
        <f t="shared" si="14"/>
        <v>#N/A</v>
      </c>
      <c r="EC20" s="173" t="e">
        <f t="shared" si="15"/>
        <v>#N/A</v>
      </c>
      <c r="ED20" s="173" t="e">
        <f t="shared" si="16"/>
        <v>#N/A</v>
      </c>
      <c r="EE20" s="173" t="e">
        <f t="shared" si="17"/>
        <v>#N/A</v>
      </c>
      <c r="EF20" s="173" t="e">
        <f t="shared" si="18"/>
        <v>#N/A</v>
      </c>
      <c r="EG20" s="173" t="e">
        <f t="shared" si="19"/>
        <v>#N/A</v>
      </c>
      <c r="EH20" s="173" t="e">
        <f t="shared" si="20"/>
        <v>#N/A</v>
      </c>
      <c r="EI20" s="173" t="e">
        <f t="shared" si="21"/>
        <v>#N/A</v>
      </c>
      <c r="EJ20" s="173" t="e">
        <f t="shared" si="22"/>
        <v>#N/A</v>
      </c>
      <c r="EK20" s="173" t="e">
        <f t="shared" si="23"/>
        <v>#N/A</v>
      </c>
      <c r="EL20" s="173" t="e">
        <f t="shared" si="24"/>
        <v>#N/A</v>
      </c>
      <c r="EM20" s="173" t="e">
        <f t="shared" si="25"/>
        <v>#N/A</v>
      </c>
      <c r="EN20" s="173" t="e">
        <f t="shared" si="26"/>
        <v>#N/A</v>
      </c>
      <c r="EO20" s="173" t="e">
        <f t="shared" si="27"/>
        <v>#N/A</v>
      </c>
      <c r="EP20" s="173" t="e">
        <f t="shared" si="28"/>
        <v>#N/A</v>
      </c>
      <c r="EQ20" s="173" t="e">
        <f t="shared" si="29"/>
        <v>#N/A</v>
      </c>
      <c r="ER20" s="173" t="e">
        <f t="shared" si="30"/>
        <v>#N/A</v>
      </c>
      <c r="ES20" s="173" t="e">
        <f t="shared" si="31"/>
        <v>#N/A</v>
      </c>
      <c r="ET20" s="173" t="e">
        <f t="shared" si="32"/>
        <v>#N/A</v>
      </c>
      <c r="EU20" s="173" t="e">
        <f t="shared" si="33"/>
        <v>#N/A</v>
      </c>
      <c r="EV20" s="173" t="e">
        <f t="shared" si="34"/>
        <v>#N/A</v>
      </c>
      <c r="EW20" s="173" t="e">
        <f t="shared" si="35"/>
        <v>#N/A</v>
      </c>
      <c r="EX20" s="173" t="e">
        <f t="shared" si="36"/>
        <v>#N/A</v>
      </c>
      <c r="EY20" s="173" t="e">
        <f t="shared" si="37"/>
        <v>#N/A</v>
      </c>
      <c r="EZ20" s="173" t="e">
        <f t="shared" si="38"/>
        <v>#N/A</v>
      </c>
      <c r="FA20" s="173" t="e">
        <f t="shared" si="39"/>
        <v>#N/A</v>
      </c>
      <c r="FB20" s="173" t="e">
        <f t="shared" si="40"/>
        <v>#N/A</v>
      </c>
      <c r="FC20" s="173" t="e">
        <f t="shared" si="41"/>
        <v>#N/A</v>
      </c>
      <c r="FD20" s="173" t="e">
        <f t="shared" si="42"/>
        <v>#N/A</v>
      </c>
      <c r="FE20" s="173" t="e">
        <f t="shared" si="43"/>
        <v>#N/A</v>
      </c>
      <c r="FF20" s="173" t="e">
        <f t="shared" si="44"/>
        <v>#N/A</v>
      </c>
      <c r="FG20" s="173" t="e">
        <f t="shared" si="45"/>
        <v>#N/A</v>
      </c>
      <c r="FH20" s="173" t="e">
        <f t="shared" si="46"/>
        <v>#N/A</v>
      </c>
      <c r="FI20" s="173" t="e">
        <f t="shared" si="47"/>
        <v>#N/A</v>
      </c>
      <c r="FJ20" s="173" t="e">
        <f t="shared" si="48"/>
        <v>#N/A</v>
      </c>
      <c r="FK20" s="173" t="e">
        <f t="shared" si="49"/>
        <v>#N/A</v>
      </c>
      <c r="FL20" s="173" t="e">
        <f t="shared" si="50"/>
        <v>#N/A</v>
      </c>
      <c r="FM20" s="173" t="e">
        <f t="shared" si="51"/>
        <v>#N/A</v>
      </c>
      <c r="FN20" s="173" t="e">
        <f t="shared" si="52"/>
        <v>#N/A</v>
      </c>
      <c r="FO20" s="173" t="e">
        <f t="shared" si="53"/>
        <v>#N/A</v>
      </c>
      <c r="FP20" s="173" t="e">
        <f t="shared" si="54"/>
        <v>#N/A</v>
      </c>
      <c r="FQ20" s="173" t="e">
        <f t="shared" si="55"/>
        <v>#N/A</v>
      </c>
      <c r="FR20" s="173" t="e">
        <f t="shared" si="56"/>
        <v>#N/A</v>
      </c>
      <c r="FS20" s="173" t="e">
        <f t="shared" si="57"/>
        <v>#N/A</v>
      </c>
      <c r="FT20" s="173" t="e">
        <f t="shared" si="58"/>
        <v>#N/A</v>
      </c>
      <c r="FU20" s="173" t="e">
        <f t="shared" si="59"/>
        <v>#N/A</v>
      </c>
      <c r="FV20" s="173" t="e">
        <f t="shared" si="60"/>
        <v>#N/A</v>
      </c>
      <c r="FW20" s="173" t="e">
        <f t="shared" si="61"/>
        <v>#N/A</v>
      </c>
      <c r="FX20" s="173" t="e">
        <f t="shared" si="62"/>
        <v>#N/A</v>
      </c>
      <c r="FY20" s="173" t="e">
        <f t="shared" si="63"/>
        <v>#N/A</v>
      </c>
      <c r="FZ20" s="173" t="e">
        <f t="shared" si="64"/>
        <v>#N/A</v>
      </c>
      <c r="GA20" s="173" t="e">
        <f t="shared" si="65"/>
        <v>#N/A</v>
      </c>
      <c r="GB20" s="173" t="e">
        <f t="shared" si="66"/>
        <v>#N/A</v>
      </c>
      <c r="GC20" s="173" t="e">
        <f t="shared" si="67"/>
        <v>#N/A</v>
      </c>
      <c r="GD20" s="173" t="e">
        <f t="shared" si="68"/>
        <v>#N/A</v>
      </c>
      <c r="GE20" s="173" t="e">
        <f t="shared" si="69"/>
        <v>#N/A</v>
      </c>
      <c r="GF20" s="173" t="e">
        <f t="shared" si="70"/>
        <v>#N/A</v>
      </c>
      <c r="GG20" s="173" t="e">
        <f t="shared" si="71"/>
        <v>#N/A</v>
      </c>
      <c r="GH20" s="173" t="e">
        <f t="shared" si="72"/>
        <v>#N/A</v>
      </c>
      <c r="GI20" s="173" t="e">
        <f t="shared" si="73"/>
        <v>#N/A</v>
      </c>
      <c r="GJ20" s="173" t="e">
        <f t="shared" si="74"/>
        <v>#N/A</v>
      </c>
      <c r="GK20" s="173" t="e">
        <f t="shared" si="75"/>
        <v>#N/A</v>
      </c>
      <c r="GL20" s="173" t="e">
        <f t="shared" si="76"/>
        <v>#N/A</v>
      </c>
      <c r="GM20" s="173" t="e">
        <f t="shared" si="77"/>
        <v>#N/A</v>
      </c>
      <c r="GN20" s="173" t="e">
        <f t="shared" si="78"/>
        <v>#N/A</v>
      </c>
      <c r="GO20" s="173" t="e">
        <f t="shared" si="79"/>
        <v>#N/A</v>
      </c>
      <c r="GP20" s="173" t="e">
        <f t="shared" si="80"/>
        <v>#N/A</v>
      </c>
      <c r="GQ20" s="173" t="e">
        <f t="shared" si="81"/>
        <v>#N/A</v>
      </c>
      <c r="GR20" s="173" t="e">
        <f t="shared" si="82"/>
        <v>#N/A</v>
      </c>
      <c r="GS20" s="173" t="e">
        <f t="shared" si="83"/>
        <v>#N/A</v>
      </c>
      <c r="GT20" s="173" t="e">
        <f t="shared" si="84"/>
        <v>#N/A</v>
      </c>
      <c r="GU20" s="173" t="e">
        <f t="shared" si="85"/>
        <v>#N/A</v>
      </c>
      <c r="GV20" s="173" t="e">
        <f t="shared" si="86"/>
        <v>#N/A</v>
      </c>
      <c r="GW20" s="173" t="e">
        <f t="shared" si="87"/>
        <v>#N/A</v>
      </c>
      <c r="GX20" s="173" t="e">
        <f t="shared" si="88"/>
        <v>#N/A</v>
      </c>
      <c r="GY20" s="173" t="e">
        <f t="shared" si="89"/>
        <v>#N/A</v>
      </c>
      <c r="GZ20" s="173" t="e">
        <f t="shared" si="90"/>
        <v>#N/A</v>
      </c>
      <c r="HA20" s="173" t="e">
        <f t="shared" si="91"/>
        <v>#N/A</v>
      </c>
      <c r="HB20" s="173" t="e">
        <f t="shared" si="92"/>
        <v>#N/A</v>
      </c>
      <c r="HC20" s="173" t="e">
        <f t="shared" si="93"/>
        <v>#N/A</v>
      </c>
      <c r="HD20" s="173" t="e">
        <f t="shared" si="94"/>
        <v>#N/A</v>
      </c>
      <c r="HE20" s="173" t="e">
        <f t="shared" si="95"/>
        <v>#N/A</v>
      </c>
      <c r="HF20" s="173" t="e">
        <f t="shared" si="96"/>
        <v>#N/A</v>
      </c>
      <c r="HG20" s="173" t="e">
        <f t="shared" si="97"/>
        <v>#N/A</v>
      </c>
      <c r="HH20" s="173" t="e">
        <f t="shared" si="98"/>
        <v>#N/A</v>
      </c>
      <c r="HI20" s="173" t="e">
        <f t="shared" si="99"/>
        <v>#N/A</v>
      </c>
      <c r="HJ20" s="173" t="e">
        <f t="shared" si="100"/>
        <v>#N/A</v>
      </c>
      <c r="HK20" s="173" t="e">
        <f t="shared" si="101"/>
        <v>#N/A</v>
      </c>
      <c r="HL20" s="173" t="e">
        <f t="shared" si="102"/>
        <v>#N/A</v>
      </c>
      <c r="HM20" s="173" t="e">
        <f t="shared" si="103"/>
        <v>#N/A</v>
      </c>
      <c r="HN20" s="173" t="e">
        <f t="shared" si="104"/>
        <v>#N/A</v>
      </c>
      <c r="HO20" s="173" t="e">
        <f t="shared" si="105"/>
        <v>#N/A</v>
      </c>
      <c r="HP20" s="173" t="e">
        <f t="shared" si="106"/>
        <v>#N/A</v>
      </c>
    </row>
    <row r="21" spans="1:224" hidden="1" x14ac:dyDescent="0.25">
      <c r="A21" s="4">
        <v>18</v>
      </c>
      <c r="B21" s="99"/>
      <c r="C21" s="99"/>
      <c r="D21" s="99"/>
      <c r="E21" s="36" t="str">
        <f t="shared" si="107"/>
        <v/>
      </c>
      <c r="F21" s="36" t="str">
        <f t="shared" si="108"/>
        <v/>
      </c>
      <c r="G21" s="77" t="str">
        <f t="shared" si="109"/>
        <v/>
      </c>
      <c r="H21" s="23"/>
      <c r="I21" s="58"/>
      <c r="J21" s="300"/>
      <c r="K21" s="78" t="str">
        <f>IF(AND(B21&gt;0,C21&gt;0,D21&gt;0),IF(ISBLANK(J21),IF(ISBLANK(H21),"",(D21-B21)*VLOOKUP(H21,VLookups!$A$4:$B$13,2,FALSE)),J21),"")</f>
        <v/>
      </c>
      <c r="L21" s="79" t="str">
        <f t="shared" si="0"/>
        <v/>
      </c>
      <c r="M21" s="99"/>
      <c r="N21" s="290" t="str">
        <f>IF(AND(M21&gt;0,C21&gt;0,NOT(K21="")),ABS(VLOOKUP($M$1,VLookups!$A$43:$B$44,2,FALSE)-_xlfn.NORM.DIST(M21,G21,K21,TRUE)),"")</f>
        <v/>
      </c>
      <c r="O21" s="98" t="str">
        <f>IF(AND($B21&gt;0,$C21&gt;0,$D21&gt;0,NOT(ISBLANK($H21))),_xlfn.NORM.INV(ABS(VLOOKUP($M$1,VLookups!$A$43:$B$44,2,FALSE)-O$3),$G21,$K21),"")</f>
        <v/>
      </c>
      <c r="P21" s="97" t="str">
        <f>IF(AND($B21&gt;0,$C21&gt;0,$D21&gt;0,NOT(ISBLANK($H21))),_xlfn.NORM.INV(ABS(VLOOKUP($M$1,VLookups!$A$43:$B$44,2,FALSE)-P$3),$G21,$K21),"")</f>
        <v/>
      </c>
      <c r="Q21" s="98" t="str">
        <f>IF(AND($B21&gt;0,$C21&gt;0,$D21&gt;0,NOT(ISBLANK($H21))),_xlfn.NORM.INV(ABS(VLOOKUP($M$1,VLookups!$A$43:$B$44,2,FALSE)-Q$3),$G21,$K21),"")</f>
        <v/>
      </c>
      <c r="R21" s="97" t="str">
        <f>IF(AND($B21&gt;0,$C21&gt;0,$D21&gt;0,NOT(ISBLANK($H21))),_xlfn.NORM.INV(ABS(VLOOKUP($M$1,VLookups!$A$43:$B$44,2,FALSE)-R$3),$G21,$K21),"")</f>
        <v/>
      </c>
      <c r="S21" s="98" t="str">
        <f>IF(AND($B21&gt;0,$C21&gt;0,$D21&gt;0,NOT(ISBLANK($H21))),_xlfn.NORM.INV(ABS(VLOOKUP($M$1,VLookups!$A$43:$B$44,2,FALSE)-S$3),$G21,$K21),"")</f>
        <v/>
      </c>
      <c r="T21" s="97" t="str">
        <f>IF(AND($B21&gt;0,$C21&gt;0,$D21&gt;0,NOT(ISBLANK($H21))),_xlfn.NORM.INV(ABS(VLOOKUP($M$1,VLookups!$A$43:$B$44,2,FALSE)-T$3),$G21,$K21),"")</f>
        <v/>
      </c>
      <c r="U21" s="5"/>
      <c r="V21" s="172"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3" t="e">
        <f t="shared" si="6"/>
        <v>#N/A</v>
      </c>
      <c r="DU21" s="173" t="e">
        <f t="shared" si="7"/>
        <v>#N/A</v>
      </c>
      <c r="DV21" s="173" t="e">
        <f t="shared" si="8"/>
        <v>#N/A</v>
      </c>
      <c r="DW21" s="173" t="e">
        <f t="shared" si="9"/>
        <v>#N/A</v>
      </c>
      <c r="DX21" s="173" t="e">
        <f t="shared" si="10"/>
        <v>#N/A</v>
      </c>
      <c r="DY21" s="173" t="e">
        <f t="shared" si="11"/>
        <v>#N/A</v>
      </c>
      <c r="DZ21" s="173" t="e">
        <f t="shared" si="12"/>
        <v>#N/A</v>
      </c>
      <c r="EA21" s="173" t="e">
        <f t="shared" si="13"/>
        <v>#N/A</v>
      </c>
      <c r="EB21" s="173" t="e">
        <f t="shared" si="14"/>
        <v>#N/A</v>
      </c>
      <c r="EC21" s="173" t="e">
        <f t="shared" si="15"/>
        <v>#N/A</v>
      </c>
      <c r="ED21" s="173" t="e">
        <f t="shared" si="16"/>
        <v>#N/A</v>
      </c>
      <c r="EE21" s="173" t="e">
        <f t="shared" si="17"/>
        <v>#N/A</v>
      </c>
      <c r="EF21" s="173" t="e">
        <f t="shared" si="18"/>
        <v>#N/A</v>
      </c>
      <c r="EG21" s="173" t="e">
        <f t="shared" si="19"/>
        <v>#N/A</v>
      </c>
      <c r="EH21" s="173" t="e">
        <f t="shared" si="20"/>
        <v>#N/A</v>
      </c>
      <c r="EI21" s="173" t="e">
        <f t="shared" si="21"/>
        <v>#N/A</v>
      </c>
      <c r="EJ21" s="173" t="e">
        <f t="shared" si="22"/>
        <v>#N/A</v>
      </c>
      <c r="EK21" s="173" t="e">
        <f t="shared" si="23"/>
        <v>#N/A</v>
      </c>
      <c r="EL21" s="173" t="e">
        <f t="shared" si="24"/>
        <v>#N/A</v>
      </c>
      <c r="EM21" s="173" t="e">
        <f t="shared" si="25"/>
        <v>#N/A</v>
      </c>
      <c r="EN21" s="173" t="e">
        <f t="shared" si="26"/>
        <v>#N/A</v>
      </c>
      <c r="EO21" s="173" t="e">
        <f t="shared" si="27"/>
        <v>#N/A</v>
      </c>
      <c r="EP21" s="173" t="e">
        <f t="shared" si="28"/>
        <v>#N/A</v>
      </c>
      <c r="EQ21" s="173" t="e">
        <f t="shared" si="29"/>
        <v>#N/A</v>
      </c>
      <c r="ER21" s="173" t="e">
        <f t="shared" si="30"/>
        <v>#N/A</v>
      </c>
      <c r="ES21" s="173" t="e">
        <f t="shared" si="31"/>
        <v>#N/A</v>
      </c>
      <c r="ET21" s="173" t="e">
        <f t="shared" si="32"/>
        <v>#N/A</v>
      </c>
      <c r="EU21" s="173" t="e">
        <f t="shared" si="33"/>
        <v>#N/A</v>
      </c>
      <c r="EV21" s="173" t="e">
        <f t="shared" si="34"/>
        <v>#N/A</v>
      </c>
      <c r="EW21" s="173" t="e">
        <f t="shared" si="35"/>
        <v>#N/A</v>
      </c>
      <c r="EX21" s="173" t="e">
        <f t="shared" si="36"/>
        <v>#N/A</v>
      </c>
      <c r="EY21" s="173" t="e">
        <f t="shared" si="37"/>
        <v>#N/A</v>
      </c>
      <c r="EZ21" s="173" t="e">
        <f t="shared" si="38"/>
        <v>#N/A</v>
      </c>
      <c r="FA21" s="173" t="e">
        <f t="shared" si="39"/>
        <v>#N/A</v>
      </c>
      <c r="FB21" s="173" t="e">
        <f t="shared" si="40"/>
        <v>#N/A</v>
      </c>
      <c r="FC21" s="173" t="e">
        <f t="shared" si="41"/>
        <v>#N/A</v>
      </c>
      <c r="FD21" s="173" t="e">
        <f t="shared" si="42"/>
        <v>#N/A</v>
      </c>
      <c r="FE21" s="173" t="e">
        <f t="shared" si="43"/>
        <v>#N/A</v>
      </c>
      <c r="FF21" s="173" t="e">
        <f t="shared" si="44"/>
        <v>#N/A</v>
      </c>
      <c r="FG21" s="173" t="e">
        <f t="shared" si="45"/>
        <v>#N/A</v>
      </c>
      <c r="FH21" s="173" t="e">
        <f t="shared" si="46"/>
        <v>#N/A</v>
      </c>
      <c r="FI21" s="173" t="e">
        <f t="shared" si="47"/>
        <v>#N/A</v>
      </c>
      <c r="FJ21" s="173" t="e">
        <f t="shared" si="48"/>
        <v>#N/A</v>
      </c>
      <c r="FK21" s="173" t="e">
        <f t="shared" si="49"/>
        <v>#N/A</v>
      </c>
      <c r="FL21" s="173" t="e">
        <f t="shared" si="50"/>
        <v>#N/A</v>
      </c>
      <c r="FM21" s="173" t="e">
        <f t="shared" si="51"/>
        <v>#N/A</v>
      </c>
      <c r="FN21" s="173" t="e">
        <f t="shared" si="52"/>
        <v>#N/A</v>
      </c>
      <c r="FO21" s="173" t="e">
        <f t="shared" si="53"/>
        <v>#N/A</v>
      </c>
      <c r="FP21" s="173" t="e">
        <f t="shared" si="54"/>
        <v>#N/A</v>
      </c>
      <c r="FQ21" s="173" t="e">
        <f t="shared" si="55"/>
        <v>#N/A</v>
      </c>
      <c r="FR21" s="173" t="e">
        <f t="shared" si="56"/>
        <v>#N/A</v>
      </c>
      <c r="FS21" s="173" t="e">
        <f t="shared" si="57"/>
        <v>#N/A</v>
      </c>
      <c r="FT21" s="173" t="e">
        <f t="shared" si="58"/>
        <v>#N/A</v>
      </c>
      <c r="FU21" s="173" t="e">
        <f t="shared" si="59"/>
        <v>#N/A</v>
      </c>
      <c r="FV21" s="173" t="e">
        <f t="shared" si="60"/>
        <v>#N/A</v>
      </c>
      <c r="FW21" s="173" t="e">
        <f t="shared" si="61"/>
        <v>#N/A</v>
      </c>
      <c r="FX21" s="173" t="e">
        <f t="shared" si="62"/>
        <v>#N/A</v>
      </c>
      <c r="FY21" s="173" t="e">
        <f t="shared" si="63"/>
        <v>#N/A</v>
      </c>
      <c r="FZ21" s="173" t="e">
        <f t="shared" si="64"/>
        <v>#N/A</v>
      </c>
      <c r="GA21" s="173" t="e">
        <f t="shared" si="65"/>
        <v>#N/A</v>
      </c>
      <c r="GB21" s="173" t="e">
        <f t="shared" si="66"/>
        <v>#N/A</v>
      </c>
      <c r="GC21" s="173" t="e">
        <f t="shared" si="67"/>
        <v>#N/A</v>
      </c>
      <c r="GD21" s="173" t="e">
        <f t="shared" si="68"/>
        <v>#N/A</v>
      </c>
      <c r="GE21" s="173" t="e">
        <f t="shared" si="69"/>
        <v>#N/A</v>
      </c>
      <c r="GF21" s="173" t="e">
        <f t="shared" si="70"/>
        <v>#N/A</v>
      </c>
      <c r="GG21" s="173" t="e">
        <f t="shared" si="71"/>
        <v>#N/A</v>
      </c>
      <c r="GH21" s="173" t="e">
        <f t="shared" si="72"/>
        <v>#N/A</v>
      </c>
      <c r="GI21" s="173" t="e">
        <f t="shared" si="73"/>
        <v>#N/A</v>
      </c>
      <c r="GJ21" s="173" t="e">
        <f t="shared" si="74"/>
        <v>#N/A</v>
      </c>
      <c r="GK21" s="173" t="e">
        <f t="shared" si="75"/>
        <v>#N/A</v>
      </c>
      <c r="GL21" s="173" t="e">
        <f t="shared" si="76"/>
        <v>#N/A</v>
      </c>
      <c r="GM21" s="173" t="e">
        <f t="shared" si="77"/>
        <v>#N/A</v>
      </c>
      <c r="GN21" s="173" t="e">
        <f t="shared" si="78"/>
        <v>#N/A</v>
      </c>
      <c r="GO21" s="173" t="e">
        <f t="shared" si="79"/>
        <v>#N/A</v>
      </c>
      <c r="GP21" s="173" t="e">
        <f t="shared" si="80"/>
        <v>#N/A</v>
      </c>
      <c r="GQ21" s="173" t="e">
        <f t="shared" si="81"/>
        <v>#N/A</v>
      </c>
      <c r="GR21" s="173" t="e">
        <f t="shared" si="82"/>
        <v>#N/A</v>
      </c>
      <c r="GS21" s="173" t="e">
        <f t="shared" si="83"/>
        <v>#N/A</v>
      </c>
      <c r="GT21" s="173" t="e">
        <f t="shared" si="84"/>
        <v>#N/A</v>
      </c>
      <c r="GU21" s="173" t="e">
        <f t="shared" si="85"/>
        <v>#N/A</v>
      </c>
      <c r="GV21" s="173" t="e">
        <f t="shared" si="86"/>
        <v>#N/A</v>
      </c>
      <c r="GW21" s="173" t="e">
        <f t="shared" si="87"/>
        <v>#N/A</v>
      </c>
      <c r="GX21" s="173" t="e">
        <f t="shared" si="88"/>
        <v>#N/A</v>
      </c>
      <c r="GY21" s="173" t="e">
        <f t="shared" si="89"/>
        <v>#N/A</v>
      </c>
      <c r="GZ21" s="173" t="e">
        <f t="shared" si="90"/>
        <v>#N/A</v>
      </c>
      <c r="HA21" s="173" t="e">
        <f t="shared" si="91"/>
        <v>#N/A</v>
      </c>
      <c r="HB21" s="173" t="e">
        <f t="shared" si="92"/>
        <v>#N/A</v>
      </c>
      <c r="HC21" s="173" t="e">
        <f t="shared" si="93"/>
        <v>#N/A</v>
      </c>
      <c r="HD21" s="173" t="e">
        <f t="shared" si="94"/>
        <v>#N/A</v>
      </c>
      <c r="HE21" s="173" t="e">
        <f t="shared" si="95"/>
        <v>#N/A</v>
      </c>
      <c r="HF21" s="173" t="e">
        <f t="shared" si="96"/>
        <v>#N/A</v>
      </c>
      <c r="HG21" s="173" t="e">
        <f t="shared" si="97"/>
        <v>#N/A</v>
      </c>
      <c r="HH21" s="173" t="e">
        <f t="shared" si="98"/>
        <v>#N/A</v>
      </c>
      <c r="HI21" s="173" t="e">
        <f t="shared" si="99"/>
        <v>#N/A</v>
      </c>
      <c r="HJ21" s="173" t="e">
        <f t="shared" si="100"/>
        <v>#N/A</v>
      </c>
      <c r="HK21" s="173" t="e">
        <f t="shared" si="101"/>
        <v>#N/A</v>
      </c>
      <c r="HL21" s="173" t="e">
        <f t="shared" si="102"/>
        <v>#N/A</v>
      </c>
      <c r="HM21" s="173" t="e">
        <f t="shared" si="103"/>
        <v>#N/A</v>
      </c>
      <c r="HN21" s="173" t="e">
        <f t="shared" si="104"/>
        <v>#N/A</v>
      </c>
      <c r="HO21" s="173" t="e">
        <f t="shared" si="105"/>
        <v>#N/A</v>
      </c>
      <c r="HP21" s="173" t="e">
        <f t="shared" si="106"/>
        <v>#N/A</v>
      </c>
    </row>
    <row r="22" spans="1:224" hidden="1" x14ac:dyDescent="0.25">
      <c r="A22" s="4">
        <v>19</v>
      </c>
      <c r="B22" s="99"/>
      <c r="C22" s="99"/>
      <c r="D22" s="99"/>
      <c r="E22" s="36" t="str">
        <f t="shared" si="107"/>
        <v/>
      </c>
      <c r="F22" s="36" t="str">
        <f t="shared" si="108"/>
        <v/>
      </c>
      <c r="G22" s="77" t="str">
        <f t="shared" si="109"/>
        <v/>
      </c>
      <c r="H22" s="23"/>
      <c r="I22" s="58"/>
      <c r="J22" s="300"/>
      <c r="K22" s="78" t="str">
        <f>IF(AND(B22&gt;0,C22&gt;0,D22&gt;0),IF(ISBLANK(J22),IF(ISBLANK(H22),"",(D22-B22)*VLOOKUP(H22,VLookups!$A$4:$B$13,2,FALSE)),J22),"")</f>
        <v/>
      </c>
      <c r="L22" s="79" t="str">
        <f t="shared" si="0"/>
        <v/>
      </c>
      <c r="M22" s="99"/>
      <c r="N22" s="290" t="str">
        <f>IF(AND(M22&gt;0,C22&gt;0,NOT(K22="")),ABS(VLOOKUP($M$1,VLookups!$A$43:$B$44,2,FALSE)-_xlfn.NORM.DIST(M22,G22,K22,TRUE)),"")</f>
        <v/>
      </c>
      <c r="O22" s="98" t="str">
        <f>IF(AND($B22&gt;0,$C22&gt;0,$D22&gt;0,NOT(ISBLANK($H22))),_xlfn.NORM.INV(ABS(VLOOKUP($M$1,VLookups!$A$43:$B$44,2,FALSE)-O$3),$G22,$K22),"")</f>
        <v/>
      </c>
      <c r="P22" s="97" t="str">
        <f>IF(AND($B22&gt;0,$C22&gt;0,$D22&gt;0,NOT(ISBLANK($H22))),_xlfn.NORM.INV(ABS(VLOOKUP($M$1,VLookups!$A$43:$B$44,2,FALSE)-P$3),$G22,$K22),"")</f>
        <v/>
      </c>
      <c r="Q22" s="98" t="str">
        <f>IF(AND($B22&gt;0,$C22&gt;0,$D22&gt;0,NOT(ISBLANK($H22))),_xlfn.NORM.INV(ABS(VLOOKUP($M$1,VLookups!$A$43:$B$44,2,FALSE)-Q$3),$G22,$K22),"")</f>
        <v/>
      </c>
      <c r="R22" s="97" t="str">
        <f>IF(AND($B22&gt;0,$C22&gt;0,$D22&gt;0,NOT(ISBLANK($H22))),_xlfn.NORM.INV(ABS(VLOOKUP($M$1,VLookups!$A$43:$B$44,2,FALSE)-R$3),$G22,$K22),"")</f>
        <v/>
      </c>
      <c r="S22" s="98" t="str">
        <f>IF(AND($B22&gt;0,$C22&gt;0,$D22&gt;0,NOT(ISBLANK($H22))),_xlfn.NORM.INV(ABS(VLOOKUP($M$1,VLookups!$A$43:$B$44,2,FALSE)-S$3),$G22,$K22),"")</f>
        <v/>
      </c>
      <c r="T22" s="97" t="str">
        <f>IF(AND($B22&gt;0,$C22&gt;0,$D22&gt;0,NOT(ISBLANK($H22))),_xlfn.NORM.INV(ABS(VLOOKUP($M$1,VLookups!$A$43:$B$44,2,FALSE)-T$3),$G22,$K22),"")</f>
        <v/>
      </c>
      <c r="U22" s="5"/>
      <c r="V22" s="172"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3" t="e">
        <f t="shared" si="6"/>
        <v>#N/A</v>
      </c>
      <c r="DU22" s="173" t="e">
        <f t="shared" si="7"/>
        <v>#N/A</v>
      </c>
      <c r="DV22" s="173" t="e">
        <f t="shared" si="8"/>
        <v>#N/A</v>
      </c>
      <c r="DW22" s="173" t="e">
        <f t="shared" si="9"/>
        <v>#N/A</v>
      </c>
      <c r="DX22" s="173" t="e">
        <f t="shared" si="10"/>
        <v>#N/A</v>
      </c>
      <c r="DY22" s="173" t="e">
        <f t="shared" si="11"/>
        <v>#N/A</v>
      </c>
      <c r="DZ22" s="173" t="e">
        <f t="shared" si="12"/>
        <v>#N/A</v>
      </c>
      <c r="EA22" s="173" t="e">
        <f t="shared" si="13"/>
        <v>#N/A</v>
      </c>
      <c r="EB22" s="173" t="e">
        <f t="shared" si="14"/>
        <v>#N/A</v>
      </c>
      <c r="EC22" s="173" t="e">
        <f t="shared" si="15"/>
        <v>#N/A</v>
      </c>
      <c r="ED22" s="173" t="e">
        <f t="shared" si="16"/>
        <v>#N/A</v>
      </c>
      <c r="EE22" s="173" t="e">
        <f t="shared" si="17"/>
        <v>#N/A</v>
      </c>
      <c r="EF22" s="173" t="e">
        <f t="shared" si="18"/>
        <v>#N/A</v>
      </c>
      <c r="EG22" s="173" t="e">
        <f t="shared" si="19"/>
        <v>#N/A</v>
      </c>
      <c r="EH22" s="173" t="e">
        <f t="shared" si="20"/>
        <v>#N/A</v>
      </c>
      <c r="EI22" s="173" t="e">
        <f t="shared" si="21"/>
        <v>#N/A</v>
      </c>
      <c r="EJ22" s="173" t="e">
        <f t="shared" si="22"/>
        <v>#N/A</v>
      </c>
      <c r="EK22" s="173" t="e">
        <f t="shared" si="23"/>
        <v>#N/A</v>
      </c>
      <c r="EL22" s="173" t="e">
        <f t="shared" si="24"/>
        <v>#N/A</v>
      </c>
      <c r="EM22" s="173" t="e">
        <f t="shared" si="25"/>
        <v>#N/A</v>
      </c>
      <c r="EN22" s="173" t="e">
        <f t="shared" si="26"/>
        <v>#N/A</v>
      </c>
      <c r="EO22" s="173" t="e">
        <f t="shared" si="27"/>
        <v>#N/A</v>
      </c>
      <c r="EP22" s="173" t="e">
        <f t="shared" si="28"/>
        <v>#N/A</v>
      </c>
      <c r="EQ22" s="173" t="e">
        <f t="shared" si="29"/>
        <v>#N/A</v>
      </c>
      <c r="ER22" s="173" t="e">
        <f t="shared" si="30"/>
        <v>#N/A</v>
      </c>
      <c r="ES22" s="173" t="e">
        <f t="shared" si="31"/>
        <v>#N/A</v>
      </c>
      <c r="ET22" s="173" t="e">
        <f t="shared" si="32"/>
        <v>#N/A</v>
      </c>
      <c r="EU22" s="173" t="e">
        <f t="shared" si="33"/>
        <v>#N/A</v>
      </c>
      <c r="EV22" s="173" t="e">
        <f t="shared" si="34"/>
        <v>#N/A</v>
      </c>
      <c r="EW22" s="173" t="e">
        <f t="shared" si="35"/>
        <v>#N/A</v>
      </c>
      <c r="EX22" s="173" t="e">
        <f t="shared" si="36"/>
        <v>#N/A</v>
      </c>
      <c r="EY22" s="173" t="e">
        <f t="shared" si="37"/>
        <v>#N/A</v>
      </c>
      <c r="EZ22" s="173" t="e">
        <f t="shared" si="38"/>
        <v>#N/A</v>
      </c>
      <c r="FA22" s="173" t="e">
        <f t="shared" si="39"/>
        <v>#N/A</v>
      </c>
      <c r="FB22" s="173" t="e">
        <f t="shared" si="40"/>
        <v>#N/A</v>
      </c>
      <c r="FC22" s="173" t="e">
        <f t="shared" si="41"/>
        <v>#N/A</v>
      </c>
      <c r="FD22" s="173" t="e">
        <f t="shared" si="42"/>
        <v>#N/A</v>
      </c>
      <c r="FE22" s="173" t="e">
        <f t="shared" si="43"/>
        <v>#N/A</v>
      </c>
      <c r="FF22" s="173" t="e">
        <f t="shared" si="44"/>
        <v>#N/A</v>
      </c>
      <c r="FG22" s="173" t="e">
        <f t="shared" si="45"/>
        <v>#N/A</v>
      </c>
      <c r="FH22" s="173" t="e">
        <f t="shared" si="46"/>
        <v>#N/A</v>
      </c>
      <c r="FI22" s="173" t="e">
        <f t="shared" si="47"/>
        <v>#N/A</v>
      </c>
      <c r="FJ22" s="173" t="e">
        <f t="shared" si="48"/>
        <v>#N/A</v>
      </c>
      <c r="FK22" s="173" t="e">
        <f t="shared" si="49"/>
        <v>#N/A</v>
      </c>
      <c r="FL22" s="173" t="e">
        <f t="shared" si="50"/>
        <v>#N/A</v>
      </c>
      <c r="FM22" s="173" t="e">
        <f t="shared" si="51"/>
        <v>#N/A</v>
      </c>
      <c r="FN22" s="173" t="e">
        <f t="shared" si="52"/>
        <v>#N/A</v>
      </c>
      <c r="FO22" s="173" t="e">
        <f t="shared" si="53"/>
        <v>#N/A</v>
      </c>
      <c r="FP22" s="173" t="e">
        <f t="shared" si="54"/>
        <v>#N/A</v>
      </c>
      <c r="FQ22" s="173" t="e">
        <f t="shared" si="55"/>
        <v>#N/A</v>
      </c>
      <c r="FR22" s="173" t="e">
        <f t="shared" si="56"/>
        <v>#N/A</v>
      </c>
      <c r="FS22" s="173" t="e">
        <f t="shared" si="57"/>
        <v>#N/A</v>
      </c>
      <c r="FT22" s="173" t="e">
        <f t="shared" si="58"/>
        <v>#N/A</v>
      </c>
      <c r="FU22" s="173" t="e">
        <f t="shared" si="59"/>
        <v>#N/A</v>
      </c>
      <c r="FV22" s="173" t="e">
        <f t="shared" si="60"/>
        <v>#N/A</v>
      </c>
      <c r="FW22" s="173" t="e">
        <f t="shared" si="61"/>
        <v>#N/A</v>
      </c>
      <c r="FX22" s="173" t="e">
        <f t="shared" si="62"/>
        <v>#N/A</v>
      </c>
      <c r="FY22" s="173" t="e">
        <f t="shared" si="63"/>
        <v>#N/A</v>
      </c>
      <c r="FZ22" s="173" t="e">
        <f t="shared" si="64"/>
        <v>#N/A</v>
      </c>
      <c r="GA22" s="173" t="e">
        <f t="shared" si="65"/>
        <v>#N/A</v>
      </c>
      <c r="GB22" s="173" t="e">
        <f t="shared" si="66"/>
        <v>#N/A</v>
      </c>
      <c r="GC22" s="173" t="e">
        <f t="shared" si="67"/>
        <v>#N/A</v>
      </c>
      <c r="GD22" s="173" t="e">
        <f t="shared" si="68"/>
        <v>#N/A</v>
      </c>
      <c r="GE22" s="173" t="e">
        <f t="shared" si="69"/>
        <v>#N/A</v>
      </c>
      <c r="GF22" s="173" t="e">
        <f t="shared" si="70"/>
        <v>#N/A</v>
      </c>
      <c r="GG22" s="173" t="e">
        <f t="shared" si="71"/>
        <v>#N/A</v>
      </c>
      <c r="GH22" s="173" t="e">
        <f t="shared" si="72"/>
        <v>#N/A</v>
      </c>
      <c r="GI22" s="173" t="e">
        <f t="shared" si="73"/>
        <v>#N/A</v>
      </c>
      <c r="GJ22" s="173" t="e">
        <f t="shared" si="74"/>
        <v>#N/A</v>
      </c>
      <c r="GK22" s="173" t="e">
        <f t="shared" si="75"/>
        <v>#N/A</v>
      </c>
      <c r="GL22" s="173" t="e">
        <f t="shared" si="76"/>
        <v>#N/A</v>
      </c>
      <c r="GM22" s="173" t="e">
        <f t="shared" si="77"/>
        <v>#N/A</v>
      </c>
      <c r="GN22" s="173" t="e">
        <f t="shared" si="78"/>
        <v>#N/A</v>
      </c>
      <c r="GO22" s="173" t="e">
        <f t="shared" si="79"/>
        <v>#N/A</v>
      </c>
      <c r="GP22" s="173" t="e">
        <f t="shared" si="80"/>
        <v>#N/A</v>
      </c>
      <c r="GQ22" s="173" t="e">
        <f t="shared" si="81"/>
        <v>#N/A</v>
      </c>
      <c r="GR22" s="173" t="e">
        <f t="shared" si="82"/>
        <v>#N/A</v>
      </c>
      <c r="GS22" s="173" t="e">
        <f t="shared" si="83"/>
        <v>#N/A</v>
      </c>
      <c r="GT22" s="173" t="e">
        <f t="shared" si="84"/>
        <v>#N/A</v>
      </c>
      <c r="GU22" s="173" t="e">
        <f t="shared" si="85"/>
        <v>#N/A</v>
      </c>
      <c r="GV22" s="173" t="e">
        <f t="shared" si="86"/>
        <v>#N/A</v>
      </c>
      <c r="GW22" s="173" t="e">
        <f t="shared" si="87"/>
        <v>#N/A</v>
      </c>
      <c r="GX22" s="173" t="e">
        <f t="shared" si="88"/>
        <v>#N/A</v>
      </c>
      <c r="GY22" s="173" t="e">
        <f t="shared" si="89"/>
        <v>#N/A</v>
      </c>
      <c r="GZ22" s="173" t="e">
        <f t="shared" si="90"/>
        <v>#N/A</v>
      </c>
      <c r="HA22" s="173" t="e">
        <f t="shared" si="91"/>
        <v>#N/A</v>
      </c>
      <c r="HB22" s="173" t="e">
        <f t="shared" si="92"/>
        <v>#N/A</v>
      </c>
      <c r="HC22" s="173" t="e">
        <f t="shared" si="93"/>
        <v>#N/A</v>
      </c>
      <c r="HD22" s="173" t="e">
        <f t="shared" si="94"/>
        <v>#N/A</v>
      </c>
      <c r="HE22" s="173" t="e">
        <f t="shared" si="95"/>
        <v>#N/A</v>
      </c>
      <c r="HF22" s="173" t="e">
        <f t="shared" si="96"/>
        <v>#N/A</v>
      </c>
      <c r="HG22" s="173" t="e">
        <f t="shared" si="97"/>
        <v>#N/A</v>
      </c>
      <c r="HH22" s="173" t="e">
        <f t="shared" si="98"/>
        <v>#N/A</v>
      </c>
      <c r="HI22" s="173" t="e">
        <f t="shared" si="99"/>
        <v>#N/A</v>
      </c>
      <c r="HJ22" s="173" t="e">
        <f t="shared" si="100"/>
        <v>#N/A</v>
      </c>
      <c r="HK22" s="173" t="e">
        <f t="shared" si="101"/>
        <v>#N/A</v>
      </c>
      <c r="HL22" s="173" t="e">
        <f t="shared" si="102"/>
        <v>#N/A</v>
      </c>
      <c r="HM22" s="173" t="e">
        <f t="shared" si="103"/>
        <v>#N/A</v>
      </c>
      <c r="HN22" s="173" t="e">
        <f t="shared" si="104"/>
        <v>#N/A</v>
      </c>
      <c r="HO22" s="173" t="e">
        <f t="shared" si="105"/>
        <v>#N/A</v>
      </c>
      <c r="HP22" s="173" t="e">
        <f t="shared" si="106"/>
        <v>#N/A</v>
      </c>
    </row>
    <row r="23" spans="1:224" hidden="1" x14ac:dyDescent="0.25">
      <c r="A23" s="4">
        <v>20</v>
      </c>
      <c r="B23" s="99"/>
      <c r="C23" s="99"/>
      <c r="D23" s="99"/>
      <c r="E23" s="36" t="str">
        <f t="shared" si="107"/>
        <v/>
      </c>
      <c r="F23" s="36" t="str">
        <f t="shared" si="108"/>
        <v/>
      </c>
      <c r="G23" s="77" t="str">
        <f t="shared" si="109"/>
        <v/>
      </c>
      <c r="H23" s="23"/>
      <c r="I23" s="58"/>
      <c r="J23" s="300"/>
      <c r="K23" s="78" t="str">
        <f>IF(AND(B23&gt;0,C23&gt;0,D23&gt;0),IF(ISBLANK(J23),IF(ISBLANK(H23),"",(D23-B23)*VLOOKUP(H23,VLookups!$A$4:$B$13,2,FALSE)),J23),"")</f>
        <v/>
      </c>
      <c r="L23" s="79" t="str">
        <f t="shared" si="0"/>
        <v/>
      </c>
      <c r="M23" s="99"/>
      <c r="N23" s="290" t="str">
        <f>IF(AND(M23&gt;0,C23&gt;0,NOT(K23="")),ABS(VLOOKUP($M$1,VLookups!$A$43:$B$44,2,FALSE)-_xlfn.NORM.DIST(M23,G23,K23,TRUE)),"")</f>
        <v/>
      </c>
      <c r="O23" s="98" t="str">
        <f>IF(AND($B23&gt;0,$C23&gt;0,$D23&gt;0,NOT(ISBLANK($H23))),_xlfn.NORM.INV(ABS(VLOOKUP($M$1,VLookups!$A$43:$B$44,2,FALSE)-O$3),$G23,$K23),"")</f>
        <v/>
      </c>
      <c r="P23" s="97" t="str">
        <f>IF(AND($B23&gt;0,$C23&gt;0,$D23&gt;0,NOT(ISBLANK($H23))),_xlfn.NORM.INV(ABS(VLOOKUP($M$1,VLookups!$A$43:$B$44,2,FALSE)-P$3),$G23,$K23),"")</f>
        <v/>
      </c>
      <c r="Q23" s="98" t="str">
        <f>IF(AND($B23&gt;0,$C23&gt;0,$D23&gt;0,NOT(ISBLANK($H23))),_xlfn.NORM.INV(ABS(VLOOKUP($M$1,VLookups!$A$43:$B$44,2,FALSE)-Q$3),$G23,$K23),"")</f>
        <v/>
      </c>
      <c r="R23" s="97" t="str">
        <f>IF(AND($B23&gt;0,$C23&gt;0,$D23&gt;0,NOT(ISBLANK($H23))),_xlfn.NORM.INV(ABS(VLOOKUP($M$1,VLookups!$A$43:$B$44,2,FALSE)-R$3),$G23,$K23),"")</f>
        <v/>
      </c>
      <c r="S23" s="98" t="str">
        <f>IF(AND($B23&gt;0,$C23&gt;0,$D23&gt;0,NOT(ISBLANK($H23))),_xlfn.NORM.INV(ABS(VLOOKUP($M$1,VLookups!$A$43:$B$44,2,FALSE)-S$3),$G23,$K23),"")</f>
        <v/>
      </c>
      <c r="T23" s="97" t="str">
        <f>IF(AND($B23&gt;0,$C23&gt;0,$D23&gt;0,NOT(ISBLANK($H23))),_xlfn.NORM.INV(ABS(VLOOKUP($M$1,VLookups!$A$43:$B$44,2,FALSE)-T$3),$G23,$K23),"")</f>
        <v/>
      </c>
      <c r="U23" s="5"/>
      <c r="V23" s="172"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3" t="e">
        <f t="shared" si="6"/>
        <v>#N/A</v>
      </c>
      <c r="DU23" s="173" t="e">
        <f t="shared" si="7"/>
        <v>#N/A</v>
      </c>
      <c r="DV23" s="173" t="e">
        <f t="shared" si="8"/>
        <v>#N/A</v>
      </c>
      <c r="DW23" s="173" t="e">
        <f t="shared" si="9"/>
        <v>#N/A</v>
      </c>
      <c r="DX23" s="173" t="e">
        <f t="shared" si="10"/>
        <v>#N/A</v>
      </c>
      <c r="DY23" s="173" t="e">
        <f t="shared" si="11"/>
        <v>#N/A</v>
      </c>
      <c r="DZ23" s="173" t="e">
        <f t="shared" si="12"/>
        <v>#N/A</v>
      </c>
      <c r="EA23" s="173" t="e">
        <f t="shared" si="13"/>
        <v>#N/A</v>
      </c>
      <c r="EB23" s="173" t="e">
        <f t="shared" si="14"/>
        <v>#N/A</v>
      </c>
      <c r="EC23" s="173" t="e">
        <f t="shared" si="15"/>
        <v>#N/A</v>
      </c>
      <c r="ED23" s="173" t="e">
        <f t="shared" si="16"/>
        <v>#N/A</v>
      </c>
      <c r="EE23" s="173" t="e">
        <f t="shared" si="17"/>
        <v>#N/A</v>
      </c>
      <c r="EF23" s="173" t="e">
        <f t="shared" si="18"/>
        <v>#N/A</v>
      </c>
      <c r="EG23" s="173" t="e">
        <f t="shared" si="19"/>
        <v>#N/A</v>
      </c>
      <c r="EH23" s="173" t="e">
        <f t="shared" si="20"/>
        <v>#N/A</v>
      </c>
      <c r="EI23" s="173" t="e">
        <f t="shared" si="21"/>
        <v>#N/A</v>
      </c>
      <c r="EJ23" s="173" t="e">
        <f t="shared" si="22"/>
        <v>#N/A</v>
      </c>
      <c r="EK23" s="173" t="e">
        <f t="shared" si="23"/>
        <v>#N/A</v>
      </c>
      <c r="EL23" s="173" t="e">
        <f t="shared" si="24"/>
        <v>#N/A</v>
      </c>
      <c r="EM23" s="173" t="e">
        <f t="shared" si="25"/>
        <v>#N/A</v>
      </c>
      <c r="EN23" s="173" t="e">
        <f t="shared" si="26"/>
        <v>#N/A</v>
      </c>
      <c r="EO23" s="173" t="e">
        <f t="shared" si="27"/>
        <v>#N/A</v>
      </c>
      <c r="EP23" s="173" t="e">
        <f t="shared" si="28"/>
        <v>#N/A</v>
      </c>
      <c r="EQ23" s="173" t="e">
        <f t="shared" si="29"/>
        <v>#N/A</v>
      </c>
      <c r="ER23" s="173" t="e">
        <f t="shared" si="30"/>
        <v>#N/A</v>
      </c>
      <c r="ES23" s="173" t="e">
        <f t="shared" si="31"/>
        <v>#N/A</v>
      </c>
      <c r="ET23" s="173" t="e">
        <f t="shared" si="32"/>
        <v>#N/A</v>
      </c>
      <c r="EU23" s="173" t="e">
        <f t="shared" si="33"/>
        <v>#N/A</v>
      </c>
      <c r="EV23" s="173" t="e">
        <f t="shared" si="34"/>
        <v>#N/A</v>
      </c>
      <c r="EW23" s="173" t="e">
        <f t="shared" si="35"/>
        <v>#N/A</v>
      </c>
      <c r="EX23" s="173" t="e">
        <f t="shared" si="36"/>
        <v>#N/A</v>
      </c>
      <c r="EY23" s="173" t="e">
        <f t="shared" si="37"/>
        <v>#N/A</v>
      </c>
      <c r="EZ23" s="173" t="e">
        <f t="shared" si="38"/>
        <v>#N/A</v>
      </c>
      <c r="FA23" s="173" t="e">
        <f t="shared" si="39"/>
        <v>#N/A</v>
      </c>
      <c r="FB23" s="173" t="e">
        <f t="shared" si="40"/>
        <v>#N/A</v>
      </c>
      <c r="FC23" s="173" t="e">
        <f t="shared" si="41"/>
        <v>#N/A</v>
      </c>
      <c r="FD23" s="173" t="e">
        <f t="shared" si="42"/>
        <v>#N/A</v>
      </c>
      <c r="FE23" s="173" t="e">
        <f t="shared" si="43"/>
        <v>#N/A</v>
      </c>
      <c r="FF23" s="173" t="e">
        <f t="shared" si="44"/>
        <v>#N/A</v>
      </c>
      <c r="FG23" s="173" t="e">
        <f t="shared" si="45"/>
        <v>#N/A</v>
      </c>
      <c r="FH23" s="173" t="e">
        <f t="shared" si="46"/>
        <v>#N/A</v>
      </c>
      <c r="FI23" s="173" t="e">
        <f t="shared" si="47"/>
        <v>#N/A</v>
      </c>
      <c r="FJ23" s="173" t="e">
        <f t="shared" si="48"/>
        <v>#N/A</v>
      </c>
      <c r="FK23" s="173" t="e">
        <f t="shared" si="49"/>
        <v>#N/A</v>
      </c>
      <c r="FL23" s="173" t="e">
        <f t="shared" si="50"/>
        <v>#N/A</v>
      </c>
      <c r="FM23" s="173" t="e">
        <f t="shared" si="51"/>
        <v>#N/A</v>
      </c>
      <c r="FN23" s="173" t="e">
        <f t="shared" si="52"/>
        <v>#N/A</v>
      </c>
      <c r="FO23" s="173" t="e">
        <f t="shared" si="53"/>
        <v>#N/A</v>
      </c>
      <c r="FP23" s="173" t="e">
        <f t="shared" si="54"/>
        <v>#N/A</v>
      </c>
      <c r="FQ23" s="173" t="e">
        <f t="shared" si="55"/>
        <v>#N/A</v>
      </c>
      <c r="FR23" s="173" t="e">
        <f t="shared" si="56"/>
        <v>#N/A</v>
      </c>
      <c r="FS23" s="173" t="e">
        <f t="shared" si="57"/>
        <v>#N/A</v>
      </c>
      <c r="FT23" s="173" t="e">
        <f t="shared" si="58"/>
        <v>#N/A</v>
      </c>
      <c r="FU23" s="173" t="e">
        <f t="shared" si="59"/>
        <v>#N/A</v>
      </c>
      <c r="FV23" s="173" t="e">
        <f t="shared" si="60"/>
        <v>#N/A</v>
      </c>
      <c r="FW23" s="173" t="e">
        <f t="shared" si="61"/>
        <v>#N/A</v>
      </c>
      <c r="FX23" s="173" t="e">
        <f t="shared" si="62"/>
        <v>#N/A</v>
      </c>
      <c r="FY23" s="173" t="e">
        <f t="shared" si="63"/>
        <v>#N/A</v>
      </c>
      <c r="FZ23" s="173" t="e">
        <f t="shared" si="64"/>
        <v>#N/A</v>
      </c>
      <c r="GA23" s="173" t="e">
        <f t="shared" si="65"/>
        <v>#N/A</v>
      </c>
      <c r="GB23" s="173" t="e">
        <f t="shared" si="66"/>
        <v>#N/A</v>
      </c>
      <c r="GC23" s="173" t="e">
        <f t="shared" si="67"/>
        <v>#N/A</v>
      </c>
      <c r="GD23" s="173" t="e">
        <f t="shared" si="68"/>
        <v>#N/A</v>
      </c>
      <c r="GE23" s="173" t="e">
        <f t="shared" si="69"/>
        <v>#N/A</v>
      </c>
      <c r="GF23" s="173" t="e">
        <f t="shared" si="70"/>
        <v>#N/A</v>
      </c>
      <c r="GG23" s="173" t="e">
        <f t="shared" si="71"/>
        <v>#N/A</v>
      </c>
      <c r="GH23" s="173" t="e">
        <f t="shared" si="72"/>
        <v>#N/A</v>
      </c>
      <c r="GI23" s="173" t="e">
        <f t="shared" si="73"/>
        <v>#N/A</v>
      </c>
      <c r="GJ23" s="173" t="e">
        <f t="shared" si="74"/>
        <v>#N/A</v>
      </c>
      <c r="GK23" s="173" t="e">
        <f t="shared" si="75"/>
        <v>#N/A</v>
      </c>
      <c r="GL23" s="173" t="e">
        <f t="shared" si="76"/>
        <v>#N/A</v>
      </c>
      <c r="GM23" s="173" t="e">
        <f t="shared" si="77"/>
        <v>#N/A</v>
      </c>
      <c r="GN23" s="173" t="e">
        <f t="shared" si="78"/>
        <v>#N/A</v>
      </c>
      <c r="GO23" s="173" t="e">
        <f t="shared" si="79"/>
        <v>#N/A</v>
      </c>
      <c r="GP23" s="173" t="e">
        <f t="shared" si="80"/>
        <v>#N/A</v>
      </c>
      <c r="GQ23" s="173" t="e">
        <f t="shared" si="81"/>
        <v>#N/A</v>
      </c>
      <c r="GR23" s="173" t="e">
        <f t="shared" si="82"/>
        <v>#N/A</v>
      </c>
      <c r="GS23" s="173" t="e">
        <f t="shared" si="83"/>
        <v>#N/A</v>
      </c>
      <c r="GT23" s="173" t="e">
        <f t="shared" si="84"/>
        <v>#N/A</v>
      </c>
      <c r="GU23" s="173" t="e">
        <f t="shared" si="85"/>
        <v>#N/A</v>
      </c>
      <c r="GV23" s="173" t="e">
        <f t="shared" si="86"/>
        <v>#N/A</v>
      </c>
      <c r="GW23" s="173" t="e">
        <f t="shared" si="87"/>
        <v>#N/A</v>
      </c>
      <c r="GX23" s="173" t="e">
        <f t="shared" si="88"/>
        <v>#N/A</v>
      </c>
      <c r="GY23" s="173" t="e">
        <f t="shared" si="89"/>
        <v>#N/A</v>
      </c>
      <c r="GZ23" s="173" t="e">
        <f t="shared" si="90"/>
        <v>#N/A</v>
      </c>
      <c r="HA23" s="173" t="e">
        <f t="shared" si="91"/>
        <v>#N/A</v>
      </c>
      <c r="HB23" s="173" t="e">
        <f t="shared" si="92"/>
        <v>#N/A</v>
      </c>
      <c r="HC23" s="173" t="e">
        <f t="shared" si="93"/>
        <v>#N/A</v>
      </c>
      <c r="HD23" s="173" t="e">
        <f t="shared" si="94"/>
        <v>#N/A</v>
      </c>
      <c r="HE23" s="173" t="e">
        <f t="shared" si="95"/>
        <v>#N/A</v>
      </c>
      <c r="HF23" s="173" t="e">
        <f t="shared" si="96"/>
        <v>#N/A</v>
      </c>
      <c r="HG23" s="173" t="e">
        <f t="shared" si="97"/>
        <v>#N/A</v>
      </c>
      <c r="HH23" s="173" t="e">
        <f t="shared" si="98"/>
        <v>#N/A</v>
      </c>
      <c r="HI23" s="173" t="e">
        <f t="shared" si="99"/>
        <v>#N/A</v>
      </c>
      <c r="HJ23" s="173" t="e">
        <f t="shared" si="100"/>
        <v>#N/A</v>
      </c>
      <c r="HK23" s="173" t="e">
        <f t="shared" si="101"/>
        <v>#N/A</v>
      </c>
      <c r="HL23" s="173" t="e">
        <f t="shared" si="102"/>
        <v>#N/A</v>
      </c>
      <c r="HM23" s="173" t="e">
        <f t="shared" si="103"/>
        <v>#N/A</v>
      </c>
      <c r="HN23" s="173" t="e">
        <f t="shared" si="104"/>
        <v>#N/A</v>
      </c>
      <c r="HO23" s="173" t="e">
        <f t="shared" si="105"/>
        <v>#N/A</v>
      </c>
      <c r="HP23" s="173" t="e">
        <f t="shared" si="106"/>
        <v>#N/A</v>
      </c>
    </row>
    <row r="24" spans="1:224" hidden="1" x14ac:dyDescent="0.25">
      <c r="A24" s="4">
        <v>21</v>
      </c>
      <c r="B24" s="99"/>
      <c r="C24" s="99"/>
      <c r="D24" s="99"/>
      <c r="E24" s="36" t="str">
        <f t="shared" si="107"/>
        <v/>
      </c>
      <c r="F24" s="36" t="str">
        <f t="shared" si="108"/>
        <v/>
      </c>
      <c r="G24" s="77" t="str">
        <f t="shared" si="109"/>
        <v/>
      </c>
      <c r="H24" s="23"/>
      <c r="I24" s="58"/>
      <c r="J24" s="300"/>
      <c r="K24" s="78" t="str">
        <f>IF(AND(B24&gt;0,C24&gt;0,D24&gt;0),IF(ISBLANK(J24),IF(ISBLANK(H24),"",(D24-B24)*VLOOKUP(H24,VLookups!$A$4:$B$13,2,FALSE)),J24),"")</f>
        <v/>
      </c>
      <c r="L24" s="79" t="str">
        <f t="shared" si="0"/>
        <v/>
      </c>
      <c r="M24" s="99"/>
      <c r="N24" s="290" t="str">
        <f>IF(AND(M24&gt;0,C24&gt;0,NOT(K24="")),ABS(VLOOKUP($M$1,VLookups!$A$43:$B$44,2,FALSE)-_xlfn.NORM.DIST(M24,G24,K24,TRUE)),"")</f>
        <v/>
      </c>
      <c r="O24" s="98" t="str">
        <f>IF(AND($B24&gt;0,$C24&gt;0,$D24&gt;0,NOT(ISBLANK($H24))),_xlfn.NORM.INV(ABS(VLOOKUP($M$1,VLookups!$A$43:$B$44,2,FALSE)-O$3),$G24,$K24),"")</f>
        <v/>
      </c>
      <c r="P24" s="97" t="str">
        <f>IF(AND($B24&gt;0,$C24&gt;0,$D24&gt;0,NOT(ISBLANK($H24))),_xlfn.NORM.INV(ABS(VLOOKUP($M$1,VLookups!$A$43:$B$44,2,FALSE)-P$3),$G24,$K24),"")</f>
        <v/>
      </c>
      <c r="Q24" s="98" t="str">
        <f>IF(AND($B24&gt;0,$C24&gt;0,$D24&gt;0,NOT(ISBLANK($H24))),_xlfn.NORM.INV(ABS(VLOOKUP($M$1,VLookups!$A$43:$B$44,2,FALSE)-Q$3),$G24,$K24),"")</f>
        <v/>
      </c>
      <c r="R24" s="97" t="str">
        <f>IF(AND($B24&gt;0,$C24&gt;0,$D24&gt;0,NOT(ISBLANK($H24))),_xlfn.NORM.INV(ABS(VLOOKUP($M$1,VLookups!$A$43:$B$44,2,FALSE)-R$3),$G24,$K24),"")</f>
        <v/>
      </c>
      <c r="S24" s="98" t="str">
        <f>IF(AND($B24&gt;0,$C24&gt;0,$D24&gt;0,NOT(ISBLANK($H24))),_xlfn.NORM.INV(ABS(VLOOKUP($M$1,VLookups!$A$43:$B$44,2,FALSE)-S$3),$G24,$K24),"")</f>
        <v/>
      </c>
      <c r="T24" s="97" t="str">
        <f>IF(AND($B24&gt;0,$C24&gt;0,$D24&gt;0,NOT(ISBLANK($H24))),_xlfn.NORM.INV(ABS(VLOOKUP($M$1,VLookups!$A$43:$B$44,2,FALSE)-T$3),$G24,$K24),"")</f>
        <v/>
      </c>
      <c r="U24" s="5"/>
      <c r="V24" s="172"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3" t="e">
        <f t="shared" si="6"/>
        <v>#N/A</v>
      </c>
      <c r="DU24" s="173" t="e">
        <f t="shared" si="7"/>
        <v>#N/A</v>
      </c>
      <c r="DV24" s="173" t="e">
        <f t="shared" si="8"/>
        <v>#N/A</v>
      </c>
      <c r="DW24" s="173" t="e">
        <f t="shared" si="9"/>
        <v>#N/A</v>
      </c>
      <c r="DX24" s="173" t="e">
        <f t="shared" si="10"/>
        <v>#N/A</v>
      </c>
      <c r="DY24" s="173" t="e">
        <f t="shared" si="11"/>
        <v>#N/A</v>
      </c>
      <c r="DZ24" s="173" t="e">
        <f t="shared" si="12"/>
        <v>#N/A</v>
      </c>
      <c r="EA24" s="173" t="e">
        <f t="shared" si="13"/>
        <v>#N/A</v>
      </c>
      <c r="EB24" s="173" t="e">
        <f t="shared" si="14"/>
        <v>#N/A</v>
      </c>
      <c r="EC24" s="173" t="e">
        <f t="shared" si="15"/>
        <v>#N/A</v>
      </c>
      <c r="ED24" s="173" t="e">
        <f t="shared" si="16"/>
        <v>#N/A</v>
      </c>
      <c r="EE24" s="173" t="e">
        <f t="shared" si="17"/>
        <v>#N/A</v>
      </c>
      <c r="EF24" s="173" t="e">
        <f t="shared" si="18"/>
        <v>#N/A</v>
      </c>
      <c r="EG24" s="173" t="e">
        <f t="shared" si="19"/>
        <v>#N/A</v>
      </c>
      <c r="EH24" s="173" t="e">
        <f t="shared" si="20"/>
        <v>#N/A</v>
      </c>
      <c r="EI24" s="173" t="e">
        <f t="shared" si="21"/>
        <v>#N/A</v>
      </c>
      <c r="EJ24" s="173" t="e">
        <f t="shared" si="22"/>
        <v>#N/A</v>
      </c>
      <c r="EK24" s="173" t="e">
        <f t="shared" si="23"/>
        <v>#N/A</v>
      </c>
      <c r="EL24" s="173" t="e">
        <f t="shared" si="24"/>
        <v>#N/A</v>
      </c>
      <c r="EM24" s="173" t="e">
        <f t="shared" si="25"/>
        <v>#N/A</v>
      </c>
      <c r="EN24" s="173" t="e">
        <f t="shared" si="26"/>
        <v>#N/A</v>
      </c>
      <c r="EO24" s="173" t="e">
        <f t="shared" si="27"/>
        <v>#N/A</v>
      </c>
      <c r="EP24" s="173" t="e">
        <f t="shared" si="28"/>
        <v>#N/A</v>
      </c>
      <c r="EQ24" s="173" t="e">
        <f t="shared" si="29"/>
        <v>#N/A</v>
      </c>
      <c r="ER24" s="173" t="e">
        <f t="shared" si="30"/>
        <v>#N/A</v>
      </c>
      <c r="ES24" s="173" t="e">
        <f t="shared" si="31"/>
        <v>#N/A</v>
      </c>
      <c r="ET24" s="173" t="e">
        <f t="shared" si="32"/>
        <v>#N/A</v>
      </c>
      <c r="EU24" s="173" t="e">
        <f t="shared" si="33"/>
        <v>#N/A</v>
      </c>
      <c r="EV24" s="173" t="e">
        <f t="shared" si="34"/>
        <v>#N/A</v>
      </c>
      <c r="EW24" s="173" t="e">
        <f t="shared" si="35"/>
        <v>#N/A</v>
      </c>
      <c r="EX24" s="173" t="e">
        <f t="shared" si="36"/>
        <v>#N/A</v>
      </c>
      <c r="EY24" s="173" t="e">
        <f t="shared" si="37"/>
        <v>#N/A</v>
      </c>
      <c r="EZ24" s="173" t="e">
        <f t="shared" si="38"/>
        <v>#N/A</v>
      </c>
      <c r="FA24" s="173" t="e">
        <f t="shared" si="39"/>
        <v>#N/A</v>
      </c>
      <c r="FB24" s="173" t="e">
        <f t="shared" si="40"/>
        <v>#N/A</v>
      </c>
      <c r="FC24" s="173" t="e">
        <f t="shared" si="41"/>
        <v>#N/A</v>
      </c>
      <c r="FD24" s="173" t="e">
        <f t="shared" si="42"/>
        <v>#N/A</v>
      </c>
      <c r="FE24" s="173" t="e">
        <f t="shared" si="43"/>
        <v>#N/A</v>
      </c>
      <c r="FF24" s="173" t="e">
        <f t="shared" si="44"/>
        <v>#N/A</v>
      </c>
      <c r="FG24" s="173" t="e">
        <f t="shared" si="45"/>
        <v>#N/A</v>
      </c>
      <c r="FH24" s="173" t="e">
        <f t="shared" si="46"/>
        <v>#N/A</v>
      </c>
      <c r="FI24" s="173" t="e">
        <f t="shared" si="47"/>
        <v>#N/A</v>
      </c>
      <c r="FJ24" s="173" t="e">
        <f t="shared" si="48"/>
        <v>#N/A</v>
      </c>
      <c r="FK24" s="173" t="e">
        <f t="shared" si="49"/>
        <v>#N/A</v>
      </c>
      <c r="FL24" s="173" t="e">
        <f t="shared" si="50"/>
        <v>#N/A</v>
      </c>
      <c r="FM24" s="173" t="e">
        <f t="shared" si="51"/>
        <v>#N/A</v>
      </c>
      <c r="FN24" s="173" t="e">
        <f t="shared" si="52"/>
        <v>#N/A</v>
      </c>
      <c r="FO24" s="173" t="e">
        <f t="shared" si="53"/>
        <v>#N/A</v>
      </c>
      <c r="FP24" s="173" t="e">
        <f t="shared" si="54"/>
        <v>#N/A</v>
      </c>
      <c r="FQ24" s="173" t="e">
        <f t="shared" si="55"/>
        <v>#N/A</v>
      </c>
      <c r="FR24" s="173" t="e">
        <f t="shared" si="56"/>
        <v>#N/A</v>
      </c>
      <c r="FS24" s="173" t="e">
        <f t="shared" si="57"/>
        <v>#N/A</v>
      </c>
      <c r="FT24" s="173" t="e">
        <f t="shared" si="58"/>
        <v>#N/A</v>
      </c>
      <c r="FU24" s="173" t="e">
        <f t="shared" si="59"/>
        <v>#N/A</v>
      </c>
      <c r="FV24" s="173" t="e">
        <f t="shared" si="60"/>
        <v>#N/A</v>
      </c>
      <c r="FW24" s="173" t="e">
        <f t="shared" si="61"/>
        <v>#N/A</v>
      </c>
      <c r="FX24" s="173" t="e">
        <f t="shared" si="62"/>
        <v>#N/A</v>
      </c>
      <c r="FY24" s="173" t="e">
        <f t="shared" si="63"/>
        <v>#N/A</v>
      </c>
      <c r="FZ24" s="173" t="e">
        <f t="shared" si="64"/>
        <v>#N/A</v>
      </c>
      <c r="GA24" s="173" t="e">
        <f t="shared" si="65"/>
        <v>#N/A</v>
      </c>
      <c r="GB24" s="173" t="e">
        <f t="shared" si="66"/>
        <v>#N/A</v>
      </c>
      <c r="GC24" s="173" t="e">
        <f t="shared" si="67"/>
        <v>#N/A</v>
      </c>
      <c r="GD24" s="173" t="e">
        <f t="shared" si="68"/>
        <v>#N/A</v>
      </c>
      <c r="GE24" s="173" t="e">
        <f t="shared" si="69"/>
        <v>#N/A</v>
      </c>
      <c r="GF24" s="173" t="e">
        <f t="shared" si="70"/>
        <v>#N/A</v>
      </c>
      <c r="GG24" s="173" t="e">
        <f t="shared" si="71"/>
        <v>#N/A</v>
      </c>
      <c r="GH24" s="173" t="e">
        <f t="shared" si="72"/>
        <v>#N/A</v>
      </c>
      <c r="GI24" s="173" t="e">
        <f t="shared" si="73"/>
        <v>#N/A</v>
      </c>
      <c r="GJ24" s="173" t="e">
        <f t="shared" si="74"/>
        <v>#N/A</v>
      </c>
      <c r="GK24" s="173" t="e">
        <f t="shared" si="75"/>
        <v>#N/A</v>
      </c>
      <c r="GL24" s="173" t="e">
        <f t="shared" si="76"/>
        <v>#N/A</v>
      </c>
      <c r="GM24" s="173" t="e">
        <f t="shared" si="77"/>
        <v>#N/A</v>
      </c>
      <c r="GN24" s="173" t="e">
        <f t="shared" si="78"/>
        <v>#N/A</v>
      </c>
      <c r="GO24" s="173" t="e">
        <f t="shared" si="79"/>
        <v>#N/A</v>
      </c>
      <c r="GP24" s="173" t="e">
        <f t="shared" si="80"/>
        <v>#N/A</v>
      </c>
      <c r="GQ24" s="173" t="e">
        <f t="shared" si="81"/>
        <v>#N/A</v>
      </c>
      <c r="GR24" s="173" t="e">
        <f t="shared" si="82"/>
        <v>#N/A</v>
      </c>
      <c r="GS24" s="173" t="e">
        <f t="shared" si="83"/>
        <v>#N/A</v>
      </c>
      <c r="GT24" s="173" t="e">
        <f t="shared" si="84"/>
        <v>#N/A</v>
      </c>
      <c r="GU24" s="173" t="e">
        <f t="shared" si="85"/>
        <v>#N/A</v>
      </c>
      <c r="GV24" s="173" t="e">
        <f t="shared" si="86"/>
        <v>#N/A</v>
      </c>
      <c r="GW24" s="173" t="e">
        <f t="shared" si="87"/>
        <v>#N/A</v>
      </c>
      <c r="GX24" s="173" t="e">
        <f t="shared" si="88"/>
        <v>#N/A</v>
      </c>
      <c r="GY24" s="173" t="e">
        <f t="shared" si="89"/>
        <v>#N/A</v>
      </c>
      <c r="GZ24" s="173" t="e">
        <f t="shared" si="90"/>
        <v>#N/A</v>
      </c>
      <c r="HA24" s="173" t="e">
        <f t="shared" si="91"/>
        <v>#N/A</v>
      </c>
      <c r="HB24" s="173" t="e">
        <f t="shared" si="92"/>
        <v>#N/A</v>
      </c>
      <c r="HC24" s="173" t="e">
        <f t="shared" si="93"/>
        <v>#N/A</v>
      </c>
      <c r="HD24" s="173" t="e">
        <f t="shared" si="94"/>
        <v>#N/A</v>
      </c>
      <c r="HE24" s="173" t="e">
        <f t="shared" si="95"/>
        <v>#N/A</v>
      </c>
      <c r="HF24" s="173" t="e">
        <f t="shared" si="96"/>
        <v>#N/A</v>
      </c>
      <c r="HG24" s="173" t="e">
        <f t="shared" si="97"/>
        <v>#N/A</v>
      </c>
      <c r="HH24" s="173" t="e">
        <f t="shared" si="98"/>
        <v>#N/A</v>
      </c>
      <c r="HI24" s="173" t="e">
        <f t="shared" si="99"/>
        <v>#N/A</v>
      </c>
      <c r="HJ24" s="173" t="e">
        <f t="shared" si="100"/>
        <v>#N/A</v>
      </c>
      <c r="HK24" s="173" t="e">
        <f t="shared" si="101"/>
        <v>#N/A</v>
      </c>
      <c r="HL24" s="173" t="e">
        <f t="shared" si="102"/>
        <v>#N/A</v>
      </c>
      <c r="HM24" s="173" t="e">
        <f t="shared" si="103"/>
        <v>#N/A</v>
      </c>
      <c r="HN24" s="173" t="e">
        <f t="shared" si="104"/>
        <v>#N/A</v>
      </c>
      <c r="HO24" s="173" t="e">
        <f t="shared" si="105"/>
        <v>#N/A</v>
      </c>
      <c r="HP24" s="173" t="e">
        <f t="shared" si="106"/>
        <v>#N/A</v>
      </c>
    </row>
    <row r="25" spans="1:224" hidden="1" x14ac:dyDescent="0.25">
      <c r="A25" s="4">
        <v>22</v>
      </c>
      <c r="B25" s="99"/>
      <c r="C25" s="99"/>
      <c r="D25" s="99"/>
      <c r="E25" s="36" t="str">
        <f t="shared" si="107"/>
        <v/>
      </c>
      <c r="F25" s="36" t="str">
        <f t="shared" si="108"/>
        <v/>
      </c>
      <c r="G25" s="77" t="str">
        <f t="shared" si="109"/>
        <v/>
      </c>
      <c r="H25" s="23"/>
      <c r="I25" s="58"/>
      <c r="J25" s="300"/>
      <c r="K25" s="78" t="str">
        <f>IF(AND(B25&gt;0,C25&gt;0,D25&gt;0),IF(ISBLANK(J25),IF(ISBLANK(H25),"",(D25-B25)*VLOOKUP(H25,VLookups!$A$4:$B$13,2,FALSE)),J25),"")</f>
        <v/>
      </c>
      <c r="L25" s="79" t="str">
        <f t="shared" si="0"/>
        <v/>
      </c>
      <c r="M25" s="99"/>
      <c r="N25" s="290" t="str">
        <f>IF(AND(M25&gt;0,C25&gt;0,NOT(K25="")),ABS(VLOOKUP($M$1,VLookups!$A$43:$B$44,2,FALSE)-_xlfn.NORM.DIST(M25,G25,K25,TRUE)),"")</f>
        <v/>
      </c>
      <c r="O25" s="98" t="str">
        <f>IF(AND($B25&gt;0,$C25&gt;0,$D25&gt;0,NOT(ISBLANK($H25))),_xlfn.NORM.INV(ABS(VLOOKUP($M$1,VLookups!$A$43:$B$44,2,FALSE)-O$3),$G25,$K25),"")</f>
        <v/>
      </c>
      <c r="P25" s="97" t="str">
        <f>IF(AND($B25&gt;0,$C25&gt;0,$D25&gt;0,NOT(ISBLANK($H25))),_xlfn.NORM.INV(ABS(VLOOKUP($M$1,VLookups!$A$43:$B$44,2,FALSE)-P$3),$G25,$K25),"")</f>
        <v/>
      </c>
      <c r="Q25" s="98" t="str">
        <f>IF(AND($B25&gt;0,$C25&gt;0,$D25&gt;0,NOT(ISBLANK($H25))),_xlfn.NORM.INV(ABS(VLOOKUP($M$1,VLookups!$A$43:$B$44,2,FALSE)-Q$3),$G25,$K25),"")</f>
        <v/>
      </c>
      <c r="R25" s="97" t="str">
        <f>IF(AND($B25&gt;0,$C25&gt;0,$D25&gt;0,NOT(ISBLANK($H25))),_xlfn.NORM.INV(ABS(VLOOKUP($M$1,VLookups!$A$43:$B$44,2,FALSE)-R$3),$G25,$K25),"")</f>
        <v/>
      </c>
      <c r="S25" s="98" t="str">
        <f>IF(AND($B25&gt;0,$C25&gt;0,$D25&gt;0,NOT(ISBLANK($H25))),_xlfn.NORM.INV(ABS(VLOOKUP($M$1,VLookups!$A$43:$B$44,2,FALSE)-S$3),$G25,$K25),"")</f>
        <v/>
      </c>
      <c r="T25" s="97" t="str">
        <f>IF(AND($B25&gt;0,$C25&gt;0,$D25&gt;0,NOT(ISBLANK($H25))),_xlfn.NORM.INV(ABS(VLOOKUP($M$1,VLookups!$A$43:$B$44,2,FALSE)-T$3),$G25,$K25),"")</f>
        <v/>
      </c>
      <c r="U25" s="5"/>
      <c r="V25" s="172"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3" t="e">
        <f t="shared" si="6"/>
        <v>#N/A</v>
      </c>
      <c r="DU25" s="173" t="e">
        <f t="shared" si="7"/>
        <v>#N/A</v>
      </c>
      <c r="DV25" s="173" t="e">
        <f t="shared" si="8"/>
        <v>#N/A</v>
      </c>
      <c r="DW25" s="173" t="e">
        <f t="shared" si="9"/>
        <v>#N/A</v>
      </c>
      <c r="DX25" s="173" t="e">
        <f t="shared" si="10"/>
        <v>#N/A</v>
      </c>
      <c r="DY25" s="173" t="e">
        <f t="shared" si="11"/>
        <v>#N/A</v>
      </c>
      <c r="DZ25" s="173" t="e">
        <f t="shared" si="12"/>
        <v>#N/A</v>
      </c>
      <c r="EA25" s="173" t="e">
        <f t="shared" si="13"/>
        <v>#N/A</v>
      </c>
      <c r="EB25" s="173" t="e">
        <f t="shared" si="14"/>
        <v>#N/A</v>
      </c>
      <c r="EC25" s="173" t="e">
        <f t="shared" si="15"/>
        <v>#N/A</v>
      </c>
      <c r="ED25" s="173" t="e">
        <f t="shared" si="16"/>
        <v>#N/A</v>
      </c>
      <c r="EE25" s="173" t="e">
        <f t="shared" si="17"/>
        <v>#N/A</v>
      </c>
      <c r="EF25" s="173" t="e">
        <f t="shared" si="18"/>
        <v>#N/A</v>
      </c>
      <c r="EG25" s="173" t="e">
        <f t="shared" si="19"/>
        <v>#N/A</v>
      </c>
      <c r="EH25" s="173" t="e">
        <f t="shared" si="20"/>
        <v>#N/A</v>
      </c>
      <c r="EI25" s="173" t="e">
        <f t="shared" si="21"/>
        <v>#N/A</v>
      </c>
      <c r="EJ25" s="173" t="e">
        <f t="shared" si="22"/>
        <v>#N/A</v>
      </c>
      <c r="EK25" s="173" t="e">
        <f t="shared" si="23"/>
        <v>#N/A</v>
      </c>
      <c r="EL25" s="173" t="e">
        <f t="shared" si="24"/>
        <v>#N/A</v>
      </c>
      <c r="EM25" s="173" t="e">
        <f t="shared" si="25"/>
        <v>#N/A</v>
      </c>
      <c r="EN25" s="173" t="e">
        <f t="shared" si="26"/>
        <v>#N/A</v>
      </c>
      <c r="EO25" s="173" t="e">
        <f t="shared" si="27"/>
        <v>#N/A</v>
      </c>
      <c r="EP25" s="173" t="e">
        <f t="shared" si="28"/>
        <v>#N/A</v>
      </c>
      <c r="EQ25" s="173" t="e">
        <f t="shared" si="29"/>
        <v>#N/A</v>
      </c>
      <c r="ER25" s="173" t="e">
        <f t="shared" si="30"/>
        <v>#N/A</v>
      </c>
      <c r="ES25" s="173" t="e">
        <f t="shared" si="31"/>
        <v>#N/A</v>
      </c>
      <c r="ET25" s="173" t="e">
        <f t="shared" si="32"/>
        <v>#N/A</v>
      </c>
      <c r="EU25" s="173" t="e">
        <f t="shared" si="33"/>
        <v>#N/A</v>
      </c>
      <c r="EV25" s="173" t="e">
        <f t="shared" si="34"/>
        <v>#N/A</v>
      </c>
      <c r="EW25" s="173" t="e">
        <f t="shared" si="35"/>
        <v>#N/A</v>
      </c>
      <c r="EX25" s="173" t="e">
        <f t="shared" si="36"/>
        <v>#N/A</v>
      </c>
      <c r="EY25" s="173" t="e">
        <f t="shared" si="37"/>
        <v>#N/A</v>
      </c>
      <c r="EZ25" s="173" t="e">
        <f t="shared" si="38"/>
        <v>#N/A</v>
      </c>
      <c r="FA25" s="173" t="e">
        <f t="shared" si="39"/>
        <v>#N/A</v>
      </c>
      <c r="FB25" s="173" t="e">
        <f t="shared" si="40"/>
        <v>#N/A</v>
      </c>
      <c r="FC25" s="173" t="e">
        <f t="shared" si="41"/>
        <v>#N/A</v>
      </c>
      <c r="FD25" s="173" t="e">
        <f t="shared" si="42"/>
        <v>#N/A</v>
      </c>
      <c r="FE25" s="173" t="e">
        <f t="shared" si="43"/>
        <v>#N/A</v>
      </c>
      <c r="FF25" s="173" t="e">
        <f t="shared" si="44"/>
        <v>#N/A</v>
      </c>
      <c r="FG25" s="173" t="e">
        <f t="shared" si="45"/>
        <v>#N/A</v>
      </c>
      <c r="FH25" s="173" t="e">
        <f t="shared" si="46"/>
        <v>#N/A</v>
      </c>
      <c r="FI25" s="173" t="e">
        <f t="shared" si="47"/>
        <v>#N/A</v>
      </c>
      <c r="FJ25" s="173" t="e">
        <f t="shared" si="48"/>
        <v>#N/A</v>
      </c>
      <c r="FK25" s="173" t="e">
        <f t="shared" si="49"/>
        <v>#N/A</v>
      </c>
      <c r="FL25" s="173" t="e">
        <f t="shared" si="50"/>
        <v>#N/A</v>
      </c>
      <c r="FM25" s="173" t="e">
        <f t="shared" si="51"/>
        <v>#N/A</v>
      </c>
      <c r="FN25" s="173" t="e">
        <f t="shared" si="52"/>
        <v>#N/A</v>
      </c>
      <c r="FO25" s="173" t="e">
        <f t="shared" si="53"/>
        <v>#N/A</v>
      </c>
      <c r="FP25" s="173" t="e">
        <f t="shared" si="54"/>
        <v>#N/A</v>
      </c>
      <c r="FQ25" s="173" t="e">
        <f t="shared" si="55"/>
        <v>#N/A</v>
      </c>
      <c r="FR25" s="173" t="e">
        <f t="shared" si="56"/>
        <v>#N/A</v>
      </c>
      <c r="FS25" s="173" t="e">
        <f t="shared" si="57"/>
        <v>#N/A</v>
      </c>
      <c r="FT25" s="173" t="e">
        <f t="shared" si="58"/>
        <v>#N/A</v>
      </c>
      <c r="FU25" s="173" t="e">
        <f t="shared" si="59"/>
        <v>#N/A</v>
      </c>
      <c r="FV25" s="173" t="e">
        <f t="shared" si="60"/>
        <v>#N/A</v>
      </c>
      <c r="FW25" s="173" t="e">
        <f t="shared" si="61"/>
        <v>#N/A</v>
      </c>
      <c r="FX25" s="173" t="e">
        <f t="shared" si="62"/>
        <v>#N/A</v>
      </c>
      <c r="FY25" s="173" t="e">
        <f t="shared" si="63"/>
        <v>#N/A</v>
      </c>
      <c r="FZ25" s="173" t="e">
        <f t="shared" si="64"/>
        <v>#N/A</v>
      </c>
      <c r="GA25" s="173" t="e">
        <f t="shared" si="65"/>
        <v>#N/A</v>
      </c>
      <c r="GB25" s="173" t="e">
        <f t="shared" si="66"/>
        <v>#N/A</v>
      </c>
      <c r="GC25" s="173" t="e">
        <f t="shared" si="67"/>
        <v>#N/A</v>
      </c>
      <c r="GD25" s="173" t="e">
        <f t="shared" si="68"/>
        <v>#N/A</v>
      </c>
      <c r="GE25" s="173" t="e">
        <f t="shared" si="69"/>
        <v>#N/A</v>
      </c>
      <c r="GF25" s="173" t="e">
        <f t="shared" si="70"/>
        <v>#N/A</v>
      </c>
      <c r="GG25" s="173" t="e">
        <f t="shared" si="71"/>
        <v>#N/A</v>
      </c>
      <c r="GH25" s="173" t="e">
        <f t="shared" si="72"/>
        <v>#N/A</v>
      </c>
      <c r="GI25" s="173" t="e">
        <f t="shared" si="73"/>
        <v>#N/A</v>
      </c>
      <c r="GJ25" s="173" t="e">
        <f t="shared" si="74"/>
        <v>#N/A</v>
      </c>
      <c r="GK25" s="173" t="e">
        <f t="shared" si="75"/>
        <v>#N/A</v>
      </c>
      <c r="GL25" s="173" t="e">
        <f t="shared" si="76"/>
        <v>#N/A</v>
      </c>
      <c r="GM25" s="173" t="e">
        <f t="shared" si="77"/>
        <v>#N/A</v>
      </c>
      <c r="GN25" s="173" t="e">
        <f t="shared" si="78"/>
        <v>#N/A</v>
      </c>
      <c r="GO25" s="173" t="e">
        <f t="shared" si="79"/>
        <v>#N/A</v>
      </c>
      <c r="GP25" s="173" t="e">
        <f t="shared" si="80"/>
        <v>#N/A</v>
      </c>
      <c r="GQ25" s="173" t="e">
        <f t="shared" si="81"/>
        <v>#N/A</v>
      </c>
      <c r="GR25" s="173" t="e">
        <f t="shared" si="82"/>
        <v>#N/A</v>
      </c>
      <c r="GS25" s="173" t="e">
        <f t="shared" si="83"/>
        <v>#N/A</v>
      </c>
      <c r="GT25" s="173" t="e">
        <f t="shared" si="84"/>
        <v>#N/A</v>
      </c>
      <c r="GU25" s="173" t="e">
        <f t="shared" si="85"/>
        <v>#N/A</v>
      </c>
      <c r="GV25" s="173" t="e">
        <f t="shared" si="86"/>
        <v>#N/A</v>
      </c>
      <c r="GW25" s="173" t="e">
        <f t="shared" si="87"/>
        <v>#N/A</v>
      </c>
      <c r="GX25" s="173" t="e">
        <f t="shared" si="88"/>
        <v>#N/A</v>
      </c>
      <c r="GY25" s="173" t="e">
        <f t="shared" si="89"/>
        <v>#N/A</v>
      </c>
      <c r="GZ25" s="173" t="e">
        <f t="shared" si="90"/>
        <v>#N/A</v>
      </c>
      <c r="HA25" s="173" t="e">
        <f t="shared" si="91"/>
        <v>#N/A</v>
      </c>
      <c r="HB25" s="173" t="e">
        <f t="shared" si="92"/>
        <v>#N/A</v>
      </c>
      <c r="HC25" s="173" t="e">
        <f t="shared" si="93"/>
        <v>#N/A</v>
      </c>
      <c r="HD25" s="173" t="e">
        <f t="shared" si="94"/>
        <v>#N/A</v>
      </c>
      <c r="HE25" s="173" t="e">
        <f t="shared" si="95"/>
        <v>#N/A</v>
      </c>
      <c r="HF25" s="173" t="e">
        <f t="shared" si="96"/>
        <v>#N/A</v>
      </c>
      <c r="HG25" s="173" t="e">
        <f t="shared" si="97"/>
        <v>#N/A</v>
      </c>
      <c r="HH25" s="173" t="e">
        <f t="shared" si="98"/>
        <v>#N/A</v>
      </c>
      <c r="HI25" s="173" t="e">
        <f t="shared" si="99"/>
        <v>#N/A</v>
      </c>
      <c r="HJ25" s="173" t="e">
        <f t="shared" si="100"/>
        <v>#N/A</v>
      </c>
      <c r="HK25" s="173" t="e">
        <f t="shared" si="101"/>
        <v>#N/A</v>
      </c>
      <c r="HL25" s="173" t="e">
        <f t="shared" si="102"/>
        <v>#N/A</v>
      </c>
      <c r="HM25" s="173" t="e">
        <f t="shared" si="103"/>
        <v>#N/A</v>
      </c>
      <c r="HN25" s="173" t="e">
        <f t="shared" si="104"/>
        <v>#N/A</v>
      </c>
      <c r="HO25" s="173" t="e">
        <f t="shared" si="105"/>
        <v>#N/A</v>
      </c>
      <c r="HP25" s="173" t="e">
        <f t="shared" si="106"/>
        <v>#N/A</v>
      </c>
    </row>
    <row r="26" spans="1:224" hidden="1" x14ac:dyDescent="0.25">
      <c r="A26" s="4">
        <v>23</v>
      </c>
      <c r="B26" s="99"/>
      <c r="C26" s="99"/>
      <c r="D26" s="99"/>
      <c r="E26" s="36" t="str">
        <f t="shared" si="107"/>
        <v/>
      </c>
      <c r="F26" s="36" t="str">
        <f t="shared" si="108"/>
        <v/>
      </c>
      <c r="G26" s="77" t="str">
        <f t="shared" si="109"/>
        <v/>
      </c>
      <c r="H26" s="23"/>
      <c r="I26" s="58"/>
      <c r="J26" s="300"/>
      <c r="K26" s="78" t="str">
        <f>IF(AND(B26&gt;0,C26&gt;0,D26&gt;0),IF(ISBLANK(J26),IF(ISBLANK(H26),"",(D26-B26)*VLOOKUP(H26,VLookups!$A$4:$B$13,2,FALSE)),J26),"")</f>
        <v/>
      </c>
      <c r="L26" s="79" t="str">
        <f t="shared" si="0"/>
        <v/>
      </c>
      <c r="M26" s="99"/>
      <c r="N26" s="290" t="str">
        <f>IF(AND(M26&gt;0,C26&gt;0,NOT(K26="")),ABS(VLOOKUP($M$1,VLookups!$A$43:$B$44,2,FALSE)-_xlfn.NORM.DIST(M26,G26,K26,TRUE)),"")</f>
        <v/>
      </c>
      <c r="O26" s="98" t="str">
        <f>IF(AND($B26&gt;0,$C26&gt;0,$D26&gt;0,NOT(ISBLANK($H26))),_xlfn.NORM.INV(ABS(VLOOKUP($M$1,VLookups!$A$43:$B$44,2,FALSE)-O$3),$G26,$K26),"")</f>
        <v/>
      </c>
      <c r="P26" s="97" t="str">
        <f>IF(AND($B26&gt;0,$C26&gt;0,$D26&gt;0,NOT(ISBLANK($H26))),_xlfn.NORM.INV(ABS(VLOOKUP($M$1,VLookups!$A$43:$B$44,2,FALSE)-P$3),$G26,$K26),"")</f>
        <v/>
      </c>
      <c r="Q26" s="98" t="str">
        <f>IF(AND($B26&gt;0,$C26&gt;0,$D26&gt;0,NOT(ISBLANK($H26))),_xlfn.NORM.INV(ABS(VLOOKUP($M$1,VLookups!$A$43:$B$44,2,FALSE)-Q$3),$G26,$K26),"")</f>
        <v/>
      </c>
      <c r="R26" s="97" t="str">
        <f>IF(AND($B26&gt;0,$C26&gt;0,$D26&gt;0,NOT(ISBLANK($H26))),_xlfn.NORM.INV(ABS(VLOOKUP($M$1,VLookups!$A$43:$B$44,2,FALSE)-R$3),$G26,$K26),"")</f>
        <v/>
      </c>
      <c r="S26" s="98" t="str">
        <f>IF(AND($B26&gt;0,$C26&gt;0,$D26&gt;0,NOT(ISBLANK($H26))),_xlfn.NORM.INV(ABS(VLOOKUP($M$1,VLookups!$A$43:$B$44,2,FALSE)-S$3),$G26,$K26),"")</f>
        <v/>
      </c>
      <c r="T26" s="97" t="str">
        <f>IF(AND($B26&gt;0,$C26&gt;0,$D26&gt;0,NOT(ISBLANK($H26))),_xlfn.NORM.INV(ABS(VLOOKUP($M$1,VLookups!$A$43:$B$44,2,FALSE)-T$3),$G26,$K26),"")</f>
        <v/>
      </c>
      <c r="U26" s="5"/>
      <c r="V26" s="172"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3" t="e">
        <f t="shared" si="6"/>
        <v>#N/A</v>
      </c>
      <c r="DU26" s="173" t="e">
        <f t="shared" si="7"/>
        <v>#N/A</v>
      </c>
      <c r="DV26" s="173" t="e">
        <f t="shared" si="8"/>
        <v>#N/A</v>
      </c>
      <c r="DW26" s="173" t="e">
        <f t="shared" si="9"/>
        <v>#N/A</v>
      </c>
      <c r="DX26" s="173" t="e">
        <f t="shared" si="10"/>
        <v>#N/A</v>
      </c>
      <c r="DY26" s="173" t="e">
        <f t="shared" si="11"/>
        <v>#N/A</v>
      </c>
      <c r="DZ26" s="173" t="e">
        <f t="shared" si="12"/>
        <v>#N/A</v>
      </c>
      <c r="EA26" s="173" t="e">
        <f t="shared" si="13"/>
        <v>#N/A</v>
      </c>
      <c r="EB26" s="173" t="e">
        <f t="shared" si="14"/>
        <v>#N/A</v>
      </c>
      <c r="EC26" s="173" t="e">
        <f t="shared" si="15"/>
        <v>#N/A</v>
      </c>
      <c r="ED26" s="173" t="e">
        <f t="shared" si="16"/>
        <v>#N/A</v>
      </c>
      <c r="EE26" s="173" t="e">
        <f t="shared" si="17"/>
        <v>#N/A</v>
      </c>
      <c r="EF26" s="173" t="e">
        <f t="shared" si="18"/>
        <v>#N/A</v>
      </c>
      <c r="EG26" s="173" t="e">
        <f t="shared" si="19"/>
        <v>#N/A</v>
      </c>
      <c r="EH26" s="173" t="e">
        <f t="shared" si="20"/>
        <v>#N/A</v>
      </c>
      <c r="EI26" s="173" t="e">
        <f t="shared" si="21"/>
        <v>#N/A</v>
      </c>
      <c r="EJ26" s="173" t="e">
        <f t="shared" si="22"/>
        <v>#N/A</v>
      </c>
      <c r="EK26" s="173" t="e">
        <f t="shared" si="23"/>
        <v>#N/A</v>
      </c>
      <c r="EL26" s="173" t="e">
        <f t="shared" si="24"/>
        <v>#N/A</v>
      </c>
      <c r="EM26" s="173" t="e">
        <f t="shared" si="25"/>
        <v>#N/A</v>
      </c>
      <c r="EN26" s="173" t="e">
        <f t="shared" si="26"/>
        <v>#N/A</v>
      </c>
      <c r="EO26" s="173" t="e">
        <f t="shared" si="27"/>
        <v>#N/A</v>
      </c>
      <c r="EP26" s="173" t="e">
        <f t="shared" si="28"/>
        <v>#N/A</v>
      </c>
      <c r="EQ26" s="173" t="e">
        <f t="shared" si="29"/>
        <v>#N/A</v>
      </c>
      <c r="ER26" s="173" t="e">
        <f t="shared" si="30"/>
        <v>#N/A</v>
      </c>
      <c r="ES26" s="173" t="e">
        <f t="shared" si="31"/>
        <v>#N/A</v>
      </c>
      <c r="ET26" s="173" t="e">
        <f t="shared" si="32"/>
        <v>#N/A</v>
      </c>
      <c r="EU26" s="173" t="e">
        <f t="shared" si="33"/>
        <v>#N/A</v>
      </c>
      <c r="EV26" s="173" t="e">
        <f t="shared" si="34"/>
        <v>#N/A</v>
      </c>
      <c r="EW26" s="173" t="e">
        <f t="shared" si="35"/>
        <v>#N/A</v>
      </c>
      <c r="EX26" s="173" t="e">
        <f t="shared" si="36"/>
        <v>#N/A</v>
      </c>
      <c r="EY26" s="173" t="e">
        <f t="shared" si="37"/>
        <v>#N/A</v>
      </c>
      <c r="EZ26" s="173" t="e">
        <f t="shared" si="38"/>
        <v>#N/A</v>
      </c>
      <c r="FA26" s="173" t="e">
        <f t="shared" si="39"/>
        <v>#N/A</v>
      </c>
      <c r="FB26" s="173" t="e">
        <f t="shared" si="40"/>
        <v>#N/A</v>
      </c>
      <c r="FC26" s="173" t="e">
        <f t="shared" si="41"/>
        <v>#N/A</v>
      </c>
      <c r="FD26" s="173" t="e">
        <f t="shared" si="42"/>
        <v>#N/A</v>
      </c>
      <c r="FE26" s="173" t="e">
        <f t="shared" si="43"/>
        <v>#N/A</v>
      </c>
      <c r="FF26" s="173" t="e">
        <f t="shared" si="44"/>
        <v>#N/A</v>
      </c>
      <c r="FG26" s="173" t="e">
        <f t="shared" si="45"/>
        <v>#N/A</v>
      </c>
      <c r="FH26" s="173" t="e">
        <f t="shared" si="46"/>
        <v>#N/A</v>
      </c>
      <c r="FI26" s="173" t="e">
        <f t="shared" si="47"/>
        <v>#N/A</v>
      </c>
      <c r="FJ26" s="173" t="e">
        <f t="shared" si="48"/>
        <v>#N/A</v>
      </c>
      <c r="FK26" s="173" t="e">
        <f t="shared" si="49"/>
        <v>#N/A</v>
      </c>
      <c r="FL26" s="173" t="e">
        <f t="shared" si="50"/>
        <v>#N/A</v>
      </c>
      <c r="FM26" s="173" t="e">
        <f t="shared" si="51"/>
        <v>#N/A</v>
      </c>
      <c r="FN26" s="173" t="e">
        <f t="shared" si="52"/>
        <v>#N/A</v>
      </c>
      <c r="FO26" s="173" t="e">
        <f t="shared" si="53"/>
        <v>#N/A</v>
      </c>
      <c r="FP26" s="173" t="e">
        <f t="shared" si="54"/>
        <v>#N/A</v>
      </c>
      <c r="FQ26" s="173" t="e">
        <f t="shared" si="55"/>
        <v>#N/A</v>
      </c>
      <c r="FR26" s="173" t="e">
        <f t="shared" si="56"/>
        <v>#N/A</v>
      </c>
      <c r="FS26" s="173" t="e">
        <f t="shared" si="57"/>
        <v>#N/A</v>
      </c>
      <c r="FT26" s="173" t="e">
        <f t="shared" si="58"/>
        <v>#N/A</v>
      </c>
      <c r="FU26" s="173" t="e">
        <f t="shared" si="59"/>
        <v>#N/A</v>
      </c>
      <c r="FV26" s="173" t="e">
        <f t="shared" si="60"/>
        <v>#N/A</v>
      </c>
      <c r="FW26" s="173" t="e">
        <f t="shared" si="61"/>
        <v>#N/A</v>
      </c>
      <c r="FX26" s="173" t="e">
        <f t="shared" si="62"/>
        <v>#N/A</v>
      </c>
      <c r="FY26" s="173" t="e">
        <f t="shared" si="63"/>
        <v>#N/A</v>
      </c>
      <c r="FZ26" s="173" t="e">
        <f t="shared" si="64"/>
        <v>#N/A</v>
      </c>
      <c r="GA26" s="173" t="e">
        <f t="shared" si="65"/>
        <v>#N/A</v>
      </c>
      <c r="GB26" s="173" t="e">
        <f t="shared" si="66"/>
        <v>#N/A</v>
      </c>
      <c r="GC26" s="173" t="e">
        <f t="shared" si="67"/>
        <v>#N/A</v>
      </c>
      <c r="GD26" s="173" t="e">
        <f t="shared" si="68"/>
        <v>#N/A</v>
      </c>
      <c r="GE26" s="173" t="e">
        <f t="shared" si="69"/>
        <v>#N/A</v>
      </c>
      <c r="GF26" s="173" t="e">
        <f t="shared" si="70"/>
        <v>#N/A</v>
      </c>
      <c r="GG26" s="173" t="e">
        <f t="shared" si="71"/>
        <v>#N/A</v>
      </c>
      <c r="GH26" s="173" t="e">
        <f t="shared" si="72"/>
        <v>#N/A</v>
      </c>
      <c r="GI26" s="173" t="e">
        <f t="shared" si="73"/>
        <v>#N/A</v>
      </c>
      <c r="GJ26" s="173" t="e">
        <f t="shared" si="74"/>
        <v>#N/A</v>
      </c>
      <c r="GK26" s="173" t="e">
        <f t="shared" si="75"/>
        <v>#N/A</v>
      </c>
      <c r="GL26" s="173" t="e">
        <f t="shared" si="76"/>
        <v>#N/A</v>
      </c>
      <c r="GM26" s="173" t="e">
        <f t="shared" si="77"/>
        <v>#N/A</v>
      </c>
      <c r="GN26" s="173" t="e">
        <f t="shared" si="78"/>
        <v>#N/A</v>
      </c>
      <c r="GO26" s="173" t="e">
        <f t="shared" si="79"/>
        <v>#N/A</v>
      </c>
      <c r="GP26" s="173" t="e">
        <f t="shared" si="80"/>
        <v>#N/A</v>
      </c>
      <c r="GQ26" s="173" t="e">
        <f t="shared" si="81"/>
        <v>#N/A</v>
      </c>
      <c r="GR26" s="173" t="e">
        <f t="shared" si="82"/>
        <v>#N/A</v>
      </c>
      <c r="GS26" s="173" t="e">
        <f t="shared" si="83"/>
        <v>#N/A</v>
      </c>
      <c r="GT26" s="173" t="e">
        <f t="shared" si="84"/>
        <v>#N/A</v>
      </c>
      <c r="GU26" s="173" t="e">
        <f t="shared" si="85"/>
        <v>#N/A</v>
      </c>
      <c r="GV26" s="173" t="e">
        <f t="shared" si="86"/>
        <v>#N/A</v>
      </c>
      <c r="GW26" s="173" t="e">
        <f t="shared" si="87"/>
        <v>#N/A</v>
      </c>
      <c r="GX26" s="173" t="e">
        <f t="shared" si="88"/>
        <v>#N/A</v>
      </c>
      <c r="GY26" s="173" t="e">
        <f t="shared" si="89"/>
        <v>#N/A</v>
      </c>
      <c r="GZ26" s="173" t="e">
        <f t="shared" si="90"/>
        <v>#N/A</v>
      </c>
      <c r="HA26" s="173" t="e">
        <f t="shared" si="91"/>
        <v>#N/A</v>
      </c>
      <c r="HB26" s="173" t="e">
        <f t="shared" si="92"/>
        <v>#N/A</v>
      </c>
      <c r="HC26" s="173" t="e">
        <f t="shared" si="93"/>
        <v>#N/A</v>
      </c>
      <c r="HD26" s="173" t="e">
        <f t="shared" si="94"/>
        <v>#N/A</v>
      </c>
      <c r="HE26" s="173" t="e">
        <f t="shared" si="95"/>
        <v>#N/A</v>
      </c>
      <c r="HF26" s="173" t="e">
        <f t="shared" si="96"/>
        <v>#N/A</v>
      </c>
      <c r="HG26" s="173" t="e">
        <f t="shared" si="97"/>
        <v>#N/A</v>
      </c>
      <c r="HH26" s="173" t="e">
        <f t="shared" si="98"/>
        <v>#N/A</v>
      </c>
      <c r="HI26" s="173" t="e">
        <f t="shared" si="99"/>
        <v>#N/A</v>
      </c>
      <c r="HJ26" s="173" t="e">
        <f t="shared" si="100"/>
        <v>#N/A</v>
      </c>
      <c r="HK26" s="173" t="e">
        <f t="shared" si="101"/>
        <v>#N/A</v>
      </c>
      <c r="HL26" s="173" t="e">
        <f t="shared" si="102"/>
        <v>#N/A</v>
      </c>
      <c r="HM26" s="173" t="e">
        <f t="shared" si="103"/>
        <v>#N/A</v>
      </c>
      <c r="HN26" s="173" t="e">
        <f t="shared" si="104"/>
        <v>#N/A</v>
      </c>
      <c r="HO26" s="173" t="e">
        <f t="shared" si="105"/>
        <v>#N/A</v>
      </c>
      <c r="HP26" s="173" t="e">
        <f t="shared" si="106"/>
        <v>#N/A</v>
      </c>
    </row>
    <row r="27" spans="1:224" hidden="1" x14ac:dyDescent="0.25">
      <c r="A27" s="4">
        <v>24</v>
      </c>
      <c r="B27" s="99"/>
      <c r="C27" s="99"/>
      <c r="D27" s="99"/>
      <c r="E27" s="36" t="str">
        <f t="shared" si="107"/>
        <v/>
      </c>
      <c r="F27" s="36" t="str">
        <f t="shared" si="108"/>
        <v/>
      </c>
      <c r="G27" s="77" t="str">
        <f t="shared" si="109"/>
        <v/>
      </c>
      <c r="H27" s="23"/>
      <c r="I27" s="58"/>
      <c r="J27" s="300"/>
      <c r="K27" s="78" t="str">
        <f>IF(AND(B27&gt;0,C27&gt;0,D27&gt;0),IF(ISBLANK(J27),IF(ISBLANK(H27),"",(D27-B27)*VLOOKUP(H27,VLookups!$A$4:$B$13,2,FALSE)),J27),"")</f>
        <v/>
      </c>
      <c r="L27" s="79" t="str">
        <f t="shared" si="0"/>
        <v/>
      </c>
      <c r="M27" s="99"/>
      <c r="N27" s="290" t="str">
        <f>IF(AND(M27&gt;0,C27&gt;0,NOT(K27="")),ABS(VLOOKUP($M$1,VLookups!$A$43:$B$44,2,FALSE)-_xlfn.NORM.DIST(M27,G27,K27,TRUE)),"")</f>
        <v/>
      </c>
      <c r="O27" s="98" t="str">
        <f>IF(AND($B27&gt;0,$C27&gt;0,$D27&gt;0,NOT(ISBLANK($H27))),_xlfn.NORM.INV(ABS(VLOOKUP($M$1,VLookups!$A$43:$B$44,2,FALSE)-O$3),$G27,$K27),"")</f>
        <v/>
      </c>
      <c r="P27" s="97" t="str">
        <f>IF(AND($B27&gt;0,$C27&gt;0,$D27&gt;0,NOT(ISBLANK($H27))),_xlfn.NORM.INV(ABS(VLOOKUP($M$1,VLookups!$A$43:$B$44,2,FALSE)-P$3),$G27,$K27),"")</f>
        <v/>
      </c>
      <c r="Q27" s="98" t="str">
        <f>IF(AND($B27&gt;0,$C27&gt;0,$D27&gt;0,NOT(ISBLANK($H27))),_xlfn.NORM.INV(ABS(VLOOKUP($M$1,VLookups!$A$43:$B$44,2,FALSE)-Q$3),$G27,$K27),"")</f>
        <v/>
      </c>
      <c r="R27" s="97" t="str">
        <f>IF(AND($B27&gt;0,$C27&gt;0,$D27&gt;0,NOT(ISBLANK($H27))),_xlfn.NORM.INV(ABS(VLOOKUP($M$1,VLookups!$A$43:$B$44,2,FALSE)-R$3),$G27,$K27),"")</f>
        <v/>
      </c>
      <c r="S27" s="98" t="str">
        <f>IF(AND($B27&gt;0,$C27&gt;0,$D27&gt;0,NOT(ISBLANK($H27))),_xlfn.NORM.INV(ABS(VLOOKUP($M$1,VLookups!$A$43:$B$44,2,FALSE)-S$3),$G27,$K27),"")</f>
        <v/>
      </c>
      <c r="T27" s="97" t="str">
        <f>IF(AND($B27&gt;0,$C27&gt;0,$D27&gt;0,NOT(ISBLANK($H27))),_xlfn.NORM.INV(ABS(VLOOKUP($M$1,VLookups!$A$43:$B$44,2,FALSE)-T$3),$G27,$K27),"")</f>
        <v/>
      </c>
      <c r="U27" s="5"/>
      <c r="V27" s="172"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3" t="e">
        <f t="shared" si="6"/>
        <v>#N/A</v>
      </c>
      <c r="DU27" s="173" t="e">
        <f t="shared" si="7"/>
        <v>#N/A</v>
      </c>
      <c r="DV27" s="173" t="e">
        <f t="shared" si="8"/>
        <v>#N/A</v>
      </c>
      <c r="DW27" s="173" t="e">
        <f t="shared" si="9"/>
        <v>#N/A</v>
      </c>
      <c r="DX27" s="173" t="e">
        <f t="shared" si="10"/>
        <v>#N/A</v>
      </c>
      <c r="DY27" s="173" t="e">
        <f t="shared" si="11"/>
        <v>#N/A</v>
      </c>
      <c r="DZ27" s="173" t="e">
        <f t="shared" si="12"/>
        <v>#N/A</v>
      </c>
      <c r="EA27" s="173" t="e">
        <f t="shared" si="13"/>
        <v>#N/A</v>
      </c>
      <c r="EB27" s="173" t="e">
        <f t="shared" si="14"/>
        <v>#N/A</v>
      </c>
      <c r="EC27" s="173" t="e">
        <f t="shared" si="15"/>
        <v>#N/A</v>
      </c>
      <c r="ED27" s="173" t="e">
        <f t="shared" si="16"/>
        <v>#N/A</v>
      </c>
      <c r="EE27" s="173" t="e">
        <f t="shared" si="17"/>
        <v>#N/A</v>
      </c>
      <c r="EF27" s="173" t="e">
        <f t="shared" si="18"/>
        <v>#N/A</v>
      </c>
      <c r="EG27" s="173" t="e">
        <f t="shared" si="19"/>
        <v>#N/A</v>
      </c>
      <c r="EH27" s="173" t="e">
        <f t="shared" si="20"/>
        <v>#N/A</v>
      </c>
      <c r="EI27" s="173" t="e">
        <f t="shared" si="21"/>
        <v>#N/A</v>
      </c>
      <c r="EJ27" s="173" t="e">
        <f t="shared" si="22"/>
        <v>#N/A</v>
      </c>
      <c r="EK27" s="173" t="e">
        <f t="shared" si="23"/>
        <v>#N/A</v>
      </c>
      <c r="EL27" s="173" t="e">
        <f t="shared" si="24"/>
        <v>#N/A</v>
      </c>
      <c r="EM27" s="173" t="e">
        <f t="shared" si="25"/>
        <v>#N/A</v>
      </c>
      <c r="EN27" s="173" t="e">
        <f t="shared" si="26"/>
        <v>#N/A</v>
      </c>
      <c r="EO27" s="173" t="e">
        <f t="shared" si="27"/>
        <v>#N/A</v>
      </c>
      <c r="EP27" s="173" t="e">
        <f t="shared" si="28"/>
        <v>#N/A</v>
      </c>
      <c r="EQ27" s="173" t="e">
        <f t="shared" si="29"/>
        <v>#N/A</v>
      </c>
      <c r="ER27" s="173" t="e">
        <f t="shared" si="30"/>
        <v>#N/A</v>
      </c>
      <c r="ES27" s="173" t="e">
        <f t="shared" si="31"/>
        <v>#N/A</v>
      </c>
      <c r="ET27" s="173" t="e">
        <f t="shared" si="32"/>
        <v>#N/A</v>
      </c>
      <c r="EU27" s="173" t="e">
        <f t="shared" si="33"/>
        <v>#N/A</v>
      </c>
      <c r="EV27" s="173" t="e">
        <f t="shared" si="34"/>
        <v>#N/A</v>
      </c>
      <c r="EW27" s="173" t="e">
        <f t="shared" si="35"/>
        <v>#N/A</v>
      </c>
      <c r="EX27" s="173" t="e">
        <f t="shared" si="36"/>
        <v>#N/A</v>
      </c>
      <c r="EY27" s="173" t="e">
        <f t="shared" si="37"/>
        <v>#N/A</v>
      </c>
      <c r="EZ27" s="173" t="e">
        <f t="shared" si="38"/>
        <v>#N/A</v>
      </c>
      <c r="FA27" s="173" t="e">
        <f t="shared" si="39"/>
        <v>#N/A</v>
      </c>
      <c r="FB27" s="173" t="e">
        <f t="shared" si="40"/>
        <v>#N/A</v>
      </c>
      <c r="FC27" s="173" t="e">
        <f t="shared" si="41"/>
        <v>#N/A</v>
      </c>
      <c r="FD27" s="173" t="e">
        <f t="shared" si="42"/>
        <v>#N/A</v>
      </c>
      <c r="FE27" s="173" t="e">
        <f t="shared" si="43"/>
        <v>#N/A</v>
      </c>
      <c r="FF27" s="173" t="e">
        <f t="shared" si="44"/>
        <v>#N/A</v>
      </c>
      <c r="FG27" s="173" t="e">
        <f t="shared" si="45"/>
        <v>#N/A</v>
      </c>
      <c r="FH27" s="173" t="e">
        <f t="shared" si="46"/>
        <v>#N/A</v>
      </c>
      <c r="FI27" s="173" t="e">
        <f t="shared" si="47"/>
        <v>#N/A</v>
      </c>
      <c r="FJ27" s="173" t="e">
        <f t="shared" si="48"/>
        <v>#N/A</v>
      </c>
      <c r="FK27" s="173" t="e">
        <f t="shared" si="49"/>
        <v>#N/A</v>
      </c>
      <c r="FL27" s="173" t="e">
        <f t="shared" si="50"/>
        <v>#N/A</v>
      </c>
      <c r="FM27" s="173" t="e">
        <f t="shared" si="51"/>
        <v>#N/A</v>
      </c>
      <c r="FN27" s="173" t="e">
        <f t="shared" si="52"/>
        <v>#N/A</v>
      </c>
      <c r="FO27" s="173" t="e">
        <f t="shared" si="53"/>
        <v>#N/A</v>
      </c>
      <c r="FP27" s="173" t="e">
        <f t="shared" si="54"/>
        <v>#N/A</v>
      </c>
      <c r="FQ27" s="173" t="e">
        <f t="shared" si="55"/>
        <v>#N/A</v>
      </c>
      <c r="FR27" s="173" t="e">
        <f t="shared" si="56"/>
        <v>#N/A</v>
      </c>
      <c r="FS27" s="173" t="e">
        <f t="shared" si="57"/>
        <v>#N/A</v>
      </c>
      <c r="FT27" s="173" t="e">
        <f t="shared" si="58"/>
        <v>#N/A</v>
      </c>
      <c r="FU27" s="173" t="e">
        <f t="shared" si="59"/>
        <v>#N/A</v>
      </c>
      <c r="FV27" s="173" t="e">
        <f t="shared" si="60"/>
        <v>#N/A</v>
      </c>
      <c r="FW27" s="173" t="e">
        <f t="shared" si="61"/>
        <v>#N/A</v>
      </c>
      <c r="FX27" s="173" t="e">
        <f t="shared" si="62"/>
        <v>#N/A</v>
      </c>
      <c r="FY27" s="173" t="e">
        <f t="shared" si="63"/>
        <v>#N/A</v>
      </c>
      <c r="FZ27" s="173" t="e">
        <f t="shared" si="64"/>
        <v>#N/A</v>
      </c>
      <c r="GA27" s="173" t="e">
        <f t="shared" si="65"/>
        <v>#N/A</v>
      </c>
      <c r="GB27" s="173" t="e">
        <f t="shared" si="66"/>
        <v>#N/A</v>
      </c>
      <c r="GC27" s="173" t="e">
        <f t="shared" si="67"/>
        <v>#N/A</v>
      </c>
      <c r="GD27" s="173" t="e">
        <f t="shared" si="68"/>
        <v>#N/A</v>
      </c>
      <c r="GE27" s="173" t="e">
        <f t="shared" si="69"/>
        <v>#N/A</v>
      </c>
      <c r="GF27" s="173" t="e">
        <f t="shared" si="70"/>
        <v>#N/A</v>
      </c>
      <c r="GG27" s="173" t="e">
        <f t="shared" si="71"/>
        <v>#N/A</v>
      </c>
      <c r="GH27" s="173" t="e">
        <f t="shared" si="72"/>
        <v>#N/A</v>
      </c>
      <c r="GI27" s="173" t="e">
        <f t="shared" si="73"/>
        <v>#N/A</v>
      </c>
      <c r="GJ27" s="173" t="e">
        <f t="shared" si="74"/>
        <v>#N/A</v>
      </c>
      <c r="GK27" s="173" t="e">
        <f t="shared" si="75"/>
        <v>#N/A</v>
      </c>
      <c r="GL27" s="173" t="e">
        <f t="shared" si="76"/>
        <v>#N/A</v>
      </c>
      <c r="GM27" s="173" t="e">
        <f t="shared" si="77"/>
        <v>#N/A</v>
      </c>
      <c r="GN27" s="173" t="e">
        <f t="shared" si="78"/>
        <v>#N/A</v>
      </c>
      <c r="GO27" s="173" t="e">
        <f t="shared" si="79"/>
        <v>#N/A</v>
      </c>
      <c r="GP27" s="173" t="e">
        <f t="shared" si="80"/>
        <v>#N/A</v>
      </c>
      <c r="GQ27" s="173" t="e">
        <f t="shared" si="81"/>
        <v>#N/A</v>
      </c>
      <c r="GR27" s="173" t="e">
        <f t="shared" si="82"/>
        <v>#N/A</v>
      </c>
      <c r="GS27" s="173" t="e">
        <f t="shared" si="83"/>
        <v>#N/A</v>
      </c>
      <c r="GT27" s="173" t="e">
        <f t="shared" si="84"/>
        <v>#N/A</v>
      </c>
      <c r="GU27" s="173" t="e">
        <f t="shared" si="85"/>
        <v>#N/A</v>
      </c>
      <c r="GV27" s="173" t="e">
        <f t="shared" si="86"/>
        <v>#N/A</v>
      </c>
      <c r="GW27" s="173" t="e">
        <f t="shared" si="87"/>
        <v>#N/A</v>
      </c>
      <c r="GX27" s="173" t="e">
        <f t="shared" si="88"/>
        <v>#N/A</v>
      </c>
      <c r="GY27" s="173" t="e">
        <f t="shared" si="89"/>
        <v>#N/A</v>
      </c>
      <c r="GZ27" s="173" t="e">
        <f t="shared" si="90"/>
        <v>#N/A</v>
      </c>
      <c r="HA27" s="173" t="e">
        <f t="shared" si="91"/>
        <v>#N/A</v>
      </c>
      <c r="HB27" s="173" t="e">
        <f t="shared" si="92"/>
        <v>#N/A</v>
      </c>
      <c r="HC27" s="173" t="e">
        <f t="shared" si="93"/>
        <v>#N/A</v>
      </c>
      <c r="HD27" s="173" t="e">
        <f t="shared" si="94"/>
        <v>#N/A</v>
      </c>
      <c r="HE27" s="173" t="e">
        <f t="shared" si="95"/>
        <v>#N/A</v>
      </c>
      <c r="HF27" s="173" t="e">
        <f t="shared" si="96"/>
        <v>#N/A</v>
      </c>
      <c r="HG27" s="173" t="e">
        <f t="shared" si="97"/>
        <v>#N/A</v>
      </c>
      <c r="HH27" s="173" t="e">
        <f t="shared" si="98"/>
        <v>#N/A</v>
      </c>
      <c r="HI27" s="173" t="e">
        <f t="shared" si="99"/>
        <v>#N/A</v>
      </c>
      <c r="HJ27" s="173" t="e">
        <f t="shared" si="100"/>
        <v>#N/A</v>
      </c>
      <c r="HK27" s="173" t="e">
        <f t="shared" si="101"/>
        <v>#N/A</v>
      </c>
      <c r="HL27" s="173" t="e">
        <f t="shared" si="102"/>
        <v>#N/A</v>
      </c>
      <c r="HM27" s="173" t="e">
        <f t="shared" si="103"/>
        <v>#N/A</v>
      </c>
      <c r="HN27" s="173" t="e">
        <f t="shared" si="104"/>
        <v>#N/A</v>
      </c>
      <c r="HO27" s="173" t="e">
        <f t="shared" si="105"/>
        <v>#N/A</v>
      </c>
      <c r="HP27" s="173" t="e">
        <f t="shared" si="106"/>
        <v>#N/A</v>
      </c>
    </row>
    <row r="28" spans="1:224" hidden="1" x14ac:dyDescent="0.25">
      <c r="A28" s="4">
        <v>25</v>
      </c>
      <c r="B28" s="99"/>
      <c r="C28" s="99"/>
      <c r="D28" s="99"/>
      <c r="E28" s="36" t="str">
        <f t="shared" si="107"/>
        <v/>
      </c>
      <c r="F28" s="36" t="str">
        <f t="shared" si="108"/>
        <v/>
      </c>
      <c r="G28" s="77" t="str">
        <f t="shared" si="109"/>
        <v/>
      </c>
      <c r="H28" s="23"/>
      <c r="I28" s="58"/>
      <c r="J28" s="300"/>
      <c r="K28" s="78" t="str">
        <f>IF(AND(B28&gt;0,C28&gt;0,D28&gt;0),IF(ISBLANK(J28),IF(ISBLANK(H28),"",(D28-B28)*VLOOKUP(H28,VLookups!$A$4:$B$13,2,FALSE)),J28),"")</f>
        <v/>
      </c>
      <c r="L28" s="79" t="str">
        <f t="shared" si="0"/>
        <v/>
      </c>
      <c r="M28" s="99"/>
      <c r="N28" s="290" t="str">
        <f>IF(AND(M28&gt;0,C28&gt;0,NOT(K28="")),ABS(VLOOKUP($M$1,VLookups!$A$43:$B$44,2,FALSE)-_xlfn.NORM.DIST(M28,G28,K28,TRUE)),"")</f>
        <v/>
      </c>
      <c r="O28" s="98" t="str">
        <f>IF(AND($B28&gt;0,$C28&gt;0,$D28&gt;0,NOT(ISBLANK($H28))),_xlfn.NORM.INV(ABS(VLOOKUP($M$1,VLookups!$A$43:$B$44,2,FALSE)-O$3),$G28,$K28),"")</f>
        <v/>
      </c>
      <c r="P28" s="97" t="str">
        <f>IF(AND($B28&gt;0,$C28&gt;0,$D28&gt;0,NOT(ISBLANK($H28))),_xlfn.NORM.INV(ABS(VLOOKUP($M$1,VLookups!$A$43:$B$44,2,FALSE)-P$3),$G28,$K28),"")</f>
        <v/>
      </c>
      <c r="Q28" s="98" t="str">
        <f>IF(AND($B28&gt;0,$C28&gt;0,$D28&gt;0,NOT(ISBLANK($H28))),_xlfn.NORM.INV(ABS(VLOOKUP($M$1,VLookups!$A$43:$B$44,2,FALSE)-Q$3),$G28,$K28),"")</f>
        <v/>
      </c>
      <c r="R28" s="97" t="str">
        <f>IF(AND($B28&gt;0,$C28&gt;0,$D28&gt;0,NOT(ISBLANK($H28))),_xlfn.NORM.INV(ABS(VLOOKUP($M$1,VLookups!$A$43:$B$44,2,FALSE)-R$3),$G28,$K28),"")</f>
        <v/>
      </c>
      <c r="S28" s="98" t="str">
        <f>IF(AND($B28&gt;0,$C28&gt;0,$D28&gt;0,NOT(ISBLANK($H28))),_xlfn.NORM.INV(ABS(VLOOKUP($M$1,VLookups!$A$43:$B$44,2,FALSE)-S$3),$G28,$K28),"")</f>
        <v/>
      </c>
      <c r="T28" s="97" t="str">
        <f>IF(AND($B28&gt;0,$C28&gt;0,$D28&gt;0,NOT(ISBLANK($H28))),_xlfn.NORM.INV(ABS(VLOOKUP($M$1,VLookups!$A$43:$B$44,2,FALSE)-T$3),$G28,$K28),"")</f>
        <v/>
      </c>
      <c r="U28" s="5"/>
      <c r="V28" s="172"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3" t="e">
        <f t="shared" si="6"/>
        <v>#N/A</v>
      </c>
      <c r="DU28" s="173" t="e">
        <f t="shared" si="7"/>
        <v>#N/A</v>
      </c>
      <c r="DV28" s="173" t="e">
        <f t="shared" si="8"/>
        <v>#N/A</v>
      </c>
      <c r="DW28" s="173" t="e">
        <f t="shared" si="9"/>
        <v>#N/A</v>
      </c>
      <c r="DX28" s="173" t="e">
        <f t="shared" si="10"/>
        <v>#N/A</v>
      </c>
      <c r="DY28" s="173" t="e">
        <f t="shared" si="11"/>
        <v>#N/A</v>
      </c>
      <c r="DZ28" s="173" t="e">
        <f t="shared" si="12"/>
        <v>#N/A</v>
      </c>
      <c r="EA28" s="173" t="e">
        <f t="shared" si="13"/>
        <v>#N/A</v>
      </c>
      <c r="EB28" s="173" t="e">
        <f t="shared" si="14"/>
        <v>#N/A</v>
      </c>
      <c r="EC28" s="173" t="e">
        <f t="shared" si="15"/>
        <v>#N/A</v>
      </c>
      <c r="ED28" s="173" t="e">
        <f t="shared" si="16"/>
        <v>#N/A</v>
      </c>
      <c r="EE28" s="173" t="e">
        <f t="shared" si="17"/>
        <v>#N/A</v>
      </c>
      <c r="EF28" s="173" t="e">
        <f t="shared" si="18"/>
        <v>#N/A</v>
      </c>
      <c r="EG28" s="173" t="e">
        <f t="shared" si="19"/>
        <v>#N/A</v>
      </c>
      <c r="EH28" s="173" t="e">
        <f t="shared" si="20"/>
        <v>#N/A</v>
      </c>
      <c r="EI28" s="173" t="e">
        <f t="shared" si="21"/>
        <v>#N/A</v>
      </c>
      <c r="EJ28" s="173" t="e">
        <f t="shared" si="22"/>
        <v>#N/A</v>
      </c>
      <c r="EK28" s="173" t="e">
        <f t="shared" si="23"/>
        <v>#N/A</v>
      </c>
      <c r="EL28" s="173" t="e">
        <f t="shared" si="24"/>
        <v>#N/A</v>
      </c>
      <c r="EM28" s="173" t="e">
        <f t="shared" si="25"/>
        <v>#N/A</v>
      </c>
      <c r="EN28" s="173" t="e">
        <f t="shared" si="26"/>
        <v>#N/A</v>
      </c>
      <c r="EO28" s="173" t="e">
        <f t="shared" si="27"/>
        <v>#N/A</v>
      </c>
      <c r="EP28" s="173" t="e">
        <f t="shared" si="28"/>
        <v>#N/A</v>
      </c>
      <c r="EQ28" s="173" t="e">
        <f t="shared" si="29"/>
        <v>#N/A</v>
      </c>
      <c r="ER28" s="173" t="e">
        <f t="shared" si="30"/>
        <v>#N/A</v>
      </c>
      <c r="ES28" s="173" t="e">
        <f t="shared" si="31"/>
        <v>#N/A</v>
      </c>
      <c r="ET28" s="173" t="e">
        <f t="shared" si="32"/>
        <v>#N/A</v>
      </c>
      <c r="EU28" s="173" t="e">
        <f t="shared" si="33"/>
        <v>#N/A</v>
      </c>
      <c r="EV28" s="173" t="e">
        <f t="shared" si="34"/>
        <v>#N/A</v>
      </c>
      <c r="EW28" s="173" t="e">
        <f t="shared" si="35"/>
        <v>#N/A</v>
      </c>
      <c r="EX28" s="173" t="e">
        <f t="shared" si="36"/>
        <v>#N/A</v>
      </c>
      <c r="EY28" s="173" t="e">
        <f t="shared" si="37"/>
        <v>#N/A</v>
      </c>
      <c r="EZ28" s="173" t="e">
        <f t="shared" si="38"/>
        <v>#N/A</v>
      </c>
      <c r="FA28" s="173" t="e">
        <f t="shared" si="39"/>
        <v>#N/A</v>
      </c>
      <c r="FB28" s="173" t="e">
        <f t="shared" si="40"/>
        <v>#N/A</v>
      </c>
      <c r="FC28" s="173" t="e">
        <f t="shared" si="41"/>
        <v>#N/A</v>
      </c>
      <c r="FD28" s="173" t="e">
        <f t="shared" si="42"/>
        <v>#N/A</v>
      </c>
      <c r="FE28" s="173" t="e">
        <f t="shared" si="43"/>
        <v>#N/A</v>
      </c>
      <c r="FF28" s="173" t="e">
        <f t="shared" si="44"/>
        <v>#N/A</v>
      </c>
      <c r="FG28" s="173" t="e">
        <f t="shared" si="45"/>
        <v>#N/A</v>
      </c>
      <c r="FH28" s="173" t="e">
        <f t="shared" si="46"/>
        <v>#N/A</v>
      </c>
      <c r="FI28" s="173" t="e">
        <f t="shared" si="47"/>
        <v>#N/A</v>
      </c>
      <c r="FJ28" s="173" t="e">
        <f t="shared" si="48"/>
        <v>#N/A</v>
      </c>
      <c r="FK28" s="173" t="e">
        <f t="shared" si="49"/>
        <v>#N/A</v>
      </c>
      <c r="FL28" s="173" t="e">
        <f t="shared" si="50"/>
        <v>#N/A</v>
      </c>
      <c r="FM28" s="173" t="e">
        <f t="shared" si="51"/>
        <v>#N/A</v>
      </c>
      <c r="FN28" s="173" t="e">
        <f t="shared" si="52"/>
        <v>#N/A</v>
      </c>
      <c r="FO28" s="173" t="e">
        <f t="shared" si="53"/>
        <v>#N/A</v>
      </c>
      <c r="FP28" s="173" t="e">
        <f t="shared" si="54"/>
        <v>#N/A</v>
      </c>
      <c r="FQ28" s="173" t="e">
        <f t="shared" si="55"/>
        <v>#N/A</v>
      </c>
      <c r="FR28" s="173" t="e">
        <f t="shared" si="56"/>
        <v>#N/A</v>
      </c>
      <c r="FS28" s="173" t="e">
        <f t="shared" si="57"/>
        <v>#N/A</v>
      </c>
      <c r="FT28" s="173" t="e">
        <f t="shared" si="58"/>
        <v>#N/A</v>
      </c>
      <c r="FU28" s="173" t="e">
        <f t="shared" si="59"/>
        <v>#N/A</v>
      </c>
      <c r="FV28" s="173" t="e">
        <f t="shared" si="60"/>
        <v>#N/A</v>
      </c>
      <c r="FW28" s="173" t="e">
        <f t="shared" si="61"/>
        <v>#N/A</v>
      </c>
      <c r="FX28" s="173" t="e">
        <f t="shared" si="62"/>
        <v>#N/A</v>
      </c>
      <c r="FY28" s="173" t="e">
        <f t="shared" si="63"/>
        <v>#N/A</v>
      </c>
      <c r="FZ28" s="173" t="e">
        <f t="shared" si="64"/>
        <v>#N/A</v>
      </c>
      <c r="GA28" s="173" t="e">
        <f t="shared" si="65"/>
        <v>#N/A</v>
      </c>
      <c r="GB28" s="173" t="e">
        <f t="shared" si="66"/>
        <v>#N/A</v>
      </c>
      <c r="GC28" s="173" t="e">
        <f t="shared" si="67"/>
        <v>#N/A</v>
      </c>
      <c r="GD28" s="173" t="e">
        <f t="shared" si="68"/>
        <v>#N/A</v>
      </c>
      <c r="GE28" s="173" t="e">
        <f t="shared" si="69"/>
        <v>#N/A</v>
      </c>
      <c r="GF28" s="173" t="e">
        <f t="shared" si="70"/>
        <v>#N/A</v>
      </c>
      <c r="GG28" s="173" t="e">
        <f t="shared" si="71"/>
        <v>#N/A</v>
      </c>
      <c r="GH28" s="173" t="e">
        <f t="shared" si="72"/>
        <v>#N/A</v>
      </c>
      <c r="GI28" s="173" t="e">
        <f t="shared" si="73"/>
        <v>#N/A</v>
      </c>
      <c r="GJ28" s="173" t="e">
        <f t="shared" si="74"/>
        <v>#N/A</v>
      </c>
      <c r="GK28" s="173" t="e">
        <f t="shared" si="75"/>
        <v>#N/A</v>
      </c>
      <c r="GL28" s="173" t="e">
        <f t="shared" si="76"/>
        <v>#N/A</v>
      </c>
      <c r="GM28" s="173" t="e">
        <f t="shared" si="77"/>
        <v>#N/A</v>
      </c>
      <c r="GN28" s="173" t="e">
        <f t="shared" si="78"/>
        <v>#N/A</v>
      </c>
      <c r="GO28" s="173" t="e">
        <f t="shared" si="79"/>
        <v>#N/A</v>
      </c>
      <c r="GP28" s="173" t="e">
        <f t="shared" si="80"/>
        <v>#N/A</v>
      </c>
      <c r="GQ28" s="173" t="e">
        <f t="shared" si="81"/>
        <v>#N/A</v>
      </c>
      <c r="GR28" s="173" t="e">
        <f t="shared" si="82"/>
        <v>#N/A</v>
      </c>
      <c r="GS28" s="173" t="e">
        <f t="shared" si="83"/>
        <v>#N/A</v>
      </c>
      <c r="GT28" s="173" t="e">
        <f t="shared" si="84"/>
        <v>#N/A</v>
      </c>
      <c r="GU28" s="173" t="e">
        <f t="shared" si="85"/>
        <v>#N/A</v>
      </c>
      <c r="GV28" s="173" t="e">
        <f t="shared" si="86"/>
        <v>#N/A</v>
      </c>
      <c r="GW28" s="173" t="e">
        <f t="shared" si="87"/>
        <v>#N/A</v>
      </c>
      <c r="GX28" s="173" t="e">
        <f t="shared" si="88"/>
        <v>#N/A</v>
      </c>
      <c r="GY28" s="173" t="e">
        <f t="shared" si="89"/>
        <v>#N/A</v>
      </c>
      <c r="GZ28" s="173" t="e">
        <f t="shared" si="90"/>
        <v>#N/A</v>
      </c>
      <c r="HA28" s="173" t="e">
        <f t="shared" si="91"/>
        <v>#N/A</v>
      </c>
      <c r="HB28" s="173" t="e">
        <f t="shared" si="92"/>
        <v>#N/A</v>
      </c>
      <c r="HC28" s="173" t="e">
        <f t="shared" si="93"/>
        <v>#N/A</v>
      </c>
      <c r="HD28" s="173" t="e">
        <f t="shared" si="94"/>
        <v>#N/A</v>
      </c>
      <c r="HE28" s="173" t="e">
        <f t="shared" si="95"/>
        <v>#N/A</v>
      </c>
      <c r="HF28" s="173" t="e">
        <f t="shared" si="96"/>
        <v>#N/A</v>
      </c>
      <c r="HG28" s="173" t="e">
        <f t="shared" si="97"/>
        <v>#N/A</v>
      </c>
      <c r="HH28" s="173" t="e">
        <f t="shared" si="98"/>
        <v>#N/A</v>
      </c>
      <c r="HI28" s="173" t="e">
        <f t="shared" si="99"/>
        <v>#N/A</v>
      </c>
      <c r="HJ28" s="173" t="e">
        <f t="shared" si="100"/>
        <v>#N/A</v>
      </c>
      <c r="HK28" s="173" t="e">
        <f t="shared" si="101"/>
        <v>#N/A</v>
      </c>
      <c r="HL28" s="173" t="e">
        <f t="shared" si="102"/>
        <v>#N/A</v>
      </c>
      <c r="HM28" s="173" t="e">
        <f t="shared" si="103"/>
        <v>#N/A</v>
      </c>
      <c r="HN28" s="173" t="e">
        <f t="shared" si="104"/>
        <v>#N/A</v>
      </c>
      <c r="HO28" s="173" t="e">
        <f t="shared" si="105"/>
        <v>#N/A</v>
      </c>
      <c r="HP28" s="173" t="e">
        <f t="shared" si="106"/>
        <v>#N/A</v>
      </c>
    </row>
    <row r="29" spans="1:224" hidden="1" x14ac:dyDescent="0.25">
      <c r="A29" s="4">
        <v>26</v>
      </c>
      <c r="B29" s="99"/>
      <c r="C29" s="99"/>
      <c r="D29" s="99"/>
      <c r="E29" s="36" t="str">
        <f t="shared" si="107"/>
        <v/>
      </c>
      <c r="F29" s="36" t="str">
        <f t="shared" si="108"/>
        <v/>
      </c>
      <c r="G29" s="77" t="str">
        <f t="shared" si="109"/>
        <v/>
      </c>
      <c r="H29" s="23"/>
      <c r="I29" s="58"/>
      <c r="J29" s="300"/>
      <c r="K29" s="78" t="str">
        <f>IF(AND(B29&gt;0,C29&gt;0,D29&gt;0),IF(ISBLANK(J29),IF(ISBLANK(H29),"",(D29-B29)*VLOOKUP(H29,VLookups!$A$4:$B$13,2,FALSE)),J29),"")</f>
        <v/>
      </c>
      <c r="L29" s="79" t="str">
        <f t="shared" si="0"/>
        <v/>
      </c>
      <c r="M29" s="99"/>
      <c r="N29" s="290" t="str">
        <f>IF(AND(M29&gt;0,C29&gt;0,NOT(K29="")),ABS(VLOOKUP($M$1,VLookups!$A$43:$B$44,2,FALSE)-_xlfn.NORM.DIST(M29,G29,K29,TRUE)),"")</f>
        <v/>
      </c>
      <c r="O29" s="98" t="str">
        <f>IF(AND($B29&gt;0,$C29&gt;0,$D29&gt;0,NOT(ISBLANK($H29))),_xlfn.NORM.INV(ABS(VLOOKUP($M$1,VLookups!$A$43:$B$44,2,FALSE)-O$3),$G29,$K29),"")</f>
        <v/>
      </c>
      <c r="P29" s="97" t="str">
        <f>IF(AND($B29&gt;0,$C29&gt;0,$D29&gt;0,NOT(ISBLANK($H29))),_xlfn.NORM.INV(ABS(VLOOKUP($M$1,VLookups!$A$43:$B$44,2,FALSE)-P$3),$G29,$K29),"")</f>
        <v/>
      </c>
      <c r="Q29" s="98" t="str">
        <f>IF(AND($B29&gt;0,$C29&gt;0,$D29&gt;0,NOT(ISBLANK($H29))),_xlfn.NORM.INV(ABS(VLOOKUP($M$1,VLookups!$A$43:$B$44,2,FALSE)-Q$3),$G29,$K29),"")</f>
        <v/>
      </c>
      <c r="R29" s="97" t="str">
        <f>IF(AND($B29&gt;0,$C29&gt;0,$D29&gt;0,NOT(ISBLANK($H29))),_xlfn.NORM.INV(ABS(VLOOKUP($M$1,VLookups!$A$43:$B$44,2,FALSE)-R$3),$G29,$K29),"")</f>
        <v/>
      </c>
      <c r="S29" s="98" t="str">
        <f>IF(AND($B29&gt;0,$C29&gt;0,$D29&gt;0,NOT(ISBLANK($H29))),_xlfn.NORM.INV(ABS(VLOOKUP($M$1,VLookups!$A$43:$B$44,2,FALSE)-S$3),$G29,$K29),"")</f>
        <v/>
      </c>
      <c r="T29" s="97" t="str">
        <f>IF(AND($B29&gt;0,$C29&gt;0,$D29&gt;0,NOT(ISBLANK($H29))),_xlfn.NORM.INV(ABS(VLOOKUP($M$1,VLookups!$A$43:$B$44,2,FALSE)-T$3),$G29,$K29),"")</f>
        <v/>
      </c>
      <c r="U29" s="5"/>
      <c r="V29" s="172"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3" t="e">
        <f t="shared" si="6"/>
        <v>#N/A</v>
      </c>
      <c r="DU29" s="173" t="e">
        <f t="shared" si="7"/>
        <v>#N/A</v>
      </c>
      <c r="DV29" s="173" t="e">
        <f t="shared" si="8"/>
        <v>#N/A</v>
      </c>
      <c r="DW29" s="173" t="e">
        <f t="shared" si="9"/>
        <v>#N/A</v>
      </c>
      <c r="DX29" s="173" t="e">
        <f t="shared" si="10"/>
        <v>#N/A</v>
      </c>
      <c r="DY29" s="173" t="e">
        <f t="shared" si="11"/>
        <v>#N/A</v>
      </c>
      <c r="DZ29" s="173" t="e">
        <f t="shared" si="12"/>
        <v>#N/A</v>
      </c>
      <c r="EA29" s="173" t="e">
        <f t="shared" si="13"/>
        <v>#N/A</v>
      </c>
      <c r="EB29" s="173" t="e">
        <f t="shared" si="14"/>
        <v>#N/A</v>
      </c>
      <c r="EC29" s="173" t="e">
        <f t="shared" si="15"/>
        <v>#N/A</v>
      </c>
      <c r="ED29" s="173" t="e">
        <f t="shared" si="16"/>
        <v>#N/A</v>
      </c>
      <c r="EE29" s="173" t="e">
        <f t="shared" si="17"/>
        <v>#N/A</v>
      </c>
      <c r="EF29" s="173" t="e">
        <f t="shared" si="18"/>
        <v>#N/A</v>
      </c>
      <c r="EG29" s="173" t="e">
        <f t="shared" si="19"/>
        <v>#N/A</v>
      </c>
      <c r="EH29" s="173" t="e">
        <f t="shared" si="20"/>
        <v>#N/A</v>
      </c>
      <c r="EI29" s="173" t="e">
        <f t="shared" si="21"/>
        <v>#N/A</v>
      </c>
      <c r="EJ29" s="173" t="e">
        <f t="shared" si="22"/>
        <v>#N/A</v>
      </c>
      <c r="EK29" s="173" t="e">
        <f t="shared" si="23"/>
        <v>#N/A</v>
      </c>
      <c r="EL29" s="173" t="e">
        <f t="shared" si="24"/>
        <v>#N/A</v>
      </c>
      <c r="EM29" s="173" t="e">
        <f t="shared" si="25"/>
        <v>#N/A</v>
      </c>
      <c r="EN29" s="173" t="e">
        <f t="shared" si="26"/>
        <v>#N/A</v>
      </c>
      <c r="EO29" s="173" t="e">
        <f t="shared" si="27"/>
        <v>#N/A</v>
      </c>
      <c r="EP29" s="173" t="e">
        <f t="shared" si="28"/>
        <v>#N/A</v>
      </c>
      <c r="EQ29" s="173" t="e">
        <f t="shared" si="29"/>
        <v>#N/A</v>
      </c>
      <c r="ER29" s="173" t="e">
        <f t="shared" si="30"/>
        <v>#N/A</v>
      </c>
      <c r="ES29" s="173" t="e">
        <f t="shared" si="31"/>
        <v>#N/A</v>
      </c>
      <c r="ET29" s="173" t="e">
        <f t="shared" si="32"/>
        <v>#N/A</v>
      </c>
      <c r="EU29" s="173" t="e">
        <f t="shared" si="33"/>
        <v>#N/A</v>
      </c>
      <c r="EV29" s="173" t="e">
        <f t="shared" si="34"/>
        <v>#N/A</v>
      </c>
      <c r="EW29" s="173" t="e">
        <f t="shared" si="35"/>
        <v>#N/A</v>
      </c>
      <c r="EX29" s="173" t="e">
        <f t="shared" si="36"/>
        <v>#N/A</v>
      </c>
      <c r="EY29" s="173" t="e">
        <f t="shared" si="37"/>
        <v>#N/A</v>
      </c>
      <c r="EZ29" s="173" t="e">
        <f t="shared" si="38"/>
        <v>#N/A</v>
      </c>
      <c r="FA29" s="173" t="e">
        <f t="shared" si="39"/>
        <v>#N/A</v>
      </c>
      <c r="FB29" s="173" t="e">
        <f t="shared" si="40"/>
        <v>#N/A</v>
      </c>
      <c r="FC29" s="173" t="e">
        <f t="shared" si="41"/>
        <v>#N/A</v>
      </c>
      <c r="FD29" s="173" t="e">
        <f t="shared" si="42"/>
        <v>#N/A</v>
      </c>
      <c r="FE29" s="173" t="e">
        <f t="shared" si="43"/>
        <v>#N/A</v>
      </c>
      <c r="FF29" s="173" t="e">
        <f t="shared" si="44"/>
        <v>#N/A</v>
      </c>
      <c r="FG29" s="173" t="e">
        <f t="shared" si="45"/>
        <v>#N/A</v>
      </c>
      <c r="FH29" s="173" t="e">
        <f t="shared" si="46"/>
        <v>#N/A</v>
      </c>
      <c r="FI29" s="173" t="e">
        <f t="shared" si="47"/>
        <v>#N/A</v>
      </c>
      <c r="FJ29" s="173" t="e">
        <f t="shared" si="48"/>
        <v>#N/A</v>
      </c>
      <c r="FK29" s="173" t="e">
        <f t="shared" si="49"/>
        <v>#N/A</v>
      </c>
      <c r="FL29" s="173" t="e">
        <f t="shared" si="50"/>
        <v>#N/A</v>
      </c>
      <c r="FM29" s="173" t="e">
        <f t="shared" si="51"/>
        <v>#N/A</v>
      </c>
      <c r="FN29" s="173" t="e">
        <f t="shared" si="52"/>
        <v>#N/A</v>
      </c>
      <c r="FO29" s="173" t="e">
        <f t="shared" si="53"/>
        <v>#N/A</v>
      </c>
      <c r="FP29" s="173" t="e">
        <f t="shared" si="54"/>
        <v>#N/A</v>
      </c>
      <c r="FQ29" s="173" t="e">
        <f t="shared" si="55"/>
        <v>#N/A</v>
      </c>
      <c r="FR29" s="173" t="e">
        <f t="shared" si="56"/>
        <v>#N/A</v>
      </c>
      <c r="FS29" s="173" t="e">
        <f t="shared" si="57"/>
        <v>#N/A</v>
      </c>
      <c r="FT29" s="173" t="e">
        <f t="shared" si="58"/>
        <v>#N/A</v>
      </c>
      <c r="FU29" s="173" t="e">
        <f t="shared" si="59"/>
        <v>#N/A</v>
      </c>
      <c r="FV29" s="173" t="e">
        <f t="shared" si="60"/>
        <v>#N/A</v>
      </c>
      <c r="FW29" s="173" t="e">
        <f t="shared" si="61"/>
        <v>#N/A</v>
      </c>
      <c r="FX29" s="173" t="e">
        <f t="shared" si="62"/>
        <v>#N/A</v>
      </c>
      <c r="FY29" s="173" t="e">
        <f t="shared" si="63"/>
        <v>#N/A</v>
      </c>
      <c r="FZ29" s="173" t="e">
        <f t="shared" si="64"/>
        <v>#N/A</v>
      </c>
      <c r="GA29" s="173" t="e">
        <f t="shared" si="65"/>
        <v>#N/A</v>
      </c>
      <c r="GB29" s="173" t="e">
        <f t="shared" si="66"/>
        <v>#N/A</v>
      </c>
      <c r="GC29" s="173" t="e">
        <f t="shared" si="67"/>
        <v>#N/A</v>
      </c>
      <c r="GD29" s="173" t="e">
        <f t="shared" si="68"/>
        <v>#N/A</v>
      </c>
      <c r="GE29" s="173" t="e">
        <f t="shared" si="69"/>
        <v>#N/A</v>
      </c>
      <c r="GF29" s="173" t="e">
        <f t="shared" si="70"/>
        <v>#N/A</v>
      </c>
      <c r="GG29" s="173" t="e">
        <f t="shared" si="71"/>
        <v>#N/A</v>
      </c>
      <c r="GH29" s="173" t="e">
        <f t="shared" si="72"/>
        <v>#N/A</v>
      </c>
      <c r="GI29" s="173" t="e">
        <f t="shared" si="73"/>
        <v>#N/A</v>
      </c>
      <c r="GJ29" s="173" t="e">
        <f t="shared" si="74"/>
        <v>#N/A</v>
      </c>
      <c r="GK29" s="173" t="e">
        <f t="shared" si="75"/>
        <v>#N/A</v>
      </c>
      <c r="GL29" s="173" t="e">
        <f t="shared" si="76"/>
        <v>#N/A</v>
      </c>
      <c r="GM29" s="173" t="e">
        <f t="shared" si="77"/>
        <v>#N/A</v>
      </c>
      <c r="GN29" s="173" t="e">
        <f t="shared" si="78"/>
        <v>#N/A</v>
      </c>
      <c r="GO29" s="173" t="e">
        <f t="shared" si="79"/>
        <v>#N/A</v>
      </c>
      <c r="GP29" s="173" t="e">
        <f t="shared" si="80"/>
        <v>#N/A</v>
      </c>
      <c r="GQ29" s="173" t="e">
        <f t="shared" si="81"/>
        <v>#N/A</v>
      </c>
      <c r="GR29" s="173" t="e">
        <f t="shared" si="82"/>
        <v>#N/A</v>
      </c>
      <c r="GS29" s="173" t="e">
        <f t="shared" si="83"/>
        <v>#N/A</v>
      </c>
      <c r="GT29" s="173" t="e">
        <f t="shared" si="84"/>
        <v>#N/A</v>
      </c>
      <c r="GU29" s="173" t="e">
        <f t="shared" si="85"/>
        <v>#N/A</v>
      </c>
      <c r="GV29" s="173" t="e">
        <f t="shared" si="86"/>
        <v>#N/A</v>
      </c>
      <c r="GW29" s="173" t="e">
        <f t="shared" si="87"/>
        <v>#N/A</v>
      </c>
      <c r="GX29" s="173" t="e">
        <f t="shared" si="88"/>
        <v>#N/A</v>
      </c>
      <c r="GY29" s="173" t="e">
        <f t="shared" si="89"/>
        <v>#N/A</v>
      </c>
      <c r="GZ29" s="173" t="e">
        <f t="shared" si="90"/>
        <v>#N/A</v>
      </c>
      <c r="HA29" s="173" t="e">
        <f t="shared" si="91"/>
        <v>#N/A</v>
      </c>
      <c r="HB29" s="173" t="e">
        <f t="shared" si="92"/>
        <v>#N/A</v>
      </c>
      <c r="HC29" s="173" t="e">
        <f t="shared" si="93"/>
        <v>#N/A</v>
      </c>
      <c r="HD29" s="173" t="e">
        <f t="shared" si="94"/>
        <v>#N/A</v>
      </c>
      <c r="HE29" s="173" t="e">
        <f t="shared" si="95"/>
        <v>#N/A</v>
      </c>
      <c r="HF29" s="173" t="e">
        <f t="shared" si="96"/>
        <v>#N/A</v>
      </c>
      <c r="HG29" s="173" t="e">
        <f t="shared" si="97"/>
        <v>#N/A</v>
      </c>
      <c r="HH29" s="173" t="e">
        <f t="shared" si="98"/>
        <v>#N/A</v>
      </c>
      <c r="HI29" s="173" t="e">
        <f t="shared" si="99"/>
        <v>#N/A</v>
      </c>
      <c r="HJ29" s="173" t="e">
        <f t="shared" si="100"/>
        <v>#N/A</v>
      </c>
      <c r="HK29" s="173" t="e">
        <f t="shared" si="101"/>
        <v>#N/A</v>
      </c>
      <c r="HL29" s="173" t="e">
        <f t="shared" si="102"/>
        <v>#N/A</v>
      </c>
      <c r="HM29" s="173" t="e">
        <f t="shared" si="103"/>
        <v>#N/A</v>
      </c>
      <c r="HN29" s="173" t="e">
        <f t="shared" si="104"/>
        <v>#N/A</v>
      </c>
      <c r="HO29" s="173" t="e">
        <f t="shared" si="105"/>
        <v>#N/A</v>
      </c>
      <c r="HP29" s="173" t="e">
        <f t="shared" si="106"/>
        <v>#N/A</v>
      </c>
    </row>
    <row r="30" spans="1:224" hidden="1" x14ac:dyDescent="0.25">
      <c r="A30" s="4">
        <v>27</v>
      </c>
      <c r="B30" s="99"/>
      <c r="C30" s="99"/>
      <c r="D30" s="99"/>
      <c r="E30" s="36" t="str">
        <f t="shared" si="107"/>
        <v/>
      </c>
      <c r="F30" s="36" t="str">
        <f t="shared" si="108"/>
        <v/>
      </c>
      <c r="G30" s="77" t="str">
        <f t="shared" si="109"/>
        <v/>
      </c>
      <c r="H30" s="23"/>
      <c r="I30" s="58"/>
      <c r="J30" s="300"/>
      <c r="K30" s="78" t="str">
        <f>IF(AND(B30&gt;0,C30&gt;0,D30&gt;0),IF(ISBLANK(J30),IF(ISBLANK(H30),"",(D30-B30)*VLOOKUP(H30,VLookups!$A$4:$B$13,2,FALSE)),J30),"")</f>
        <v/>
      </c>
      <c r="L30" s="79" t="str">
        <f t="shared" si="0"/>
        <v/>
      </c>
      <c r="M30" s="99"/>
      <c r="N30" s="290" t="str">
        <f>IF(AND(M30&gt;0,C30&gt;0,NOT(K30="")),ABS(VLOOKUP($M$1,VLookups!$A$43:$B$44,2,FALSE)-_xlfn.NORM.DIST(M30,G30,K30,TRUE)),"")</f>
        <v/>
      </c>
      <c r="O30" s="98" t="str">
        <f>IF(AND($B30&gt;0,$C30&gt;0,$D30&gt;0,NOT(ISBLANK($H30))),_xlfn.NORM.INV(ABS(VLOOKUP($M$1,VLookups!$A$43:$B$44,2,FALSE)-O$3),$G30,$K30),"")</f>
        <v/>
      </c>
      <c r="P30" s="97" t="str">
        <f>IF(AND($B30&gt;0,$C30&gt;0,$D30&gt;0,NOT(ISBLANK($H30))),_xlfn.NORM.INV(ABS(VLOOKUP($M$1,VLookups!$A$43:$B$44,2,FALSE)-P$3),$G30,$K30),"")</f>
        <v/>
      </c>
      <c r="Q30" s="98" t="str">
        <f>IF(AND($B30&gt;0,$C30&gt;0,$D30&gt;0,NOT(ISBLANK($H30))),_xlfn.NORM.INV(ABS(VLOOKUP($M$1,VLookups!$A$43:$B$44,2,FALSE)-Q$3),$G30,$K30),"")</f>
        <v/>
      </c>
      <c r="R30" s="97" t="str">
        <f>IF(AND($B30&gt;0,$C30&gt;0,$D30&gt;0,NOT(ISBLANK($H30))),_xlfn.NORM.INV(ABS(VLOOKUP($M$1,VLookups!$A$43:$B$44,2,FALSE)-R$3),$G30,$K30),"")</f>
        <v/>
      </c>
      <c r="S30" s="98" t="str">
        <f>IF(AND($B30&gt;0,$C30&gt;0,$D30&gt;0,NOT(ISBLANK($H30))),_xlfn.NORM.INV(ABS(VLOOKUP($M$1,VLookups!$A$43:$B$44,2,FALSE)-S$3),$G30,$K30),"")</f>
        <v/>
      </c>
      <c r="T30" s="97" t="str">
        <f>IF(AND($B30&gt;0,$C30&gt;0,$D30&gt;0,NOT(ISBLANK($H30))),_xlfn.NORM.INV(ABS(VLOOKUP($M$1,VLookups!$A$43:$B$44,2,FALSE)-T$3),$G30,$K30),"")</f>
        <v/>
      </c>
      <c r="U30" s="5"/>
      <c r="V30" s="172"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3" t="e">
        <f t="shared" si="6"/>
        <v>#N/A</v>
      </c>
      <c r="DU30" s="173" t="e">
        <f t="shared" si="7"/>
        <v>#N/A</v>
      </c>
      <c r="DV30" s="173" t="e">
        <f t="shared" si="8"/>
        <v>#N/A</v>
      </c>
      <c r="DW30" s="173" t="e">
        <f t="shared" si="9"/>
        <v>#N/A</v>
      </c>
      <c r="DX30" s="173" t="e">
        <f t="shared" si="10"/>
        <v>#N/A</v>
      </c>
      <c r="DY30" s="173" t="e">
        <f t="shared" si="11"/>
        <v>#N/A</v>
      </c>
      <c r="DZ30" s="173" t="e">
        <f t="shared" si="12"/>
        <v>#N/A</v>
      </c>
      <c r="EA30" s="173" t="e">
        <f t="shared" si="13"/>
        <v>#N/A</v>
      </c>
      <c r="EB30" s="173" t="e">
        <f t="shared" si="14"/>
        <v>#N/A</v>
      </c>
      <c r="EC30" s="173" t="e">
        <f t="shared" si="15"/>
        <v>#N/A</v>
      </c>
      <c r="ED30" s="173" t="e">
        <f t="shared" si="16"/>
        <v>#N/A</v>
      </c>
      <c r="EE30" s="173" t="e">
        <f t="shared" si="17"/>
        <v>#N/A</v>
      </c>
      <c r="EF30" s="173" t="e">
        <f t="shared" si="18"/>
        <v>#N/A</v>
      </c>
      <c r="EG30" s="173" t="e">
        <f t="shared" si="19"/>
        <v>#N/A</v>
      </c>
      <c r="EH30" s="173" t="e">
        <f t="shared" si="20"/>
        <v>#N/A</v>
      </c>
      <c r="EI30" s="173" t="e">
        <f t="shared" si="21"/>
        <v>#N/A</v>
      </c>
      <c r="EJ30" s="173" t="e">
        <f t="shared" si="22"/>
        <v>#N/A</v>
      </c>
      <c r="EK30" s="173" t="e">
        <f t="shared" si="23"/>
        <v>#N/A</v>
      </c>
      <c r="EL30" s="173" t="e">
        <f t="shared" si="24"/>
        <v>#N/A</v>
      </c>
      <c r="EM30" s="173" t="e">
        <f t="shared" si="25"/>
        <v>#N/A</v>
      </c>
      <c r="EN30" s="173" t="e">
        <f t="shared" si="26"/>
        <v>#N/A</v>
      </c>
      <c r="EO30" s="173" t="e">
        <f t="shared" si="27"/>
        <v>#N/A</v>
      </c>
      <c r="EP30" s="173" t="e">
        <f t="shared" si="28"/>
        <v>#N/A</v>
      </c>
      <c r="EQ30" s="173" t="e">
        <f t="shared" si="29"/>
        <v>#N/A</v>
      </c>
      <c r="ER30" s="173" t="e">
        <f t="shared" si="30"/>
        <v>#N/A</v>
      </c>
      <c r="ES30" s="173" t="e">
        <f t="shared" si="31"/>
        <v>#N/A</v>
      </c>
      <c r="ET30" s="173" t="e">
        <f t="shared" si="32"/>
        <v>#N/A</v>
      </c>
      <c r="EU30" s="173" t="e">
        <f t="shared" si="33"/>
        <v>#N/A</v>
      </c>
      <c r="EV30" s="173" t="e">
        <f t="shared" si="34"/>
        <v>#N/A</v>
      </c>
      <c r="EW30" s="173" t="e">
        <f t="shared" si="35"/>
        <v>#N/A</v>
      </c>
      <c r="EX30" s="173" t="e">
        <f t="shared" si="36"/>
        <v>#N/A</v>
      </c>
      <c r="EY30" s="173" t="e">
        <f t="shared" si="37"/>
        <v>#N/A</v>
      </c>
      <c r="EZ30" s="173" t="e">
        <f t="shared" si="38"/>
        <v>#N/A</v>
      </c>
      <c r="FA30" s="173" t="e">
        <f t="shared" si="39"/>
        <v>#N/A</v>
      </c>
      <c r="FB30" s="173" t="e">
        <f t="shared" si="40"/>
        <v>#N/A</v>
      </c>
      <c r="FC30" s="173" t="e">
        <f t="shared" si="41"/>
        <v>#N/A</v>
      </c>
      <c r="FD30" s="173" t="e">
        <f t="shared" si="42"/>
        <v>#N/A</v>
      </c>
      <c r="FE30" s="173" t="e">
        <f t="shared" si="43"/>
        <v>#N/A</v>
      </c>
      <c r="FF30" s="173" t="e">
        <f t="shared" si="44"/>
        <v>#N/A</v>
      </c>
      <c r="FG30" s="173" t="e">
        <f t="shared" si="45"/>
        <v>#N/A</v>
      </c>
      <c r="FH30" s="173" t="e">
        <f t="shared" si="46"/>
        <v>#N/A</v>
      </c>
      <c r="FI30" s="173" t="e">
        <f t="shared" si="47"/>
        <v>#N/A</v>
      </c>
      <c r="FJ30" s="173" t="e">
        <f t="shared" si="48"/>
        <v>#N/A</v>
      </c>
      <c r="FK30" s="173" t="e">
        <f t="shared" si="49"/>
        <v>#N/A</v>
      </c>
      <c r="FL30" s="173" t="e">
        <f t="shared" si="50"/>
        <v>#N/A</v>
      </c>
      <c r="FM30" s="173" t="e">
        <f t="shared" si="51"/>
        <v>#N/A</v>
      </c>
      <c r="FN30" s="173" t="e">
        <f t="shared" si="52"/>
        <v>#N/A</v>
      </c>
      <c r="FO30" s="173" t="e">
        <f t="shared" si="53"/>
        <v>#N/A</v>
      </c>
      <c r="FP30" s="173" t="e">
        <f t="shared" si="54"/>
        <v>#N/A</v>
      </c>
      <c r="FQ30" s="173" t="e">
        <f t="shared" si="55"/>
        <v>#N/A</v>
      </c>
      <c r="FR30" s="173" t="e">
        <f t="shared" si="56"/>
        <v>#N/A</v>
      </c>
      <c r="FS30" s="173" t="e">
        <f t="shared" si="57"/>
        <v>#N/A</v>
      </c>
      <c r="FT30" s="173" t="e">
        <f t="shared" si="58"/>
        <v>#N/A</v>
      </c>
      <c r="FU30" s="173" t="e">
        <f t="shared" si="59"/>
        <v>#N/A</v>
      </c>
      <c r="FV30" s="173" t="e">
        <f t="shared" si="60"/>
        <v>#N/A</v>
      </c>
      <c r="FW30" s="173" t="e">
        <f t="shared" si="61"/>
        <v>#N/A</v>
      </c>
      <c r="FX30" s="173" t="e">
        <f t="shared" si="62"/>
        <v>#N/A</v>
      </c>
      <c r="FY30" s="173" t="e">
        <f t="shared" si="63"/>
        <v>#N/A</v>
      </c>
      <c r="FZ30" s="173" t="e">
        <f t="shared" si="64"/>
        <v>#N/A</v>
      </c>
      <c r="GA30" s="173" t="e">
        <f t="shared" si="65"/>
        <v>#N/A</v>
      </c>
      <c r="GB30" s="173" t="e">
        <f t="shared" si="66"/>
        <v>#N/A</v>
      </c>
      <c r="GC30" s="173" t="e">
        <f t="shared" si="67"/>
        <v>#N/A</v>
      </c>
      <c r="GD30" s="173" t="e">
        <f t="shared" si="68"/>
        <v>#N/A</v>
      </c>
      <c r="GE30" s="173" t="e">
        <f t="shared" si="69"/>
        <v>#N/A</v>
      </c>
      <c r="GF30" s="173" t="e">
        <f t="shared" si="70"/>
        <v>#N/A</v>
      </c>
      <c r="GG30" s="173" t="e">
        <f t="shared" si="71"/>
        <v>#N/A</v>
      </c>
      <c r="GH30" s="173" t="e">
        <f t="shared" si="72"/>
        <v>#N/A</v>
      </c>
      <c r="GI30" s="173" t="e">
        <f t="shared" si="73"/>
        <v>#N/A</v>
      </c>
      <c r="GJ30" s="173" t="e">
        <f t="shared" si="74"/>
        <v>#N/A</v>
      </c>
      <c r="GK30" s="173" t="e">
        <f t="shared" si="75"/>
        <v>#N/A</v>
      </c>
      <c r="GL30" s="173" t="e">
        <f t="shared" si="76"/>
        <v>#N/A</v>
      </c>
      <c r="GM30" s="173" t="e">
        <f t="shared" si="77"/>
        <v>#N/A</v>
      </c>
      <c r="GN30" s="173" t="e">
        <f t="shared" si="78"/>
        <v>#N/A</v>
      </c>
      <c r="GO30" s="173" t="e">
        <f t="shared" si="79"/>
        <v>#N/A</v>
      </c>
      <c r="GP30" s="173" t="e">
        <f t="shared" si="80"/>
        <v>#N/A</v>
      </c>
      <c r="GQ30" s="173" t="e">
        <f t="shared" si="81"/>
        <v>#N/A</v>
      </c>
      <c r="GR30" s="173" t="e">
        <f t="shared" si="82"/>
        <v>#N/A</v>
      </c>
      <c r="GS30" s="173" t="e">
        <f t="shared" si="83"/>
        <v>#N/A</v>
      </c>
      <c r="GT30" s="173" t="e">
        <f t="shared" si="84"/>
        <v>#N/A</v>
      </c>
      <c r="GU30" s="173" t="e">
        <f t="shared" si="85"/>
        <v>#N/A</v>
      </c>
      <c r="GV30" s="173" t="e">
        <f t="shared" si="86"/>
        <v>#N/A</v>
      </c>
      <c r="GW30" s="173" t="e">
        <f t="shared" si="87"/>
        <v>#N/A</v>
      </c>
      <c r="GX30" s="173" t="e">
        <f t="shared" si="88"/>
        <v>#N/A</v>
      </c>
      <c r="GY30" s="173" t="e">
        <f t="shared" si="89"/>
        <v>#N/A</v>
      </c>
      <c r="GZ30" s="173" t="e">
        <f t="shared" si="90"/>
        <v>#N/A</v>
      </c>
      <c r="HA30" s="173" t="e">
        <f t="shared" si="91"/>
        <v>#N/A</v>
      </c>
      <c r="HB30" s="173" t="e">
        <f t="shared" si="92"/>
        <v>#N/A</v>
      </c>
      <c r="HC30" s="173" t="e">
        <f t="shared" si="93"/>
        <v>#N/A</v>
      </c>
      <c r="HD30" s="173" t="e">
        <f t="shared" si="94"/>
        <v>#N/A</v>
      </c>
      <c r="HE30" s="173" t="e">
        <f t="shared" si="95"/>
        <v>#N/A</v>
      </c>
      <c r="HF30" s="173" t="e">
        <f t="shared" si="96"/>
        <v>#N/A</v>
      </c>
      <c r="HG30" s="173" t="e">
        <f t="shared" si="97"/>
        <v>#N/A</v>
      </c>
      <c r="HH30" s="173" t="e">
        <f t="shared" si="98"/>
        <v>#N/A</v>
      </c>
      <c r="HI30" s="173" t="e">
        <f t="shared" si="99"/>
        <v>#N/A</v>
      </c>
      <c r="HJ30" s="173" t="e">
        <f t="shared" si="100"/>
        <v>#N/A</v>
      </c>
      <c r="HK30" s="173" t="e">
        <f t="shared" si="101"/>
        <v>#N/A</v>
      </c>
      <c r="HL30" s="173" t="e">
        <f t="shared" si="102"/>
        <v>#N/A</v>
      </c>
      <c r="HM30" s="173" t="e">
        <f t="shared" si="103"/>
        <v>#N/A</v>
      </c>
      <c r="HN30" s="173" t="e">
        <f t="shared" si="104"/>
        <v>#N/A</v>
      </c>
      <c r="HO30" s="173" t="e">
        <f t="shared" si="105"/>
        <v>#N/A</v>
      </c>
      <c r="HP30" s="173" t="e">
        <f t="shared" si="106"/>
        <v>#N/A</v>
      </c>
    </row>
    <row r="31" spans="1:224" hidden="1" x14ac:dyDescent="0.25">
      <c r="A31" s="4">
        <v>28</v>
      </c>
      <c r="B31" s="99"/>
      <c r="C31" s="99"/>
      <c r="D31" s="99"/>
      <c r="E31" s="36" t="str">
        <f t="shared" si="107"/>
        <v/>
      </c>
      <c r="F31" s="36" t="str">
        <f t="shared" si="108"/>
        <v/>
      </c>
      <c r="G31" s="77" t="str">
        <f t="shared" si="109"/>
        <v/>
      </c>
      <c r="H31" s="23"/>
      <c r="I31" s="58"/>
      <c r="J31" s="300"/>
      <c r="K31" s="78" t="str">
        <f>IF(AND(B31&gt;0,C31&gt;0,D31&gt;0),IF(ISBLANK(J31),IF(ISBLANK(H31),"",(D31-B31)*VLOOKUP(H31,VLookups!$A$4:$B$13,2,FALSE)),J31),"")</f>
        <v/>
      </c>
      <c r="L31" s="79" t="str">
        <f t="shared" si="0"/>
        <v/>
      </c>
      <c r="M31" s="99"/>
      <c r="N31" s="290" t="str">
        <f>IF(AND(M31&gt;0,C31&gt;0,NOT(K31="")),ABS(VLOOKUP($M$1,VLookups!$A$43:$B$44,2,FALSE)-_xlfn.NORM.DIST(M31,G31,K31,TRUE)),"")</f>
        <v/>
      </c>
      <c r="O31" s="98" t="str">
        <f>IF(AND($B31&gt;0,$C31&gt;0,$D31&gt;0,NOT(ISBLANK($H31))),_xlfn.NORM.INV(ABS(VLOOKUP($M$1,VLookups!$A$43:$B$44,2,FALSE)-O$3),$G31,$K31),"")</f>
        <v/>
      </c>
      <c r="P31" s="97" t="str">
        <f>IF(AND($B31&gt;0,$C31&gt;0,$D31&gt;0,NOT(ISBLANK($H31))),_xlfn.NORM.INV(ABS(VLOOKUP($M$1,VLookups!$A$43:$B$44,2,FALSE)-P$3),$G31,$K31),"")</f>
        <v/>
      </c>
      <c r="Q31" s="98" t="str">
        <f>IF(AND($B31&gt;0,$C31&gt;0,$D31&gt;0,NOT(ISBLANK($H31))),_xlfn.NORM.INV(ABS(VLOOKUP($M$1,VLookups!$A$43:$B$44,2,FALSE)-Q$3),$G31,$K31),"")</f>
        <v/>
      </c>
      <c r="R31" s="97" t="str">
        <f>IF(AND($B31&gt;0,$C31&gt;0,$D31&gt;0,NOT(ISBLANK($H31))),_xlfn.NORM.INV(ABS(VLOOKUP($M$1,VLookups!$A$43:$B$44,2,FALSE)-R$3),$G31,$K31),"")</f>
        <v/>
      </c>
      <c r="S31" s="98" t="str">
        <f>IF(AND($B31&gt;0,$C31&gt;0,$D31&gt;0,NOT(ISBLANK($H31))),_xlfn.NORM.INV(ABS(VLOOKUP($M$1,VLookups!$A$43:$B$44,2,FALSE)-S$3),$G31,$K31),"")</f>
        <v/>
      </c>
      <c r="T31" s="97" t="str">
        <f>IF(AND($B31&gt;0,$C31&gt;0,$D31&gt;0,NOT(ISBLANK($H31))),_xlfn.NORM.INV(ABS(VLOOKUP($M$1,VLookups!$A$43:$B$44,2,FALSE)-T$3),$G31,$K31),"")</f>
        <v/>
      </c>
      <c r="U31" s="5"/>
      <c r="V31" s="172"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3" t="e">
        <f t="shared" si="6"/>
        <v>#N/A</v>
      </c>
      <c r="DU31" s="173" t="e">
        <f t="shared" si="7"/>
        <v>#N/A</v>
      </c>
      <c r="DV31" s="173" t="e">
        <f t="shared" si="8"/>
        <v>#N/A</v>
      </c>
      <c r="DW31" s="173" t="e">
        <f t="shared" si="9"/>
        <v>#N/A</v>
      </c>
      <c r="DX31" s="173" t="e">
        <f t="shared" si="10"/>
        <v>#N/A</v>
      </c>
      <c r="DY31" s="173" t="e">
        <f t="shared" si="11"/>
        <v>#N/A</v>
      </c>
      <c r="DZ31" s="173" t="e">
        <f t="shared" si="12"/>
        <v>#N/A</v>
      </c>
      <c r="EA31" s="173" t="e">
        <f t="shared" si="13"/>
        <v>#N/A</v>
      </c>
      <c r="EB31" s="173" t="e">
        <f t="shared" si="14"/>
        <v>#N/A</v>
      </c>
      <c r="EC31" s="173" t="e">
        <f t="shared" si="15"/>
        <v>#N/A</v>
      </c>
      <c r="ED31" s="173" t="e">
        <f t="shared" si="16"/>
        <v>#N/A</v>
      </c>
      <c r="EE31" s="173" t="e">
        <f t="shared" si="17"/>
        <v>#N/A</v>
      </c>
      <c r="EF31" s="173" t="e">
        <f t="shared" si="18"/>
        <v>#N/A</v>
      </c>
      <c r="EG31" s="173" t="e">
        <f t="shared" si="19"/>
        <v>#N/A</v>
      </c>
      <c r="EH31" s="173" t="e">
        <f t="shared" si="20"/>
        <v>#N/A</v>
      </c>
      <c r="EI31" s="173" t="e">
        <f t="shared" si="21"/>
        <v>#N/A</v>
      </c>
      <c r="EJ31" s="173" t="e">
        <f t="shared" si="22"/>
        <v>#N/A</v>
      </c>
      <c r="EK31" s="173" t="e">
        <f t="shared" si="23"/>
        <v>#N/A</v>
      </c>
      <c r="EL31" s="173" t="e">
        <f t="shared" si="24"/>
        <v>#N/A</v>
      </c>
      <c r="EM31" s="173" t="e">
        <f t="shared" si="25"/>
        <v>#N/A</v>
      </c>
      <c r="EN31" s="173" t="e">
        <f t="shared" si="26"/>
        <v>#N/A</v>
      </c>
      <c r="EO31" s="173" t="e">
        <f t="shared" si="27"/>
        <v>#N/A</v>
      </c>
      <c r="EP31" s="173" t="e">
        <f t="shared" si="28"/>
        <v>#N/A</v>
      </c>
      <c r="EQ31" s="173" t="e">
        <f t="shared" si="29"/>
        <v>#N/A</v>
      </c>
      <c r="ER31" s="173" t="e">
        <f t="shared" si="30"/>
        <v>#N/A</v>
      </c>
      <c r="ES31" s="173" t="e">
        <f t="shared" si="31"/>
        <v>#N/A</v>
      </c>
      <c r="ET31" s="173" t="e">
        <f t="shared" si="32"/>
        <v>#N/A</v>
      </c>
      <c r="EU31" s="173" t="e">
        <f t="shared" si="33"/>
        <v>#N/A</v>
      </c>
      <c r="EV31" s="173" t="e">
        <f t="shared" si="34"/>
        <v>#N/A</v>
      </c>
      <c r="EW31" s="173" t="e">
        <f t="shared" si="35"/>
        <v>#N/A</v>
      </c>
      <c r="EX31" s="173" t="e">
        <f t="shared" si="36"/>
        <v>#N/A</v>
      </c>
      <c r="EY31" s="173" t="e">
        <f t="shared" si="37"/>
        <v>#N/A</v>
      </c>
      <c r="EZ31" s="173" t="e">
        <f t="shared" si="38"/>
        <v>#N/A</v>
      </c>
      <c r="FA31" s="173" t="e">
        <f t="shared" si="39"/>
        <v>#N/A</v>
      </c>
      <c r="FB31" s="173" t="e">
        <f t="shared" si="40"/>
        <v>#N/A</v>
      </c>
      <c r="FC31" s="173" t="e">
        <f t="shared" si="41"/>
        <v>#N/A</v>
      </c>
      <c r="FD31" s="173" t="e">
        <f t="shared" si="42"/>
        <v>#N/A</v>
      </c>
      <c r="FE31" s="173" t="e">
        <f t="shared" si="43"/>
        <v>#N/A</v>
      </c>
      <c r="FF31" s="173" t="e">
        <f t="shared" si="44"/>
        <v>#N/A</v>
      </c>
      <c r="FG31" s="173" t="e">
        <f t="shared" si="45"/>
        <v>#N/A</v>
      </c>
      <c r="FH31" s="173" t="e">
        <f t="shared" si="46"/>
        <v>#N/A</v>
      </c>
      <c r="FI31" s="173" t="e">
        <f t="shared" si="47"/>
        <v>#N/A</v>
      </c>
      <c r="FJ31" s="173" t="e">
        <f t="shared" si="48"/>
        <v>#N/A</v>
      </c>
      <c r="FK31" s="173" t="e">
        <f t="shared" si="49"/>
        <v>#N/A</v>
      </c>
      <c r="FL31" s="173" t="e">
        <f t="shared" si="50"/>
        <v>#N/A</v>
      </c>
      <c r="FM31" s="173" t="e">
        <f t="shared" si="51"/>
        <v>#N/A</v>
      </c>
      <c r="FN31" s="173" t="e">
        <f t="shared" si="52"/>
        <v>#N/A</v>
      </c>
      <c r="FO31" s="173" t="e">
        <f t="shared" si="53"/>
        <v>#N/A</v>
      </c>
      <c r="FP31" s="173" t="e">
        <f t="shared" si="54"/>
        <v>#N/A</v>
      </c>
      <c r="FQ31" s="173" t="e">
        <f t="shared" si="55"/>
        <v>#N/A</v>
      </c>
      <c r="FR31" s="173" t="e">
        <f t="shared" si="56"/>
        <v>#N/A</v>
      </c>
      <c r="FS31" s="173" t="e">
        <f t="shared" si="57"/>
        <v>#N/A</v>
      </c>
      <c r="FT31" s="173" t="e">
        <f t="shared" si="58"/>
        <v>#N/A</v>
      </c>
      <c r="FU31" s="173" t="e">
        <f t="shared" si="59"/>
        <v>#N/A</v>
      </c>
      <c r="FV31" s="173" t="e">
        <f t="shared" si="60"/>
        <v>#N/A</v>
      </c>
      <c r="FW31" s="173" t="e">
        <f t="shared" si="61"/>
        <v>#N/A</v>
      </c>
      <c r="FX31" s="173" t="e">
        <f t="shared" si="62"/>
        <v>#N/A</v>
      </c>
      <c r="FY31" s="173" t="e">
        <f t="shared" si="63"/>
        <v>#N/A</v>
      </c>
      <c r="FZ31" s="173" t="e">
        <f t="shared" si="64"/>
        <v>#N/A</v>
      </c>
      <c r="GA31" s="173" t="e">
        <f t="shared" si="65"/>
        <v>#N/A</v>
      </c>
      <c r="GB31" s="173" t="e">
        <f t="shared" si="66"/>
        <v>#N/A</v>
      </c>
      <c r="GC31" s="173" t="e">
        <f t="shared" si="67"/>
        <v>#N/A</v>
      </c>
      <c r="GD31" s="173" t="e">
        <f t="shared" si="68"/>
        <v>#N/A</v>
      </c>
      <c r="GE31" s="173" t="e">
        <f t="shared" si="69"/>
        <v>#N/A</v>
      </c>
      <c r="GF31" s="173" t="e">
        <f t="shared" si="70"/>
        <v>#N/A</v>
      </c>
      <c r="GG31" s="173" t="e">
        <f t="shared" si="71"/>
        <v>#N/A</v>
      </c>
      <c r="GH31" s="173" t="e">
        <f t="shared" si="72"/>
        <v>#N/A</v>
      </c>
      <c r="GI31" s="173" t="e">
        <f t="shared" si="73"/>
        <v>#N/A</v>
      </c>
      <c r="GJ31" s="173" t="e">
        <f t="shared" si="74"/>
        <v>#N/A</v>
      </c>
      <c r="GK31" s="173" t="e">
        <f t="shared" si="75"/>
        <v>#N/A</v>
      </c>
      <c r="GL31" s="173" t="e">
        <f t="shared" si="76"/>
        <v>#N/A</v>
      </c>
      <c r="GM31" s="173" t="e">
        <f t="shared" si="77"/>
        <v>#N/A</v>
      </c>
      <c r="GN31" s="173" t="e">
        <f t="shared" si="78"/>
        <v>#N/A</v>
      </c>
      <c r="GO31" s="173" t="e">
        <f t="shared" si="79"/>
        <v>#N/A</v>
      </c>
      <c r="GP31" s="173" t="e">
        <f t="shared" si="80"/>
        <v>#N/A</v>
      </c>
      <c r="GQ31" s="173" t="e">
        <f t="shared" si="81"/>
        <v>#N/A</v>
      </c>
      <c r="GR31" s="173" t="e">
        <f t="shared" si="82"/>
        <v>#N/A</v>
      </c>
      <c r="GS31" s="173" t="e">
        <f t="shared" si="83"/>
        <v>#N/A</v>
      </c>
      <c r="GT31" s="173" t="e">
        <f t="shared" si="84"/>
        <v>#N/A</v>
      </c>
      <c r="GU31" s="173" t="e">
        <f t="shared" si="85"/>
        <v>#N/A</v>
      </c>
      <c r="GV31" s="173" t="e">
        <f t="shared" si="86"/>
        <v>#N/A</v>
      </c>
      <c r="GW31" s="173" t="e">
        <f t="shared" si="87"/>
        <v>#N/A</v>
      </c>
      <c r="GX31" s="173" t="e">
        <f t="shared" si="88"/>
        <v>#N/A</v>
      </c>
      <c r="GY31" s="173" t="e">
        <f t="shared" si="89"/>
        <v>#N/A</v>
      </c>
      <c r="GZ31" s="173" t="e">
        <f t="shared" si="90"/>
        <v>#N/A</v>
      </c>
      <c r="HA31" s="173" t="e">
        <f t="shared" si="91"/>
        <v>#N/A</v>
      </c>
      <c r="HB31" s="173" t="e">
        <f t="shared" si="92"/>
        <v>#N/A</v>
      </c>
      <c r="HC31" s="173" t="e">
        <f t="shared" si="93"/>
        <v>#N/A</v>
      </c>
      <c r="HD31" s="173" t="e">
        <f t="shared" si="94"/>
        <v>#N/A</v>
      </c>
      <c r="HE31" s="173" t="e">
        <f t="shared" si="95"/>
        <v>#N/A</v>
      </c>
      <c r="HF31" s="173" t="e">
        <f t="shared" si="96"/>
        <v>#N/A</v>
      </c>
      <c r="HG31" s="173" t="e">
        <f t="shared" si="97"/>
        <v>#N/A</v>
      </c>
      <c r="HH31" s="173" t="e">
        <f t="shared" si="98"/>
        <v>#N/A</v>
      </c>
      <c r="HI31" s="173" t="e">
        <f t="shared" si="99"/>
        <v>#N/A</v>
      </c>
      <c r="HJ31" s="173" t="e">
        <f t="shared" si="100"/>
        <v>#N/A</v>
      </c>
      <c r="HK31" s="173" t="e">
        <f t="shared" si="101"/>
        <v>#N/A</v>
      </c>
      <c r="HL31" s="173" t="e">
        <f t="shared" si="102"/>
        <v>#N/A</v>
      </c>
      <c r="HM31" s="173" t="e">
        <f t="shared" si="103"/>
        <v>#N/A</v>
      </c>
      <c r="HN31" s="173" t="e">
        <f t="shared" si="104"/>
        <v>#N/A</v>
      </c>
      <c r="HO31" s="173" t="e">
        <f t="shared" si="105"/>
        <v>#N/A</v>
      </c>
      <c r="HP31" s="173" t="e">
        <f t="shared" si="106"/>
        <v>#N/A</v>
      </c>
    </row>
    <row r="32" spans="1:224" hidden="1" x14ac:dyDescent="0.25">
      <c r="A32" s="4">
        <v>29</v>
      </c>
      <c r="B32" s="99"/>
      <c r="C32" s="99"/>
      <c r="D32" s="99"/>
      <c r="E32" s="36" t="str">
        <f t="shared" si="107"/>
        <v/>
      </c>
      <c r="F32" s="36" t="str">
        <f t="shared" si="108"/>
        <v/>
      </c>
      <c r="G32" s="77" t="str">
        <f t="shared" si="109"/>
        <v/>
      </c>
      <c r="H32" s="23"/>
      <c r="I32" s="58"/>
      <c r="J32" s="300"/>
      <c r="K32" s="78" t="str">
        <f>IF(AND(B32&gt;0,C32&gt;0,D32&gt;0),IF(ISBLANK(J32),IF(ISBLANK(H32),"",(D32-B32)*VLOOKUP(H32,VLookups!$A$4:$B$13,2,FALSE)),J32),"")</f>
        <v/>
      </c>
      <c r="L32" s="79" t="str">
        <f t="shared" si="0"/>
        <v/>
      </c>
      <c r="M32" s="99"/>
      <c r="N32" s="290" t="str">
        <f>IF(AND(M32&gt;0,C32&gt;0,NOT(K32="")),ABS(VLOOKUP($M$1,VLookups!$A$43:$B$44,2,FALSE)-_xlfn.NORM.DIST(M32,G32,K32,TRUE)),"")</f>
        <v/>
      </c>
      <c r="O32" s="98" t="str">
        <f>IF(AND($B32&gt;0,$C32&gt;0,$D32&gt;0,NOT(ISBLANK($H32))),_xlfn.NORM.INV(ABS(VLOOKUP($M$1,VLookups!$A$43:$B$44,2,FALSE)-O$3),$G32,$K32),"")</f>
        <v/>
      </c>
      <c r="P32" s="97" t="str">
        <f>IF(AND($B32&gt;0,$C32&gt;0,$D32&gt;0,NOT(ISBLANK($H32))),_xlfn.NORM.INV(ABS(VLOOKUP($M$1,VLookups!$A$43:$B$44,2,FALSE)-P$3),$G32,$K32),"")</f>
        <v/>
      </c>
      <c r="Q32" s="98" t="str">
        <f>IF(AND($B32&gt;0,$C32&gt;0,$D32&gt;0,NOT(ISBLANK($H32))),_xlfn.NORM.INV(ABS(VLOOKUP($M$1,VLookups!$A$43:$B$44,2,FALSE)-Q$3),$G32,$K32),"")</f>
        <v/>
      </c>
      <c r="R32" s="97" t="str">
        <f>IF(AND($B32&gt;0,$C32&gt;0,$D32&gt;0,NOT(ISBLANK($H32))),_xlfn.NORM.INV(ABS(VLOOKUP($M$1,VLookups!$A$43:$B$44,2,FALSE)-R$3),$G32,$K32),"")</f>
        <v/>
      </c>
      <c r="S32" s="98" t="str">
        <f>IF(AND($B32&gt;0,$C32&gt;0,$D32&gt;0,NOT(ISBLANK($H32))),_xlfn.NORM.INV(ABS(VLOOKUP($M$1,VLookups!$A$43:$B$44,2,FALSE)-S$3),$G32,$K32),"")</f>
        <v/>
      </c>
      <c r="T32" s="97" t="str">
        <f>IF(AND($B32&gt;0,$C32&gt;0,$D32&gt;0,NOT(ISBLANK($H32))),_xlfn.NORM.INV(ABS(VLOOKUP($M$1,VLookups!$A$43:$B$44,2,FALSE)-T$3),$G32,$K32),"")</f>
        <v/>
      </c>
      <c r="U32" s="5"/>
      <c r="V32" s="172"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3" t="e">
        <f t="shared" si="6"/>
        <v>#N/A</v>
      </c>
      <c r="DU32" s="173" t="e">
        <f t="shared" si="7"/>
        <v>#N/A</v>
      </c>
      <c r="DV32" s="173" t="e">
        <f t="shared" si="8"/>
        <v>#N/A</v>
      </c>
      <c r="DW32" s="173" t="e">
        <f t="shared" si="9"/>
        <v>#N/A</v>
      </c>
      <c r="DX32" s="173" t="e">
        <f t="shared" si="10"/>
        <v>#N/A</v>
      </c>
      <c r="DY32" s="173" t="e">
        <f t="shared" si="11"/>
        <v>#N/A</v>
      </c>
      <c r="DZ32" s="173" t="e">
        <f t="shared" si="12"/>
        <v>#N/A</v>
      </c>
      <c r="EA32" s="173" t="e">
        <f t="shared" si="13"/>
        <v>#N/A</v>
      </c>
      <c r="EB32" s="173" t="e">
        <f t="shared" si="14"/>
        <v>#N/A</v>
      </c>
      <c r="EC32" s="173" t="e">
        <f t="shared" si="15"/>
        <v>#N/A</v>
      </c>
      <c r="ED32" s="173" t="e">
        <f t="shared" si="16"/>
        <v>#N/A</v>
      </c>
      <c r="EE32" s="173" t="e">
        <f t="shared" si="17"/>
        <v>#N/A</v>
      </c>
      <c r="EF32" s="173" t="e">
        <f t="shared" si="18"/>
        <v>#N/A</v>
      </c>
      <c r="EG32" s="173" t="e">
        <f t="shared" si="19"/>
        <v>#N/A</v>
      </c>
      <c r="EH32" s="173" t="e">
        <f t="shared" si="20"/>
        <v>#N/A</v>
      </c>
      <c r="EI32" s="173" t="e">
        <f t="shared" si="21"/>
        <v>#N/A</v>
      </c>
      <c r="EJ32" s="173" t="e">
        <f t="shared" si="22"/>
        <v>#N/A</v>
      </c>
      <c r="EK32" s="173" t="e">
        <f t="shared" si="23"/>
        <v>#N/A</v>
      </c>
      <c r="EL32" s="173" t="e">
        <f t="shared" si="24"/>
        <v>#N/A</v>
      </c>
      <c r="EM32" s="173" t="e">
        <f t="shared" si="25"/>
        <v>#N/A</v>
      </c>
      <c r="EN32" s="173" t="e">
        <f t="shared" si="26"/>
        <v>#N/A</v>
      </c>
      <c r="EO32" s="173" t="e">
        <f t="shared" si="27"/>
        <v>#N/A</v>
      </c>
      <c r="EP32" s="173" t="e">
        <f t="shared" si="28"/>
        <v>#N/A</v>
      </c>
      <c r="EQ32" s="173" t="e">
        <f t="shared" si="29"/>
        <v>#N/A</v>
      </c>
      <c r="ER32" s="173" t="e">
        <f t="shared" si="30"/>
        <v>#N/A</v>
      </c>
      <c r="ES32" s="173" t="e">
        <f t="shared" si="31"/>
        <v>#N/A</v>
      </c>
      <c r="ET32" s="173" t="e">
        <f t="shared" si="32"/>
        <v>#N/A</v>
      </c>
      <c r="EU32" s="173" t="e">
        <f t="shared" si="33"/>
        <v>#N/A</v>
      </c>
      <c r="EV32" s="173" t="e">
        <f t="shared" si="34"/>
        <v>#N/A</v>
      </c>
      <c r="EW32" s="173" t="e">
        <f t="shared" si="35"/>
        <v>#N/A</v>
      </c>
      <c r="EX32" s="173" t="e">
        <f t="shared" si="36"/>
        <v>#N/A</v>
      </c>
      <c r="EY32" s="173" t="e">
        <f t="shared" si="37"/>
        <v>#N/A</v>
      </c>
      <c r="EZ32" s="173" t="e">
        <f t="shared" si="38"/>
        <v>#N/A</v>
      </c>
      <c r="FA32" s="173" t="e">
        <f t="shared" si="39"/>
        <v>#N/A</v>
      </c>
      <c r="FB32" s="173" t="e">
        <f t="shared" si="40"/>
        <v>#N/A</v>
      </c>
      <c r="FC32" s="173" t="e">
        <f t="shared" si="41"/>
        <v>#N/A</v>
      </c>
      <c r="FD32" s="173" t="e">
        <f t="shared" si="42"/>
        <v>#N/A</v>
      </c>
      <c r="FE32" s="173" t="e">
        <f t="shared" si="43"/>
        <v>#N/A</v>
      </c>
      <c r="FF32" s="173" t="e">
        <f t="shared" si="44"/>
        <v>#N/A</v>
      </c>
      <c r="FG32" s="173" t="e">
        <f t="shared" si="45"/>
        <v>#N/A</v>
      </c>
      <c r="FH32" s="173" t="e">
        <f t="shared" si="46"/>
        <v>#N/A</v>
      </c>
      <c r="FI32" s="173" t="e">
        <f t="shared" si="47"/>
        <v>#N/A</v>
      </c>
      <c r="FJ32" s="173" t="e">
        <f t="shared" si="48"/>
        <v>#N/A</v>
      </c>
      <c r="FK32" s="173" t="e">
        <f t="shared" si="49"/>
        <v>#N/A</v>
      </c>
      <c r="FL32" s="173" t="e">
        <f t="shared" si="50"/>
        <v>#N/A</v>
      </c>
      <c r="FM32" s="173" t="e">
        <f t="shared" si="51"/>
        <v>#N/A</v>
      </c>
      <c r="FN32" s="173" t="e">
        <f t="shared" si="52"/>
        <v>#N/A</v>
      </c>
      <c r="FO32" s="173" t="e">
        <f t="shared" si="53"/>
        <v>#N/A</v>
      </c>
      <c r="FP32" s="173" t="e">
        <f t="shared" si="54"/>
        <v>#N/A</v>
      </c>
      <c r="FQ32" s="173" t="e">
        <f t="shared" si="55"/>
        <v>#N/A</v>
      </c>
      <c r="FR32" s="173" t="e">
        <f t="shared" si="56"/>
        <v>#N/A</v>
      </c>
      <c r="FS32" s="173" t="e">
        <f t="shared" si="57"/>
        <v>#N/A</v>
      </c>
      <c r="FT32" s="173" t="e">
        <f t="shared" si="58"/>
        <v>#N/A</v>
      </c>
      <c r="FU32" s="173" t="e">
        <f t="shared" si="59"/>
        <v>#N/A</v>
      </c>
      <c r="FV32" s="173" t="e">
        <f t="shared" si="60"/>
        <v>#N/A</v>
      </c>
      <c r="FW32" s="173" t="e">
        <f t="shared" si="61"/>
        <v>#N/A</v>
      </c>
      <c r="FX32" s="173" t="e">
        <f t="shared" si="62"/>
        <v>#N/A</v>
      </c>
      <c r="FY32" s="173" t="e">
        <f t="shared" si="63"/>
        <v>#N/A</v>
      </c>
      <c r="FZ32" s="173" t="e">
        <f t="shared" si="64"/>
        <v>#N/A</v>
      </c>
      <c r="GA32" s="173" t="e">
        <f t="shared" si="65"/>
        <v>#N/A</v>
      </c>
      <c r="GB32" s="173" t="e">
        <f t="shared" si="66"/>
        <v>#N/A</v>
      </c>
      <c r="GC32" s="173" t="e">
        <f t="shared" si="67"/>
        <v>#N/A</v>
      </c>
      <c r="GD32" s="173" t="e">
        <f t="shared" si="68"/>
        <v>#N/A</v>
      </c>
      <c r="GE32" s="173" t="e">
        <f t="shared" si="69"/>
        <v>#N/A</v>
      </c>
      <c r="GF32" s="173" t="e">
        <f t="shared" si="70"/>
        <v>#N/A</v>
      </c>
      <c r="GG32" s="173" t="e">
        <f t="shared" si="71"/>
        <v>#N/A</v>
      </c>
      <c r="GH32" s="173" t="e">
        <f t="shared" si="72"/>
        <v>#N/A</v>
      </c>
      <c r="GI32" s="173" t="e">
        <f t="shared" si="73"/>
        <v>#N/A</v>
      </c>
      <c r="GJ32" s="173" t="e">
        <f t="shared" si="74"/>
        <v>#N/A</v>
      </c>
      <c r="GK32" s="173" t="e">
        <f t="shared" si="75"/>
        <v>#N/A</v>
      </c>
      <c r="GL32" s="173" t="e">
        <f t="shared" si="76"/>
        <v>#N/A</v>
      </c>
      <c r="GM32" s="173" t="e">
        <f t="shared" si="77"/>
        <v>#N/A</v>
      </c>
      <c r="GN32" s="173" t="e">
        <f t="shared" si="78"/>
        <v>#N/A</v>
      </c>
      <c r="GO32" s="173" t="e">
        <f t="shared" si="79"/>
        <v>#N/A</v>
      </c>
      <c r="GP32" s="173" t="e">
        <f t="shared" si="80"/>
        <v>#N/A</v>
      </c>
      <c r="GQ32" s="173" t="e">
        <f t="shared" si="81"/>
        <v>#N/A</v>
      </c>
      <c r="GR32" s="173" t="e">
        <f t="shared" si="82"/>
        <v>#N/A</v>
      </c>
      <c r="GS32" s="173" t="e">
        <f t="shared" si="83"/>
        <v>#N/A</v>
      </c>
      <c r="GT32" s="173" t="e">
        <f t="shared" si="84"/>
        <v>#N/A</v>
      </c>
      <c r="GU32" s="173" t="e">
        <f t="shared" si="85"/>
        <v>#N/A</v>
      </c>
      <c r="GV32" s="173" t="e">
        <f t="shared" si="86"/>
        <v>#N/A</v>
      </c>
      <c r="GW32" s="173" t="e">
        <f t="shared" si="87"/>
        <v>#N/A</v>
      </c>
      <c r="GX32" s="173" t="e">
        <f t="shared" si="88"/>
        <v>#N/A</v>
      </c>
      <c r="GY32" s="173" t="e">
        <f t="shared" si="89"/>
        <v>#N/A</v>
      </c>
      <c r="GZ32" s="173" t="e">
        <f t="shared" si="90"/>
        <v>#N/A</v>
      </c>
      <c r="HA32" s="173" t="e">
        <f t="shared" si="91"/>
        <v>#N/A</v>
      </c>
      <c r="HB32" s="173" t="e">
        <f t="shared" si="92"/>
        <v>#N/A</v>
      </c>
      <c r="HC32" s="173" t="e">
        <f t="shared" si="93"/>
        <v>#N/A</v>
      </c>
      <c r="HD32" s="173" t="e">
        <f t="shared" si="94"/>
        <v>#N/A</v>
      </c>
      <c r="HE32" s="173" t="e">
        <f t="shared" si="95"/>
        <v>#N/A</v>
      </c>
      <c r="HF32" s="173" t="e">
        <f t="shared" si="96"/>
        <v>#N/A</v>
      </c>
      <c r="HG32" s="173" t="e">
        <f t="shared" si="97"/>
        <v>#N/A</v>
      </c>
      <c r="HH32" s="173" t="e">
        <f t="shared" si="98"/>
        <v>#N/A</v>
      </c>
      <c r="HI32" s="173" t="e">
        <f t="shared" si="99"/>
        <v>#N/A</v>
      </c>
      <c r="HJ32" s="173" t="e">
        <f t="shared" si="100"/>
        <v>#N/A</v>
      </c>
      <c r="HK32" s="173" t="e">
        <f t="shared" si="101"/>
        <v>#N/A</v>
      </c>
      <c r="HL32" s="173" t="e">
        <f t="shared" si="102"/>
        <v>#N/A</v>
      </c>
      <c r="HM32" s="173" t="e">
        <f t="shared" si="103"/>
        <v>#N/A</v>
      </c>
      <c r="HN32" s="173" t="e">
        <f t="shared" si="104"/>
        <v>#N/A</v>
      </c>
      <c r="HO32" s="173" t="e">
        <f t="shared" si="105"/>
        <v>#N/A</v>
      </c>
      <c r="HP32" s="173" t="e">
        <f t="shared" si="106"/>
        <v>#N/A</v>
      </c>
    </row>
    <row r="33" spans="1:224" hidden="1" x14ac:dyDescent="0.25">
      <c r="A33" s="4">
        <v>30</v>
      </c>
      <c r="B33" s="99"/>
      <c r="C33" s="99"/>
      <c r="D33" s="99"/>
      <c r="E33" s="36" t="str">
        <f t="shared" si="107"/>
        <v/>
      </c>
      <c r="F33" s="36" t="str">
        <f t="shared" si="108"/>
        <v/>
      </c>
      <c r="G33" s="77" t="str">
        <f t="shared" si="109"/>
        <v/>
      </c>
      <c r="H33" s="23"/>
      <c r="I33" s="58"/>
      <c r="J33" s="300"/>
      <c r="K33" s="78" t="str">
        <f>IF(AND(B33&gt;0,C33&gt;0,D33&gt;0),IF(ISBLANK(J33),IF(ISBLANK(H33),"",(D33-B33)*VLOOKUP(H33,VLookups!$A$4:$B$13,2,FALSE)),J33),"")</f>
        <v/>
      </c>
      <c r="L33" s="79" t="str">
        <f t="shared" si="0"/>
        <v/>
      </c>
      <c r="M33" s="99"/>
      <c r="N33" s="290" t="str">
        <f>IF(AND(M33&gt;0,C33&gt;0,NOT(K33="")),ABS(VLOOKUP($M$1,VLookups!$A$43:$B$44,2,FALSE)-_xlfn.NORM.DIST(M33,G33,K33,TRUE)),"")</f>
        <v/>
      </c>
      <c r="O33" s="98" t="str">
        <f>IF(AND($B33&gt;0,$C33&gt;0,$D33&gt;0,NOT(ISBLANK($H33))),_xlfn.NORM.INV(ABS(VLOOKUP($M$1,VLookups!$A$43:$B$44,2,FALSE)-O$3),$G33,$K33),"")</f>
        <v/>
      </c>
      <c r="P33" s="97" t="str">
        <f>IF(AND($B33&gt;0,$C33&gt;0,$D33&gt;0,NOT(ISBLANK($H33))),_xlfn.NORM.INV(ABS(VLOOKUP($M$1,VLookups!$A$43:$B$44,2,FALSE)-P$3),$G33,$K33),"")</f>
        <v/>
      </c>
      <c r="Q33" s="98" t="str">
        <f>IF(AND($B33&gt;0,$C33&gt;0,$D33&gt;0,NOT(ISBLANK($H33))),_xlfn.NORM.INV(ABS(VLOOKUP($M$1,VLookups!$A$43:$B$44,2,FALSE)-Q$3),$G33,$K33),"")</f>
        <v/>
      </c>
      <c r="R33" s="97" t="str">
        <f>IF(AND($B33&gt;0,$C33&gt;0,$D33&gt;0,NOT(ISBLANK($H33))),_xlfn.NORM.INV(ABS(VLOOKUP($M$1,VLookups!$A$43:$B$44,2,FALSE)-R$3),$G33,$K33),"")</f>
        <v/>
      </c>
      <c r="S33" s="98" t="str">
        <f>IF(AND($B33&gt;0,$C33&gt;0,$D33&gt;0,NOT(ISBLANK($H33))),_xlfn.NORM.INV(ABS(VLOOKUP($M$1,VLookups!$A$43:$B$44,2,FALSE)-S$3),$G33,$K33),"")</f>
        <v/>
      </c>
      <c r="T33" s="97" t="str">
        <f>IF(AND($B33&gt;0,$C33&gt;0,$D33&gt;0,NOT(ISBLANK($H33))),_xlfn.NORM.INV(ABS(VLOOKUP($M$1,VLookups!$A$43:$B$44,2,FALSE)-T$3),$G33,$K33),"")</f>
        <v/>
      </c>
      <c r="U33" s="5"/>
      <c r="V33" s="172"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3" t="e">
        <f t="shared" si="6"/>
        <v>#N/A</v>
      </c>
      <c r="DU33" s="173" t="e">
        <f t="shared" si="7"/>
        <v>#N/A</v>
      </c>
      <c r="DV33" s="173" t="e">
        <f t="shared" si="8"/>
        <v>#N/A</v>
      </c>
      <c r="DW33" s="173" t="e">
        <f t="shared" si="9"/>
        <v>#N/A</v>
      </c>
      <c r="DX33" s="173" t="e">
        <f t="shared" si="10"/>
        <v>#N/A</v>
      </c>
      <c r="DY33" s="173" t="e">
        <f t="shared" si="11"/>
        <v>#N/A</v>
      </c>
      <c r="DZ33" s="173" t="e">
        <f t="shared" si="12"/>
        <v>#N/A</v>
      </c>
      <c r="EA33" s="173" t="e">
        <f t="shared" si="13"/>
        <v>#N/A</v>
      </c>
      <c r="EB33" s="173" t="e">
        <f t="shared" si="14"/>
        <v>#N/A</v>
      </c>
      <c r="EC33" s="173" t="e">
        <f t="shared" si="15"/>
        <v>#N/A</v>
      </c>
      <c r="ED33" s="173" t="e">
        <f t="shared" si="16"/>
        <v>#N/A</v>
      </c>
      <c r="EE33" s="173" t="e">
        <f t="shared" si="17"/>
        <v>#N/A</v>
      </c>
      <c r="EF33" s="173" t="e">
        <f t="shared" si="18"/>
        <v>#N/A</v>
      </c>
      <c r="EG33" s="173" t="e">
        <f t="shared" si="19"/>
        <v>#N/A</v>
      </c>
      <c r="EH33" s="173" t="e">
        <f t="shared" si="20"/>
        <v>#N/A</v>
      </c>
      <c r="EI33" s="173" t="e">
        <f t="shared" si="21"/>
        <v>#N/A</v>
      </c>
      <c r="EJ33" s="173" t="e">
        <f t="shared" si="22"/>
        <v>#N/A</v>
      </c>
      <c r="EK33" s="173" t="e">
        <f t="shared" si="23"/>
        <v>#N/A</v>
      </c>
      <c r="EL33" s="173" t="e">
        <f t="shared" si="24"/>
        <v>#N/A</v>
      </c>
      <c r="EM33" s="173" t="e">
        <f t="shared" si="25"/>
        <v>#N/A</v>
      </c>
      <c r="EN33" s="173" t="e">
        <f t="shared" si="26"/>
        <v>#N/A</v>
      </c>
      <c r="EO33" s="173" t="e">
        <f t="shared" si="27"/>
        <v>#N/A</v>
      </c>
      <c r="EP33" s="173" t="e">
        <f t="shared" si="28"/>
        <v>#N/A</v>
      </c>
      <c r="EQ33" s="173" t="e">
        <f t="shared" si="29"/>
        <v>#N/A</v>
      </c>
      <c r="ER33" s="173" t="e">
        <f t="shared" si="30"/>
        <v>#N/A</v>
      </c>
      <c r="ES33" s="173" t="e">
        <f t="shared" si="31"/>
        <v>#N/A</v>
      </c>
      <c r="ET33" s="173" t="e">
        <f t="shared" si="32"/>
        <v>#N/A</v>
      </c>
      <c r="EU33" s="173" t="e">
        <f t="shared" si="33"/>
        <v>#N/A</v>
      </c>
      <c r="EV33" s="173" t="e">
        <f t="shared" si="34"/>
        <v>#N/A</v>
      </c>
      <c r="EW33" s="173" t="e">
        <f t="shared" si="35"/>
        <v>#N/A</v>
      </c>
      <c r="EX33" s="173" t="e">
        <f t="shared" si="36"/>
        <v>#N/A</v>
      </c>
      <c r="EY33" s="173" t="e">
        <f t="shared" si="37"/>
        <v>#N/A</v>
      </c>
      <c r="EZ33" s="173" t="e">
        <f t="shared" si="38"/>
        <v>#N/A</v>
      </c>
      <c r="FA33" s="173" t="e">
        <f t="shared" si="39"/>
        <v>#N/A</v>
      </c>
      <c r="FB33" s="173" t="e">
        <f t="shared" si="40"/>
        <v>#N/A</v>
      </c>
      <c r="FC33" s="173" t="e">
        <f t="shared" si="41"/>
        <v>#N/A</v>
      </c>
      <c r="FD33" s="173" t="e">
        <f t="shared" si="42"/>
        <v>#N/A</v>
      </c>
      <c r="FE33" s="173" t="e">
        <f t="shared" si="43"/>
        <v>#N/A</v>
      </c>
      <c r="FF33" s="173" t="e">
        <f t="shared" si="44"/>
        <v>#N/A</v>
      </c>
      <c r="FG33" s="173" t="e">
        <f t="shared" si="45"/>
        <v>#N/A</v>
      </c>
      <c r="FH33" s="173" t="e">
        <f t="shared" si="46"/>
        <v>#N/A</v>
      </c>
      <c r="FI33" s="173" t="e">
        <f t="shared" si="47"/>
        <v>#N/A</v>
      </c>
      <c r="FJ33" s="173" t="e">
        <f t="shared" si="48"/>
        <v>#N/A</v>
      </c>
      <c r="FK33" s="173" t="e">
        <f t="shared" si="49"/>
        <v>#N/A</v>
      </c>
      <c r="FL33" s="173" t="e">
        <f t="shared" si="50"/>
        <v>#N/A</v>
      </c>
      <c r="FM33" s="173" t="e">
        <f t="shared" si="51"/>
        <v>#N/A</v>
      </c>
      <c r="FN33" s="173" t="e">
        <f t="shared" si="52"/>
        <v>#N/A</v>
      </c>
      <c r="FO33" s="173" t="e">
        <f t="shared" si="53"/>
        <v>#N/A</v>
      </c>
      <c r="FP33" s="173" t="e">
        <f t="shared" si="54"/>
        <v>#N/A</v>
      </c>
      <c r="FQ33" s="173" t="e">
        <f t="shared" si="55"/>
        <v>#N/A</v>
      </c>
      <c r="FR33" s="173" t="e">
        <f t="shared" si="56"/>
        <v>#N/A</v>
      </c>
      <c r="FS33" s="173" t="e">
        <f t="shared" si="57"/>
        <v>#N/A</v>
      </c>
      <c r="FT33" s="173" t="e">
        <f t="shared" si="58"/>
        <v>#N/A</v>
      </c>
      <c r="FU33" s="173" t="e">
        <f t="shared" si="59"/>
        <v>#N/A</v>
      </c>
      <c r="FV33" s="173" t="e">
        <f t="shared" si="60"/>
        <v>#N/A</v>
      </c>
      <c r="FW33" s="173" t="e">
        <f t="shared" si="61"/>
        <v>#N/A</v>
      </c>
      <c r="FX33" s="173" t="e">
        <f t="shared" si="62"/>
        <v>#N/A</v>
      </c>
      <c r="FY33" s="173" t="e">
        <f t="shared" si="63"/>
        <v>#N/A</v>
      </c>
      <c r="FZ33" s="173" t="e">
        <f t="shared" si="64"/>
        <v>#N/A</v>
      </c>
      <c r="GA33" s="173" t="e">
        <f t="shared" si="65"/>
        <v>#N/A</v>
      </c>
      <c r="GB33" s="173" t="e">
        <f t="shared" si="66"/>
        <v>#N/A</v>
      </c>
      <c r="GC33" s="173" t="e">
        <f t="shared" si="67"/>
        <v>#N/A</v>
      </c>
      <c r="GD33" s="173" t="e">
        <f t="shared" si="68"/>
        <v>#N/A</v>
      </c>
      <c r="GE33" s="173" t="e">
        <f t="shared" si="69"/>
        <v>#N/A</v>
      </c>
      <c r="GF33" s="173" t="e">
        <f t="shared" si="70"/>
        <v>#N/A</v>
      </c>
      <c r="GG33" s="173" t="e">
        <f t="shared" si="71"/>
        <v>#N/A</v>
      </c>
      <c r="GH33" s="173" t="e">
        <f t="shared" si="72"/>
        <v>#N/A</v>
      </c>
      <c r="GI33" s="173" t="e">
        <f t="shared" si="73"/>
        <v>#N/A</v>
      </c>
      <c r="GJ33" s="173" t="e">
        <f t="shared" si="74"/>
        <v>#N/A</v>
      </c>
      <c r="GK33" s="173" t="e">
        <f t="shared" si="75"/>
        <v>#N/A</v>
      </c>
      <c r="GL33" s="173" t="e">
        <f t="shared" si="76"/>
        <v>#N/A</v>
      </c>
      <c r="GM33" s="173" t="e">
        <f t="shared" si="77"/>
        <v>#N/A</v>
      </c>
      <c r="GN33" s="173" t="e">
        <f t="shared" si="78"/>
        <v>#N/A</v>
      </c>
      <c r="GO33" s="173" t="e">
        <f t="shared" si="79"/>
        <v>#N/A</v>
      </c>
      <c r="GP33" s="173" t="e">
        <f t="shared" si="80"/>
        <v>#N/A</v>
      </c>
      <c r="GQ33" s="173" t="e">
        <f t="shared" si="81"/>
        <v>#N/A</v>
      </c>
      <c r="GR33" s="173" t="e">
        <f t="shared" si="82"/>
        <v>#N/A</v>
      </c>
      <c r="GS33" s="173" t="e">
        <f t="shared" si="83"/>
        <v>#N/A</v>
      </c>
      <c r="GT33" s="173" t="e">
        <f t="shared" si="84"/>
        <v>#N/A</v>
      </c>
      <c r="GU33" s="173" t="e">
        <f t="shared" si="85"/>
        <v>#N/A</v>
      </c>
      <c r="GV33" s="173" t="e">
        <f t="shared" si="86"/>
        <v>#N/A</v>
      </c>
      <c r="GW33" s="173" t="e">
        <f t="shared" si="87"/>
        <v>#N/A</v>
      </c>
      <c r="GX33" s="173" t="e">
        <f t="shared" si="88"/>
        <v>#N/A</v>
      </c>
      <c r="GY33" s="173" t="e">
        <f t="shared" si="89"/>
        <v>#N/A</v>
      </c>
      <c r="GZ33" s="173" t="e">
        <f t="shared" si="90"/>
        <v>#N/A</v>
      </c>
      <c r="HA33" s="173" t="e">
        <f t="shared" si="91"/>
        <v>#N/A</v>
      </c>
      <c r="HB33" s="173" t="e">
        <f t="shared" si="92"/>
        <v>#N/A</v>
      </c>
      <c r="HC33" s="173" t="e">
        <f t="shared" si="93"/>
        <v>#N/A</v>
      </c>
      <c r="HD33" s="173" t="e">
        <f t="shared" si="94"/>
        <v>#N/A</v>
      </c>
      <c r="HE33" s="173" t="e">
        <f t="shared" si="95"/>
        <v>#N/A</v>
      </c>
      <c r="HF33" s="173" t="e">
        <f t="shared" si="96"/>
        <v>#N/A</v>
      </c>
      <c r="HG33" s="173" t="e">
        <f t="shared" si="97"/>
        <v>#N/A</v>
      </c>
      <c r="HH33" s="173" t="e">
        <f t="shared" si="98"/>
        <v>#N/A</v>
      </c>
      <c r="HI33" s="173" t="e">
        <f t="shared" si="99"/>
        <v>#N/A</v>
      </c>
      <c r="HJ33" s="173" t="e">
        <f t="shared" si="100"/>
        <v>#N/A</v>
      </c>
      <c r="HK33" s="173" t="e">
        <f t="shared" si="101"/>
        <v>#N/A</v>
      </c>
      <c r="HL33" s="173" t="e">
        <f t="shared" si="102"/>
        <v>#N/A</v>
      </c>
      <c r="HM33" s="173" t="e">
        <f t="shared" si="103"/>
        <v>#N/A</v>
      </c>
      <c r="HN33" s="173" t="e">
        <f t="shared" si="104"/>
        <v>#N/A</v>
      </c>
      <c r="HO33" s="173" t="e">
        <f t="shared" si="105"/>
        <v>#N/A</v>
      </c>
      <c r="HP33" s="173" t="e">
        <f t="shared" si="106"/>
        <v>#N/A</v>
      </c>
    </row>
    <row r="34" spans="1:224" hidden="1" x14ac:dyDescent="0.25">
      <c r="A34" s="4">
        <v>31</v>
      </c>
      <c r="B34" s="99"/>
      <c r="C34" s="99"/>
      <c r="D34" s="99"/>
      <c r="E34" s="36" t="str">
        <f t="shared" si="107"/>
        <v/>
      </c>
      <c r="F34" s="36" t="str">
        <f t="shared" si="108"/>
        <v/>
      </c>
      <c r="G34" s="77" t="str">
        <f t="shared" si="109"/>
        <v/>
      </c>
      <c r="H34" s="23"/>
      <c r="I34" s="58"/>
      <c r="J34" s="300"/>
      <c r="K34" s="78" t="str">
        <f>IF(AND(B34&gt;0,C34&gt;0,D34&gt;0),IF(ISBLANK(J34),IF(ISBLANK(H34),"",(D34-B34)*VLOOKUP(H34,VLookups!$A$4:$B$13,2,FALSE)),J34),"")</f>
        <v/>
      </c>
      <c r="L34" s="79" t="str">
        <f t="shared" si="0"/>
        <v/>
      </c>
      <c r="M34" s="99"/>
      <c r="N34" s="290" t="str">
        <f>IF(AND(M34&gt;0,C34&gt;0,NOT(K34="")),ABS(VLOOKUP($M$1,VLookups!$A$43:$B$44,2,FALSE)-_xlfn.NORM.DIST(M34,G34,K34,TRUE)),"")</f>
        <v/>
      </c>
      <c r="O34" s="98" t="str">
        <f>IF(AND($B34&gt;0,$C34&gt;0,$D34&gt;0,NOT(ISBLANK($H34))),_xlfn.NORM.INV(ABS(VLOOKUP($M$1,VLookups!$A$43:$B$44,2,FALSE)-O$3),$G34,$K34),"")</f>
        <v/>
      </c>
      <c r="P34" s="97" t="str">
        <f>IF(AND($B34&gt;0,$C34&gt;0,$D34&gt;0,NOT(ISBLANK($H34))),_xlfn.NORM.INV(ABS(VLOOKUP($M$1,VLookups!$A$43:$B$44,2,FALSE)-P$3),$G34,$K34),"")</f>
        <v/>
      </c>
      <c r="Q34" s="98" t="str">
        <f>IF(AND($B34&gt;0,$C34&gt;0,$D34&gt;0,NOT(ISBLANK($H34))),_xlfn.NORM.INV(ABS(VLOOKUP($M$1,VLookups!$A$43:$B$44,2,FALSE)-Q$3),$G34,$K34),"")</f>
        <v/>
      </c>
      <c r="R34" s="97" t="str">
        <f>IF(AND($B34&gt;0,$C34&gt;0,$D34&gt;0,NOT(ISBLANK($H34))),_xlfn.NORM.INV(ABS(VLOOKUP($M$1,VLookups!$A$43:$B$44,2,FALSE)-R$3),$G34,$K34),"")</f>
        <v/>
      </c>
      <c r="S34" s="98" t="str">
        <f>IF(AND($B34&gt;0,$C34&gt;0,$D34&gt;0,NOT(ISBLANK($H34))),_xlfn.NORM.INV(ABS(VLOOKUP($M$1,VLookups!$A$43:$B$44,2,FALSE)-S$3),$G34,$K34),"")</f>
        <v/>
      </c>
      <c r="T34" s="97" t="str">
        <f>IF(AND($B34&gt;0,$C34&gt;0,$D34&gt;0,NOT(ISBLANK($H34))),_xlfn.NORM.INV(ABS(VLOOKUP($M$1,VLookups!$A$43:$B$44,2,FALSE)-T$3),$G34,$K34),"")</f>
        <v/>
      </c>
      <c r="U34" s="5"/>
      <c r="V34" s="172"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3" t="e">
        <f t="shared" si="6"/>
        <v>#N/A</v>
      </c>
      <c r="DU34" s="173" t="e">
        <f t="shared" si="7"/>
        <v>#N/A</v>
      </c>
      <c r="DV34" s="173" t="e">
        <f t="shared" si="8"/>
        <v>#N/A</v>
      </c>
      <c r="DW34" s="173" t="e">
        <f t="shared" si="9"/>
        <v>#N/A</v>
      </c>
      <c r="DX34" s="173" t="e">
        <f t="shared" si="10"/>
        <v>#N/A</v>
      </c>
      <c r="DY34" s="173" t="e">
        <f t="shared" si="11"/>
        <v>#N/A</v>
      </c>
      <c r="DZ34" s="173" t="e">
        <f t="shared" si="12"/>
        <v>#N/A</v>
      </c>
      <c r="EA34" s="173" t="e">
        <f t="shared" si="13"/>
        <v>#N/A</v>
      </c>
      <c r="EB34" s="173" t="e">
        <f t="shared" si="14"/>
        <v>#N/A</v>
      </c>
      <c r="EC34" s="173" t="e">
        <f t="shared" si="15"/>
        <v>#N/A</v>
      </c>
      <c r="ED34" s="173" t="e">
        <f t="shared" si="16"/>
        <v>#N/A</v>
      </c>
      <c r="EE34" s="173" t="e">
        <f t="shared" si="17"/>
        <v>#N/A</v>
      </c>
      <c r="EF34" s="173" t="e">
        <f t="shared" si="18"/>
        <v>#N/A</v>
      </c>
      <c r="EG34" s="173" t="e">
        <f t="shared" si="19"/>
        <v>#N/A</v>
      </c>
      <c r="EH34" s="173" t="e">
        <f t="shared" si="20"/>
        <v>#N/A</v>
      </c>
      <c r="EI34" s="173" t="e">
        <f t="shared" si="21"/>
        <v>#N/A</v>
      </c>
      <c r="EJ34" s="173" t="e">
        <f t="shared" si="22"/>
        <v>#N/A</v>
      </c>
      <c r="EK34" s="173" t="e">
        <f t="shared" si="23"/>
        <v>#N/A</v>
      </c>
      <c r="EL34" s="173" t="e">
        <f t="shared" si="24"/>
        <v>#N/A</v>
      </c>
      <c r="EM34" s="173" t="e">
        <f t="shared" si="25"/>
        <v>#N/A</v>
      </c>
      <c r="EN34" s="173" t="e">
        <f t="shared" si="26"/>
        <v>#N/A</v>
      </c>
      <c r="EO34" s="173" t="e">
        <f t="shared" si="27"/>
        <v>#N/A</v>
      </c>
      <c r="EP34" s="173" t="e">
        <f t="shared" si="28"/>
        <v>#N/A</v>
      </c>
      <c r="EQ34" s="173" t="e">
        <f t="shared" si="29"/>
        <v>#N/A</v>
      </c>
      <c r="ER34" s="173" t="e">
        <f t="shared" si="30"/>
        <v>#N/A</v>
      </c>
      <c r="ES34" s="173" t="e">
        <f t="shared" si="31"/>
        <v>#N/A</v>
      </c>
      <c r="ET34" s="173" t="e">
        <f t="shared" si="32"/>
        <v>#N/A</v>
      </c>
      <c r="EU34" s="173" t="e">
        <f t="shared" si="33"/>
        <v>#N/A</v>
      </c>
      <c r="EV34" s="173" t="e">
        <f t="shared" si="34"/>
        <v>#N/A</v>
      </c>
      <c r="EW34" s="173" t="e">
        <f t="shared" si="35"/>
        <v>#N/A</v>
      </c>
      <c r="EX34" s="173" t="e">
        <f t="shared" si="36"/>
        <v>#N/A</v>
      </c>
      <c r="EY34" s="173" t="e">
        <f t="shared" si="37"/>
        <v>#N/A</v>
      </c>
      <c r="EZ34" s="173" t="e">
        <f t="shared" si="38"/>
        <v>#N/A</v>
      </c>
      <c r="FA34" s="173" t="e">
        <f t="shared" si="39"/>
        <v>#N/A</v>
      </c>
      <c r="FB34" s="173" t="e">
        <f t="shared" si="40"/>
        <v>#N/A</v>
      </c>
      <c r="FC34" s="173" t="e">
        <f t="shared" si="41"/>
        <v>#N/A</v>
      </c>
      <c r="FD34" s="173" t="e">
        <f t="shared" si="42"/>
        <v>#N/A</v>
      </c>
      <c r="FE34" s="173" t="e">
        <f t="shared" si="43"/>
        <v>#N/A</v>
      </c>
      <c r="FF34" s="173" t="e">
        <f t="shared" si="44"/>
        <v>#N/A</v>
      </c>
      <c r="FG34" s="173" t="e">
        <f t="shared" si="45"/>
        <v>#N/A</v>
      </c>
      <c r="FH34" s="173" t="e">
        <f t="shared" si="46"/>
        <v>#N/A</v>
      </c>
      <c r="FI34" s="173" t="e">
        <f t="shared" si="47"/>
        <v>#N/A</v>
      </c>
      <c r="FJ34" s="173" t="e">
        <f t="shared" si="48"/>
        <v>#N/A</v>
      </c>
      <c r="FK34" s="173" t="e">
        <f t="shared" si="49"/>
        <v>#N/A</v>
      </c>
      <c r="FL34" s="173" t="e">
        <f t="shared" si="50"/>
        <v>#N/A</v>
      </c>
      <c r="FM34" s="173" t="e">
        <f t="shared" si="51"/>
        <v>#N/A</v>
      </c>
      <c r="FN34" s="173" t="e">
        <f t="shared" si="52"/>
        <v>#N/A</v>
      </c>
      <c r="FO34" s="173" t="e">
        <f t="shared" si="53"/>
        <v>#N/A</v>
      </c>
      <c r="FP34" s="173" t="e">
        <f t="shared" si="54"/>
        <v>#N/A</v>
      </c>
      <c r="FQ34" s="173" t="e">
        <f t="shared" si="55"/>
        <v>#N/A</v>
      </c>
      <c r="FR34" s="173" t="e">
        <f t="shared" si="56"/>
        <v>#N/A</v>
      </c>
      <c r="FS34" s="173" t="e">
        <f t="shared" si="57"/>
        <v>#N/A</v>
      </c>
      <c r="FT34" s="173" t="e">
        <f t="shared" si="58"/>
        <v>#N/A</v>
      </c>
      <c r="FU34" s="173" t="e">
        <f t="shared" si="59"/>
        <v>#N/A</v>
      </c>
      <c r="FV34" s="173" t="e">
        <f t="shared" si="60"/>
        <v>#N/A</v>
      </c>
      <c r="FW34" s="173" t="e">
        <f t="shared" si="61"/>
        <v>#N/A</v>
      </c>
      <c r="FX34" s="173" t="e">
        <f t="shared" si="62"/>
        <v>#N/A</v>
      </c>
      <c r="FY34" s="173" t="e">
        <f t="shared" si="63"/>
        <v>#N/A</v>
      </c>
      <c r="FZ34" s="173" t="e">
        <f t="shared" si="64"/>
        <v>#N/A</v>
      </c>
      <c r="GA34" s="173" t="e">
        <f t="shared" si="65"/>
        <v>#N/A</v>
      </c>
      <c r="GB34" s="173" t="e">
        <f t="shared" si="66"/>
        <v>#N/A</v>
      </c>
      <c r="GC34" s="173" t="e">
        <f t="shared" si="67"/>
        <v>#N/A</v>
      </c>
      <c r="GD34" s="173" t="e">
        <f t="shared" si="68"/>
        <v>#N/A</v>
      </c>
      <c r="GE34" s="173" t="e">
        <f t="shared" si="69"/>
        <v>#N/A</v>
      </c>
      <c r="GF34" s="173" t="e">
        <f t="shared" si="70"/>
        <v>#N/A</v>
      </c>
      <c r="GG34" s="173" t="e">
        <f t="shared" si="71"/>
        <v>#N/A</v>
      </c>
      <c r="GH34" s="173" t="e">
        <f t="shared" si="72"/>
        <v>#N/A</v>
      </c>
      <c r="GI34" s="173" t="e">
        <f t="shared" si="73"/>
        <v>#N/A</v>
      </c>
      <c r="GJ34" s="173" t="e">
        <f t="shared" si="74"/>
        <v>#N/A</v>
      </c>
      <c r="GK34" s="173" t="e">
        <f t="shared" si="75"/>
        <v>#N/A</v>
      </c>
      <c r="GL34" s="173" t="e">
        <f t="shared" si="76"/>
        <v>#N/A</v>
      </c>
      <c r="GM34" s="173" t="e">
        <f t="shared" si="77"/>
        <v>#N/A</v>
      </c>
      <c r="GN34" s="173" t="e">
        <f t="shared" si="78"/>
        <v>#N/A</v>
      </c>
      <c r="GO34" s="173" t="e">
        <f t="shared" si="79"/>
        <v>#N/A</v>
      </c>
      <c r="GP34" s="173" t="e">
        <f t="shared" si="80"/>
        <v>#N/A</v>
      </c>
      <c r="GQ34" s="173" t="e">
        <f t="shared" si="81"/>
        <v>#N/A</v>
      </c>
      <c r="GR34" s="173" t="e">
        <f t="shared" si="82"/>
        <v>#N/A</v>
      </c>
      <c r="GS34" s="173" t="e">
        <f t="shared" si="83"/>
        <v>#N/A</v>
      </c>
      <c r="GT34" s="173" t="e">
        <f t="shared" si="84"/>
        <v>#N/A</v>
      </c>
      <c r="GU34" s="173" t="e">
        <f t="shared" si="85"/>
        <v>#N/A</v>
      </c>
      <c r="GV34" s="173" t="e">
        <f t="shared" si="86"/>
        <v>#N/A</v>
      </c>
      <c r="GW34" s="173" t="e">
        <f t="shared" si="87"/>
        <v>#N/A</v>
      </c>
      <c r="GX34" s="173" t="e">
        <f t="shared" si="88"/>
        <v>#N/A</v>
      </c>
      <c r="GY34" s="173" t="e">
        <f t="shared" si="89"/>
        <v>#N/A</v>
      </c>
      <c r="GZ34" s="173" t="e">
        <f t="shared" si="90"/>
        <v>#N/A</v>
      </c>
      <c r="HA34" s="173" t="e">
        <f t="shared" si="91"/>
        <v>#N/A</v>
      </c>
      <c r="HB34" s="173" t="e">
        <f t="shared" si="92"/>
        <v>#N/A</v>
      </c>
      <c r="HC34" s="173" t="e">
        <f t="shared" si="93"/>
        <v>#N/A</v>
      </c>
      <c r="HD34" s="173" t="e">
        <f t="shared" si="94"/>
        <v>#N/A</v>
      </c>
      <c r="HE34" s="173" t="e">
        <f t="shared" si="95"/>
        <v>#N/A</v>
      </c>
      <c r="HF34" s="173" t="e">
        <f t="shared" si="96"/>
        <v>#N/A</v>
      </c>
      <c r="HG34" s="173" t="e">
        <f t="shared" si="97"/>
        <v>#N/A</v>
      </c>
      <c r="HH34" s="173" t="e">
        <f t="shared" si="98"/>
        <v>#N/A</v>
      </c>
      <c r="HI34" s="173" t="e">
        <f t="shared" si="99"/>
        <v>#N/A</v>
      </c>
      <c r="HJ34" s="173" t="e">
        <f t="shared" si="100"/>
        <v>#N/A</v>
      </c>
      <c r="HK34" s="173" t="e">
        <f t="shared" si="101"/>
        <v>#N/A</v>
      </c>
      <c r="HL34" s="173" t="e">
        <f t="shared" si="102"/>
        <v>#N/A</v>
      </c>
      <c r="HM34" s="173" t="e">
        <f t="shared" si="103"/>
        <v>#N/A</v>
      </c>
      <c r="HN34" s="173" t="e">
        <f t="shared" si="104"/>
        <v>#N/A</v>
      </c>
      <c r="HO34" s="173" t="e">
        <f t="shared" si="105"/>
        <v>#N/A</v>
      </c>
      <c r="HP34" s="173" t="e">
        <f t="shared" si="106"/>
        <v>#N/A</v>
      </c>
    </row>
    <row r="35" spans="1:224" hidden="1" x14ac:dyDescent="0.25">
      <c r="A35" s="4">
        <v>32</v>
      </c>
      <c r="B35" s="99"/>
      <c r="C35" s="99"/>
      <c r="D35" s="99"/>
      <c r="E35" s="36" t="str">
        <f t="shared" si="107"/>
        <v/>
      </c>
      <c r="F35" s="36" t="str">
        <f t="shared" si="108"/>
        <v/>
      </c>
      <c r="G35" s="77" t="str">
        <f t="shared" si="109"/>
        <v/>
      </c>
      <c r="H35" s="23"/>
      <c r="I35" s="58"/>
      <c r="J35" s="300"/>
      <c r="K35" s="78" t="str">
        <f>IF(AND(B35&gt;0,C35&gt;0,D35&gt;0),IF(ISBLANK(J35),IF(ISBLANK(H35),"",(D35-B35)*VLOOKUP(H35,VLookups!$A$4:$B$13,2,FALSE)),J35),"")</f>
        <v/>
      </c>
      <c r="L35" s="79" t="str">
        <f t="shared" si="0"/>
        <v/>
      </c>
      <c r="M35" s="99"/>
      <c r="N35" s="290" t="str">
        <f>IF(AND(M35&gt;0,C35&gt;0,NOT(K35="")),ABS(VLOOKUP($M$1,VLookups!$A$43:$B$44,2,FALSE)-_xlfn.NORM.DIST(M35,G35,K35,TRUE)),"")</f>
        <v/>
      </c>
      <c r="O35" s="98" t="str">
        <f>IF(AND($B35&gt;0,$C35&gt;0,$D35&gt;0,NOT(ISBLANK($H35))),_xlfn.NORM.INV(ABS(VLOOKUP($M$1,VLookups!$A$43:$B$44,2,FALSE)-O$3),$G35,$K35),"")</f>
        <v/>
      </c>
      <c r="P35" s="97" t="str">
        <f>IF(AND($B35&gt;0,$C35&gt;0,$D35&gt;0,NOT(ISBLANK($H35))),_xlfn.NORM.INV(ABS(VLOOKUP($M$1,VLookups!$A$43:$B$44,2,FALSE)-P$3),$G35,$K35),"")</f>
        <v/>
      </c>
      <c r="Q35" s="98" t="str">
        <f>IF(AND($B35&gt;0,$C35&gt;0,$D35&gt;0,NOT(ISBLANK($H35))),_xlfn.NORM.INV(ABS(VLOOKUP($M$1,VLookups!$A$43:$B$44,2,FALSE)-Q$3),$G35,$K35),"")</f>
        <v/>
      </c>
      <c r="R35" s="97" t="str">
        <f>IF(AND($B35&gt;0,$C35&gt;0,$D35&gt;0,NOT(ISBLANK($H35))),_xlfn.NORM.INV(ABS(VLOOKUP($M$1,VLookups!$A$43:$B$44,2,FALSE)-R$3),$G35,$K35),"")</f>
        <v/>
      </c>
      <c r="S35" s="98" t="str">
        <f>IF(AND($B35&gt;0,$C35&gt;0,$D35&gt;0,NOT(ISBLANK($H35))),_xlfn.NORM.INV(ABS(VLOOKUP($M$1,VLookups!$A$43:$B$44,2,FALSE)-S$3),$G35,$K35),"")</f>
        <v/>
      </c>
      <c r="T35" s="97" t="str">
        <f>IF(AND($B35&gt;0,$C35&gt;0,$D35&gt;0,NOT(ISBLANK($H35))),_xlfn.NORM.INV(ABS(VLOOKUP($M$1,VLookups!$A$43:$B$44,2,FALSE)-T$3),$G35,$K35),"")</f>
        <v/>
      </c>
      <c r="U35" s="5"/>
      <c r="V35" s="172"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3" t="e">
        <f t="shared" si="6"/>
        <v>#N/A</v>
      </c>
      <c r="DU35" s="173" t="e">
        <f t="shared" si="7"/>
        <v>#N/A</v>
      </c>
      <c r="DV35" s="173" t="e">
        <f t="shared" si="8"/>
        <v>#N/A</v>
      </c>
      <c r="DW35" s="173" t="e">
        <f t="shared" si="9"/>
        <v>#N/A</v>
      </c>
      <c r="DX35" s="173" t="e">
        <f t="shared" si="10"/>
        <v>#N/A</v>
      </c>
      <c r="DY35" s="173" t="e">
        <f t="shared" si="11"/>
        <v>#N/A</v>
      </c>
      <c r="DZ35" s="173" t="e">
        <f t="shared" si="12"/>
        <v>#N/A</v>
      </c>
      <c r="EA35" s="173" t="e">
        <f t="shared" si="13"/>
        <v>#N/A</v>
      </c>
      <c r="EB35" s="173" t="e">
        <f t="shared" si="14"/>
        <v>#N/A</v>
      </c>
      <c r="EC35" s="173" t="e">
        <f t="shared" si="15"/>
        <v>#N/A</v>
      </c>
      <c r="ED35" s="173" t="e">
        <f t="shared" si="16"/>
        <v>#N/A</v>
      </c>
      <c r="EE35" s="173" t="e">
        <f t="shared" si="17"/>
        <v>#N/A</v>
      </c>
      <c r="EF35" s="173" t="e">
        <f t="shared" si="18"/>
        <v>#N/A</v>
      </c>
      <c r="EG35" s="173" t="e">
        <f t="shared" si="19"/>
        <v>#N/A</v>
      </c>
      <c r="EH35" s="173" t="e">
        <f t="shared" si="20"/>
        <v>#N/A</v>
      </c>
      <c r="EI35" s="173" t="e">
        <f t="shared" si="21"/>
        <v>#N/A</v>
      </c>
      <c r="EJ35" s="173" t="e">
        <f t="shared" si="22"/>
        <v>#N/A</v>
      </c>
      <c r="EK35" s="173" t="e">
        <f t="shared" si="23"/>
        <v>#N/A</v>
      </c>
      <c r="EL35" s="173" t="e">
        <f t="shared" si="24"/>
        <v>#N/A</v>
      </c>
      <c r="EM35" s="173" t="e">
        <f t="shared" si="25"/>
        <v>#N/A</v>
      </c>
      <c r="EN35" s="173" t="e">
        <f t="shared" si="26"/>
        <v>#N/A</v>
      </c>
      <c r="EO35" s="173" t="e">
        <f t="shared" si="27"/>
        <v>#N/A</v>
      </c>
      <c r="EP35" s="173" t="e">
        <f t="shared" si="28"/>
        <v>#N/A</v>
      </c>
      <c r="EQ35" s="173" t="e">
        <f t="shared" si="29"/>
        <v>#N/A</v>
      </c>
      <c r="ER35" s="173" t="e">
        <f t="shared" si="30"/>
        <v>#N/A</v>
      </c>
      <c r="ES35" s="173" t="e">
        <f t="shared" si="31"/>
        <v>#N/A</v>
      </c>
      <c r="ET35" s="173" t="e">
        <f t="shared" si="32"/>
        <v>#N/A</v>
      </c>
      <c r="EU35" s="173" t="e">
        <f t="shared" si="33"/>
        <v>#N/A</v>
      </c>
      <c r="EV35" s="173" t="e">
        <f t="shared" si="34"/>
        <v>#N/A</v>
      </c>
      <c r="EW35" s="173" t="e">
        <f t="shared" si="35"/>
        <v>#N/A</v>
      </c>
      <c r="EX35" s="173" t="e">
        <f t="shared" si="36"/>
        <v>#N/A</v>
      </c>
      <c r="EY35" s="173" t="e">
        <f t="shared" si="37"/>
        <v>#N/A</v>
      </c>
      <c r="EZ35" s="173" t="e">
        <f t="shared" si="38"/>
        <v>#N/A</v>
      </c>
      <c r="FA35" s="173" t="e">
        <f t="shared" si="39"/>
        <v>#N/A</v>
      </c>
      <c r="FB35" s="173" t="e">
        <f t="shared" si="40"/>
        <v>#N/A</v>
      </c>
      <c r="FC35" s="173" t="e">
        <f t="shared" si="41"/>
        <v>#N/A</v>
      </c>
      <c r="FD35" s="173" t="e">
        <f t="shared" si="42"/>
        <v>#N/A</v>
      </c>
      <c r="FE35" s="173" t="e">
        <f t="shared" si="43"/>
        <v>#N/A</v>
      </c>
      <c r="FF35" s="173" t="e">
        <f t="shared" si="44"/>
        <v>#N/A</v>
      </c>
      <c r="FG35" s="173" t="e">
        <f t="shared" si="45"/>
        <v>#N/A</v>
      </c>
      <c r="FH35" s="173" t="e">
        <f t="shared" si="46"/>
        <v>#N/A</v>
      </c>
      <c r="FI35" s="173" t="e">
        <f t="shared" si="47"/>
        <v>#N/A</v>
      </c>
      <c r="FJ35" s="173" t="e">
        <f t="shared" si="48"/>
        <v>#N/A</v>
      </c>
      <c r="FK35" s="173" t="e">
        <f t="shared" si="49"/>
        <v>#N/A</v>
      </c>
      <c r="FL35" s="173" t="e">
        <f t="shared" si="50"/>
        <v>#N/A</v>
      </c>
      <c r="FM35" s="173" t="e">
        <f t="shared" si="51"/>
        <v>#N/A</v>
      </c>
      <c r="FN35" s="173" t="e">
        <f t="shared" si="52"/>
        <v>#N/A</v>
      </c>
      <c r="FO35" s="173" t="e">
        <f t="shared" si="53"/>
        <v>#N/A</v>
      </c>
      <c r="FP35" s="173" t="e">
        <f t="shared" si="54"/>
        <v>#N/A</v>
      </c>
      <c r="FQ35" s="173" t="e">
        <f t="shared" si="55"/>
        <v>#N/A</v>
      </c>
      <c r="FR35" s="173" t="e">
        <f t="shared" si="56"/>
        <v>#N/A</v>
      </c>
      <c r="FS35" s="173" t="e">
        <f t="shared" si="57"/>
        <v>#N/A</v>
      </c>
      <c r="FT35" s="173" t="e">
        <f t="shared" si="58"/>
        <v>#N/A</v>
      </c>
      <c r="FU35" s="173" t="e">
        <f t="shared" si="59"/>
        <v>#N/A</v>
      </c>
      <c r="FV35" s="173" t="e">
        <f t="shared" si="60"/>
        <v>#N/A</v>
      </c>
      <c r="FW35" s="173" t="e">
        <f t="shared" si="61"/>
        <v>#N/A</v>
      </c>
      <c r="FX35" s="173" t="e">
        <f t="shared" si="62"/>
        <v>#N/A</v>
      </c>
      <c r="FY35" s="173" t="e">
        <f t="shared" si="63"/>
        <v>#N/A</v>
      </c>
      <c r="FZ35" s="173" t="e">
        <f t="shared" si="64"/>
        <v>#N/A</v>
      </c>
      <c r="GA35" s="173" t="e">
        <f t="shared" si="65"/>
        <v>#N/A</v>
      </c>
      <c r="GB35" s="173" t="e">
        <f t="shared" si="66"/>
        <v>#N/A</v>
      </c>
      <c r="GC35" s="173" t="e">
        <f t="shared" si="67"/>
        <v>#N/A</v>
      </c>
      <c r="GD35" s="173" t="e">
        <f t="shared" si="68"/>
        <v>#N/A</v>
      </c>
      <c r="GE35" s="173" t="e">
        <f t="shared" si="69"/>
        <v>#N/A</v>
      </c>
      <c r="GF35" s="173" t="e">
        <f t="shared" si="70"/>
        <v>#N/A</v>
      </c>
      <c r="GG35" s="173" t="e">
        <f t="shared" si="71"/>
        <v>#N/A</v>
      </c>
      <c r="GH35" s="173" t="e">
        <f t="shared" si="72"/>
        <v>#N/A</v>
      </c>
      <c r="GI35" s="173" t="e">
        <f t="shared" si="73"/>
        <v>#N/A</v>
      </c>
      <c r="GJ35" s="173" t="e">
        <f t="shared" si="74"/>
        <v>#N/A</v>
      </c>
      <c r="GK35" s="173" t="e">
        <f t="shared" si="75"/>
        <v>#N/A</v>
      </c>
      <c r="GL35" s="173" t="e">
        <f t="shared" si="76"/>
        <v>#N/A</v>
      </c>
      <c r="GM35" s="173" t="e">
        <f t="shared" si="77"/>
        <v>#N/A</v>
      </c>
      <c r="GN35" s="173" t="e">
        <f t="shared" si="78"/>
        <v>#N/A</v>
      </c>
      <c r="GO35" s="173" t="e">
        <f t="shared" si="79"/>
        <v>#N/A</v>
      </c>
      <c r="GP35" s="173" t="e">
        <f t="shared" si="80"/>
        <v>#N/A</v>
      </c>
      <c r="GQ35" s="173" t="e">
        <f t="shared" si="81"/>
        <v>#N/A</v>
      </c>
      <c r="GR35" s="173" t="e">
        <f t="shared" si="82"/>
        <v>#N/A</v>
      </c>
      <c r="GS35" s="173" t="e">
        <f t="shared" si="83"/>
        <v>#N/A</v>
      </c>
      <c r="GT35" s="173" t="e">
        <f t="shared" si="84"/>
        <v>#N/A</v>
      </c>
      <c r="GU35" s="173" t="e">
        <f t="shared" si="85"/>
        <v>#N/A</v>
      </c>
      <c r="GV35" s="173" t="e">
        <f t="shared" si="86"/>
        <v>#N/A</v>
      </c>
      <c r="GW35" s="173" t="e">
        <f t="shared" si="87"/>
        <v>#N/A</v>
      </c>
      <c r="GX35" s="173" t="e">
        <f t="shared" si="88"/>
        <v>#N/A</v>
      </c>
      <c r="GY35" s="173" t="e">
        <f t="shared" si="89"/>
        <v>#N/A</v>
      </c>
      <c r="GZ35" s="173" t="e">
        <f t="shared" si="90"/>
        <v>#N/A</v>
      </c>
      <c r="HA35" s="173" t="e">
        <f t="shared" si="91"/>
        <v>#N/A</v>
      </c>
      <c r="HB35" s="173" t="e">
        <f t="shared" si="92"/>
        <v>#N/A</v>
      </c>
      <c r="HC35" s="173" t="e">
        <f t="shared" si="93"/>
        <v>#N/A</v>
      </c>
      <c r="HD35" s="173" t="e">
        <f t="shared" si="94"/>
        <v>#N/A</v>
      </c>
      <c r="HE35" s="173" t="e">
        <f t="shared" si="95"/>
        <v>#N/A</v>
      </c>
      <c r="HF35" s="173" t="e">
        <f t="shared" si="96"/>
        <v>#N/A</v>
      </c>
      <c r="HG35" s="173" t="e">
        <f t="shared" si="97"/>
        <v>#N/A</v>
      </c>
      <c r="HH35" s="173" t="e">
        <f t="shared" si="98"/>
        <v>#N/A</v>
      </c>
      <c r="HI35" s="173" t="e">
        <f t="shared" si="99"/>
        <v>#N/A</v>
      </c>
      <c r="HJ35" s="173" t="e">
        <f t="shared" si="100"/>
        <v>#N/A</v>
      </c>
      <c r="HK35" s="173" t="e">
        <f t="shared" si="101"/>
        <v>#N/A</v>
      </c>
      <c r="HL35" s="173" t="e">
        <f t="shared" si="102"/>
        <v>#N/A</v>
      </c>
      <c r="HM35" s="173" t="e">
        <f t="shared" si="103"/>
        <v>#N/A</v>
      </c>
      <c r="HN35" s="173" t="e">
        <f t="shared" si="104"/>
        <v>#N/A</v>
      </c>
      <c r="HO35" s="173" t="e">
        <f t="shared" si="105"/>
        <v>#N/A</v>
      </c>
      <c r="HP35" s="173" t="e">
        <f t="shared" si="106"/>
        <v>#N/A</v>
      </c>
    </row>
    <row r="36" spans="1:224" hidden="1" x14ac:dyDescent="0.25">
      <c r="A36" s="4">
        <v>33</v>
      </c>
      <c r="B36" s="99"/>
      <c r="C36" s="99"/>
      <c r="D36" s="99"/>
      <c r="E36" s="36" t="str">
        <f t="shared" si="107"/>
        <v/>
      </c>
      <c r="F36" s="36" t="str">
        <f t="shared" si="108"/>
        <v/>
      </c>
      <c r="G36" s="77" t="str">
        <f t="shared" si="109"/>
        <v/>
      </c>
      <c r="H36" s="23"/>
      <c r="I36" s="58"/>
      <c r="J36" s="300"/>
      <c r="K36" s="78" t="str">
        <f>IF(AND(B36&gt;0,C36&gt;0,D36&gt;0),IF(ISBLANK(J36),IF(ISBLANK(H36),"",(D36-B36)*VLOOKUP(H36,VLookups!$A$4:$B$13,2,FALSE)),J36),"")</f>
        <v/>
      </c>
      <c r="L36" s="79" t="str">
        <f t="shared" ref="L36:L67" si="131">IF(K36="","",K36^2)</f>
        <v/>
      </c>
      <c r="M36" s="99"/>
      <c r="N36" s="290" t="str">
        <f>IF(AND(M36&gt;0,C36&gt;0,NOT(K36="")),ABS(VLOOKUP($M$1,VLookups!$A$43:$B$44,2,FALSE)-_xlfn.NORM.DIST(M36,G36,K36,TRUE)),"")</f>
        <v/>
      </c>
      <c r="O36" s="98" t="str">
        <f>IF(AND($B36&gt;0,$C36&gt;0,$D36&gt;0,NOT(ISBLANK($H36))),_xlfn.NORM.INV(ABS(VLOOKUP($M$1,VLookups!$A$43:$B$44,2,FALSE)-O$3),$G36,$K36),"")</f>
        <v/>
      </c>
      <c r="P36" s="97" t="str">
        <f>IF(AND($B36&gt;0,$C36&gt;0,$D36&gt;0,NOT(ISBLANK($H36))),_xlfn.NORM.INV(ABS(VLOOKUP($M$1,VLookups!$A$43:$B$44,2,FALSE)-P$3),$G36,$K36),"")</f>
        <v/>
      </c>
      <c r="Q36" s="98" t="str">
        <f>IF(AND($B36&gt;0,$C36&gt;0,$D36&gt;0,NOT(ISBLANK($H36))),_xlfn.NORM.INV(ABS(VLOOKUP($M$1,VLookups!$A$43:$B$44,2,FALSE)-Q$3),$G36,$K36),"")</f>
        <v/>
      </c>
      <c r="R36" s="97" t="str">
        <f>IF(AND($B36&gt;0,$C36&gt;0,$D36&gt;0,NOT(ISBLANK($H36))),_xlfn.NORM.INV(ABS(VLOOKUP($M$1,VLookups!$A$43:$B$44,2,FALSE)-R$3),$G36,$K36),"")</f>
        <v/>
      </c>
      <c r="S36" s="98" t="str">
        <f>IF(AND($B36&gt;0,$C36&gt;0,$D36&gt;0,NOT(ISBLANK($H36))),_xlfn.NORM.INV(ABS(VLOOKUP($M$1,VLookups!$A$43:$B$44,2,FALSE)-S$3),$G36,$K36),"")</f>
        <v/>
      </c>
      <c r="T36" s="97" t="str">
        <f>IF(AND($B36&gt;0,$C36&gt;0,$D36&gt;0,NOT(ISBLANK($H36))),_xlfn.NORM.INV(ABS(VLOOKUP($M$1,VLookups!$A$43:$B$44,2,FALSE)-T$3),$G36,$K36),"")</f>
        <v/>
      </c>
      <c r="U36" s="5"/>
      <c r="V36" s="172"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3" t="e">
        <f t="shared" ref="DT36:DT67" si="135">IF(ISNONTEXT($K36),_xlfn.NORM.DIST(W36,$G36,$K36,FALSE),NA())</f>
        <v>#N/A</v>
      </c>
      <c r="DU36" s="173" t="e">
        <f t="shared" ref="DU36:DU67" si="136">IF(ISNONTEXT($K36),_xlfn.NORM.DIST(X36,$G36,$K36,FALSE),NA())</f>
        <v>#N/A</v>
      </c>
      <c r="DV36" s="173" t="e">
        <f t="shared" ref="DV36:DV67" si="137">IF(ISNONTEXT($K36),_xlfn.NORM.DIST(Y36,$G36,$K36,FALSE),NA())</f>
        <v>#N/A</v>
      </c>
      <c r="DW36" s="173" t="e">
        <f t="shared" ref="DW36:DW67" si="138">IF(ISNONTEXT($K36),_xlfn.NORM.DIST(Z36,$G36,$K36,FALSE),NA())</f>
        <v>#N/A</v>
      </c>
      <c r="DX36" s="173" t="e">
        <f t="shared" ref="DX36:DX67" si="139">IF(ISNONTEXT($K36),_xlfn.NORM.DIST(AA36,$G36,$K36,FALSE),NA())</f>
        <v>#N/A</v>
      </c>
      <c r="DY36" s="173" t="e">
        <f t="shared" ref="DY36:DY67" si="140">IF(ISNONTEXT($K36),_xlfn.NORM.DIST(AB36,$G36,$K36,FALSE),NA())</f>
        <v>#N/A</v>
      </c>
      <c r="DZ36" s="173" t="e">
        <f t="shared" ref="DZ36:DZ67" si="141">IF(ISNONTEXT($K36),_xlfn.NORM.DIST(AC36,$G36,$K36,FALSE),NA())</f>
        <v>#N/A</v>
      </c>
      <c r="EA36" s="173" t="e">
        <f t="shared" ref="EA36:EA67" si="142">IF(ISNONTEXT($K36),_xlfn.NORM.DIST(AD36,$G36,$K36,FALSE),NA())</f>
        <v>#N/A</v>
      </c>
      <c r="EB36" s="173" t="e">
        <f t="shared" ref="EB36:EB67" si="143">IF(ISNONTEXT($K36),_xlfn.NORM.DIST(AE36,$G36,$K36,FALSE),NA())</f>
        <v>#N/A</v>
      </c>
      <c r="EC36" s="173" t="e">
        <f t="shared" ref="EC36:EC67" si="144">IF(ISNONTEXT($K36),_xlfn.NORM.DIST(AF36,$G36,$K36,FALSE),NA())</f>
        <v>#N/A</v>
      </c>
      <c r="ED36" s="173" t="e">
        <f t="shared" ref="ED36:ED67" si="145">IF(ISNONTEXT($K36),_xlfn.NORM.DIST(AG36,$G36,$K36,FALSE),NA())</f>
        <v>#N/A</v>
      </c>
      <c r="EE36" s="173" t="e">
        <f t="shared" ref="EE36:EE67" si="146">IF(ISNONTEXT($K36),_xlfn.NORM.DIST(AH36,$G36,$K36,FALSE),NA())</f>
        <v>#N/A</v>
      </c>
      <c r="EF36" s="173" t="e">
        <f t="shared" ref="EF36:EF67" si="147">IF(ISNONTEXT($K36),_xlfn.NORM.DIST(AI36,$G36,$K36,FALSE),NA())</f>
        <v>#N/A</v>
      </c>
      <c r="EG36" s="173" t="e">
        <f t="shared" ref="EG36:EG67" si="148">IF(ISNONTEXT($K36),_xlfn.NORM.DIST(AJ36,$G36,$K36,FALSE),NA())</f>
        <v>#N/A</v>
      </c>
      <c r="EH36" s="173" t="e">
        <f t="shared" ref="EH36:EH67" si="149">IF(ISNONTEXT($K36),_xlfn.NORM.DIST(AK36,$G36,$K36,FALSE),NA())</f>
        <v>#N/A</v>
      </c>
      <c r="EI36" s="173" t="e">
        <f t="shared" ref="EI36:EI67" si="150">IF(ISNONTEXT($K36),_xlfn.NORM.DIST(AL36,$G36,$K36,FALSE),NA())</f>
        <v>#N/A</v>
      </c>
      <c r="EJ36" s="173" t="e">
        <f t="shared" ref="EJ36:EJ67" si="151">IF(ISNONTEXT($K36),_xlfn.NORM.DIST(AM36,$G36,$K36,FALSE),NA())</f>
        <v>#N/A</v>
      </c>
      <c r="EK36" s="173" t="e">
        <f t="shared" ref="EK36:EK67" si="152">IF(ISNONTEXT($K36),_xlfn.NORM.DIST(AN36,$G36,$K36,FALSE),NA())</f>
        <v>#N/A</v>
      </c>
      <c r="EL36" s="173" t="e">
        <f t="shared" ref="EL36:EL67" si="153">IF(ISNONTEXT($K36),_xlfn.NORM.DIST(AO36,$G36,$K36,FALSE),NA())</f>
        <v>#N/A</v>
      </c>
      <c r="EM36" s="173" t="e">
        <f t="shared" ref="EM36:EM67" si="154">IF(ISNONTEXT($K36),_xlfn.NORM.DIST(AP36,$G36,$K36,FALSE),NA())</f>
        <v>#N/A</v>
      </c>
      <c r="EN36" s="173" t="e">
        <f t="shared" ref="EN36:EN67" si="155">IF(ISNONTEXT($K36),_xlfn.NORM.DIST(AQ36,$G36,$K36,FALSE),NA())</f>
        <v>#N/A</v>
      </c>
      <c r="EO36" s="173" t="e">
        <f t="shared" ref="EO36:EO67" si="156">IF(ISNONTEXT($K36),_xlfn.NORM.DIST(AR36,$G36,$K36,FALSE),NA())</f>
        <v>#N/A</v>
      </c>
      <c r="EP36" s="173" t="e">
        <f t="shared" ref="EP36:EP67" si="157">IF(ISNONTEXT($K36),_xlfn.NORM.DIST(AS36,$G36,$K36,FALSE),NA())</f>
        <v>#N/A</v>
      </c>
      <c r="EQ36" s="173" t="e">
        <f t="shared" ref="EQ36:EQ67" si="158">IF(ISNONTEXT($K36),_xlfn.NORM.DIST(AT36,$G36,$K36,FALSE),NA())</f>
        <v>#N/A</v>
      </c>
      <c r="ER36" s="173" t="e">
        <f t="shared" ref="ER36:ER67" si="159">IF(ISNONTEXT($K36),_xlfn.NORM.DIST(AU36,$G36,$K36,FALSE),NA())</f>
        <v>#N/A</v>
      </c>
      <c r="ES36" s="173" t="e">
        <f t="shared" ref="ES36:ES67" si="160">IF(ISNONTEXT($K36),_xlfn.NORM.DIST(AV36,$G36,$K36,FALSE),NA())</f>
        <v>#N/A</v>
      </c>
      <c r="ET36" s="173" t="e">
        <f t="shared" ref="ET36:ET67" si="161">IF(ISNONTEXT($K36),_xlfn.NORM.DIST(AW36,$G36,$K36,FALSE),NA())</f>
        <v>#N/A</v>
      </c>
      <c r="EU36" s="173" t="e">
        <f t="shared" ref="EU36:EU67" si="162">IF(ISNONTEXT($K36),_xlfn.NORM.DIST(AX36,$G36,$K36,FALSE),NA())</f>
        <v>#N/A</v>
      </c>
      <c r="EV36" s="173" t="e">
        <f t="shared" ref="EV36:EV67" si="163">IF(ISNONTEXT($K36),_xlfn.NORM.DIST(AY36,$G36,$K36,FALSE),NA())</f>
        <v>#N/A</v>
      </c>
      <c r="EW36" s="173" t="e">
        <f t="shared" ref="EW36:EW67" si="164">IF(ISNONTEXT($K36),_xlfn.NORM.DIST(AZ36,$G36,$K36,FALSE),NA())</f>
        <v>#N/A</v>
      </c>
      <c r="EX36" s="173" t="e">
        <f t="shared" ref="EX36:EX67" si="165">IF(ISNONTEXT($K36),_xlfn.NORM.DIST(BA36,$G36,$K36,FALSE),NA())</f>
        <v>#N/A</v>
      </c>
      <c r="EY36" s="173" t="e">
        <f t="shared" ref="EY36:EY67" si="166">IF(ISNONTEXT($K36),_xlfn.NORM.DIST(BB36,$G36,$K36,FALSE),NA())</f>
        <v>#N/A</v>
      </c>
      <c r="EZ36" s="173" t="e">
        <f t="shared" ref="EZ36:EZ67" si="167">IF(ISNONTEXT($K36),_xlfn.NORM.DIST(BC36,$G36,$K36,FALSE),NA())</f>
        <v>#N/A</v>
      </c>
      <c r="FA36" s="173" t="e">
        <f t="shared" ref="FA36:FA67" si="168">IF(ISNONTEXT($K36),_xlfn.NORM.DIST(BD36,$G36,$K36,FALSE),NA())</f>
        <v>#N/A</v>
      </c>
      <c r="FB36" s="173" t="e">
        <f t="shared" ref="FB36:FB67" si="169">IF(ISNONTEXT($K36),_xlfn.NORM.DIST(BE36,$G36,$K36,FALSE),NA())</f>
        <v>#N/A</v>
      </c>
      <c r="FC36" s="173" t="e">
        <f t="shared" ref="FC36:FC67" si="170">IF(ISNONTEXT($K36),_xlfn.NORM.DIST(BF36,$G36,$K36,FALSE),NA())</f>
        <v>#N/A</v>
      </c>
      <c r="FD36" s="173" t="e">
        <f t="shared" ref="FD36:FD67" si="171">IF(ISNONTEXT($K36),_xlfn.NORM.DIST(BG36,$G36,$K36,FALSE),NA())</f>
        <v>#N/A</v>
      </c>
      <c r="FE36" s="173" t="e">
        <f t="shared" ref="FE36:FE67" si="172">IF(ISNONTEXT($K36),_xlfn.NORM.DIST(BH36,$G36,$K36,FALSE),NA())</f>
        <v>#N/A</v>
      </c>
      <c r="FF36" s="173" t="e">
        <f t="shared" ref="FF36:FF67" si="173">IF(ISNONTEXT($K36),_xlfn.NORM.DIST(BI36,$G36,$K36,FALSE),NA())</f>
        <v>#N/A</v>
      </c>
      <c r="FG36" s="173" t="e">
        <f t="shared" ref="FG36:FG67" si="174">IF(ISNONTEXT($K36),_xlfn.NORM.DIST(BJ36,$G36,$K36,FALSE),NA())</f>
        <v>#N/A</v>
      </c>
      <c r="FH36" s="173" t="e">
        <f t="shared" ref="FH36:FH67" si="175">IF(ISNONTEXT($K36),_xlfn.NORM.DIST(BK36,$G36,$K36,FALSE),NA())</f>
        <v>#N/A</v>
      </c>
      <c r="FI36" s="173" t="e">
        <f t="shared" ref="FI36:FI67" si="176">IF(ISNONTEXT($K36),_xlfn.NORM.DIST(BL36,$G36,$K36,FALSE),NA())</f>
        <v>#N/A</v>
      </c>
      <c r="FJ36" s="173" t="e">
        <f t="shared" ref="FJ36:FJ67" si="177">IF(ISNONTEXT($K36),_xlfn.NORM.DIST(BM36,$G36,$K36,FALSE),NA())</f>
        <v>#N/A</v>
      </c>
      <c r="FK36" s="173" t="e">
        <f t="shared" ref="FK36:FK67" si="178">IF(ISNONTEXT($K36),_xlfn.NORM.DIST(BN36,$G36,$K36,FALSE),NA())</f>
        <v>#N/A</v>
      </c>
      <c r="FL36" s="173" t="e">
        <f t="shared" ref="FL36:FL67" si="179">IF(ISNONTEXT($K36),_xlfn.NORM.DIST(BO36,$G36,$K36,FALSE),NA())</f>
        <v>#N/A</v>
      </c>
      <c r="FM36" s="173" t="e">
        <f t="shared" ref="FM36:FM67" si="180">IF(ISNONTEXT($K36),_xlfn.NORM.DIST(BP36,$G36,$K36,FALSE),NA())</f>
        <v>#N/A</v>
      </c>
      <c r="FN36" s="173" t="e">
        <f t="shared" ref="FN36:FN67" si="181">IF(ISNONTEXT($K36),_xlfn.NORM.DIST(BQ36,$G36,$K36,FALSE),NA())</f>
        <v>#N/A</v>
      </c>
      <c r="FO36" s="173" t="e">
        <f t="shared" ref="FO36:FO67" si="182">IF(ISNONTEXT($K36),_xlfn.NORM.DIST(BR36,$G36,$K36,FALSE),NA())</f>
        <v>#N/A</v>
      </c>
      <c r="FP36" s="173" t="e">
        <f t="shared" ref="FP36:FP67" si="183">IF(ISNONTEXT($K36),_xlfn.NORM.DIST(BS36,$G36,$K36,FALSE),NA())</f>
        <v>#N/A</v>
      </c>
      <c r="FQ36" s="173" t="e">
        <f t="shared" ref="FQ36:FQ67" si="184">IF(ISNONTEXT($K36),_xlfn.NORM.DIST(BT36,$G36,$K36,FALSE),NA())</f>
        <v>#N/A</v>
      </c>
      <c r="FR36" s="173" t="e">
        <f t="shared" ref="FR36:FR67" si="185">IF(ISNONTEXT($K36),_xlfn.NORM.DIST(BU36,$G36,$K36,FALSE),NA())</f>
        <v>#N/A</v>
      </c>
      <c r="FS36" s="173" t="e">
        <f t="shared" ref="FS36:FS67" si="186">IF(ISNONTEXT($K36),_xlfn.NORM.DIST(BV36,$G36,$K36,FALSE),NA())</f>
        <v>#N/A</v>
      </c>
      <c r="FT36" s="173" t="e">
        <f t="shared" ref="FT36:FT67" si="187">IF(ISNONTEXT($K36),_xlfn.NORM.DIST(BW36,$G36,$K36,FALSE),NA())</f>
        <v>#N/A</v>
      </c>
      <c r="FU36" s="173" t="e">
        <f t="shared" ref="FU36:FU67" si="188">IF(ISNONTEXT($K36),_xlfn.NORM.DIST(BX36,$G36,$K36,FALSE),NA())</f>
        <v>#N/A</v>
      </c>
      <c r="FV36" s="173" t="e">
        <f t="shared" ref="FV36:FV67" si="189">IF(ISNONTEXT($K36),_xlfn.NORM.DIST(BY36,$G36,$K36,FALSE),NA())</f>
        <v>#N/A</v>
      </c>
      <c r="FW36" s="173" t="e">
        <f t="shared" ref="FW36:FW67" si="190">IF(ISNONTEXT($K36),_xlfn.NORM.DIST(BZ36,$G36,$K36,FALSE),NA())</f>
        <v>#N/A</v>
      </c>
      <c r="FX36" s="173" t="e">
        <f t="shared" ref="FX36:FX67" si="191">IF(ISNONTEXT($K36),_xlfn.NORM.DIST(CA36,$G36,$K36,FALSE),NA())</f>
        <v>#N/A</v>
      </c>
      <c r="FY36" s="173" t="e">
        <f t="shared" ref="FY36:FY67" si="192">IF(ISNONTEXT($K36),_xlfn.NORM.DIST(CB36,$G36,$K36,FALSE),NA())</f>
        <v>#N/A</v>
      </c>
      <c r="FZ36" s="173" t="e">
        <f t="shared" ref="FZ36:FZ67" si="193">IF(ISNONTEXT($K36),_xlfn.NORM.DIST(CC36,$G36,$K36,FALSE),NA())</f>
        <v>#N/A</v>
      </c>
      <c r="GA36" s="173" t="e">
        <f t="shared" ref="GA36:GA67" si="194">IF(ISNONTEXT($K36),_xlfn.NORM.DIST(CD36,$G36,$K36,FALSE),NA())</f>
        <v>#N/A</v>
      </c>
      <c r="GB36" s="173" t="e">
        <f t="shared" ref="GB36:GB67" si="195">IF(ISNONTEXT($K36),_xlfn.NORM.DIST(CE36,$G36,$K36,FALSE),NA())</f>
        <v>#N/A</v>
      </c>
      <c r="GC36" s="173" t="e">
        <f t="shared" ref="GC36:GC67" si="196">IF(ISNONTEXT($K36),_xlfn.NORM.DIST(CF36,$G36,$K36,FALSE),NA())</f>
        <v>#N/A</v>
      </c>
      <c r="GD36" s="173" t="e">
        <f t="shared" ref="GD36:GD67" si="197">IF(ISNONTEXT($K36),_xlfn.NORM.DIST(CG36,$G36,$K36,FALSE),NA())</f>
        <v>#N/A</v>
      </c>
      <c r="GE36" s="173" t="e">
        <f t="shared" ref="GE36:GE67" si="198">IF(ISNONTEXT($K36),_xlfn.NORM.DIST(CH36,$G36,$K36,FALSE),NA())</f>
        <v>#N/A</v>
      </c>
      <c r="GF36" s="173" t="e">
        <f t="shared" ref="GF36:GF67" si="199">IF(ISNONTEXT($K36),_xlfn.NORM.DIST(CI36,$G36,$K36,FALSE),NA())</f>
        <v>#N/A</v>
      </c>
      <c r="GG36" s="173" t="e">
        <f t="shared" ref="GG36:GG67" si="200">IF(ISNONTEXT($K36),_xlfn.NORM.DIST(CJ36,$G36,$K36,FALSE),NA())</f>
        <v>#N/A</v>
      </c>
      <c r="GH36" s="173" t="e">
        <f t="shared" ref="GH36:GH67" si="201">IF(ISNONTEXT($K36),_xlfn.NORM.DIST(CK36,$G36,$K36,FALSE),NA())</f>
        <v>#N/A</v>
      </c>
      <c r="GI36" s="173" t="e">
        <f t="shared" ref="GI36:GI67" si="202">IF(ISNONTEXT($K36),_xlfn.NORM.DIST(CL36,$G36,$K36,FALSE),NA())</f>
        <v>#N/A</v>
      </c>
      <c r="GJ36" s="173" t="e">
        <f t="shared" ref="GJ36:GJ67" si="203">IF(ISNONTEXT($K36),_xlfn.NORM.DIST(CM36,$G36,$K36,FALSE),NA())</f>
        <v>#N/A</v>
      </c>
      <c r="GK36" s="173" t="e">
        <f t="shared" ref="GK36:GK67" si="204">IF(ISNONTEXT($K36),_xlfn.NORM.DIST(CN36,$G36,$K36,FALSE),NA())</f>
        <v>#N/A</v>
      </c>
      <c r="GL36" s="173" t="e">
        <f t="shared" ref="GL36:GL67" si="205">IF(ISNONTEXT($K36),_xlfn.NORM.DIST(CO36,$G36,$K36,FALSE),NA())</f>
        <v>#N/A</v>
      </c>
      <c r="GM36" s="173" t="e">
        <f t="shared" ref="GM36:GM67" si="206">IF(ISNONTEXT($K36),_xlfn.NORM.DIST(CP36,$G36,$K36,FALSE),NA())</f>
        <v>#N/A</v>
      </c>
      <c r="GN36" s="173" t="e">
        <f t="shared" ref="GN36:GN67" si="207">IF(ISNONTEXT($K36),_xlfn.NORM.DIST(CQ36,$G36,$K36,FALSE),NA())</f>
        <v>#N/A</v>
      </c>
      <c r="GO36" s="173" t="e">
        <f t="shared" ref="GO36:GO67" si="208">IF(ISNONTEXT($K36),_xlfn.NORM.DIST(CR36,$G36,$K36,FALSE),NA())</f>
        <v>#N/A</v>
      </c>
      <c r="GP36" s="173" t="e">
        <f t="shared" ref="GP36:GP67" si="209">IF(ISNONTEXT($K36),_xlfn.NORM.DIST(CS36,$G36,$K36,FALSE),NA())</f>
        <v>#N/A</v>
      </c>
      <c r="GQ36" s="173" t="e">
        <f t="shared" ref="GQ36:GQ67" si="210">IF(ISNONTEXT($K36),_xlfn.NORM.DIST(CT36,$G36,$K36,FALSE),NA())</f>
        <v>#N/A</v>
      </c>
      <c r="GR36" s="173" t="e">
        <f t="shared" ref="GR36:GR67" si="211">IF(ISNONTEXT($K36),_xlfn.NORM.DIST(CU36,$G36,$K36,FALSE),NA())</f>
        <v>#N/A</v>
      </c>
      <c r="GS36" s="173" t="e">
        <f t="shared" ref="GS36:GS67" si="212">IF(ISNONTEXT($K36),_xlfn.NORM.DIST(CV36,$G36,$K36,FALSE),NA())</f>
        <v>#N/A</v>
      </c>
      <c r="GT36" s="173" t="e">
        <f t="shared" ref="GT36:GT67" si="213">IF(ISNONTEXT($K36),_xlfn.NORM.DIST(CW36,$G36,$K36,FALSE),NA())</f>
        <v>#N/A</v>
      </c>
      <c r="GU36" s="173" t="e">
        <f t="shared" ref="GU36:GU67" si="214">IF(ISNONTEXT($K36),_xlfn.NORM.DIST(CX36,$G36,$K36,FALSE),NA())</f>
        <v>#N/A</v>
      </c>
      <c r="GV36" s="173" t="e">
        <f t="shared" ref="GV36:GV67" si="215">IF(ISNONTEXT($K36),_xlfn.NORM.DIST(CY36,$G36,$K36,FALSE),NA())</f>
        <v>#N/A</v>
      </c>
      <c r="GW36" s="173" t="e">
        <f t="shared" ref="GW36:GW67" si="216">IF(ISNONTEXT($K36),_xlfn.NORM.DIST(CZ36,$G36,$K36,FALSE),NA())</f>
        <v>#N/A</v>
      </c>
      <c r="GX36" s="173" t="e">
        <f t="shared" ref="GX36:GX67" si="217">IF(ISNONTEXT($K36),_xlfn.NORM.DIST(DA36,$G36,$K36,FALSE),NA())</f>
        <v>#N/A</v>
      </c>
      <c r="GY36" s="173" t="e">
        <f t="shared" ref="GY36:GY67" si="218">IF(ISNONTEXT($K36),_xlfn.NORM.DIST(DB36,$G36,$K36,FALSE),NA())</f>
        <v>#N/A</v>
      </c>
      <c r="GZ36" s="173" t="e">
        <f t="shared" ref="GZ36:GZ67" si="219">IF(ISNONTEXT($K36),_xlfn.NORM.DIST(DC36,$G36,$K36,FALSE),NA())</f>
        <v>#N/A</v>
      </c>
      <c r="HA36" s="173" t="e">
        <f t="shared" ref="HA36:HA67" si="220">IF(ISNONTEXT($K36),_xlfn.NORM.DIST(DD36,$G36,$K36,FALSE),NA())</f>
        <v>#N/A</v>
      </c>
      <c r="HB36" s="173" t="e">
        <f t="shared" ref="HB36:HB67" si="221">IF(ISNONTEXT($K36),_xlfn.NORM.DIST(DE36,$G36,$K36,FALSE),NA())</f>
        <v>#N/A</v>
      </c>
      <c r="HC36" s="173" t="e">
        <f t="shared" ref="HC36:HC67" si="222">IF(ISNONTEXT($K36),_xlfn.NORM.DIST(DF36,$G36,$K36,FALSE),NA())</f>
        <v>#N/A</v>
      </c>
      <c r="HD36" s="173" t="e">
        <f t="shared" ref="HD36:HD67" si="223">IF(ISNONTEXT($K36),_xlfn.NORM.DIST(DG36,$G36,$K36,FALSE),NA())</f>
        <v>#N/A</v>
      </c>
      <c r="HE36" s="173" t="e">
        <f t="shared" ref="HE36:HE67" si="224">IF(ISNONTEXT($K36),_xlfn.NORM.DIST(DH36,$G36,$K36,FALSE),NA())</f>
        <v>#N/A</v>
      </c>
      <c r="HF36" s="173" t="e">
        <f t="shared" ref="HF36:HF67" si="225">IF(ISNONTEXT($K36),_xlfn.NORM.DIST(DI36,$G36,$K36,FALSE),NA())</f>
        <v>#N/A</v>
      </c>
      <c r="HG36" s="173" t="e">
        <f t="shared" ref="HG36:HG67" si="226">IF(ISNONTEXT($K36),_xlfn.NORM.DIST(DJ36,$G36,$K36,FALSE),NA())</f>
        <v>#N/A</v>
      </c>
      <c r="HH36" s="173" t="e">
        <f t="shared" ref="HH36:HH67" si="227">IF(ISNONTEXT($K36),_xlfn.NORM.DIST(DK36,$G36,$K36,FALSE),NA())</f>
        <v>#N/A</v>
      </c>
      <c r="HI36" s="173" t="e">
        <f t="shared" ref="HI36:HI67" si="228">IF(ISNONTEXT($K36),_xlfn.NORM.DIST(DL36,$G36,$K36,FALSE),NA())</f>
        <v>#N/A</v>
      </c>
      <c r="HJ36" s="173" t="e">
        <f t="shared" ref="HJ36:HJ67" si="229">IF(ISNONTEXT($K36),_xlfn.NORM.DIST(DM36,$G36,$K36,FALSE),NA())</f>
        <v>#N/A</v>
      </c>
      <c r="HK36" s="173" t="e">
        <f t="shared" ref="HK36:HK67" si="230">IF(ISNONTEXT($K36),_xlfn.NORM.DIST(DN36,$G36,$K36,FALSE),NA())</f>
        <v>#N/A</v>
      </c>
      <c r="HL36" s="173" t="e">
        <f t="shared" ref="HL36:HL67" si="231">IF(ISNONTEXT($K36),_xlfn.NORM.DIST(DO36,$G36,$K36,FALSE),NA())</f>
        <v>#N/A</v>
      </c>
      <c r="HM36" s="173" t="e">
        <f t="shared" ref="HM36:HM67" si="232">IF(ISNONTEXT($K36),_xlfn.NORM.DIST(DP36,$G36,$K36,FALSE),NA())</f>
        <v>#N/A</v>
      </c>
      <c r="HN36" s="173" t="e">
        <f t="shared" ref="HN36:HN67" si="233">IF(ISNONTEXT($K36),_xlfn.NORM.DIST(DQ36,$G36,$K36,FALSE),NA())</f>
        <v>#N/A</v>
      </c>
      <c r="HO36" s="173" t="e">
        <f t="shared" ref="HO36:HO67" si="234">IF(ISNONTEXT($K36),_xlfn.NORM.DIST(DR36,$G36,$K36,FALSE),NA())</f>
        <v>#N/A</v>
      </c>
      <c r="HP36" s="173" t="e">
        <f t="shared" ref="HP36:HP67" si="235">IF(ISNONTEXT($K36),_xlfn.NORM.DIST(DS36,$G36,$K36,FALSE),NA())</f>
        <v>#N/A</v>
      </c>
    </row>
    <row r="37" spans="1:224" hidden="1" x14ac:dyDescent="0.25">
      <c r="A37" s="4">
        <v>34</v>
      </c>
      <c r="B37" s="99"/>
      <c r="C37" s="99"/>
      <c r="D37" s="99"/>
      <c r="E37" s="36" t="str">
        <f t="shared" si="107"/>
        <v/>
      </c>
      <c r="F37" s="36" t="str">
        <f t="shared" si="108"/>
        <v/>
      </c>
      <c r="G37" s="77" t="str">
        <f t="shared" si="109"/>
        <v/>
      </c>
      <c r="H37" s="23"/>
      <c r="I37" s="58"/>
      <c r="J37" s="300"/>
      <c r="K37" s="78" t="str">
        <f>IF(AND(B37&gt;0,C37&gt;0,D37&gt;0),IF(ISBLANK(J37),IF(ISBLANK(H37),"",(D37-B37)*VLOOKUP(H37,VLookups!$A$4:$B$13,2,FALSE)),J37),"")</f>
        <v/>
      </c>
      <c r="L37" s="79" t="str">
        <f t="shared" si="131"/>
        <v/>
      </c>
      <c r="M37" s="99"/>
      <c r="N37" s="290" t="str">
        <f>IF(AND(M37&gt;0,C37&gt;0,NOT(K37="")),ABS(VLOOKUP($M$1,VLookups!$A$43:$B$44,2,FALSE)-_xlfn.NORM.DIST(M37,G37,K37,TRUE)),"")</f>
        <v/>
      </c>
      <c r="O37" s="98" t="str">
        <f>IF(AND($B37&gt;0,$C37&gt;0,$D37&gt;0,NOT(ISBLANK($H37))),_xlfn.NORM.INV(ABS(VLOOKUP($M$1,VLookups!$A$43:$B$44,2,FALSE)-O$3),$G37,$K37),"")</f>
        <v/>
      </c>
      <c r="P37" s="97" t="str">
        <f>IF(AND($B37&gt;0,$C37&gt;0,$D37&gt;0,NOT(ISBLANK($H37))),_xlfn.NORM.INV(ABS(VLOOKUP($M$1,VLookups!$A$43:$B$44,2,FALSE)-P$3),$G37,$K37),"")</f>
        <v/>
      </c>
      <c r="Q37" s="98" t="str">
        <f>IF(AND($B37&gt;0,$C37&gt;0,$D37&gt;0,NOT(ISBLANK($H37))),_xlfn.NORM.INV(ABS(VLOOKUP($M$1,VLookups!$A$43:$B$44,2,FALSE)-Q$3),$G37,$K37),"")</f>
        <v/>
      </c>
      <c r="R37" s="97" t="str">
        <f>IF(AND($B37&gt;0,$C37&gt;0,$D37&gt;0,NOT(ISBLANK($H37))),_xlfn.NORM.INV(ABS(VLOOKUP($M$1,VLookups!$A$43:$B$44,2,FALSE)-R$3),$G37,$K37),"")</f>
        <v/>
      </c>
      <c r="S37" s="98" t="str">
        <f>IF(AND($B37&gt;0,$C37&gt;0,$D37&gt;0,NOT(ISBLANK($H37))),_xlfn.NORM.INV(ABS(VLOOKUP($M$1,VLookups!$A$43:$B$44,2,FALSE)-S$3),$G37,$K37),"")</f>
        <v/>
      </c>
      <c r="T37" s="97" t="str">
        <f>IF(AND($B37&gt;0,$C37&gt;0,$D37&gt;0,NOT(ISBLANK($H37))),_xlfn.NORM.INV(ABS(VLOOKUP($M$1,VLookups!$A$43:$B$44,2,FALSE)-T$3),$G37,$K37),"")</f>
        <v/>
      </c>
      <c r="U37" s="5"/>
      <c r="V37" s="172"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3" t="e">
        <f t="shared" si="135"/>
        <v>#N/A</v>
      </c>
      <c r="DU37" s="173" t="e">
        <f t="shared" si="136"/>
        <v>#N/A</v>
      </c>
      <c r="DV37" s="173" t="e">
        <f t="shared" si="137"/>
        <v>#N/A</v>
      </c>
      <c r="DW37" s="173" t="e">
        <f t="shared" si="138"/>
        <v>#N/A</v>
      </c>
      <c r="DX37" s="173" t="e">
        <f t="shared" si="139"/>
        <v>#N/A</v>
      </c>
      <c r="DY37" s="173" t="e">
        <f t="shared" si="140"/>
        <v>#N/A</v>
      </c>
      <c r="DZ37" s="173" t="e">
        <f t="shared" si="141"/>
        <v>#N/A</v>
      </c>
      <c r="EA37" s="173" t="e">
        <f t="shared" si="142"/>
        <v>#N/A</v>
      </c>
      <c r="EB37" s="173" t="e">
        <f t="shared" si="143"/>
        <v>#N/A</v>
      </c>
      <c r="EC37" s="173" t="e">
        <f t="shared" si="144"/>
        <v>#N/A</v>
      </c>
      <c r="ED37" s="173" t="e">
        <f t="shared" si="145"/>
        <v>#N/A</v>
      </c>
      <c r="EE37" s="173" t="e">
        <f t="shared" si="146"/>
        <v>#N/A</v>
      </c>
      <c r="EF37" s="173" t="e">
        <f t="shared" si="147"/>
        <v>#N/A</v>
      </c>
      <c r="EG37" s="173" t="e">
        <f t="shared" si="148"/>
        <v>#N/A</v>
      </c>
      <c r="EH37" s="173" t="e">
        <f t="shared" si="149"/>
        <v>#N/A</v>
      </c>
      <c r="EI37" s="173" t="e">
        <f t="shared" si="150"/>
        <v>#N/A</v>
      </c>
      <c r="EJ37" s="173" t="e">
        <f t="shared" si="151"/>
        <v>#N/A</v>
      </c>
      <c r="EK37" s="173" t="e">
        <f t="shared" si="152"/>
        <v>#N/A</v>
      </c>
      <c r="EL37" s="173" t="e">
        <f t="shared" si="153"/>
        <v>#N/A</v>
      </c>
      <c r="EM37" s="173" t="e">
        <f t="shared" si="154"/>
        <v>#N/A</v>
      </c>
      <c r="EN37" s="173" t="e">
        <f t="shared" si="155"/>
        <v>#N/A</v>
      </c>
      <c r="EO37" s="173" t="e">
        <f t="shared" si="156"/>
        <v>#N/A</v>
      </c>
      <c r="EP37" s="173" t="e">
        <f t="shared" si="157"/>
        <v>#N/A</v>
      </c>
      <c r="EQ37" s="173" t="e">
        <f t="shared" si="158"/>
        <v>#N/A</v>
      </c>
      <c r="ER37" s="173" t="e">
        <f t="shared" si="159"/>
        <v>#N/A</v>
      </c>
      <c r="ES37" s="173" t="e">
        <f t="shared" si="160"/>
        <v>#N/A</v>
      </c>
      <c r="ET37" s="173" t="e">
        <f t="shared" si="161"/>
        <v>#N/A</v>
      </c>
      <c r="EU37" s="173" t="e">
        <f t="shared" si="162"/>
        <v>#N/A</v>
      </c>
      <c r="EV37" s="173" t="e">
        <f t="shared" si="163"/>
        <v>#N/A</v>
      </c>
      <c r="EW37" s="173" t="e">
        <f t="shared" si="164"/>
        <v>#N/A</v>
      </c>
      <c r="EX37" s="173" t="e">
        <f t="shared" si="165"/>
        <v>#N/A</v>
      </c>
      <c r="EY37" s="173" t="e">
        <f t="shared" si="166"/>
        <v>#N/A</v>
      </c>
      <c r="EZ37" s="173" t="e">
        <f t="shared" si="167"/>
        <v>#N/A</v>
      </c>
      <c r="FA37" s="173" t="e">
        <f t="shared" si="168"/>
        <v>#N/A</v>
      </c>
      <c r="FB37" s="173" t="e">
        <f t="shared" si="169"/>
        <v>#N/A</v>
      </c>
      <c r="FC37" s="173" t="e">
        <f t="shared" si="170"/>
        <v>#N/A</v>
      </c>
      <c r="FD37" s="173" t="e">
        <f t="shared" si="171"/>
        <v>#N/A</v>
      </c>
      <c r="FE37" s="173" t="e">
        <f t="shared" si="172"/>
        <v>#N/A</v>
      </c>
      <c r="FF37" s="173" t="e">
        <f t="shared" si="173"/>
        <v>#N/A</v>
      </c>
      <c r="FG37" s="173" t="e">
        <f t="shared" si="174"/>
        <v>#N/A</v>
      </c>
      <c r="FH37" s="173" t="e">
        <f t="shared" si="175"/>
        <v>#N/A</v>
      </c>
      <c r="FI37" s="173" t="e">
        <f t="shared" si="176"/>
        <v>#N/A</v>
      </c>
      <c r="FJ37" s="173" t="e">
        <f t="shared" si="177"/>
        <v>#N/A</v>
      </c>
      <c r="FK37" s="173" t="e">
        <f t="shared" si="178"/>
        <v>#N/A</v>
      </c>
      <c r="FL37" s="173" t="e">
        <f t="shared" si="179"/>
        <v>#N/A</v>
      </c>
      <c r="FM37" s="173" t="e">
        <f t="shared" si="180"/>
        <v>#N/A</v>
      </c>
      <c r="FN37" s="173" t="e">
        <f t="shared" si="181"/>
        <v>#N/A</v>
      </c>
      <c r="FO37" s="173" t="e">
        <f t="shared" si="182"/>
        <v>#N/A</v>
      </c>
      <c r="FP37" s="173" t="e">
        <f t="shared" si="183"/>
        <v>#N/A</v>
      </c>
      <c r="FQ37" s="173" t="e">
        <f t="shared" si="184"/>
        <v>#N/A</v>
      </c>
      <c r="FR37" s="173" t="e">
        <f t="shared" si="185"/>
        <v>#N/A</v>
      </c>
      <c r="FS37" s="173" t="e">
        <f t="shared" si="186"/>
        <v>#N/A</v>
      </c>
      <c r="FT37" s="173" t="e">
        <f t="shared" si="187"/>
        <v>#N/A</v>
      </c>
      <c r="FU37" s="173" t="e">
        <f t="shared" si="188"/>
        <v>#N/A</v>
      </c>
      <c r="FV37" s="173" t="e">
        <f t="shared" si="189"/>
        <v>#N/A</v>
      </c>
      <c r="FW37" s="173" t="e">
        <f t="shared" si="190"/>
        <v>#N/A</v>
      </c>
      <c r="FX37" s="173" t="e">
        <f t="shared" si="191"/>
        <v>#N/A</v>
      </c>
      <c r="FY37" s="173" t="e">
        <f t="shared" si="192"/>
        <v>#N/A</v>
      </c>
      <c r="FZ37" s="173" t="e">
        <f t="shared" si="193"/>
        <v>#N/A</v>
      </c>
      <c r="GA37" s="173" t="e">
        <f t="shared" si="194"/>
        <v>#N/A</v>
      </c>
      <c r="GB37" s="173" t="e">
        <f t="shared" si="195"/>
        <v>#N/A</v>
      </c>
      <c r="GC37" s="173" t="e">
        <f t="shared" si="196"/>
        <v>#N/A</v>
      </c>
      <c r="GD37" s="173" t="e">
        <f t="shared" si="197"/>
        <v>#N/A</v>
      </c>
      <c r="GE37" s="173" t="e">
        <f t="shared" si="198"/>
        <v>#N/A</v>
      </c>
      <c r="GF37" s="173" t="e">
        <f t="shared" si="199"/>
        <v>#N/A</v>
      </c>
      <c r="GG37" s="173" t="e">
        <f t="shared" si="200"/>
        <v>#N/A</v>
      </c>
      <c r="GH37" s="173" t="e">
        <f t="shared" si="201"/>
        <v>#N/A</v>
      </c>
      <c r="GI37" s="173" t="e">
        <f t="shared" si="202"/>
        <v>#N/A</v>
      </c>
      <c r="GJ37" s="173" t="e">
        <f t="shared" si="203"/>
        <v>#N/A</v>
      </c>
      <c r="GK37" s="173" t="e">
        <f t="shared" si="204"/>
        <v>#N/A</v>
      </c>
      <c r="GL37" s="173" t="e">
        <f t="shared" si="205"/>
        <v>#N/A</v>
      </c>
      <c r="GM37" s="173" t="e">
        <f t="shared" si="206"/>
        <v>#N/A</v>
      </c>
      <c r="GN37" s="173" t="e">
        <f t="shared" si="207"/>
        <v>#N/A</v>
      </c>
      <c r="GO37" s="173" t="e">
        <f t="shared" si="208"/>
        <v>#N/A</v>
      </c>
      <c r="GP37" s="173" t="e">
        <f t="shared" si="209"/>
        <v>#N/A</v>
      </c>
      <c r="GQ37" s="173" t="e">
        <f t="shared" si="210"/>
        <v>#N/A</v>
      </c>
      <c r="GR37" s="173" t="e">
        <f t="shared" si="211"/>
        <v>#N/A</v>
      </c>
      <c r="GS37" s="173" t="e">
        <f t="shared" si="212"/>
        <v>#N/A</v>
      </c>
      <c r="GT37" s="173" t="e">
        <f t="shared" si="213"/>
        <v>#N/A</v>
      </c>
      <c r="GU37" s="173" t="e">
        <f t="shared" si="214"/>
        <v>#N/A</v>
      </c>
      <c r="GV37" s="173" t="e">
        <f t="shared" si="215"/>
        <v>#N/A</v>
      </c>
      <c r="GW37" s="173" t="e">
        <f t="shared" si="216"/>
        <v>#N/A</v>
      </c>
      <c r="GX37" s="173" t="e">
        <f t="shared" si="217"/>
        <v>#N/A</v>
      </c>
      <c r="GY37" s="173" t="e">
        <f t="shared" si="218"/>
        <v>#N/A</v>
      </c>
      <c r="GZ37" s="173" t="e">
        <f t="shared" si="219"/>
        <v>#N/A</v>
      </c>
      <c r="HA37" s="173" t="e">
        <f t="shared" si="220"/>
        <v>#N/A</v>
      </c>
      <c r="HB37" s="173" t="e">
        <f t="shared" si="221"/>
        <v>#N/A</v>
      </c>
      <c r="HC37" s="173" t="e">
        <f t="shared" si="222"/>
        <v>#N/A</v>
      </c>
      <c r="HD37" s="173" t="e">
        <f t="shared" si="223"/>
        <v>#N/A</v>
      </c>
      <c r="HE37" s="173" t="e">
        <f t="shared" si="224"/>
        <v>#N/A</v>
      </c>
      <c r="HF37" s="173" t="e">
        <f t="shared" si="225"/>
        <v>#N/A</v>
      </c>
      <c r="HG37" s="173" t="e">
        <f t="shared" si="226"/>
        <v>#N/A</v>
      </c>
      <c r="HH37" s="173" t="e">
        <f t="shared" si="227"/>
        <v>#N/A</v>
      </c>
      <c r="HI37" s="173" t="e">
        <f t="shared" si="228"/>
        <v>#N/A</v>
      </c>
      <c r="HJ37" s="173" t="e">
        <f t="shared" si="229"/>
        <v>#N/A</v>
      </c>
      <c r="HK37" s="173" t="e">
        <f t="shared" si="230"/>
        <v>#N/A</v>
      </c>
      <c r="HL37" s="173" t="e">
        <f t="shared" si="231"/>
        <v>#N/A</v>
      </c>
      <c r="HM37" s="173" t="e">
        <f t="shared" si="232"/>
        <v>#N/A</v>
      </c>
      <c r="HN37" s="173" t="e">
        <f t="shared" si="233"/>
        <v>#N/A</v>
      </c>
      <c r="HO37" s="173" t="e">
        <f t="shared" si="234"/>
        <v>#N/A</v>
      </c>
      <c r="HP37" s="173" t="e">
        <f t="shared" si="235"/>
        <v>#N/A</v>
      </c>
    </row>
    <row r="38" spans="1:224" hidden="1" x14ac:dyDescent="0.25">
      <c r="A38" s="4">
        <v>35</v>
      </c>
      <c r="B38" s="99"/>
      <c r="C38" s="99"/>
      <c r="D38" s="99"/>
      <c r="E38" s="36" t="str">
        <f t="shared" si="107"/>
        <v/>
      </c>
      <c r="F38" s="36" t="str">
        <f t="shared" si="108"/>
        <v/>
      </c>
      <c r="G38" s="77" t="str">
        <f t="shared" si="109"/>
        <v/>
      </c>
      <c r="H38" s="23"/>
      <c r="I38" s="58"/>
      <c r="J38" s="300"/>
      <c r="K38" s="78" t="str">
        <f>IF(AND(B38&gt;0,C38&gt;0,D38&gt;0),IF(ISBLANK(J38),IF(ISBLANK(H38),"",(D38-B38)*VLOOKUP(H38,VLookups!$A$4:$B$13,2,FALSE)),J38),"")</f>
        <v/>
      </c>
      <c r="L38" s="79" t="str">
        <f t="shared" si="131"/>
        <v/>
      </c>
      <c r="M38" s="99"/>
      <c r="N38" s="290" t="str">
        <f>IF(AND(M38&gt;0,C38&gt;0,NOT(K38="")),ABS(VLOOKUP($M$1,VLookups!$A$43:$B$44,2,FALSE)-_xlfn.NORM.DIST(M38,G38,K38,TRUE)),"")</f>
        <v/>
      </c>
      <c r="O38" s="98" t="str">
        <f>IF(AND($B38&gt;0,$C38&gt;0,$D38&gt;0,NOT(ISBLANK($H38))),_xlfn.NORM.INV(ABS(VLOOKUP($M$1,VLookups!$A$43:$B$44,2,FALSE)-O$3),$G38,$K38),"")</f>
        <v/>
      </c>
      <c r="P38" s="97" t="str">
        <f>IF(AND($B38&gt;0,$C38&gt;0,$D38&gt;0,NOT(ISBLANK($H38))),_xlfn.NORM.INV(ABS(VLOOKUP($M$1,VLookups!$A$43:$B$44,2,FALSE)-P$3),$G38,$K38),"")</f>
        <v/>
      </c>
      <c r="Q38" s="98" t="str">
        <f>IF(AND($B38&gt;0,$C38&gt;0,$D38&gt;0,NOT(ISBLANK($H38))),_xlfn.NORM.INV(ABS(VLOOKUP($M$1,VLookups!$A$43:$B$44,2,FALSE)-Q$3),$G38,$K38),"")</f>
        <v/>
      </c>
      <c r="R38" s="97" t="str">
        <f>IF(AND($B38&gt;0,$C38&gt;0,$D38&gt;0,NOT(ISBLANK($H38))),_xlfn.NORM.INV(ABS(VLOOKUP($M$1,VLookups!$A$43:$B$44,2,FALSE)-R$3),$G38,$K38),"")</f>
        <v/>
      </c>
      <c r="S38" s="98" t="str">
        <f>IF(AND($B38&gt;0,$C38&gt;0,$D38&gt;0,NOT(ISBLANK($H38))),_xlfn.NORM.INV(ABS(VLOOKUP($M$1,VLookups!$A$43:$B$44,2,FALSE)-S$3),$G38,$K38),"")</f>
        <v/>
      </c>
      <c r="T38" s="97" t="str">
        <f>IF(AND($B38&gt;0,$C38&gt;0,$D38&gt;0,NOT(ISBLANK($H38))),_xlfn.NORM.INV(ABS(VLOOKUP($M$1,VLookups!$A$43:$B$44,2,FALSE)-T$3),$G38,$K38),"")</f>
        <v/>
      </c>
      <c r="U38" s="5"/>
      <c r="V38" s="172"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3" t="e">
        <f t="shared" si="135"/>
        <v>#N/A</v>
      </c>
      <c r="DU38" s="173" t="e">
        <f t="shared" si="136"/>
        <v>#N/A</v>
      </c>
      <c r="DV38" s="173" t="e">
        <f t="shared" si="137"/>
        <v>#N/A</v>
      </c>
      <c r="DW38" s="173" t="e">
        <f t="shared" si="138"/>
        <v>#N/A</v>
      </c>
      <c r="DX38" s="173" t="e">
        <f t="shared" si="139"/>
        <v>#N/A</v>
      </c>
      <c r="DY38" s="173" t="e">
        <f t="shared" si="140"/>
        <v>#N/A</v>
      </c>
      <c r="DZ38" s="173" t="e">
        <f t="shared" si="141"/>
        <v>#N/A</v>
      </c>
      <c r="EA38" s="173" t="e">
        <f t="shared" si="142"/>
        <v>#N/A</v>
      </c>
      <c r="EB38" s="173" t="e">
        <f t="shared" si="143"/>
        <v>#N/A</v>
      </c>
      <c r="EC38" s="173" t="e">
        <f t="shared" si="144"/>
        <v>#N/A</v>
      </c>
      <c r="ED38" s="173" t="e">
        <f t="shared" si="145"/>
        <v>#N/A</v>
      </c>
      <c r="EE38" s="173" t="e">
        <f t="shared" si="146"/>
        <v>#N/A</v>
      </c>
      <c r="EF38" s="173" t="e">
        <f t="shared" si="147"/>
        <v>#N/A</v>
      </c>
      <c r="EG38" s="173" t="e">
        <f t="shared" si="148"/>
        <v>#N/A</v>
      </c>
      <c r="EH38" s="173" t="e">
        <f t="shared" si="149"/>
        <v>#N/A</v>
      </c>
      <c r="EI38" s="173" t="e">
        <f t="shared" si="150"/>
        <v>#N/A</v>
      </c>
      <c r="EJ38" s="173" t="e">
        <f t="shared" si="151"/>
        <v>#N/A</v>
      </c>
      <c r="EK38" s="173" t="e">
        <f t="shared" si="152"/>
        <v>#N/A</v>
      </c>
      <c r="EL38" s="173" t="e">
        <f t="shared" si="153"/>
        <v>#N/A</v>
      </c>
      <c r="EM38" s="173" t="e">
        <f t="shared" si="154"/>
        <v>#N/A</v>
      </c>
      <c r="EN38" s="173" t="e">
        <f t="shared" si="155"/>
        <v>#N/A</v>
      </c>
      <c r="EO38" s="173" t="e">
        <f t="shared" si="156"/>
        <v>#N/A</v>
      </c>
      <c r="EP38" s="173" t="e">
        <f t="shared" si="157"/>
        <v>#N/A</v>
      </c>
      <c r="EQ38" s="173" t="e">
        <f t="shared" si="158"/>
        <v>#N/A</v>
      </c>
      <c r="ER38" s="173" t="e">
        <f t="shared" si="159"/>
        <v>#N/A</v>
      </c>
      <c r="ES38" s="173" t="e">
        <f t="shared" si="160"/>
        <v>#N/A</v>
      </c>
      <c r="ET38" s="173" t="e">
        <f t="shared" si="161"/>
        <v>#N/A</v>
      </c>
      <c r="EU38" s="173" t="e">
        <f t="shared" si="162"/>
        <v>#N/A</v>
      </c>
      <c r="EV38" s="173" t="e">
        <f t="shared" si="163"/>
        <v>#N/A</v>
      </c>
      <c r="EW38" s="173" t="e">
        <f t="shared" si="164"/>
        <v>#N/A</v>
      </c>
      <c r="EX38" s="173" t="e">
        <f t="shared" si="165"/>
        <v>#N/A</v>
      </c>
      <c r="EY38" s="173" t="e">
        <f t="shared" si="166"/>
        <v>#N/A</v>
      </c>
      <c r="EZ38" s="173" t="e">
        <f t="shared" si="167"/>
        <v>#N/A</v>
      </c>
      <c r="FA38" s="173" t="e">
        <f t="shared" si="168"/>
        <v>#N/A</v>
      </c>
      <c r="FB38" s="173" t="e">
        <f t="shared" si="169"/>
        <v>#N/A</v>
      </c>
      <c r="FC38" s="173" t="e">
        <f t="shared" si="170"/>
        <v>#N/A</v>
      </c>
      <c r="FD38" s="173" t="e">
        <f t="shared" si="171"/>
        <v>#N/A</v>
      </c>
      <c r="FE38" s="173" t="e">
        <f t="shared" si="172"/>
        <v>#N/A</v>
      </c>
      <c r="FF38" s="173" t="e">
        <f t="shared" si="173"/>
        <v>#N/A</v>
      </c>
      <c r="FG38" s="173" t="e">
        <f t="shared" si="174"/>
        <v>#N/A</v>
      </c>
      <c r="FH38" s="173" t="e">
        <f t="shared" si="175"/>
        <v>#N/A</v>
      </c>
      <c r="FI38" s="173" t="e">
        <f t="shared" si="176"/>
        <v>#N/A</v>
      </c>
      <c r="FJ38" s="173" t="e">
        <f t="shared" si="177"/>
        <v>#N/A</v>
      </c>
      <c r="FK38" s="173" t="e">
        <f t="shared" si="178"/>
        <v>#N/A</v>
      </c>
      <c r="FL38" s="173" t="e">
        <f t="shared" si="179"/>
        <v>#N/A</v>
      </c>
      <c r="FM38" s="173" t="e">
        <f t="shared" si="180"/>
        <v>#N/A</v>
      </c>
      <c r="FN38" s="173" t="e">
        <f t="shared" si="181"/>
        <v>#N/A</v>
      </c>
      <c r="FO38" s="173" t="e">
        <f t="shared" si="182"/>
        <v>#N/A</v>
      </c>
      <c r="FP38" s="173" t="e">
        <f t="shared" si="183"/>
        <v>#N/A</v>
      </c>
      <c r="FQ38" s="173" t="e">
        <f t="shared" si="184"/>
        <v>#N/A</v>
      </c>
      <c r="FR38" s="173" t="e">
        <f t="shared" si="185"/>
        <v>#N/A</v>
      </c>
      <c r="FS38" s="173" t="e">
        <f t="shared" si="186"/>
        <v>#N/A</v>
      </c>
      <c r="FT38" s="173" t="e">
        <f t="shared" si="187"/>
        <v>#N/A</v>
      </c>
      <c r="FU38" s="173" t="e">
        <f t="shared" si="188"/>
        <v>#N/A</v>
      </c>
      <c r="FV38" s="173" t="e">
        <f t="shared" si="189"/>
        <v>#N/A</v>
      </c>
      <c r="FW38" s="173" t="e">
        <f t="shared" si="190"/>
        <v>#N/A</v>
      </c>
      <c r="FX38" s="173" t="e">
        <f t="shared" si="191"/>
        <v>#N/A</v>
      </c>
      <c r="FY38" s="173" t="e">
        <f t="shared" si="192"/>
        <v>#N/A</v>
      </c>
      <c r="FZ38" s="173" t="e">
        <f t="shared" si="193"/>
        <v>#N/A</v>
      </c>
      <c r="GA38" s="173" t="e">
        <f t="shared" si="194"/>
        <v>#N/A</v>
      </c>
      <c r="GB38" s="173" t="e">
        <f t="shared" si="195"/>
        <v>#N/A</v>
      </c>
      <c r="GC38" s="173" t="e">
        <f t="shared" si="196"/>
        <v>#N/A</v>
      </c>
      <c r="GD38" s="173" t="e">
        <f t="shared" si="197"/>
        <v>#N/A</v>
      </c>
      <c r="GE38" s="173" t="e">
        <f t="shared" si="198"/>
        <v>#N/A</v>
      </c>
      <c r="GF38" s="173" t="e">
        <f t="shared" si="199"/>
        <v>#N/A</v>
      </c>
      <c r="GG38" s="173" t="e">
        <f t="shared" si="200"/>
        <v>#N/A</v>
      </c>
      <c r="GH38" s="173" t="e">
        <f t="shared" si="201"/>
        <v>#N/A</v>
      </c>
      <c r="GI38" s="173" t="e">
        <f t="shared" si="202"/>
        <v>#N/A</v>
      </c>
      <c r="GJ38" s="173" t="e">
        <f t="shared" si="203"/>
        <v>#N/A</v>
      </c>
      <c r="GK38" s="173" t="e">
        <f t="shared" si="204"/>
        <v>#N/A</v>
      </c>
      <c r="GL38" s="173" t="e">
        <f t="shared" si="205"/>
        <v>#N/A</v>
      </c>
      <c r="GM38" s="173" t="e">
        <f t="shared" si="206"/>
        <v>#N/A</v>
      </c>
      <c r="GN38" s="173" t="e">
        <f t="shared" si="207"/>
        <v>#N/A</v>
      </c>
      <c r="GO38" s="173" t="e">
        <f t="shared" si="208"/>
        <v>#N/A</v>
      </c>
      <c r="GP38" s="173" t="e">
        <f t="shared" si="209"/>
        <v>#N/A</v>
      </c>
      <c r="GQ38" s="173" t="e">
        <f t="shared" si="210"/>
        <v>#N/A</v>
      </c>
      <c r="GR38" s="173" t="e">
        <f t="shared" si="211"/>
        <v>#N/A</v>
      </c>
      <c r="GS38" s="173" t="e">
        <f t="shared" si="212"/>
        <v>#N/A</v>
      </c>
      <c r="GT38" s="173" t="e">
        <f t="shared" si="213"/>
        <v>#N/A</v>
      </c>
      <c r="GU38" s="173" t="e">
        <f t="shared" si="214"/>
        <v>#N/A</v>
      </c>
      <c r="GV38" s="173" t="e">
        <f t="shared" si="215"/>
        <v>#N/A</v>
      </c>
      <c r="GW38" s="173" t="e">
        <f t="shared" si="216"/>
        <v>#N/A</v>
      </c>
      <c r="GX38" s="173" t="e">
        <f t="shared" si="217"/>
        <v>#N/A</v>
      </c>
      <c r="GY38" s="173" t="e">
        <f t="shared" si="218"/>
        <v>#N/A</v>
      </c>
      <c r="GZ38" s="173" t="e">
        <f t="shared" si="219"/>
        <v>#N/A</v>
      </c>
      <c r="HA38" s="173" t="e">
        <f t="shared" si="220"/>
        <v>#N/A</v>
      </c>
      <c r="HB38" s="173" t="e">
        <f t="shared" si="221"/>
        <v>#N/A</v>
      </c>
      <c r="HC38" s="173" t="e">
        <f t="shared" si="222"/>
        <v>#N/A</v>
      </c>
      <c r="HD38" s="173" t="e">
        <f t="shared" si="223"/>
        <v>#N/A</v>
      </c>
      <c r="HE38" s="173" t="e">
        <f t="shared" si="224"/>
        <v>#N/A</v>
      </c>
      <c r="HF38" s="173" t="e">
        <f t="shared" si="225"/>
        <v>#N/A</v>
      </c>
      <c r="HG38" s="173" t="e">
        <f t="shared" si="226"/>
        <v>#N/A</v>
      </c>
      <c r="HH38" s="173" t="e">
        <f t="shared" si="227"/>
        <v>#N/A</v>
      </c>
      <c r="HI38" s="173" t="e">
        <f t="shared" si="228"/>
        <v>#N/A</v>
      </c>
      <c r="HJ38" s="173" t="e">
        <f t="shared" si="229"/>
        <v>#N/A</v>
      </c>
      <c r="HK38" s="173" t="e">
        <f t="shared" si="230"/>
        <v>#N/A</v>
      </c>
      <c r="HL38" s="173" t="e">
        <f t="shared" si="231"/>
        <v>#N/A</v>
      </c>
      <c r="HM38" s="173" t="e">
        <f t="shared" si="232"/>
        <v>#N/A</v>
      </c>
      <c r="HN38" s="173" t="e">
        <f t="shared" si="233"/>
        <v>#N/A</v>
      </c>
      <c r="HO38" s="173" t="e">
        <f t="shared" si="234"/>
        <v>#N/A</v>
      </c>
      <c r="HP38" s="173" t="e">
        <f t="shared" si="235"/>
        <v>#N/A</v>
      </c>
    </row>
    <row r="39" spans="1:224" hidden="1" x14ac:dyDescent="0.25">
      <c r="A39" s="4">
        <v>36</v>
      </c>
      <c r="B39" s="99"/>
      <c r="C39" s="99"/>
      <c r="D39" s="99"/>
      <c r="E39" s="36" t="str">
        <f t="shared" si="107"/>
        <v/>
      </c>
      <c r="F39" s="36" t="str">
        <f t="shared" si="108"/>
        <v/>
      </c>
      <c r="G39" s="77" t="str">
        <f t="shared" si="109"/>
        <v/>
      </c>
      <c r="H39" s="23"/>
      <c r="I39" s="58"/>
      <c r="J39" s="300"/>
      <c r="K39" s="78" t="str">
        <f>IF(AND(B39&gt;0,C39&gt;0,D39&gt;0),IF(ISBLANK(J39),IF(ISBLANK(H39),"",(D39-B39)*VLOOKUP(H39,VLookups!$A$4:$B$13,2,FALSE)),J39),"")</f>
        <v/>
      </c>
      <c r="L39" s="79" t="str">
        <f t="shared" si="131"/>
        <v/>
      </c>
      <c r="M39" s="99"/>
      <c r="N39" s="290" t="str">
        <f>IF(AND(M39&gt;0,C39&gt;0,NOT(K39="")),ABS(VLOOKUP($M$1,VLookups!$A$43:$B$44,2,FALSE)-_xlfn.NORM.DIST(M39,G39,K39,TRUE)),"")</f>
        <v/>
      </c>
      <c r="O39" s="98" t="str">
        <f>IF(AND($B39&gt;0,$C39&gt;0,$D39&gt;0,NOT(ISBLANK($H39))),_xlfn.NORM.INV(ABS(VLOOKUP($M$1,VLookups!$A$43:$B$44,2,FALSE)-O$3),$G39,$K39),"")</f>
        <v/>
      </c>
      <c r="P39" s="97" t="str">
        <f>IF(AND($B39&gt;0,$C39&gt;0,$D39&gt;0,NOT(ISBLANK($H39))),_xlfn.NORM.INV(ABS(VLOOKUP($M$1,VLookups!$A$43:$B$44,2,FALSE)-P$3),$G39,$K39),"")</f>
        <v/>
      </c>
      <c r="Q39" s="98" t="str">
        <f>IF(AND($B39&gt;0,$C39&gt;0,$D39&gt;0,NOT(ISBLANK($H39))),_xlfn.NORM.INV(ABS(VLOOKUP($M$1,VLookups!$A$43:$B$44,2,FALSE)-Q$3),$G39,$K39),"")</f>
        <v/>
      </c>
      <c r="R39" s="97" t="str">
        <f>IF(AND($B39&gt;0,$C39&gt;0,$D39&gt;0,NOT(ISBLANK($H39))),_xlfn.NORM.INV(ABS(VLOOKUP($M$1,VLookups!$A$43:$B$44,2,FALSE)-R$3),$G39,$K39),"")</f>
        <v/>
      </c>
      <c r="S39" s="98" t="str">
        <f>IF(AND($B39&gt;0,$C39&gt;0,$D39&gt;0,NOT(ISBLANK($H39))),_xlfn.NORM.INV(ABS(VLOOKUP($M$1,VLookups!$A$43:$B$44,2,FALSE)-S$3),$G39,$K39),"")</f>
        <v/>
      </c>
      <c r="T39" s="97" t="str">
        <f>IF(AND($B39&gt;0,$C39&gt;0,$D39&gt;0,NOT(ISBLANK($H39))),_xlfn.NORM.INV(ABS(VLOOKUP($M$1,VLookups!$A$43:$B$44,2,FALSE)-T$3),$G39,$K39),"")</f>
        <v/>
      </c>
      <c r="U39" s="5"/>
      <c r="V39" s="172"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3" t="e">
        <f t="shared" si="135"/>
        <v>#N/A</v>
      </c>
      <c r="DU39" s="173" t="e">
        <f t="shared" si="136"/>
        <v>#N/A</v>
      </c>
      <c r="DV39" s="173" t="e">
        <f t="shared" si="137"/>
        <v>#N/A</v>
      </c>
      <c r="DW39" s="173" t="e">
        <f t="shared" si="138"/>
        <v>#N/A</v>
      </c>
      <c r="DX39" s="173" t="e">
        <f t="shared" si="139"/>
        <v>#N/A</v>
      </c>
      <c r="DY39" s="173" t="e">
        <f t="shared" si="140"/>
        <v>#N/A</v>
      </c>
      <c r="DZ39" s="173" t="e">
        <f t="shared" si="141"/>
        <v>#N/A</v>
      </c>
      <c r="EA39" s="173" t="e">
        <f t="shared" si="142"/>
        <v>#N/A</v>
      </c>
      <c r="EB39" s="173" t="e">
        <f t="shared" si="143"/>
        <v>#N/A</v>
      </c>
      <c r="EC39" s="173" t="e">
        <f t="shared" si="144"/>
        <v>#N/A</v>
      </c>
      <c r="ED39" s="173" t="e">
        <f t="shared" si="145"/>
        <v>#N/A</v>
      </c>
      <c r="EE39" s="173" t="e">
        <f t="shared" si="146"/>
        <v>#N/A</v>
      </c>
      <c r="EF39" s="173" t="e">
        <f t="shared" si="147"/>
        <v>#N/A</v>
      </c>
      <c r="EG39" s="173" t="e">
        <f t="shared" si="148"/>
        <v>#N/A</v>
      </c>
      <c r="EH39" s="173" t="e">
        <f t="shared" si="149"/>
        <v>#N/A</v>
      </c>
      <c r="EI39" s="173" t="e">
        <f t="shared" si="150"/>
        <v>#N/A</v>
      </c>
      <c r="EJ39" s="173" t="e">
        <f t="shared" si="151"/>
        <v>#N/A</v>
      </c>
      <c r="EK39" s="173" t="e">
        <f t="shared" si="152"/>
        <v>#N/A</v>
      </c>
      <c r="EL39" s="173" t="e">
        <f t="shared" si="153"/>
        <v>#N/A</v>
      </c>
      <c r="EM39" s="173" t="e">
        <f t="shared" si="154"/>
        <v>#N/A</v>
      </c>
      <c r="EN39" s="173" t="e">
        <f t="shared" si="155"/>
        <v>#N/A</v>
      </c>
      <c r="EO39" s="173" t="e">
        <f t="shared" si="156"/>
        <v>#N/A</v>
      </c>
      <c r="EP39" s="173" t="e">
        <f t="shared" si="157"/>
        <v>#N/A</v>
      </c>
      <c r="EQ39" s="173" t="e">
        <f t="shared" si="158"/>
        <v>#N/A</v>
      </c>
      <c r="ER39" s="173" t="e">
        <f t="shared" si="159"/>
        <v>#N/A</v>
      </c>
      <c r="ES39" s="173" t="e">
        <f t="shared" si="160"/>
        <v>#N/A</v>
      </c>
      <c r="ET39" s="173" t="e">
        <f t="shared" si="161"/>
        <v>#N/A</v>
      </c>
      <c r="EU39" s="173" t="e">
        <f t="shared" si="162"/>
        <v>#N/A</v>
      </c>
      <c r="EV39" s="173" t="e">
        <f t="shared" si="163"/>
        <v>#N/A</v>
      </c>
      <c r="EW39" s="173" t="e">
        <f t="shared" si="164"/>
        <v>#N/A</v>
      </c>
      <c r="EX39" s="173" t="e">
        <f t="shared" si="165"/>
        <v>#N/A</v>
      </c>
      <c r="EY39" s="173" t="e">
        <f t="shared" si="166"/>
        <v>#N/A</v>
      </c>
      <c r="EZ39" s="173" t="e">
        <f t="shared" si="167"/>
        <v>#N/A</v>
      </c>
      <c r="FA39" s="173" t="e">
        <f t="shared" si="168"/>
        <v>#N/A</v>
      </c>
      <c r="FB39" s="173" t="e">
        <f t="shared" si="169"/>
        <v>#N/A</v>
      </c>
      <c r="FC39" s="173" t="e">
        <f t="shared" si="170"/>
        <v>#N/A</v>
      </c>
      <c r="FD39" s="173" t="e">
        <f t="shared" si="171"/>
        <v>#N/A</v>
      </c>
      <c r="FE39" s="173" t="e">
        <f t="shared" si="172"/>
        <v>#N/A</v>
      </c>
      <c r="FF39" s="173" t="e">
        <f t="shared" si="173"/>
        <v>#N/A</v>
      </c>
      <c r="FG39" s="173" t="e">
        <f t="shared" si="174"/>
        <v>#N/A</v>
      </c>
      <c r="FH39" s="173" t="e">
        <f t="shared" si="175"/>
        <v>#N/A</v>
      </c>
      <c r="FI39" s="173" t="e">
        <f t="shared" si="176"/>
        <v>#N/A</v>
      </c>
      <c r="FJ39" s="173" t="e">
        <f t="shared" si="177"/>
        <v>#N/A</v>
      </c>
      <c r="FK39" s="173" t="e">
        <f t="shared" si="178"/>
        <v>#N/A</v>
      </c>
      <c r="FL39" s="173" t="e">
        <f t="shared" si="179"/>
        <v>#N/A</v>
      </c>
      <c r="FM39" s="173" t="e">
        <f t="shared" si="180"/>
        <v>#N/A</v>
      </c>
      <c r="FN39" s="173" t="e">
        <f t="shared" si="181"/>
        <v>#N/A</v>
      </c>
      <c r="FO39" s="173" t="e">
        <f t="shared" si="182"/>
        <v>#N/A</v>
      </c>
      <c r="FP39" s="173" t="e">
        <f t="shared" si="183"/>
        <v>#N/A</v>
      </c>
      <c r="FQ39" s="173" t="e">
        <f t="shared" si="184"/>
        <v>#N/A</v>
      </c>
      <c r="FR39" s="173" t="e">
        <f t="shared" si="185"/>
        <v>#N/A</v>
      </c>
      <c r="FS39" s="173" t="e">
        <f t="shared" si="186"/>
        <v>#N/A</v>
      </c>
      <c r="FT39" s="173" t="e">
        <f t="shared" si="187"/>
        <v>#N/A</v>
      </c>
      <c r="FU39" s="173" t="e">
        <f t="shared" si="188"/>
        <v>#N/A</v>
      </c>
      <c r="FV39" s="173" t="e">
        <f t="shared" si="189"/>
        <v>#N/A</v>
      </c>
      <c r="FW39" s="173" t="e">
        <f t="shared" si="190"/>
        <v>#N/A</v>
      </c>
      <c r="FX39" s="173" t="e">
        <f t="shared" si="191"/>
        <v>#N/A</v>
      </c>
      <c r="FY39" s="173" t="e">
        <f t="shared" si="192"/>
        <v>#N/A</v>
      </c>
      <c r="FZ39" s="173" t="e">
        <f t="shared" si="193"/>
        <v>#N/A</v>
      </c>
      <c r="GA39" s="173" t="e">
        <f t="shared" si="194"/>
        <v>#N/A</v>
      </c>
      <c r="GB39" s="173" t="e">
        <f t="shared" si="195"/>
        <v>#N/A</v>
      </c>
      <c r="GC39" s="173" t="e">
        <f t="shared" si="196"/>
        <v>#N/A</v>
      </c>
      <c r="GD39" s="173" t="e">
        <f t="shared" si="197"/>
        <v>#N/A</v>
      </c>
      <c r="GE39" s="173" t="e">
        <f t="shared" si="198"/>
        <v>#N/A</v>
      </c>
      <c r="GF39" s="173" t="e">
        <f t="shared" si="199"/>
        <v>#N/A</v>
      </c>
      <c r="GG39" s="173" t="e">
        <f t="shared" si="200"/>
        <v>#N/A</v>
      </c>
      <c r="GH39" s="173" t="e">
        <f t="shared" si="201"/>
        <v>#N/A</v>
      </c>
      <c r="GI39" s="173" t="e">
        <f t="shared" si="202"/>
        <v>#N/A</v>
      </c>
      <c r="GJ39" s="173" t="e">
        <f t="shared" si="203"/>
        <v>#N/A</v>
      </c>
      <c r="GK39" s="173" t="e">
        <f t="shared" si="204"/>
        <v>#N/A</v>
      </c>
      <c r="GL39" s="173" t="e">
        <f t="shared" si="205"/>
        <v>#N/A</v>
      </c>
      <c r="GM39" s="173" t="e">
        <f t="shared" si="206"/>
        <v>#N/A</v>
      </c>
      <c r="GN39" s="173" t="e">
        <f t="shared" si="207"/>
        <v>#N/A</v>
      </c>
      <c r="GO39" s="173" t="e">
        <f t="shared" si="208"/>
        <v>#N/A</v>
      </c>
      <c r="GP39" s="173" t="e">
        <f t="shared" si="209"/>
        <v>#N/A</v>
      </c>
      <c r="GQ39" s="173" t="e">
        <f t="shared" si="210"/>
        <v>#N/A</v>
      </c>
      <c r="GR39" s="173" t="e">
        <f t="shared" si="211"/>
        <v>#N/A</v>
      </c>
      <c r="GS39" s="173" t="e">
        <f t="shared" si="212"/>
        <v>#N/A</v>
      </c>
      <c r="GT39" s="173" t="e">
        <f t="shared" si="213"/>
        <v>#N/A</v>
      </c>
      <c r="GU39" s="173" t="e">
        <f t="shared" si="214"/>
        <v>#N/A</v>
      </c>
      <c r="GV39" s="173" t="e">
        <f t="shared" si="215"/>
        <v>#N/A</v>
      </c>
      <c r="GW39" s="173" t="e">
        <f t="shared" si="216"/>
        <v>#N/A</v>
      </c>
      <c r="GX39" s="173" t="e">
        <f t="shared" si="217"/>
        <v>#N/A</v>
      </c>
      <c r="GY39" s="173" t="e">
        <f t="shared" si="218"/>
        <v>#N/A</v>
      </c>
      <c r="GZ39" s="173" t="e">
        <f t="shared" si="219"/>
        <v>#N/A</v>
      </c>
      <c r="HA39" s="173" t="e">
        <f t="shared" si="220"/>
        <v>#N/A</v>
      </c>
      <c r="HB39" s="173" t="e">
        <f t="shared" si="221"/>
        <v>#N/A</v>
      </c>
      <c r="HC39" s="173" t="e">
        <f t="shared" si="222"/>
        <v>#N/A</v>
      </c>
      <c r="HD39" s="173" t="e">
        <f t="shared" si="223"/>
        <v>#N/A</v>
      </c>
      <c r="HE39" s="173" t="e">
        <f t="shared" si="224"/>
        <v>#N/A</v>
      </c>
      <c r="HF39" s="173" t="e">
        <f t="shared" si="225"/>
        <v>#N/A</v>
      </c>
      <c r="HG39" s="173" t="e">
        <f t="shared" si="226"/>
        <v>#N/A</v>
      </c>
      <c r="HH39" s="173" t="e">
        <f t="shared" si="227"/>
        <v>#N/A</v>
      </c>
      <c r="HI39" s="173" t="e">
        <f t="shared" si="228"/>
        <v>#N/A</v>
      </c>
      <c r="HJ39" s="173" t="e">
        <f t="shared" si="229"/>
        <v>#N/A</v>
      </c>
      <c r="HK39" s="173" t="e">
        <f t="shared" si="230"/>
        <v>#N/A</v>
      </c>
      <c r="HL39" s="173" t="e">
        <f t="shared" si="231"/>
        <v>#N/A</v>
      </c>
      <c r="HM39" s="173" t="e">
        <f t="shared" si="232"/>
        <v>#N/A</v>
      </c>
      <c r="HN39" s="173" t="e">
        <f t="shared" si="233"/>
        <v>#N/A</v>
      </c>
      <c r="HO39" s="173" t="e">
        <f t="shared" si="234"/>
        <v>#N/A</v>
      </c>
      <c r="HP39" s="173" t="e">
        <f t="shared" si="235"/>
        <v>#N/A</v>
      </c>
    </row>
    <row r="40" spans="1:224" hidden="1" x14ac:dyDescent="0.25">
      <c r="A40" s="4">
        <v>37</v>
      </c>
      <c r="B40" s="99"/>
      <c r="C40" s="99"/>
      <c r="D40" s="99"/>
      <c r="E40" s="36" t="str">
        <f t="shared" si="107"/>
        <v/>
      </c>
      <c r="F40" s="36" t="str">
        <f t="shared" si="108"/>
        <v/>
      </c>
      <c r="G40" s="77" t="str">
        <f t="shared" si="109"/>
        <v/>
      </c>
      <c r="H40" s="23"/>
      <c r="I40" s="58"/>
      <c r="J40" s="300"/>
      <c r="K40" s="78" t="str">
        <f>IF(AND(B40&gt;0,C40&gt;0,D40&gt;0),IF(ISBLANK(J40),IF(ISBLANK(H40),"",(D40-B40)*VLOOKUP(H40,VLookups!$A$4:$B$13,2,FALSE)),J40),"")</f>
        <v/>
      </c>
      <c r="L40" s="79" t="str">
        <f t="shared" si="131"/>
        <v/>
      </c>
      <c r="M40" s="99"/>
      <c r="N40" s="290" t="str">
        <f>IF(AND(M40&gt;0,C40&gt;0,NOT(K40="")),ABS(VLOOKUP($M$1,VLookups!$A$43:$B$44,2,FALSE)-_xlfn.NORM.DIST(M40,G40,K40,TRUE)),"")</f>
        <v/>
      </c>
      <c r="O40" s="98" t="str">
        <f>IF(AND($B40&gt;0,$C40&gt;0,$D40&gt;0,NOT(ISBLANK($H40))),_xlfn.NORM.INV(ABS(VLOOKUP($M$1,VLookups!$A$43:$B$44,2,FALSE)-O$3),$G40,$K40),"")</f>
        <v/>
      </c>
      <c r="P40" s="97" t="str">
        <f>IF(AND($B40&gt;0,$C40&gt;0,$D40&gt;0,NOT(ISBLANK($H40))),_xlfn.NORM.INV(ABS(VLOOKUP($M$1,VLookups!$A$43:$B$44,2,FALSE)-P$3),$G40,$K40),"")</f>
        <v/>
      </c>
      <c r="Q40" s="98" t="str">
        <f>IF(AND($B40&gt;0,$C40&gt;0,$D40&gt;0,NOT(ISBLANK($H40))),_xlfn.NORM.INV(ABS(VLOOKUP($M$1,VLookups!$A$43:$B$44,2,FALSE)-Q$3),$G40,$K40),"")</f>
        <v/>
      </c>
      <c r="R40" s="97" t="str">
        <f>IF(AND($B40&gt;0,$C40&gt;0,$D40&gt;0,NOT(ISBLANK($H40))),_xlfn.NORM.INV(ABS(VLOOKUP($M$1,VLookups!$A$43:$B$44,2,FALSE)-R$3),$G40,$K40),"")</f>
        <v/>
      </c>
      <c r="S40" s="98" t="str">
        <f>IF(AND($B40&gt;0,$C40&gt;0,$D40&gt;0,NOT(ISBLANK($H40))),_xlfn.NORM.INV(ABS(VLOOKUP($M$1,VLookups!$A$43:$B$44,2,FALSE)-S$3),$G40,$K40),"")</f>
        <v/>
      </c>
      <c r="T40" s="97" t="str">
        <f>IF(AND($B40&gt;0,$C40&gt;0,$D40&gt;0,NOT(ISBLANK($H40))),_xlfn.NORM.INV(ABS(VLOOKUP($M$1,VLookups!$A$43:$B$44,2,FALSE)-T$3),$G40,$K40),"")</f>
        <v/>
      </c>
      <c r="U40" s="5"/>
      <c r="V40" s="172"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3" t="e">
        <f t="shared" si="135"/>
        <v>#N/A</v>
      </c>
      <c r="DU40" s="173" t="e">
        <f t="shared" si="136"/>
        <v>#N/A</v>
      </c>
      <c r="DV40" s="173" t="e">
        <f t="shared" si="137"/>
        <v>#N/A</v>
      </c>
      <c r="DW40" s="173" t="e">
        <f t="shared" si="138"/>
        <v>#N/A</v>
      </c>
      <c r="DX40" s="173" t="e">
        <f t="shared" si="139"/>
        <v>#N/A</v>
      </c>
      <c r="DY40" s="173" t="e">
        <f t="shared" si="140"/>
        <v>#N/A</v>
      </c>
      <c r="DZ40" s="173" t="e">
        <f t="shared" si="141"/>
        <v>#N/A</v>
      </c>
      <c r="EA40" s="173" t="e">
        <f t="shared" si="142"/>
        <v>#N/A</v>
      </c>
      <c r="EB40" s="173" t="e">
        <f t="shared" si="143"/>
        <v>#N/A</v>
      </c>
      <c r="EC40" s="173" t="e">
        <f t="shared" si="144"/>
        <v>#N/A</v>
      </c>
      <c r="ED40" s="173" t="e">
        <f t="shared" si="145"/>
        <v>#N/A</v>
      </c>
      <c r="EE40" s="173" t="e">
        <f t="shared" si="146"/>
        <v>#N/A</v>
      </c>
      <c r="EF40" s="173" t="e">
        <f t="shared" si="147"/>
        <v>#N/A</v>
      </c>
      <c r="EG40" s="173" t="e">
        <f t="shared" si="148"/>
        <v>#N/A</v>
      </c>
      <c r="EH40" s="173" t="e">
        <f t="shared" si="149"/>
        <v>#N/A</v>
      </c>
      <c r="EI40" s="173" t="e">
        <f t="shared" si="150"/>
        <v>#N/A</v>
      </c>
      <c r="EJ40" s="173" t="e">
        <f t="shared" si="151"/>
        <v>#N/A</v>
      </c>
      <c r="EK40" s="173" t="e">
        <f t="shared" si="152"/>
        <v>#N/A</v>
      </c>
      <c r="EL40" s="173" t="e">
        <f t="shared" si="153"/>
        <v>#N/A</v>
      </c>
      <c r="EM40" s="173" t="e">
        <f t="shared" si="154"/>
        <v>#N/A</v>
      </c>
      <c r="EN40" s="173" t="e">
        <f t="shared" si="155"/>
        <v>#N/A</v>
      </c>
      <c r="EO40" s="173" t="e">
        <f t="shared" si="156"/>
        <v>#N/A</v>
      </c>
      <c r="EP40" s="173" t="e">
        <f t="shared" si="157"/>
        <v>#N/A</v>
      </c>
      <c r="EQ40" s="173" t="e">
        <f t="shared" si="158"/>
        <v>#N/A</v>
      </c>
      <c r="ER40" s="173" t="e">
        <f t="shared" si="159"/>
        <v>#N/A</v>
      </c>
      <c r="ES40" s="173" t="e">
        <f t="shared" si="160"/>
        <v>#N/A</v>
      </c>
      <c r="ET40" s="173" t="e">
        <f t="shared" si="161"/>
        <v>#N/A</v>
      </c>
      <c r="EU40" s="173" t="e">
        <f t="shared" si="162"/>
        <v>#N/A</v>
      </c>
      <c r="EV40" s="173" t="e">
        <f t="shared" si="163"/>
        <v>#N/A</v>
      </c>
      <c r="EW40" s="173" t="e">
        <f t="shared" si="164"/>
        <v>#N/A</v>
      </c>
      <c r="EX40" s="173" t="e">
        <f t="shared" si="165"/>
        <v>#N/A</v>
      </c>
      <c r="EY40" s="173" t="e">
        <f t="shared" si="166"/>
        <v>#N/A</v>
      </c>
      <c r="EZ40" s="173" t="e">
        <f t="shared" si="167"/>
        <v>#N/A</v>
      </c>
      <c r="FA40" s="173" t="e">
        <f t="shared" si="168"/>
        <v>#N/A</v>
      </c>
      <c r="FB40" s="173" t="e">
        <f t="shared" si="169"/>
        <v>#N/A</v>
      </c>
      <c r="FC40" s="173" t="e">
        <f t="shared" si="170"/>
        <v>#N/A</v>
      </c>
      <c r="FD40" s="173" t="e">
        <f t="shared" si="171"/>
        <v>#N/A</v>
      </c>
      <c r="FE40" s="173" t="e">
        <f t="shared" si="172"/>
        <v>#N/A</v>
      </c>
      <c r="FF40" s="173" t="e">
        <f t="shared" si="173"/>
        <v>#N/A</v>
      </c>
      <c r="FG40" s="173" t="e">
        <f t="shared" si="174"/>
        <v>#N/A</v>
      </c>
      <c r="FH40" s="173" t="e">
        <f t="shared" si="175"/>
        <v>#N/A</v>
      </c>
      <c r="FI40" s="173" t="e">
        <f t="shared" si="176"/>
        <v>#N/A</v>
      </c>
      <c r="FJ40" s="173" t="e">
        <f t="shared" si="177"/>
        <v>#N/A</v>
      </c>
      <c r="FK40" s="173" t="e">
        <f t="shared" si="178"/>
        <v>#N/A</v>
      </c>
      <c r="FL40" s="173" t="e">
        <f t="shared" si="179"/>
        <v>#N/A</v>
      </c>
      <c r="FM40" s="173" t="e">
        <f t="shared" si="180"/>
        <v>#N/A</v>
      </c>
      <c r="FN40" s="173" t="e">
        <f t="shared" si="181"/>
        <v>#N/A</v>
      </c>
      <c r="FO40" s="173" t="e">
        <f t="shared" si="182"/>
        <v>#N/A</v>
      </c>
      <c r="FP40" s="173" t="e">
        <f t="shared" si="183"/>
        <v>#N/A</v>
      </c>
      <c r="FQ40" s="173" t="e">
        <f t="shared" si="184"/>
        <v>#N/A</v>
      </c>
      <c r="FR40" s="173" t="e">
        <f t="shared" si="185"/>
        <v>#N/A</v>
      </c>
      <c r="FS40" s="173" t="e">
        <f t="shared" si="186"/>
        <v>#N/A</v>
      </c>
      <c r="FT40" s="173" t="e">
        <f t="shared" si="187"/>
        <v>#N/A</v>
      </c>
      <c r="FU40" s="173" t="e">
        <f t="shared" si="188"/>
        <v>#N/A</v>
      </c>
      <c r="FV40" s="173" t="e">
        <f t="shared" si="189"/>
        <v>#N/A</v>
      </c>
      <c r="FW40" s="173" t="e">
        <f t="shared" si="190"/>
        <v>#N/A</v>
      </c>
      <c r="FX40" s="173" t="e">
        <f t="shared" si="191"/>
        <v>#N/A</v>
      </c>
      <c r="FY40" s="173" t="e">
        <f t="shared" si="192"/>
        <v>#N/A</v>
      </c>
      <c r="FZ40" s="173" t="e">
        <f t="shared" si="193"/>
        <v>#N/A</v>
      </c>
      <c r="GA40" s="173" t="e">
        <f t="shared" si="194"/>
        <v>#N/A</v>
      </c>
      <c r="GB40" s="173" t="e">
        <f t="shared" si="195"/>
        <v>#N/A</v>
      </c>
      <c r="GC40" s="173" t="e">
        <f t="shared" si="196"/>
        <v>#N/A</v>
      </c>
      <c r="GD40" s="173" t="e">
        <f t="shared" si="197"/>
        <v>#N/A</v>
      </c>
      <c r="GE40" s="173" t="e">
        <f t="shared" si="198"/>
        <v>#N/A</v>
      </c>
      <c r="GF40" s="173" t="e">
        <f t="shared" si="199"/>
        <v>#N/A</v>
      </c>
      <c r="GG40" s="173" t="e">
        <f t="shared" si="200"/>
        <v>#N/A</v>
      </c>
      <c r="GH40" s="173" t="e">
        <f t="shared" si="201"/>
        <v>#N/A</v>
      </c>
      <c r="GI40" s="173" t="e">
        <f t="shared" si="202"/>
        <v>#N/A</v>
      </c>
      <c r="GJ40" s="173" t="e">
        <f t="shared" si="203"/>
        <v>#N/A</v>
      </c>
      <c r="GK40" s="173" t="e">
        <f t="shared" si="204"/>
        <v>#N/A</v>
      </c>
      <c r="GL40" s="173" t="e">
        <f t="shared" si="205"/>
        <v>#N/A</v>
      </c>
      <c r="GM40" s="173" t="e">
        <f t="shared" si="206"/>
        <v>#N/A</v>
      </c>
      <c r="GN40" s="173" t="e">
        <f t="shared" si="207"/>
        <v>#N/A</v>
      </c>
      <c r="GO40" s="173" t="e">
        <f t="shared" si="208"/>
        <v>#N/A</v>
      </c>
      <c r="GP40" s="173" t="e">
        <f t="shared" si="209"/>
        <v>#N/A</v>
      </c>
      <c r="GQ40" s="173" t="e">
        <f t="shared" si="210"/>
        <v>#N/A</v>
      </c>
      <c r="GR40" s="173" t="e">
        <f t="shared" si="211"/>
        <v>#N/A</v>
      </c>
      <c r="GS40" s="173" t="e">
        <f t="shared" si="212"/>
        <v>#N/A</v>
      </c>
      <c r="GT40" s="173" t="e">
        <f t="shared" si="213"/>
        <v>#N/A</v>
      </c>
      <c r="GU40" s="173" t="e">
        <f t="shared" si="214"/>
        <v>#N/A</v>
      </c>
      <c r="GV40" s="173" t="e">
        <f t="shared" si="215"/>
        <v>#N/A</v>
      </c>
      <c r="GW40" s="173" t="e">
        <f t="shared" si="216"/>
        <v>#N/A</v>
      </c>
      <c r="GX40" s="173" t="e">
        <f t="shared" si="217"/>
        <v>#N/A</v>
      </c>
      <c r="GY40" s="173" t="e">
        <f t="shared" si="218"/>
        <v>#N/A</v>
      </c>
      <c r="GZ40" s="173" t="e">
        <f t="shared" si="219"/>
        <v>#N/A</v>
      </c>
      <c r="HA40" s="173" t="e">
        <f t="shared" si="220"/>
        <v>#N/A</v>
      </c>
      <c r="HB40" s="173" t="e">
        <f t="shared" si="221"/>
        <v>#N/A</v>
      </c>
      <c r="HC40" s="173" t="e">
        <f t="shared" si="222"/>
        <v>#N/A</v>
      </c>
      <c r="HD40" s="173" t="e">
        <f t="shared" si="223"/>
        <v>#N/A</v>
      </c>
      <c r="HE40" s="173" t="e">
        <f t="shared" si="224"/>
        <v>#N/A</v>
      </c>
      <c r="HF40" s="173" t="e">
        <f t="shared" si="225"/>
        <v>#N/A</v>
      </c>
      <c r="HG40" s="173" t="e">
        <f t="shared" si="226"/>
        <v>#N/A</v>
      </c>
      <c r="HH40" s="173" t="e">
        <f t="shared" si="227"/>
        <v>#N/A</v>
      </c>
      <c r="HI40" s="173" t="e">
        <f t="shared" si="228"/>
        <v>#N/A</v>
      </c>
      <c r="HJ40" s="173" t="e">
        <f t="shared" si="229"/>
        <v>#N/A</v>
      </c>
      <c r="HK40" s="173" t="e">
        <f t="shared" si="230"/>
        <v>#N/A</v>
      </c>
      <c r="HL40" s="173" t="e">
        <f t="shared" si="231"/>
        <v>#N/A</v>
      </c>
      <c r="HM40" s="173" t="e">
        <f t="shared" si="232"/>
        <v>#N/A</v>
      </c>
      <c r="HN40" s="173" t="e">
        <f t="shared" si="233"/>
        <v>#N/A</v>
      </c>
      <c r="HO40" s="173" t="e">
        <f t="shared" si="234"/>
        <v>#N/A</v>
      </c>
      <c r="HP40" s="173" t="e">
        <f t="shared" si="235"/>
        <v>#N/A</v>
      </c>
    </row>
    <row r="41" spans="1:224" hidden="1" x14ac:dyDescent="0.25">
      <c r="A41" s="4">
        <v>38</v>
      </c>
      <c r="B41" s="99"/>
      <c r="C41" s="99"/>
      <c r="D41" s="99"/>
      <c r="E41" s="36" t="str">
        <f t="shared" si="107"/>
        <v/>
      </c>
      <c r="F41" s="36" t="str">
        <f t="shared" si="108"/>
        <v/>
      </c>
      <c r="G41" s="77" t="str">
        <f t="shared" si="109"/>
        <v/>
      </c>
      <c r="H41" s="23"/>
      <c r="I41" s="58"/>
      <c r="J41" s="300"/>
      <c r="K41" s="78" t="str">
        <f>IF(AND(B41&gt;0,C41&gt;0,D41&gt;0),IF(ISBLANK(J41),IF(ISBLANK(H41),"",(D41-B41)*VLOOKUP(H41,VLookups!$A$4:$B$13,2,FALSE)),J41),"")</f>
        <v/>
      </c>
      <c r="L41" s="79" t="str">
        <f t="shared" si="131"/>
        <v/>
      </c>
      <c r="M41" s="99"/>
      <c r="N41" s="290" t="str">
        <f>IF(AND(M41&gt;0,C41&gt;0,NOT(K41="")),ABS(VLOOKUP($M$1,VLookups!$A$43:$B$44,2,FALSE)-_xlfn.NORM.DIST(M41,G41,K41,TRUE)),"")</f>
        <v/>
      </c>
      <c r="O41" s="98" t="str">
        <f>IF(AND($B41&gt;0,$C41&gt;0,$D41&gt;0,NOT(ISBLANK($H41))),_xlfn.NORM.INV(ABS(VLOOKUP($M$1,VLookups!$A$43:$B$44,2,FALSE)-O$3),$G41,$K41),"")</f>
        <v/>
      </c>
      <c r="P41" s="97" t="str">
        <f>IF(AND($B41&gt;0,$C41&gt;0,$D41&gt;0,NOT(ISBLANK($H41))),_xlfn.NORM.INV(ABS(VLOOKUP($M$1,VLookups!$A$43:$B$44,2,FALSE)-P$3),$G41,$K41),"")</f>
        <v/>
      </c>
      <c r="Q41" s="98" t="str">
        <f>IF(AND($B41&gt;0,$C41&gt;0,$D41&gt;0,NOT(ISBLANK($H41))),_xlfn.NORM.INV(ABS(VLOOKUP($M$1,VLookups!$A$43:$B$44,2,FALSE)-Q$3),$G41,$K41),"")</f>
        <v/>
      </c>
      <c r="R41" s="97" t="str">
        <f>IF(AND($B41&gt;0,$C41&gt;0,$D41&gt;0,NOT(ISBLANK($H41))),_xlfn.NORM.INV(ABS(VLOOKUP($M$1,VLookups!$A$43:$B$44,2,FALSE)-R$3),$G41,$K41),"")</f>
        <v/>
      </c>
      <c r="S41" s="98" t="str">
        <f>IF(AND($B41&gt;0,$C41&gt;0,$D41&gt;0,NOT(ISBLANK($H41))),_xlfn.NORM.INV(ABS(VLOOKUP($M$1,VLookups!$A$43:$B$44,2,FALSE)-S$3),$G41,$K41),"")</f>
        <v/>
      </c>
      <c r="T41" s="97" t="str">
        <f>IF(AND($B41&gt;0,$C41&gt;0,$D41&gt;0,NOT(ISBLANK($H41))),_xlfn.NORM.INV(ABS(VLOOKUP($M$1,VLookups!$A$43:$B$44,2,FALSE)-T$3),$G41,$K41),"")</f>
        <v/>
      </c>
      <c r="U41" s="5"/>
      <c r="V41" s="172"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3" t="e">
        <f t="shared" si="135"/>
        <v>#N/A</v>
      </c>
      <c r="DU41" s="173" t="e">
        <f t="shared" si="136"/>
        <v>#N/A</v>
      </c>
      <c r="DV41" s="173" t="e">
        <f t="shared" si="137"/>
        <v>#N/A</v>
      </c>
      <c r="DW41" s="173" t="e">
        <f t="shared" si="138"/>
        <v>#N/A</v>
      </c>
      <c r="DX41" s="173" t="e">
        <f t="shared" si="139"/>
        <v>#N/A</v>
      </c>
      <c r="DY41" s="173" t="e">
        <f t="shared" si="140"/>
        <v>#N/A</v>
      </c>
      <c r="DZ41" s="173" t="e">
        <f t="shared" si="141"/>
        <v>#N/A</v>
      </c>
      <c r="EA41" s="173" t="e">
        <f t="shared" si="142"/>
        <v>#N/A</v>
      </c>
      <c r="EB41" s="173" t="e">
        <f t="shared" si="143"/>
        <v>#N/A</v>
      </c>
      <c r="EC41" s="173" t="e">
        <f t="shared" si="144"/>
        <v>#N/A</v>
      </c>
      <c r="ED41" s="173" t="e">
        <f t="shared" si="145"/>
        <v>#N/A</v>
      </c>
      <c r="EE41" s="173" t="e">
        <f t="shared" si="146"/>
        <v>#N/A</v>
      </c>
      <c r="EF41" s="173" t="e">
        <f t="shared" si="147"/>
        <v>#N/A</v>
      </c>
      <c r="EG41" s="173" t="e">
        <f t="shared" si="148"/>
        <v>#N/A</v>
      </c>
      <c r="EH41" s="173" t="e">
        <f t="shared" si="149"/>
        <v>#N/A</v>
      </c>
      <c r="EI41" s="173" t="e">
        <f t="shared" si="150"/>
        <v>#N/A</v>
      </c>
      <c r="EJ41" s="173" t="e">
        <f t="shared" si="151"/>
        <v>#N/A</v>
      </c>
      <c r="EK41" s="173" t="e">
        <f t="shared" si="152"/>
        <v>#N/A</v>
      </c>
      <c r="EL41" s="173" t="e">
        <f t="shared" si="153"/>
        <v>#N/A</v>
      </c>
      <c r="EM41" s="173" t="e">
        <f t="shared" si="154"/>
        <v>#N/A</v>
      </c>
      <c r="EN41" s="173" t="e">
        <f t="shared" si="155"/>
        <v>#N/A</v>
      </c>
      <c r="EO41" s="173" t="e">
        <f t="shared" si="156"/>
        <v>#N/A</v>
      </c>
      <c r="EP41" s="173" t="e">
        <f t="shared" si="157"/>
        <v>#N/A</v>
      </c>
      <c r="EQ41" s="173" t="e">
        <f t="shared" si="158"/>
        <v>#N/A</v>
      </c>
      <c r="ER41" s="173" t="e">
        <f t="shared" si="159"/>
        <v>#N/A</v>
      </c>
      <c r="ES41" s="173" t="e">
        <f t="shared" si="160"/>
        <v>#N/A</v>
      </c>
      <c r="ET41" s="173" t="e">
        <f t="shared" si="161"/>
        <v>#N/A</v>
      </c>
      <c r="EU41" s="173" t="e">
        <f t="shared" si="162"/>
        <v>#N/A</v>
      </c>
      <c r="EV41" s="173" t="e">
        <f t="shared" si="163"/>
        <v>#N/A</v>
      </c>
      <c r="EW41" s="173" t="e">
        <f t="shared" si="164"/>
        <v>#N/A</v>
      </c>
      <c r="EX41" s="173" t="e">
        <f t="shared" si="165"/>
        <v>#N/A</v>
      </c>
      <c r="EY41" s="173" t="e">
        <f t="shared" si="166"/>
        <v>#N/A</v>
      </c>
      <c r="EZ41" s="173" t="e">
        <f t="shared" si="167"/>
        <v>#N/A</v>
      </c>
      <c r="FA41" s="173" t="e">
        <f t="shared" si="168"/>
        <v>#N/A</v>
      </c>
      <c r="FB41" s="173" t="e">
        <f t="shared" si="169"/>
        <v>#N/A</v>
      </c>
      <c r="FC41" s="173" t="e">
        <f t="shared" si="170"/>
        <v>#N/A</v>
      </c>
      <c r="FD41" s="173" t="e">
        <f t="shared" si="171"/>
        <v>#N/A</v>
      </c>
      <c r="FE41" s="173" t="e">
        <f t="shared" si="172"/>
        <v>#N/A</v>
      </c>
      <c r="FF41" s="173" t="e">
        <f t="shared" si="173"/>
        <v>#N/A</v>
      </c>
      <c r="FG41" s="173" t="e">
        <f t="shared" si="174"/>
        <v>#N/A</v>
      </c>
      <c r="FH41" s="173" t="e">
        <f t="shared" si="175"/>
        <v>#N/A</v>
      </c>
      <c r="FI41" s="173" t="e">
        <f t="shared" si="176"/>
        <v>#N/A</v>
      </c>
      <c r="FJ41" s="173" t="e">
        <f t="shared" si="177"/>
        <v>#N/A</v>
      </c>
      <c r="FK41" s="173" t="e">
        <f t="shared" si="178"/>
        <v>#N/A</v>
      </c>
      <c r="FL41" s="173" t="e">
        <f t="shared" si="179"/>
        <v>#N/A</v>
      </c>
      <c r="FM41" s="173" t="e">
        <f t="shared" si="180"/>
        <v>#N/A</v>
      </c>
      <c r="FN41" s="173" t="e">
        <f t="shared" si="181"/>
        <v>#N/A</v>
      </c>
      <c r="FO41" s="173" t="e">
        <f t="shared" si="182"/>
        <v>#N/A</v>
      </c>
      <c r="FP41" s="173" t="e">
        <f t="shared" si="183"/>
        <v>#N/A</v>
      </c>
      <c r="FQ41" s="173" t="e">
        <f t="shared" si="184"/>
        <v>#N/A</v>
      </c>
      <c r="FR41" s="173" t="e">
        <f t="shared" si="185"/>
        <v>#N/A</v>
      </c>
      <c r="FS41" s="173" t="e">
        <f t="shared" si="186"/>
        <v>#N/A</v>
      </c>
      <c r="FT41" s="173" t="e">
        <f t="shared" si="187"/>
        <v>#N/A</v>
      </c>
      <c r="FU41" s="173" t="e">
        <f t="shared" si="188"/>
        <v>#N/A</v>
      </c>
      <c r="FV41" s="173" t="e">
        <f t="shared" si="189"/>
        <v>#N/A</v>
      </c>
      <c r="FW41" s="173" t="e">
        <f t="shared" si="190"/>
        <v>#N/A</v>
      </c>
      <c r="FX41" s="173" t="e">
        <f t="shared" si="191"/>
        <v>#N/A</v>
      </c>
      <c r="FY41" s="173" t="e">
        <f t="shared" si="192"/>
        <v>#N/A</v>
      </c>
      <c r="FZ41" s="173" t="e">
        <f t="shared" si="193"/>
        <v>#N/A</v>
      </c>
      <c r="GA41" s="173" t="e">
        <f t="shared" si="194"/>
        <v>#N/A</v>
      </c>
      <c r="GB41" s="173" t="e">
        <f t="shared" si="195"/>
        <v>#N/A</v>
      </c>
      <c r="GC41" s="173" t="e">
        <f t="shared" si="196"/>
        <v>#N/A</v>
      </c>
      <c r="GD41" s="173" t="e">
        <f t="shared" si="197"/>
        <v>#N/A</v>
      </c>
      <c r="GE41" s="173" t="e">
        <f t="shared" si="198"/>
        <v>#N/A</v>
      </c>
      <c r="GF41" s="173" t="e">
        <f t="shared" si="199"/>
        <v>#N/A</v>
      </c>
      <c r="GG41" s="173" t="e">
        <f t="shared" si="200"/>
        <v>#N/A</v>
      </c>
      <c r="GH41" s="173" t="e">
        <f t="shared" si="201"/>
        <v>#N/A</v>
      </c>
      <c r="GI41" s="173" t="e">
        <f t="shared" si="202"/>
        <v>#N/A</v>
      </c>
      <c r="GJ41" s="173" t="e">
        <f t="shared" si="203"/>
        <v>#N/A</v>
      </c>
      <c r="GK41" s="173" t="e">
        <f t="shared" si="204"/>
        <v>#N/A</v>
      </c>
      <c r="GL41" s="173" t="e">
        <f t="shared" si="205"/>
        <v>#N/A</v>
      </c>
      <c r="GM41" s="173" t="e">
        <f t="shared" si="206"/>
        <v>#N/A</v>
      </c>
      <c r="GN41" s="173" t="e">
        <f t="shared" si="207"/>
        <v>#N/A</v>
      </c>
      <c r="GO41" s="173" t="e">
        <f t="shared" si="208"/>
        <v>#N/A</v>
      </c>
      <c r="GP41" s="173" t="e">
        <f t="shared" si="209"/>
        <v>#N/A</v>
      </c>
      <c r="GQ41" s="173" t="e">
        <f t="shared" si="210"/>
        <v>#N/A</v>
      </c>
      <c r="GR41" s="173" t="e">
        <f t="shared" si="211"/>
        <v>#N/A</v>
      </c>
      <c r="GS41" s="173" t="e">
        <f t="shared" si="212"/>
        <v>#N/A</v>
      </c>
      <c r="GT41" s="173" t="e">
        <f t="shared" si="213"/>
        <v>#N/A</v>
      </c>
      <c r="GU41" s="173" t="e">
        <f t="shared" si="214"/>
        <v>#N/A</v>
      </c>
      <c r="GV41" s="173" t="e">
        <f t="shared" si="215"/>
        <v>#N/A</v>
      </c>
      <c r="GW41" s="173" t="e">
        <f t="shared" si="216"/>
        <v>#N/A</v>
      </c>
      <c r="GX41" s="173" t="e">
        <f t="shared" si="217"/>
        <v>#N/A</v>
      </c>
      <c r="GY41" s="173" t="e">
        <f t="shared" si="218"/>
        <v>#N/A</v>
      </c>
      <c r="GZ41" s="173" t="e">
        <f t="shared" si="219"/>
        <v>#N/A</v>
      </c>
      <c r="HA41" s="173" t="e">
        <f t="shared" si="220"/>
        <v>#N/A</v>
      </c>
      <c r="HB41" s="173" t="e">
        <f t="shared" si="221"/>
        <v>#N/A</v>
      </c>
      <c r="HC41" s="173" t="e">
        <f t="shared" si="222"/>
        <v>#N/A</v>
      </c>
      <c r="HD41" s="173" t="e">
        <f t="shared" si="223"/>
        <v>#N/A</v>
      </c>
      <c r="HE41" s="173" t="e">
        <f t="shared" si="224"/>
        <v>#N/A</v>
      </c>
      <c r="HF41" s="173" t="e">
        <f t="shared" si="225"/>
        <v>#N/A</v>
      </c>
      <c r="HG41" s="173" t="e">
        <f t="shared" si="226"/>
        <v>#N/A</v>
      </c>
      <c r="HH41" s="173" t="e">
        <f t="shared" si="227"/>
        <v>#N/A</v>
      </c>
      <c r="HI41" s="173" t="e">
        <f t="shared" si="228"/>
        <v>#N/A</v>
      </c>
      <c r="HJ41" s="173" t="e">
        <f t="shared" si="229"/>
        <v>#N/A</v>
      </c>
      <c r="HK41" s="173" t="e">
        <f t="shared" si="230"/>
        <v>#N/A</v>
      </c>
      <c r="HL41" s="173" t="e">
        <f t="shared" si="231"/>
        <v>#N/A</v>
      </c>
      <c r="HM41" s="173" t="e">
        <f t="shared" si="232"/>
        <v>#N/A</v>
      </c>
      <c r="HN41" s="173" t="e">
        <f t="shared" si="233"/>
        <v>#N/A</v>
      </c>
      <c r="HO41" s="173" t="e">
        <f t="shared" si="234"/>
        <v>#N/A</v>
      </c>
      <c r="HP41" s="173" t="e">
        <f t="shared" si="235"/>
        <v>#N/A</v>
      </c>
    </row>
    <row r="42" spans="1:224" hidden="1" x14ac:dyDescent="0.25">
      <c r="A42" s="4">
        <v>39</v>
      </c>
      <c r="B42" s="99"/>
      <c r="C42" s="99"/>
      <c r="D42" s="99"/>
      <c r="E42" s="36" t="str">
        <f t="shared" si="107"/>
        <v/>
      </c>
      <c r="F42" s="36" t="str">
        <f t="shared" si="108"/>
        <v/>
      </c>
      <c r="G42" s="77" t="str">
        <f t="shared" si="109"/>
        <v/>
      </c>
      <c r="H42" s="23"/>
      <c r="I42" s="58"/>
      <c r="J42" s="300"/>
      <c r="K42" s="78" t="str">
        <f>IF(AND(B42&gt;0,C42&gt;0,D42&gt;0),IF(ISBLANK(J42),IF(ISBLANK(H42),"",(D42-B42)*VLOOKUP(H42,VLookups!$A$4:$B$13,2,FALSE)),J42),"")</f>
        <v/>
      </c>
      <c r="L42" s="79" t="str">
        <f t="shared" si="131"/>
        <v/>
      </c>
      <c r="M42" s="99"/>
      <c r="N42" s="290" t="str">
        <f>IF(AND(M42&gt;0,C42&gt;0,NOT(K42="")),ABS(VLOOKUP($M$1,VLookups!$A$43:$B$44,2,FALSE)-_xlfn.NORM.DIST(M42,G42,K42,TRUE)),"")</f>
        <v/>
      </c>
      <c r="O42" s="98" t="str">
        <f>IF(AND($B42&gt;0,$C42&gt;0,$D42&gt;0,NOT(ISBLANK($H42))),_xlfn.NORM.INV(ABS(VLOOKUP($M$1,VLookups!$A$43:$B$44,2,FALSE)-O$3),$G42,$K42),"")</f>
        <v/>
      </c>
      <c r="P42" s="97" t="str">
        <f>IF(AND($B42&gt;0,$C42&gt;0,$D42&gt;0,NOT(ISBLANK($H42))),_xlfn.NORM.INV(ABS(VLOOKUP($M$1,VLookups!$A$43:$B$44,2,FALSE)-P$3),$G42,$K42),"")</f>
        <v/>
      </c>
      <c r="Q42" s="98" t="str">
        <f>IF(AND($B42&gt;0,$C42&gt;0,$D42&gt;0,NOT(ISBLANK($H42))),_xlfn.NORM.INV(ABS(VLOOKUP($M$1,VLookups!$A$43:$B$44,2,FALSE)-Q$3),$G42,$K42),"")</f>
        <v/>
      </c>
      <c r="R42" s="97" t="str">
        <f>IF(AND($B42&gt;0,$C42&gt;0,$D42&gt;0,NOT(ISBLANK($H42))),_xlfn.NORM.INV(ABS(VLOOKUP($M$1,VLookups!$A$43:$B$44,2,FALSE)-R$3),$G42,$K42),"")</f>
        <v/>
      </c>
      <c r="S42" s="98" t="str">
        <f>IF(AND($B42&gt;0,$C42&gt;0,$D42&gt;0,NOT(ISBLANK($H42))),_xlfn.NORM.INV(ABS(VLOOKUP($M$1,VLookups!$A$43:$B$44,2,FALSE)-S$3),$G42,$K42),"")</f>
        <v/>
      </c>
      <c r="T42" s="97" t="str">
        <f>IF(AND($B42&gt;0,$C42&gt;0,$D42&gt;0,NOT(ISBLANK($H42))),_xlfn.NORM.INV(ABS(VLOOKUP($M$1,VLookups!$A$43:$B$44,2,FALSE)-T$3),$G42,$K42),"")</f>
        <v/>
      </c>
      <c r="U42" s="5"/>
      <c r="V42" s="172"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3" t="e">
        <f t="shared" si="135"/>
        <v>#N/A</v>
      </c>
      <c r="DU42" s="173" t="e">
        <f t="shared" si="136"/>
        <v>#N/A</v>
      </c>
      <c r="DV42" s="173" t="e">
        <f t="shared" si="137"/>
        <v>#N/A</v>
      </c>
      <c r="DW42" s="173" t="e">
        <f t="shared" si="138"/>
        <v>#N/A</v>
      </c>
      <c r="DX42" s="173" t="e">
        <f t="shared" si="139"/>
        <v>#N/A</v>
      </c>
      <c r="DY42" s="173" t="e">
        <f t="shared" si="140"/>
        <v>#N/A</v>
      </c>
      <c r="DZ42" s="173" t="e">
        <f t="shared" si="141"/>
        <v>#N/A</v>
      </c>
      <c r="EA42" s="173" t="e">
        <f t="shared" si="142"/>
        <v>#N/A</v>
      </c>
      <c r="EB42" s="173" t="e">
        <f t="shared" si="143"/>
        <v>#N/A</v>
      </c>
      <c r="EC42" s="173" t="e">
        <f t="shared" si="144"/>
        <v>#N/A</v>
      </c>
      <c r="ED42" s="173" t="e">
        <f t="shared" si="145"/>
        <v>#N/A</v>
      </c>
      <c r="EE42" s="173" t="e">
        <f t="shared" si="146"/>
        <v>#N/A</v>
      </c>
      <c r="EF42" s="173" t="e">
        <f t="shared" si="147"/>
        <v>#N/A</v>
      </c>
      <c r="EG42" s="173" t="e">
        <f t="shared" si="148"/>
        <v>#N/A</v>
      </c>
      <c r="EH42" s="173" t="e">
        <f t="shared" si="149"/>
        <v>#N/A</v>
      </c>
      <c r="EI42" s="173" t="e">
        <f t="shared" si="150"/>
        <v>#N/A</v>
      </c>
      <c r="EJ42" s="173" t="e">
        <f t="shared" si="151"/>
        <v>#N/A</v>
      </c>
      <c r="EK42" s="173" t="e">
        <f t="shared" si="152"/>
        <v>#N/A</v>
      </c>
      <c r="EL42" s="173" t="e">
        <f t="shared" si="153"/>
        <v>#N/A</v>
      </c>
      <c r="EM42" s="173" t="e">
        <f t="shared" si="154"/>
        <v>#N/A</v>
      </c>
      <c r="EN42" s="173" t="e">
        <f t="shared" si="155"/>
        <v>#N/A</v>
      </c>
      <c r="EO42" s="173" t="e">
        <f t="shared" si="156"/>
        <v>#N/A</v>
      </c>
      <c r="EP42" s="173" t="e">
        <f t="shared" si="157"/>
        <v>#N/A</v>
      </c>
      <c r="EQ42" s="173" t="e">
        <f t="shared" si="158"/>
        <v>#N/A</v>
      </c>
      <c r="ER42" s="173" t="e">
        <f t="shared" si="159"/>
        <v>#N/A</v>
      </c>
      <c r="ES42" s="173" t="e">
        <f t="shared" si="160"/>
        <v>#N/A</v>
      </c>
      <c r="ET42" s="173" t="e">
        <f t="shared" si="161"/>
        <v>#N/A</v>
      </c>
      <c r="EU42" s="173" t="e">
        <f t="shared" si="162"/>
        <v>#N/A</v>
      </c>
      <c r="EV42" s="173" t="e">
        <f t="shared" si="163"/>
        <v>#N/A</v>
      </c>
      <c r="EW42" s="173" t="e">
        <f t="shared" si="164"/>
        <v>#N/A</v>
      </c>
      <c r="EX42" s="173" t="e">
        <f t="shared" si="165"/>
        <v>#N/A</v>
      </c>
      <c r="EY42" s="173" t="e">
        <f t="shared" si="166"/>
        <v>#N/A</v>
      </c>
      <c r="EZ42" s="173" t="e">
        <f t="shared" si="167"/>
        <v>#N/A</v>
      </c>
      <c r="FA42" s="173" t="e">
        <f t="shared" si="168"/>
        <v>#N/A</v>
      </c>
      <c r="FB42" s="173" t="e">
        <f t="shared" si="169"/>
        <v>#N/A</v>
      </c>
      <c r="FC42" s="173" t="e">
        <f t="shared" si="170"/>
        <v>#N/A</v>
      </c>
      <c r="FD42" s="173" t="e">
        <f t="shared" si="171"/>
        <v>#N/A</v>
      </c>
      <c r="FE42" s="173" t="e">
        <f t="shared" si="172"/>
        <v>#N/A</v>
      </c>
      <c r="FF42" s="173" t="e">
        <f t="shared" si="173"/>
        <v>#N/A</v>
      </c>
      <c r="FG42" s="173" t="e">
        <f t="shared" si="174"/>
        <v>#N/A</v>
      </c>
      <c r="FH42" s="173" t="e">
        <f t="shared" si="175"/>
        <v>#N/A</v>
      </c>
      <c r="FI42" s="173" t="e">
        <f t="shared" si="176"/>
        <v>#N/A</v>
      </c>
      <c r="FJ42" s="173" t="e">
        <f t="shared" si="177"/>
        <v>#N/A</v>
      </c>
      <c r="FK42" s="173" t="e">
        <f t="shared" si="178"/>
        <v>#N/A</v>
      </c>
      <c r="FL42" s="173" t="e">
        <f t="shared" si="179"/>
        <v>#N/A</v>
      </c>
      <c r="FM42" s="173" t="e">
        <f t="shared" si="180"/>
        <v>#N/A</v>
      </c>
      <c r="FN42" s="173" t="e">
        <f t="shared" si="181"/>
        <v>#N/A</v>
      </c>
      <c r="FO42" s="173" t="e">
        <f t="shared" si="182"/>
        <v>#N/A</v>
      </c>
      <c r="FP42" s="173" t="e">
        <f t="shared" si="183"/>
        <v>#N/A</v>
      </c>
      <c r="FQ42" s="173" t="e">
        <f t="shared" si="184"/>
        <v>#N/A</v>
      </c>
      <c r="FR42" s="173" t="e">
        <f t="shared" si="185"/>
        <v>#N/A</v>
      </c>
      <c r="FS42" s="173" t="e">
        <f t="shared" si="186"/>
        <v>#N/A</v>
      </c>
      <c r="FT42" s="173" t="e">
        <f t="shared" si="187"/>
        <v>#N/A</v>
      </c>
      <c r="FU42" s="173" t="e">
        <f t="shared" si="188"/>
        <v>#N/A</v>
      </c>
      <c r="FV42" s="173" t="e">
        <f t="shared" si="189"/>
        <v>#N/A</v>
      </c>
      <c r="FW42" s="173" t="e">
        <f t="shared" si="190"/>
        <v>#N/A</v>
      </c>
      <c r="FX42" s="173" t="e">
        <f t="shared" si="191"/>
        <v>#N/A</v>
      </c>
      <c r="FY42" s="173" t="e">
        <f t="shared" si="192"/>
        <v>#N/A</v>
      </c>
      <c r="FZ42" s="173" t="e">
        <f t="shared" si="193"/>
        <v>#N/A</v>
      </c>
      <c r="GA42" s="173" t="e">
        <f t="shared" si="194"/>
        <v>#N/A</v>
      </c>
      <c r="GB42" s="173" t="e">
        <f t="shared" si="195"/>
        <v>#N/A</v>
      </c>
      <c r="GC42" s="173" t="e">
        <f t="shared" si="196"/>
        <v>#N/A</v>
      </c>
      <c r="GD42" s="173" t="e">
        <f t="shared" si="197"/>
        <v>#N/A</v>
      </c>
      <c r="GE42" s="173" t="e">
        <f t="shared" si="198"/>
        <v>#N/A</v>
      </c>
      <c r="GF42" s="173" t="e">
        <f t="shared" si="199"/>
        <v>#N/A</v>
      </c>
      <c r="GG42" s="173" t="e">
        <f t="shared" si="200"/>
        <v>#N/A</v>
      </c>
      <c r="GH42" s="173" t="e">
        <f t="shared" si="201"/>
        <v>#N/A</v>
      </c>
      <c r="GI42" s="173" t="e">
        <f t="shared" si="202"/>
        <v>#N/A</v>
      </c>
      <c r="GJ42" s="173" t="e">
        <f t="shared" si="203"/>
        <v>#N/A</v>
      </c>
      <c r="GK42" s="173" t="e">
        <f t="shared" si="204"/>
        <v>#N/A</v>
      </c>
      <c r="GL42" s="173" t="e">
        <f t="shared" si="205"/>
        <v>#N/A</v>
      </c>
      <c r="GM42" s="173" t="e">
        <f t="shared" si="206"/>
        <v>#N/A</v>
      </c>
      <c r="GN42" s="173" t="e">
        <f t="shared" si="207"/>
        <v>#N/A</v>
      </c>
      <c r="GO42" s="173" t="e">
        <f t="shared" si="208"/>
        <v>#N/A</v>
      </c>
      <c r="GP42" s="173" t="e">
        <f t="shared" si="209"/>
        <v>#N/A</v>
      </c>
      <c r="GQ42" s="173" t="e">
        <f t="shared" si="210"/>
        <v>#N/A</v>
      </c>
      <c r="GR42" s="173" t="e">
        <f t="shared" si="211"/>
        <v>#N/A</v>
      </c>
      <c r="GS42" s="173" t="e">
        <f t="shared" si="212"/>
        <v>#N/A</v>
      </c>
      <c r="GT42" s="173" t="e">
        <f t="shared" si="213"/>
        <v>#N/A</v>
      </c>
      <c r="GU42" s="173" t="e">
        <f t="shared" si="214"/>
        <v>#N/A</v>
      </c>
      <c r="GV42" s="173" t="e">
        <f t="shared" si="215"/>
        <v>#N/A</v>
      </c>
      <c r="GW42" s="173" t="e">
        <f t="shared" si="216"/>
        <v>#N/A</v>
      </c>
      <c r="GX42" s="173" t="e">
        <f t="shared" si="217"/>
        <v>#N/A</v>
      </c>
      <c r="GY42" s="173" t="e">
        <f t="shared" si="218"/>
        <v>#N/A</v>
      </c>
      <c r="GZ42" s="173" t="e">
        <f t="shared" si="219"/>
        <v>#N/A</v>
      </c>
      <c r="HA42" s="173" t="e">
        <f t="shared" si="220"/>
        <v>#N/A</v>
      </c>
      <c r="HB42" s="173" t="e">
        <f t="shared" si="221"/>
        <v>#N/A</v>
      </c>
      <c r="HC42" s="173" t="e">
        <f t="shared" si="222"/>
        <v>#N/A</v>
      </c>
      <c r="HD42" s="173" t="e">
        <f t="shared" si="223"/>
        <v>#N/A</v>
      </c>
      <c r="HE42" s="173" t="e">
        <f t="shared" si="224"/>
        <v>#N/A</v>
      </c>
      <c r="HF42" s="173" t="e">
        <f t="shared" si="225"/>
        <v>#N/A</v>
      </c>
      <c r="HG42" s="173" t="e">
        <f t="shared" si="226"/>
        <v>#N/A</v>
      </c>
      <c r="HH42" s="173" t="e">
        <f t="shared" si="227"/>
        <v>#N/A</v>
      </c>
      <c r="HI42" s="173" t="e">
        <f t="shared" si="228"/>
        <v>#N/A</v>
      </c>
      <c r="HJ42" s="173" t="e">
        <f t="shared" si="229"/>
        <v>#N/A</v>
      </c>
      <c r="HK42" s="173" t="e">
        <f t="shared" si="230"/>
        <v>#N/A</v>
      </c>
      <c r="HL42" s="173" t="e">
        <f t="shared" si="231"/>
        <v>#N/A</v>
      </c>
      <c r="HM42" s="173" t="e">
        <f t="shared" si="232"/>
        <v>#N/A</v>
      </c>
      <c r="HN42" s="173" t="e">
        <f t="shared" si="233"/>
        <v>#N/A</v>
      </c>
      <c r="HO42" s="173" t="e">
        <f t="shared" si="234"/>
        <v>#N/A</v>
      </c>
      <c r="HP42" s="173" t="e">
        <f t="shared" si="235"/>
        <v>#N/A</v>
      </c>
    </row>
    <row r="43" spans="1:224" hidden="1" x14ac:dyDescent="0.25">
      <c r="A43" s="4">
        <v>40</v>
      </c>
      <c r="B43" s="99"/>
      <c r="C43" s="99"/>
      <c r="D43" s="99"/>
      <c r="E43" s="36" t="str">
        <f t="shared" si="107"/>
        <v/>
      </c>
      <c r="F43" s="36" t="str">
        <f t="shared" si="108"/>
        <v/>
      </c>
      <c r="G43" s="77" t="str">
        <f t="shared" si="109"/>
        <v/>
      </c>
      <c r="H43" s="23"/>
      <c r="I43" s="58"/>
      <c r="J43" s="300"/>
      <c r="K43" s="78" t="str">
        <f>IF(AND(B43&gt;0,C43&gt;0,D43&gt;0),IF(ISBLANK(J43),IF(ISBLANK(H43),"",(D43-B43)*VLOOKUP(H43,VLookups!$A$4:$B$13,2,FALSE)),J43),"")</f>
        <v/>
      </c>
      <c r="L43" s="79" t="str">
        <f t="shared" si="131"/>
        <v/>
      </c>
      <c r="M43" s="99"/>
      <c r="N43" s="290" t="str">
        <f>IF(AND(M43&gt;0,C43&gt;0,NOT(K43="")),ABS(VLOOKUP($M$1,VLookups!$A$43:$B$44,2,FALSE)-_xlfn.NORM.DIST(M43,G43,K43,TRUE)),"")</f>
        <v/>
      </c>
      <c r="O43" s="98" t="str">
        <f>IF(AND($B43&gt;0,$C43&gt;0,$D43&gt;0,NOT(ISBLANK($H43))),_xlfn.NORM.INV(ABS(VLOOKUP($M$1,VLookups!$A$43:$B$44,2,FALSE)-O$3),$G43,$K43),"")</f>
        <v/>
      </c>
      <c r="P43" s="97" t="str">
        <f>IF(AND($B43&gt;0,$C43&gt;0,$D43&gt;0,NOT(ISBLANK($H43))),_xlfn.NORM.INV(ABS(VLOOKUP($M$1,VLookups!$A$43:$B$44,2,FALSE)-P$3),$G43,$K43),"")</f>
        <v/>
      </c>
      <c r="Q43" s="98" t="str">
        <f>IF(AND($B43&gt;0,$C43&gt;0,$D43&gt;0,NOT(ISBLANK($H43))),_xlfn.NORM.INV(ABS(VLOOKUP($M$1,VLookups!$A$43:$B$44,2,FALSE)-Q$3),$G43,$K43),"")</f>
        <v/>
      </c>
      <c r="R43" s="97" t="str">
        <f>IF(AND($B43&gt;0,$C43&gt;0,$D43&gt;0,NOT(ISBLANK($H43))),_xlfn.NORM.INV(ABS(VLOOKUP($M$1,VLookups!$A$43:$B$44,2,FALSE)-R$3),$G43,$K43),"")</f>
        <v/>
      </c>
      <c r="S43" s="98" t="str">
        <f>IF(AND($B43&gt;0,$C43&gt;0,$D43&gt;0,NOT(ISBLANK($H43))),_xlfn.NORM.INV(ABS(VLOOKUP($M$1,VLookups!$A$43:$B$44,2,FALSE)-S$3),$G43,$K43),"")</f>
        <v/>
      </c>
      <c r="T43" s="97" t="str">
        <f>IF(AND($B43&gt;0,$C43&gt;0,$D43&gt;0,NOT(ISBLANK($H43))),_xlfn.NORM.INV(ABS(VLOOKUP($M$1,VLookups!$A$43:$B$44,2,FALSE)-T$3),$G43,$K43),"")</f>
        <v/>
      </c>
      <c r="U43" s="5"/>
      <c r="V43" s="172"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3" t="e">
        <f t="shared" si="135"/>
        <v>#N/A</v>
      </c>
      <c r="DU43" s="173" t="e">
        <f t="shared" si="136"/>
        <v>#N/A</v>
      </c>
      <c r="DV43" s="173" t="e">
        <f t="shared" si="137"/>
        <v>#N/A</v>
      </c>
      <c r="DW43" s="173" t="e">
        <f t="shared" si="138"/>
        <v>#N/A</v>
      </c>
      <c r="DX43" s="173" t="e">
        <f t="shared" si="139"/>
        <v>#N/A</v>
      </c>
      <c r="DY43" s="173" t="e">
        <f t="shared" si="140"/>
        <v>#N/A</v>
      </c>
      <c r="DZ43" s="173" t="e">
        <f t="shared" si="141"/>
        <v>#N/A</v>
      </c>
      <c r="EA43" s="173" t="e">
        <f t="shared" si="142"/>
        <v>#N/A</v>
      </c>
      <c r="EB43" s="173" t="e">
        <f t="shared" si="143"/>
        <v>#N/A</v>
      </c>
      <c r="EC43" s="173" t="e">
        <f t="shared" si="144"/>
        <v>#N/A</v>
      </c>
      <c r="ED43" s="173" t="e">
        <f t="shared" si="145"/>
        <v>#N/A</v>
      </c>
      <c r="EE43" s="173" t="e">
        <f t="shared" si="146"/>
        <v>#N/A</v>
      </c>
      <c r="EF43" s="173" t="e">
        <f t="shared" si="147"/>
        <v>#N/A</v>
      </c>
      <c r="EG43" s="173" t="e">
        <f t="shared" si="148"/>
        <v>#N/A</v>
      </c>
      <c r="EH43" s="173" t="e">
        <f t="shared" si="149"/>
        <v>#N/A</v>
      </c>
      <c r="EI43" s="173" t="e">
        <f t="shared" si="150"/>
        <v>#N/A</v>
      </c>
      <c r="EJ43" s="173" t="e">
        <f t="shared" si="151"/>
        <v>#N/A</v>
      </c>
      <c r="EK43" s="173" t="e">
        <f t="shared" si="152"/>
        <v>#N/A</v>
      </c>
      <c r="EL43" s="173" t="e">
        <f t="shared" si="153"/>
        <v>#N/A</v>
      </c>
      <c r="EM43" s="173" t="e">
        <f t="shared" si="154"/>
        <v>#N/A</v>
      </c>
      <c r="EN43" s="173" t="e">
        <f t="shared" si="155"/>
        <v>#N/A</v>
      </c>
      <c r="EO43" s="173" t="e">
        <f t="shared" si="156"/>
        <v>#N/A</v>
      </c>
      <c r="EP43" s="173" t="e">
        <f t="shared" si="157"/>
        <v>#N/A</v>
      </c>
      <c r="EQ43" s="173" t="e">
        <f t="shared" si="158"/>
        <v>#N/A</v>
      </c>
      <c r="ER43" s="173" t="e">
        <f t="shared" si="159"/>
        <v>#N/A</v>
      </c>
      <c r="ES43" s="173" t="e">
        <f t="shared" si="160"/>
        <v>#N/A</v>
      </c>
      <c r="ET43" s="173" t="e">
        <f t="shared" si="161"/>
        <v>#N/A</v>
      </c>
      <c r="EU43" s="173" t="e">
        <f t="shared" si="162"/>
        <v>#N/A</v>
      </c>
      <c r="EV43" s="173" t="e">
        <f t="shared" si="163"/>
        <v>#N/A</v>
      </c>
      <c r="EW43" s="173" t="e">
        <f t="shared" si="164"/>
        <v>#N/A</v>
      </c>
      <c r="EX43" s="173" t="e">
        <f t="shared" si="165"/>
        <v>#N/A</v>
      </c>
      <c r="EY43" s="173" t="e">
        <f t="shared" si="166"/>
        <v>#N/A</v>
      </c>
      <c r="EZ43" s="173" t="e">
        <f t="shared" si="167"/>
        <v>#N/A</v>
      </c>
      <c r="FA43" s="173" t="e">
        <f t="shared" si="168"/>
        <v>#N/A</v>
      </c>
      <c r="FB43" s="173" t="e">
        <f t="shared" si="169"/>
        <v>#N/A</v>
      </c>
      <c r="FC43" s="173" t="e">
        <f t="shared" si="170"/>
        <v>#N/A</v>
      </c>
      <c r="FD43" s="173" t="e">
        <f t="shared" si="171"/>
        <v>#N/A</v>
      </c>
      <c r="FE43" s="173" t="e">
        <f t="shared" si="172"/>
        <v>#N/A</v>
      </c>
      <c r="FF43" s="173" t="e">
        <f t="shared" si="173"/>
        <v>#N/A</v>
      </c>
      <c r="FG43" s="173" t="e">
        <f t="shared" si="174"/>
        <v>#N/A</v>
      </c>
      <c r="FH43" s="173" t="e">
        <f t="shared" si="175"/>
        <v>#N/A</v>
      </c>
      <c r="FI43" s="173" t="e">
        <f t="shared" si="176"/>
        <v>#N/A</v>
      </c>
      <c r="FJ43" s="173" t="e">
        <f t="shared" si="177"/>
        <v>#N/A</v>
      </c>
      <c r="FK43" s="173" t="e">
        <f t="shared" si="178"/>
        <v>#N/A</v>
      </c>
      <c r="FL43" s="173" t="e">
        <f t="shared" si="179"/>
        <v>#N/A</v>
      </c>
      <c r="FM43" s="173" t="e">
        <f t="shared" si="180"/>
        <v>#N/A</v>
      </c>
      <c r="FN43" s="173" t="e">
        <f t="shared" si="181"/>
        <v>#N/A</v>
      </c>
      <c r="FO43" s="173" t="e">
        <f t="shared" si="182"/>
        <v>#N/A</v>
      </c>
      <c r="FP43" s="173" t="e">
        <f t="shared" si="183"/>
        <v>#N/A</v>
      </c>
      <c r="FQ43" s="173" t="e">
        <f t="shared" si="184"/>
        <v>#N/A</v>
      </c>
      <c r="FR43" s="173" t="e">
        <f t="shared" si="185"/>
        <v>#N/A</v>
      </c>
      <c r="FS43" s="173" t="e">
        <f t="shared" si="186"/>
        <v>#N/A</v>
      </c>
      <c r="FT43" s="173" t="e">
        <f t="shared" si="187"/>
        <v>#N/A</v>
      </c>
      <c r="FU43" s="173" t="e">
        <f t="shared" si="188"/>
        <v>#N/A</v>
      </c>
      <c r="FV43" s="173" t="e">
        <f t="shared" si="189"/>
        <v>#N/A</v>
      </c>
      <c r="FW43" s="173" t="e">
        <f t="shared" si="190"/>
        <v>#N/A</v>
      </c>
      <c r="FX43" s="173" t="e">
        <f t="shared" si="191"/>
        <v>#N/A</v>
      </c>
      <c r="FY43" s="173" t="e">
        <f t="shared" si="192"/>
        <v>#N/A</v>
      </c>
      <c r="FZ43" s="173" t="e">
        <f t="shared" si="193"/>
        <v>#N/A</v>
      </c>
      <c r="GA43" s="173" t="e">
        <f t="shared" si="194"/>
        <v>#N/A</v>
      </c>
      <c r="GB43" s="173" t="e">
        <f t="shared" si="195"/>
        <v>#N/A</v>
      </c>
      <c r="GC43" s="173" t="e">
        <f t="shared" si="196"/>
        <v>#N/A</v>
      </c>
      <c r="GD43" s="173" t="e">
        <f t="shared" si="197"/>
        <v>#N/A</v>
      </c>
      <c r="GE43" s="173" t="e">
        <f t="shared" si="198"/>
        <v>#N/A</v>
      </c>
      <c r="GF43" s="173" t="e">
        <f t="shared" si="199"/>
        <v>#N/A</v>
      </c>
      <c r="GG43" s="173" t="e">
        <f t="shared" si="200"/>
        <v>#N/A</v>
      </c>
      <c r="GH43" s="173" t="e">
        <f t="shared" si="201"/>
        <v>#N/A</v>
      </c>
      <c r="GI43" s="173" t="e">
        <f t="shared" si="202"/>
        <v>#N/A</v>
      </c>
      <c r="GJ43" s="173" t="e">
        <f t="shared" si="203"/>
        <v>#N/A</v>
      </c>
      <c r="GK43" s="173" t="e">
        <f t="shared" si="204"/>
        <v>#N/A</v>
      </c>
      <c r="GL43" s="173" t="e">
        <f t="shared" si="205"/>
        <v>#N/A</v>
      </c>
      <c r="GM43" s="173" t="e">
        <f t="shared" si="206"/>
        <v>#N/A</v>
      </c>
      <c r="GN43" s="173" t="e">
        <f t="shared" si="207"/>
        <v>#N/A</v>
      </c>
      <c r="GO43" s="173" t="e">
        <f t="shared" si="208"/>
        <v>#N/A</v>
      </c>
      <c r="GP43" s="173" t="e">
        <f t="shared" si="209"/>
        <v>#N/A</v>
      </c>
      <c r="GQ43" s="173" t="e">
        <f t="shared" si="210"/>
        <v>#N/A</v>
      </c>
      <c r="GR43" s="173" t="e">
        <f t="shared" si="211"/>
        <v>#N/A</v>
      </c>
      <c r="GS43" s="173" t="e">
        <f t="shared" si="212"/>
        <v>#N/A</v>
      </c>
      <c r="GT43" s="173" t="e">
        <f t="shared" si="213"/>
        <v>#N/A</v>
      </c>
      <c r="GU43" s="173" t="e">
        <f t="shared" si="214"/>
        <v>#N/A</v>
      </c>
      <c r="GV43" s="173" t="e">
        <f t="shared" si="215"/>
        <v>#N/A</v>
      </c>
      <c r="GW43" s="173" t="e">
        <f t="shared" si="216"/>
        <v>#N/A</v>
      </c>
      <c r="GX43" s="173" t="e">
        <f t="shared" si="217"/>
        <v>#N/A</v>
      </c>
      <c r="GY43" s="173" t="e">
        <f t="shared" si="218"/>
        <v>#N/A</v>
      </c>
      <c r="GZ43" s="173" t="e">
        <f t="shared" si="219"/>
        <v>#N/A</v>
      </c>
      <c r="HA43" s="173" t="e">
        <f t="shared" si="220"/>
        <v>#N/A</v>
      </c>
      <c r="HB43" s="173" t="e">
        <f t="shared" si="221"/>
        <v>#N/A</v>
      </c>
      <c r="HC43" s="173" t="e">
        <f t="shared" si="222"/>
        <v>#N/A</v>
      </c>
      <c r="HD43" s="173" t="e">
        <f t="shared" si="223"/>
        <v>#N/A</v>
      </c>
      <c r="HE43" s="173" t="e">
        <f t="shared" si="224"/>
        <v>#N/A</v>
      </c>
      <c r="HF43" s="173" t="e">
        <f t="shared" si="225"/>
        <v>#N/A</v>
      </c>
      <c r="HG43" s="173" t="e">
        <f t="shared" si="226"/>
        <v>#N/A</v>
      </c>
      <c r="HH43" s="173" t="e">
        <f t="shared" si="227"/>
        <v>#N/A</v>
      </c>
      <c r="HI43" s="173" t="e">
        <f t="shared" si="228"/>
        <v>#N/A</v>
      </c>
      <c r="HJ43" s="173" t="e">
        <f t="shared" si="229"/>
        <v>#N/A</v>
      </c>
      <c r="HK43" s="173" t="e">
        <f t="shared" si="230"/>
        <v>#N/A</v>
      </c>
      <c r="HL43" s="173" t="e">
        <f t="shared" si="231"/>
        <v>#N/A</v>
      </c>
      <c r="HM43" s="173" t="e">
        <f t="shared" si="232"/>
        <v>#N/A</v>
      </c>
      <c r="HN43" s="173" t="e">
        <f t="shared" si="233"/>
        <v>#N/A</v>
      </c>
      <c r="HO43" s="173" t="e">
        <f t="shared" si="234"/>
        <v>#N/A</v>
      </c>
      <c r="HP43" s="173" t="e">
        <f t="shared" si="235"/>
        <v>#N/A</v>
      </c>
    </row>
    <row r="44" spans="1:224" hidden="1" x14ac:dyDescent="0.25">
      <c r="A44" s="4">
        <v>41</v>
      </c>
      <c r="B44" s="99"/>
      <c r="C44" s="99"/>
      <c r="D44" s="99"/>
      <c r="E44" s="36" t="str">
        <f t="shared" si="107"/>
        <v/>
      </c>
      <c r="F44" s="36" t="str">
        <f t="shared" si="108"/>
        <v/>
      </c>
      <c r="G44" s="77" t="str">
        <f t="shared" si="109"/>
        <v/>
      </c>
      <c r="H44" s="23"/>
      <c r="I44" s="58"/>
      <c r="J44" s="300"/>
      <c r="K44" s="78" t="str">
        <f>IF(AND(B44&gt;0,C44&gt;0,D44&gt;0),IF(ISBLANK(J44),IF(ISBLANK(H44),"",(D44-B44)*VLOOKUP(H44,VLookups!$A$4:$B$13,2,FALSE)),J44),"")</f>
        <v/>
      </c>
      <c r="L44" s="79" t="str">
        <f t="shared" si="131"/>
        <v/>
      </c>
      <c r="M44" s="99"/>
      <c r="N44" s="290" t="str">
        <f>IF(AND(M44&gt;0,C44&gt;0,NOT(K44="")),ABS(VLOOKUP($M$1,VLookups!$A$43:$B$44,2,FALSE)-_xlfn.NORM.DIST(M44,G44,K44,TRUE)),"")</f>
        <v/>
      </c>
      <c r="O44" s="98" t="str">
        <f>IF(AND($B44&gt;0,$C44&gt;0,$D44&gt;0,NOT(ISBLANK($H44))),_xlfn.NORM.INV(ABS(VLOOKUP($M$1,VLookups!$A$43:$B$44,2,FALSE)-O$3),$G44,$K44),"")</f>
        <v/>
      </c>
      <c r="P44" s="97" t="str">
        <f>IF(AND($B44&gt;0,$C44&gt;0,$D44&gt;0,NOT(ISBLANK($H44))),_xlfn.NORM.INV(ABS(VLOOKUP($M$1,VLookups!$A$43:$B$44,2,FALSE)-P$3),$G44,$K44),"")</f>
        <v/>
      </c>
      <c r="Q44" s="98" t="str">
        <f>IF(AND($B44&gt;0,$C44&gt;0,$D44&gt;0,NOT(ISBLANK($H44))),_xlfn.NORM.INV(ABS(VLOOKUP($M$1,VLookups!$A$43:$B$44,2,FALSE)-Q$3),$G44,$K44),"")</f>
        <v/>
      </c>
      <c r="R44" s="97" t="str">
        <f>IF(AND($B44&gt;0,$C44&gt;0,$D44&gt;0,NOT(ISBLANK($H44))),_xlfn.NORM.INV(ABS(VLOOKUP($M$1,VLookups!$A$43:$B$44,2,FALSE)-R$3),$G44,$K44),"")</f>
        <v/>
      </c>
      <c r="S44" s="98" t="str">
        <f>IF(AND($B44&gt;0,$C44&gt;0,$D44&gt;0,NOT(ISBLANK($H44))),_xlfn.NORM.INV(ABS(VLOOKUP($M$1,VLookups!$A$43:$B$44,2,FALSE)-S$3),$G44,$K44),"")</f>
        <v/>
      </c>
      <c r="T44" s="97" t="str">
        <f>IF(AND($B44&gt;0,$C44&gt;0,$D44&gt;0,NOT(ISBLANK($H44))),_xlfn.NORM.INV(ABS(VLOOKUP($M$1,VLookups!$A$43:$B$44,2,FALSE)-T$3),$G44,$K44),"")</f>
        <v/>
      </c>
      <c r="U44" s="5"/>
      <c r="V44" s="172"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3" t="e">
        <f t="shared" si="135"/>
        <v>#N/A</v>
      </c>
      <c r="DU44" s="173" t="e">
        <f t="shared" si="136"/>
        <v>#N/A</v>
      </c>
      <c r="DV44" s="173" t="e">
        <f t="shared" si="137"/>
        <v>#N/A</v>
      </c>
      <c r="DW44" s="173" t="e">
        <f t="shared" si="138"/>
        <v>#N/A</v>
      </c>
      <c r="DX44" s="173" t="e">
        <f t="shared" si="139"/>
        <v>#N/A</v>
      </c>
      <c r="DY44" s="173" t="e">
        <f t="shared" si="140"/>
        <v>#N/A</v>
      </c>
      <c r="DZ44" s="173" t="e">
        <f t="shared" si="141"/>
        <v>#N/A</v>
      </c>
      <c r="EA44" s="173" t="e">
        <f t="shared" si="142"/>
        <v>#N/A</v>
      </c>
      <c r="EB44" s="173" t="e">
        <f t="shared" si="143"/>
        <v>#N/A</v>
      </c>
      <c r="EC44" s="173" t="e">
        <f t="shared" si="144"/>
        <v>#N/A</v>
      </c>
      <c r="ED44" s="173" t="e">
        <f t="shared" si="145"/>
        <v>#N/A</v>
      </c>
      <c r="EE44" s="173" t="e">
        <f t="shared" si="146"/>
        <v>#N/A</v>
      </c>
      <c r="EF44" s="173" t="e">
        <f t="shared" si="147"/>
        <v>#N/A</v>
      </c>
      <c r="EG44" s="173" t="e">
        <f t="shared" si="148"/>
        <v>#N/A</v>
      </c>
      <c r="EH44" s="173" t="e">
        <f t="shared" si="149"/>
        <v>#N/A</v>
      </c>
      <c r="EI44" s="173" t="e">
        <f t="shared" si="150"/>
        <v>#N/A</v>
      </c>
      <c r="EJ44" s="173" t="e">
        <f t="shared" si="151"/>
        <v>#N/A</v>
      </c>
      <c r="EK44" s="173" t="e">
        <f t="shared" si="152"/>
        <v>#N/A</v>
      </c>
      <c r="EL44" s="173" t="e">
        <f t="shared" si="153"/>
        <v>#N/A</v>
      </c>
      <c r="EM44" s="173" t="e">
        <f t="shared" si="154"/>
        <v>#N/A</v>
      </c>
      <c r="EN44" s="173" t="e">
        <f t="shared" si="155"/>
        <v>#N/A</v>
      </c>
      <c r="EO44" s="173" t="e">
        <f t="shared" si="156"/>
        <v>#N/A</v>
      </c>
      <c r="EP44" s="173" t="e">
        <f t="shared" si="157"/>
        <v>#N/A</v>
      </c>
      <c r="EQ44" s="173" t="e">
        <f t="shared" si="158"/>
        <v>#N/A</v>
      </c>
      <c r="ER44" s="173" t="e">
        <f t="shared" si="159"/>
        <v>#N/A</v>
      </c>
      <c r="ES44" s="173" t="e">
        <f t="shared" si="160"/>
        <v>#N/A</v>
      </c>
      <c r="ET44" s="173" t="e">
        <f t="shared" si="161"/>
        <v>#N/A</v>
      </c>
      <c r="EU44" s="173" t="e">
        <f t="shared" si="162"/>
        <v>#N/A</v>
      </c>
      <c r="EV44" s="173" t="e">
        <f t="shared" si="163"/>
        <v>#N/A</v>
      </c>
      <c r="EW44" s="173" t="e">
        <f t="shared" si="164"/>
        <v>#N/A</v>
      </c>
      <c r="EX44" s="173" t="e">
        <f t="shared" si="165"/>
        <v>#N/A</v>
      </c>
      <c r="EY44" s="173" t="e">
        <f t="shared" si="166"/>
        <v>#N/A</v>
      </c>
      <c r="EZ44" s="173" t="e">
        <f t="shared" si="167"/>
        <v>#N/A</v>
      </c>
      <c r="FA44" s="173" t="e">
        <f t="shared" si="168"/>
        <v>#N/A</v>
      </c>
      <c r="FB44" s="173" t="e">
        <f t="shared" si="169"/>
        <v>#N/A</v>
      </c>
      <c r="FC44" s="173" t="e">
        <f t="shared" si="170"/>
        <v>#N/A</v>
      </c>
      <c r="FD44" s="173" t="e">
        <f t="shared" si="171"/>
        <v>#N/A</v>
      </c>
      <c r="FE44" s="173" t="e">
        <f t="shared" si="172"/>
        <v>#N/A</v>
      </c>
      <c r="FF44" s="173" t="e">
        <f t="shared" si="173"/>
        <v>#N/A</v>
      </c>
      <c r="FG44" s="173" t="e">
        <f t="shared" si="174"/>
        <v>#N/A</v>
      </c>
      <c r="FH44" s="173" t="e">
        <f t="shared" si="175"/>
        <v>#N/A</v>
      </c>
      <c r="FI44" s="173" t="e">
        <f t="shared" si="176"/>
        <v>#N/A</v>
      </c>
      <c r="FJ44" s="173" t="e">
        <f t="shared" si="177"/>
        <v>#N/A</v>
      </c>
      <c r="FK44" s="173" t="e">
        <f t="shared" si="178"/>
        <v>#N/A</v>
      </c>
      <c r="FL44" s="173" t="e">
        <f t="shared" si="179"/>
        <v>#N/A</v>
      </c>
      <c r="FM44" s="173" t="e">
        <f t="shared" si="180"/>
        <v>#N/A</v>
      </c>
      <c r="FN44" s="173" t="e">
        <f t="shared" si="181"/>
        <v>#N/A</v>
      </c>
      <c r="FO44" s="173" t="e">
        <f t="shared" si="182"/>
        <v>#N/A</v>
      </c>
      <c r="FP44" s="173" t="e">
        <f t="shared" si="183"/>
        <v>#N/A</v>
      </c>
      <c r="FQ44" s="173" t="e">
        <f t="shared" si="184"/>
        <v>#N/A</v>
      </c>
      <c r="FR44" s="173" t="e">
        <f t="shared" si="185"/>
        <v>#N/A</v>
      </c>
      <c r="FS44" s="173" t="e">
        <f t="shared" si="186"/>
        <v>#N/A</v>
      </c>
      <c r="FT44" s="173" t="e">
        <f t="shared" si="187"/>
        <v>#N/A</v>
      </c>
      <c r="FU44" s="173" t="e">
        <f t="shared" si="188"/>
        <v>#N/A</v>
      </c>
      <c r="FV44" s="173" t="e">
        <f t="shared" si="189"/>
        <v>#N/A</v>
      </c>
      <c r="FW44" s="173" t="e">
        <f t="shared" si="190"/>
        <v>#N/A</v>
      </c>
      <c r="FX44" s="173" t="e">
        <f t="shared" si="191"/>
        <v>#N/A</v>
      </c>
      <c r="FY44" s="173" t="e">
        <f t="shared" si="192"/>
        <v>#N/A</v>
      </c>
      <c r="FZ44" s="173" t="e">
        <f t="shared" si="193"/>
        <v>#N/A</v>
      </c>
      <c r="GA44" s="173" t="e">
        <f t="shared" si="194"/>
        <v>#N/A</v>
      </c>
      <c r="GB44" s="173" t="e">
        <f t="shared" si="195"/>
        <v>#N/A</v>
      </c>
      <c r="GC44" s="173" t="e">
        <f t="shared" si="196"/>
        <v>#N/A</v>
      </c>
      <c r="GD44" s="173" t="e">
        <f t="shared" si="197"/>
        <v>#N/A</v>
      </c>
      <c r="GE44" s="173" t="e">
        <f t="shared" si="198"/>
        <v>#N/A</v>
      </c>
      <c r="GF44" s="173" t="e">
        <f t="shared" si="199"/>
        <v>#N/A</v>
      </c>
      <c r="GG44" s="173" t="e">
        <f t="shared" si="200"/>
        <v>#N/A</v>
      </c>
      <c r="GH44" s="173" t="e">
        <f t="shared" si="201"/>
        <v>#N/A</v>
      </c>
      <c r="GI44" s="173" t="e">
        <f t="shared" si="202"/>
        <v>#N/A</v>
      </c>
      <c r="GJ44" s="173" t="e">
        <f t="shared" si="203"/>
        <v>#N/A</v>
      </c>
      <c r="GK44" s="173" t="e">
        <f t="shared" si="204"/>
        <v>#N/A</v>
      </c>
      <c r="GL44" s="173" t="e">
        <f t="shared" si="205"/>
        <v>#N/A</v>
      </c>
      <c r="GM44" s="173" t="e">
        <f t="shared" si="206"/>
        <v>#N/A</v>
      </c>
      <c r="GN44" s="173" t="e">
        <f t="shared" si="207"/>
        <v>#N/A</v>
      </c>
      <c r="GO44" s="173" t="e">
        <f t="shared" si="208"/>
        <v>#N/A</v>
      </c>
      <c r="GP44" s="173" t="e">
        <f t="shared" si="209"/>
        <v>#N/A</v>
      </c>
      <c r="GQ44" s="173" t="e">
        <f t="shared" si="210"/>
        <v>#N/A</v>
      </c>
      <c r="GR44" s="173" t="e">
        <f t="shared" si="211"/>
        <v>#N/A</v>
      </c>
      <c r="GS44" s="173" t="e">
        <f t="shared" si="212"/>
        <v>#N/A</v>
      </c>
      <c r="GT44" s="173" t="e">
        <f t="shared" si="213"/>
        <v>#N/A</v>
      </c>
      <c r="GU44" s="173" t="e">
        <f t="shared" si="214"/>
        <v>#N/A</v>
      </c>
      <c r="GV44" s="173" t="e">
        <f t="shared" si="215"/>
        <v>#N/A</v>
      </c>
      <c r="GW44" s="173" t="e">
        <f t="shared" si="216"/>
        <v>#N/A</v>
      </c>
      <c r="GX44" s="173" t="e">
        <f t="shared" si="217"/>
        <v>#N/A</v>
      </c>
      <c r="GY44" s="173" t="e">
        <f t="shared" si="218"/>
        <v>#N/A</v>
      </c>
      <c r="GZ44" s="173" t="e">
        <f t="shared" si="219"/>
        <v>#N/A</v>
      </c>
      <c r="HA44" s="173" t="e">
        <f t="shared" si="220"/>
        <v>#N/A</v>
      </c>
      <c r="HB44" s="173" t="e">
        <f t="shared" si="221"/>
        <v>#N/A</v>
      </c>
      <c r="HC44" s="173" t="e">
        <f t="shared" si="222"/>
        <v>#N/A</v>
      </c>
      <c r="HD44" s="173" t="e">
        <f t="shared" si="223"/>
        <v>#N/A</v>
      </c>
      <c r="HE44" s="173" t="e">
        <f t="shared" si="224"/>
        <v>#N/A</v>
      </c>
      <c r="HF44" s="173" t="e">
        <f t="shared" si="225"/>
        <v>#N/A</v>
      </c>
      <c r="HG44" s="173" t="e">
        <f t="shared" si="226"/>
        <v>#N/A</v>
      </c>
      <c r="HH44" s="173" t="e">
        <f t="shared" si="227"/>
        <v>#N/A</v>
      </c>
      <c r="HI44" s="173" t="e">
        <f t="shared" si="228"/>
        <v>#N/A</v>
      </c>
      <c r="HJ44" s="173" t="e">
        <f t="shared" si="229"/>
        <v>#N/A</v>
      </c>
      <c r="HK44" s="173" t="e">
        <f t="shared" si="230"/>
        <v>#N/A</v>
      </c>
      <c r="HL44" s="173" t="e">
        <f t="shared" si="231"/>
        <v>#N/A</v>
      </c>
      <c r="HM44" s="173" t="e">
        <f t="shared" si="232"/>
        <v>#N/A</v>
      </c>
      <c r="HN44" s="173" t="e">
        <f t="shared" si="233"/>
        <v>#N/A</v>
      </c>
      <c r="HO44" s="173" t="e">
        <f t="shared" si="234"/>
        <v>#N/A</v>
      </c>
      <c r="HP44" s="173" t="e">
        <f t="shared" si="235"/>
        <v>#N/A</v>
      </c>
    </row>
    <row r="45" spans="1:224" hidden="1" x14ac:dyDescent="0.25">
      <c r="A45" s="4">
        <v>42</v>
      </c>
      <c r="B45" s="99"/>
      <c r="C45" s="99"/>
      <c r="D45" s="99"/>
      <c r="E45" s="36" t="str">
        <f t="shared" si="107"/>
        <v/>
      </c>
      <c r="F45" s="36" t="str">
        <f t="shared" si="108"/>
        <v/>
      </c>
      <c r="G45" s="77" t="str">
        <f t="shared" si="109"/>
        <v/>
      </c>
      <c r="H45" s="23"/>
      <c r="I45" s="58"/>
      <c r="J45" s="300"/>
      <c r="K45" s="78" t="str">
        <f>IF(AND(B45&gt;0,C45&gt;0,D45&gt;0),IF(ISBLANK(J45),IF(ISBLANK(H45),"",(D45-B45)*VLOOKUP(H45,VLookups!$A$4:$B$13,2,FALSE)),J45),"")</f>
        <v/>
      </c>
      <c r="L45" s="79" t="str">
        <f t="shared" si="131"/>
        <v/>
      </c>
      <c r="M45" s="99"/>
      <c r="N45" s="290" t="str">
        <f>IF(AND(M45&gt;0,C45&gt;0,NOT(K45="")),ABS(VLOOKUP($M$1,VLookups!$A$43:$B$44,2,FALSE)-_xlfn.NORM.DIST(M45,G45,K45,TRUE)),"")</f>
        <v/>
      </c>
      <c r="O45" s="98" t="str">
        <f>IF(AND($B45&gt;0,$C45&gt;0,$D45&gt;0,NOT(ISBLANK($H45))),_xlfn.NORM.INV(ABS(VLOOKUP($M$1,VLookups!$A$43:$B$44,2,FALSE)-O$3),$G45,$K45),"")</f>
        <v/>
      </c>
      <c r="P45" s="97" t="str">
        <f>IF(AND($B45&gt;0,$C45&gt;0,$D45&gt;0,NOT(ISBLANK($H45))),_xlfn.NORM.INV(ABS(VLOOKUP($M$1,VLookups!$A$43:$B$44,2,FALSE)-P$3),$G45,$K45),"")</f>
        <v/>
      </c>
      <c r="Q45" s="98" t="str">
        <f>IF(AND($B45&gt;0,$C45&gt;0,$D45&gt;0,NOT(ISBLANK($H45))),_xlfn.NORM.INV(ABS(VLOOKUP($M$1,VLookups!$A$43:$B$44,2,FALSE)-Q$3),$G45,$K45),"")</f>
        <v/>
      </c>
      <c r="R45" s="97" t="str">
        <f>IF(AND($B45&gt;0,$C45&gt;0,$D45&gt;0,NOT(ISBLANK($H45))),_xlfn.NORM.INV(ABS(VLOOKUP($M$1,VLookups!$A$43:$B$44,2,FALSE)-R$3),$G45,$K45),"")</f>
        <v/>
      </c>
      <c r="S45" s="98" t="str">
        <f>IF(AND($B45&gt;0,$C45&gt;0,$D45&gt;0,NOT(ISBLANK($H45))),_xlfn.NORM.INV(ABS(VLOOKUP($M$1,VLookups!$A$43:$B$44,2,FALSE)-S$3),$G45,$K45),"")</f>
        <v/>
      </c>
      <c r="T45" s="97" t="str">
        <f>IF(AND($B45&gt;0,$C45&gt;0,$D45&gt;0,NOT(ISBLANK($H45))),_xlfn.NORM.INV(ABS(VLOOKUP($M$1,VLookups!$A$43:$B$44,2,FALSE)-T$3),$G45,$K45),"")</f>
        <v/>
      </c>
      <c r="U45" s="5"/>
      <c r="V45" s="172"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3" t="e">
        <f t="shared" si="135"/>
        <v>#N/A</v>
      </c>
      <c r="DU45" s="173" t="e">
        <f t="shared" si="136"/>
        <v>#N/A</v>
      </c>
      <c r="DV45" s="173" t="e">
        <f t="shared" si="137"/>
        <v>#N/A</v>
      </c>
      <c r="DW45" s="173" t="e">
        <f t="shared" si="138"/>
        <v>#N/A</v>
      </c>
      <c r="DX45" s="173" t="e">
        <f t="shared" si="139"/>
        <v>#N/A</v>
      </c>
      <c r="DY45" s="173" t="e">
        <f t="shared" si="140"/>
        <v>#N/A</v>
      </c>
      <c r="DZ45" s="173" t="e">
        <f t="shared" si="141"/>
        <v>#N/A</v>
      </c>
      <c r="EA45" s="173" t="e">
        <f t="shared" si="142"/>
        <v>#N/A</v>
      </c>
      <c r="EB45" s="173" t="e">
        <f t="shared" si="143"/>
        <v>#N/A</v>
      </c>
      <c r="EC45" s="173" t="e">
        <f t="shared" si="144"/>
        <v>#N/A</v>
      </c>
      <c r="ED45" s="173" t="e">
        <f t="shared" si="145"/>
        <v>#N/A</v>
      </c>
      <c r="EE45" s="173" t="e">
        <f t="shared" si="146"/>
        <v>#N/A</v>
      </c>
      <c r="EF45" s="173" t="e">
        <f t="shared" si="147"/>
        <v>#N/A</v>
      </c>
      <c r="EG45" s="173" t="e">
        <f t="shared" si="148"/>
        <v>#N/A</v>
      </c>
      <c r="EH45" s="173" t="e">
        <f t="shared" si="149"/>
        <v>#N/A</v>
      </c>
      <c r="EI45" s="173" t="e">
        <f t="shared" si="150"/>
        <v>#N/A</v>
      </c>
      <c r="EJ45" s="173" t="e">
        <f t="shared" si="151"/>
        <v>#N/A</v>
      </c>
      <c r="EK45" s="173" t="e">
        <f t="shared" si="152"/>
        <v>#N/A</v>
      </c>
      <c r="EL45" s="173" t="e">
        <f t="shared" si="153"/>
        <v>#N/A</v>
      </c>
      <c r="EM45" s="173" t="e">
        <f t="shared" si="154"/>
        <v>#N/A</v>
      </c>
      <c r="EN45" s="173" t="e">
        <f t="shared" si="155"/>
        <v>#N/A</v>
      </c>
      <c r="EO45" s="173" t="e">
        <f t="shared" si="156"/>
        <v>#N/A</v>
      </c>
      <c r="EP45" s="173" t="e">
        <f t="shared" si="157"/>
        <v>#N/A</v>
      </c>
      <c r="EQ45" s="173" t="e">
        <f t="shared" si="158"/>
        <v>#N/A</v>
      </c>
      <c r="ER45" s="173" t="e">
        <f t="shared" si="159"/>
        <v>#N/A</v>
      </c>
      <c r="ES45" s="173" t="e">
        <f t="shared" si="160"/>
        <v>#N/A</v>
      </c>
      <c r="ET45" s="173" t="e">
        <f t="shared" si="161"/>
        <v>#N/A</v>
      </c>
      <c r="EU45" s="173" t="e">
        <f t="shared" si="162"/>
        <v>#N/A</v>
      </c>
      <c r="EV45" s="173" t="e">
        <f t="shared" si="163"/>
        <v>#N/A</v>
      </c>
      <c r="EW45" s="173" t="e">
        <f t="shared" si="164"/>
        <v>#N/A</v>
      </c>
      <c r="EX45" s="173" t="e">
        <f t="shared" si="165"/>
        <v>#N/A</v>
      </c>
      <c r="EY45" s="173" t="e">
        <f t="shared" si="166"/>
        <v>#N/A</v>
      </c>
      <c r="EZ45" s="173" t="e">
        <f t="shared" si="167"/>
        <v>#N/A</v>
      </c>
      <c r="FA45" s="173" t="e">
        <f t="shared" si="168"/>
        <v>#N/A</v>
      </c>
      <c r="FB45" s="173" t="e">
        <f t="shared" si="169"/>
        <v>#N/A</v>
      </c>
      <c r="FC45" s="173" t="e">
        <f t="shared" si="170"/>
        <v>#N/A</v>
      </c>
      <c r="FD45" s="173" t="e">
        <f t="shared" si="171"/>
        <v>#N/A</v>
      </c>
      <c r="FE45" s="173" t="e">
        <f t="shared" si="172"/>
        <v>#N/A</v>
      </c>
      <c r="FF45" s="173" t="e">
        <f t="shared" si="173"/>
        <v>#N/A</v>
      </c>
      <c r="FG45" s="173" t="e">
        <f t="shared" si="174"/>
        <v>#N/A</v>
      </c>
      <c r="FH45" s="173" t="e">
        <f t="shared" si="175"/>
        <v>#N/A</v>
      </c>
      <c r="FI45" s="173" t="e">
        <f t="shared" si="176"/>
        <v>#N/A</v>
      </c>
      <c r="FJ45" s="173" t="e">
        <f t="shared" si="177"/>
        <v>#N/A</v>
      </c>
      <c r="FK45" s="173" t="e">
        <f t="shared" si="178"/>
        <v>#N/A</v>
      </c>
      <c r="FL45" s="173" t="e">
        <f t="shared" si="179"/>
        <v>#N/A</v>
      </c>
      <c r="FM45" s="173" t="e">
        <f t="shared" si="180"/>
        <v>#N/A</v>
      </c>
      <c r="FN45" s="173" t="e">
        <f t="shared" si="181"/>
        <v>#N/A</v>
      </c>
      <c r="FO45" s="173" t="e">
        <f t="shared" si="182"/>
        <v>#N/A</v>
      </c>
      <c r="FP45" s="173" t="e">
        <f t="shared" si="183"/>
        <v>#N/A</v>
      </c>
      <c r="FQ45" s="173" t="e">
        <f t="shared" si="184"/>
        <v>#N/A</v>
      </c>
      <c r="FR45" s="173" t="e">
        <f t="shared" si="185"/>
        <v>#N/A</v>
      </c>
      <c r="FS45" s="173" t="e">
        <f t="shared" si="186"/>
        <v>#N/A</v>
      </c>
      <c r="FT45" s="173" t="e">
        <f t="shared" si="187"/>
        <v>#N/A</v>
      </c>
      <c r="FU45" s="173" t="e">
        <f t="shared" si="188"/>
        <v>#N/A</v>
      </c>
      <c r="FV45" s="173" t="e">
        <f t="shared" si="189"/>
        <v>#N/A</v>
      </c>
      <c r="FW45" s="173" t="e">
        <f t="shared" si="190"/>
        <v>#N/A</v>
      </c>
      <c r="FX45" s="173" t="e">
        <f t="shared" si="191"/>
        <v>#N/A</v>
      </c>
      <c r="FY45" s="173" t="e">
        <f t="shared" si="192"/>
        <v>#N/A</v>
      </c>
      <c r="FZ45" s="173" t="e">
        <f t="shared" si="193"/>
        <v>#N/A</v>
      </c>
      <c r="GA45" s="173" t="e">
        <f t="shared" si="194"/>
        <v>#N/A</v>
      </c>
      <c r="GB45" s="173" t="e">
        <f t="shared" si="195"/>
        <v>#N/A</v>
      </c>
      <c r="GC45" s="173" t="e">
        <f t="shared" si="196"/>
        <v>#N/A</v>
      </c>
      <c r="GD45" s="173" t="e">
        <f t="shared" si="197"/>
        <v>#N/A</v>
      </c>
      <c r="GE45" s="173" t="e">
        <f t="shared" si="198"/>
        <v>#N/A</v>
      </c>
      <c r="GF45" s="173" t="e">
        <f t="shared" si="199"/>
        <v>#N/A</v>
      </c>
      <c r="GG45" s="173" t="e">
        <f t="shared" si="200"/>
        <v>#N/A</v>
      </c>
      <c r="GH45" s="173" t="e">
        <f t="shared" si="201"/>
        <v>#N/A</v>
      </c>
      <c r="GI45" s="173" t="e">
        <f t="shared" si="202"/>
        <v>#N/A</v>
      </c>
      <c r="GJ45" s="173" t="e">
        <f t="shared" si="203"/>
        <v>#N/A</v>
      </c>
      <c r="GK45" s="173" t="e">
        <f t="shared" si="204"/>
        <v>#N/A</v>
      </c>
      <c r="GL45" s="173" t="e">
        <f t="shared" si="205"/>
        <v>#N/A</v>
      </c>
      <c r="GM45" s="173" t="e">
        <f t="shared" si="206"/>
        <v>#N/A</v>
      </c>
      <c r="GN45" s="173" t="e">
        <f t="shared" si="207"/>
        <v>#N/A</v>
      </c>
      <c r="GO45" s="173" t="e">
        <f t="shared" si="208"/>
        <v>#N/A</v>
      </c>
      <c r="GP45" s="173" t="e">
        <f t="shared" si="209"/>
        <v>#N/A</v>
      </c>
      <c r="GQ45" s="173" t="e">
        <f t="shared" si="210"/>
        <v>#N/A</v>
      </c>
      <c r="GR45" s="173" t="e">
        <f t="shared" si="211"/>
        <v>#N/A</v>
      </c>
      <c r="GS45" s="173" t="e">
        <f t="shared" si="212"/>
        <v>#N/A</v>
      </c>
      <c r="GT45" s="173" t="e">
        <f t="shared" si="213"/>
        <v>#N/A</v>
      </c>
      <c r="GU45" s="173" t="e">
        <f t="shared" si="214"/>
        <v>#N/A</v>
      </c>
      <c r="GV45" s="173" t="e">
        <f t="shared" si="215"/>
        <v>#N/A</v>
      </c>
      <c r="GW45" s="173" t="e">
        <f t="shared" si="216"/>
        <v>#N/A</v>
      </c>
      <c r="GX45" s="173" t="e">
        <f t="shared" si="217"/>
        <v>#N/A</v>
      </c>
      <c r="GY45" s="173" t="e">
        <f t="shared" si="218"/>
        <v>#N/A</v>
      </c>
      <c r="GZ45" s="173" t="e">
        <f t="shared" si="219"/>
        <v>#N/A</v>
      </c>
      <c r="HA45" s="173" t="e">
        <f t="shared" si="220"/>
        <v>#N/A</v>
      </c>
      <c r="HB45" s="173" t="e">
        <f t="shared" si="221"/>
        <v>#N/A</v>
      </c>
      <c r="HC45" s="173" t="e">
        <f t="shared" si="222"/>
        <v>#N/A</v>
      </c>
      <c r="HD45" s="173" t="e">
        <f t="shared" si="223"/>
        <v>#N/A</v>
      </c>
      <c r="HE45" s="173" t="e">
        <f t="shared" si="224"/>
        <v>#N/A</v>
      </c>
      <c r="HF45" s="173" t="e">
        <f t="shared" si="225"/>
        <v>#N/A</v>
      </c>
      <c r="HG45" s="173" t="e">
        <f t="shared" si="226"/>
        <v>#N/A</v>
      </c>
      <c r="HH45" s="173" t="e">
        <f t="shared" si="227"/>
        <v>#N/A</v>
      </c>
      <c r="HI45" s="173" t="e">
        <f t="shared" si="228"/>
        <v>#N/A</v>
      </c>
      <c r="HJ45" s="173" t="e">
        <f t="shared" si="229"/>
        <v>#N/A</v>
      </c>
      <c r="HK45" s="173" t="e">
        <f t="shared" si="230"/>
        <v>#N/A</v>
      </c>
      <c r="HL45" s="173" t="e">
        <f t="shared" si="231"/>
        <v>#N/A</v>
      </c>
      <c r="HM45" s="173" t="e">
        <f t="shared" si="232"/>
        <v>#N/A</v>
      </c>
      <c r="HN45" s="173" t="e">
        <f t="shared" si="233"/>
        <v>#N/A</v>
      </c>
      <c r="HO45" s="173" t="e">
        <f t="shared" si="234"/>
        <v>#N/A</v>
      </c>
      <c r="HP45" s="173" t="e">
        <f t="shared" si="235"/>
        <v>#N/A</v>
      </c>
    </row>
    <row r="46" spans="1:224" hidden="1" x14ac:dyDescent="0.25">
      <c r="A46" s="4">
        <v>43</v>
      </c>
      <c r="B46" s="99"/>
      <c r="C46" s="99"/>
      <c r="D46" s="99"/>
      <c r="E46" s="36" t="str">
        <f t="shared" si="107"/>
        <v/>
      </c>
      <c r="F46" s="36" t="str">
        <f t="shared" si="108"/>
        <v/>
      </c>
      <c r="G46" s="77" t="str">
        <f t="shared" si="109"/>
        <v/>
      </c>
      <c r="H46" s="23"/>
      <c r="I46" s="58"/>
      <c r="J46" s="300"/>
      <c r="K46" s="78" t="str">
        <f>IF(AND(B46&gt;0,C46&gt;0,D46&gt;0),IF(ISBLANK(J46),IF(ISBLANK(H46),"",(D46-B46)*VLOOKUP(H46,VLookups!$A$4:$B$13,2,FALSE)),J46),"")</f>
        <v/>
      </c>
      <c r="L46" s="79" t="str">
        <f t="shared" si="131"/>
        <v/>
      </c>
      <c r="M46" s="99"/>
      <c r="N46" s="290" t="str">
        <f>IF(AND(M46&gt;0,C46&gt;0,NOT(K46="")),ABS(VLOOKUP($M$1,VLookups!$A$43:$B$44,2,FALSE)-_xlfn.NORM.DIST(M46,G46,K46,TRUE)),"")</f>
        <v/>
      </c>
      <c r="O46" s="98" t="str">
        <f>IF(AND($B46&gt;0,$C46&gt;0,$D46&gt;0,NOT(ISBLANK($H46))),_xlfn.NORM.INV(ABS(VLOOKUP($M$1,VLookups!$A$43:$B$44,2,FALSE)-O$3),$G46,$K46),"")</f>
        <v/>
      </c>
      <c r="P46" s="97" t="str">
        <f>IF(AND($B46&gt;0,$C46&gt;0,$D46&gt;0,NOT(ISBLANK($H46))),_xlfn.NORM.INV(ABS(VLOOKUP($M$1,VLookups!$A$43:$B$44,2,FALSE)-P$3),$G46,$K46),"")</f>
        <v/>
      </c>
      <c r="Q46" s="98" t="str">
        <f>IF(AND($B46&gt;0,$C46&gt;0,$D46&gt;0,NOT(ISBLANK($H46))),_xlfn.NORM.INV(ABS(VLOOKUP($M$1,VLookups!$A$43:$B$44,2,FALSE)-Q$3),$G46,$K46),"")</f>
        <v/>
      </c>
      <c r="R46" s="97" t="str">
        <f>IF(AND($B46&gt;0,$C46&gt;0,$D46&gt;0,NOT(ISBLANK($H46))),_xlfn.NORM.INV(ABS(VLOOKUP($M$1,VLookups!$A$43:$B$44,2,FALSE)-R$3),$G46,$K46),"")</f>
        <v/>
      </c>
      <c r="S46" s="98" t="str">
        <f>IF(AND($B46&gt;0,$C46&gt;0,$D46&gt;0,NOT(ISBLANK($H46))),_xlfn.NORM.INV(ABS(VLOOKUP($M$1,VLookups!$A$43:$B$44,2,FALSE)-S$3),$G46,$K46),"")</f>
        <v/>
      </c>
      <c r="T46" s="97" t="str">
        <f>IF(AND($B46&gt;0,$C46&gt;0,$D46&gt;0,NOT(ISBLANK($H46))),_xlfn.NORM.INV(ABS(VLOOKUP($M$1,VLookups!$A$43:$B$44,2,FALSE)-T$3),$G46,$K46),"")</f>
        <v/>
      </c>
      <c r="U46" s="5"/>
      <c r="V46" s="172"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3" t="e">
        <f t="shared" si="135"/>
        <v>#N/A</v>
      </c>
      <c r="DU46" s="173" t="e">
        <f t="shared" si="136"/>
        <v>#N/A</v>
      </c>
      <c r="DV46" s="173" t="e">
        <f t="shared" si="137"/>
        <v>#N/A</v>
      </c>
      <c r="DW46" s="173" t="e">
        <f t="shared" si="138"/>
        <v>#N/A</v>
      </c>
      <c r="DX46" s="173" t="e">
        <f t="shared" si="139"/>
        <v>#N/A</v>
      </c>
      <c r="DY46" s="173" t="e">
        <f t="shared" si="140"/>
        <v>#N/A</v>
      </c>
      <c r="DZ46" s="173" t="e">
        <f t="shared" si="141"/>
        <v>#N/A</v>
      </c>
      <c r="EA46" s="173" t="e">
        <f t="shared" si="142"/>
        <v>#N/A</v>
      </c>
      <c r="EB46" s="173" t="e">
        <f t="shared" si="143"/>
        <v>#N/A</v>
      </c>
      <c r="EC46" s="173" t="e">
        <f t="shared" si="144"/>
        <v>#N/A</v>
      </c>
      <c r="ED46" s="173" t="e">
        <f t="shared" si="145"/>
        <v>#N/A</v>
      </c>
      <c r="EE46" s="173" t="e">
        <f t="shared" si="146"/>
        <v>#N/A</v>
      </c>
      <c r="EF46" s="173" t="e">
        <f t="shared" si="147"/>
        <v>#N/A</v>
      </c>
      <c r="EG46" s="173" t="e">
        <f t="shared" si="148"/>
        <v>#N/A</v>
      </c>
      <c r="EH46" s="173" t="e">
        <f t="shared" si="149"/>
        <v>#N/A</v>
      </c>
      <c r="EI46" s="173" t="e">
        <f t="shared" si="150"/>
        <v>#N/A</v>
      </c>
      <c r="EJ46" s="173" t="e">
        <f t="shared" si="151"/>
        <v>#N/A</v>
      </c>
      <c r="EK46" s="173" t="e">
        <f t="shared" si="152"/>
        <v>#N/A</v>
      </c>
      <c r="EL46" s="173" t="e">
        <f t="shared" si="153"/>
        <v>#N/A</v>
      </c>
      <c r="EM46" s="173" t="e">
        <f t="shared" si="154"/>
        <v>#N/A</v>
      </c>
      <c r="EN46" s="173" t="e">
        <f t="shared" si="155"/>
        <v>#N/A</v>
      </c>
      <c r="EO46" s="173" t="e">
        <f t="shared" si="156"/>
        <v>#N/A</v>
      </c>
      <c r="EP46" s="173" t="e">
        <f t="shared" si="157"/>
        <v>#N/A</v>
      </c>
      <c r="EQ46" s="173" t="e">
        <f t="shared" si="158"/>
        <v>#N/A</v>
      </c>
      <c r="ER46" s="173" t="e">
        <f t="shared" si="159"/>
        <v>#N/A</v>
      </c>
      <c r="ES46" s="173" t="e">
        <f t="shared" si="160"/>
        <v>#N/A</v>
      </c>
      <c r="ET46" s="173" t="e">
        <f t="shared" si="161"/>
        <v>#N/A</v>
      </c>
      <c r="EU46" s="173" t="e">
        <f t="shared" si="162"/>
        <v>#N/A</v>
      </c>
      <c r="EV46" s="173" t="e">
        <f t="shared" si="163"/>
        <v>#N/A</v>
      </c>
      <c r="EW46" s="173" t="e">
        <f t="shared" si="164"/>
        <v>#N/A</v>
      </c>
      <c r="EX46" s="173" t="e">
        <f t="shared" si="165"/>
        <v>#N/A</v>
      </c>
      <c r="EY46" s="173" t="e">
        <f t="shared" si="166"/>
        <v>#N/A</v>
      </c>
      <c r="EZ46" s="173" t="e">
        <f t="shared" si="167"/>
        <v>#N/A</v>
      </c>
      <c r="FA46" s="173" t="e">
        <f t="shared" si="168"/>
        <v>#N/A</v>
      </c>
      <c r="FB46" s="173" t="e">
        <f t="shared" si="169"/>
        <v>#N/A</v>
      </c>
      <c r="FC46" s="173" t="e">
        <f t="shared" si="170"/>
        <v>#N/A</v>
      </c>
      <c r="FD46" s="173" t="e">
        <f t="shared" si="171"/>
        <v>#N/A</v>
      </c>
      <c r="FE46" s="173" t="e">
        <f t="shared" si="172"/>
        <v>#N/A</v>
      </c>
      <c r="FF46" s="173" t="e">
        <f t="shared" si="173"/>
        <v>#N/A</v>
      </c>
      <c r="FG46" s="173" t="e">
        <f t="shared" si="174"/>
        <v>#N/A</v>
      </c>
      <c r="FH46" s="173" t="e">
        <f t="shared" si="175"/>
        <v>#N/A</v>
      </c>
      <c r="FI46" s="173" t="e">
        <f t="shared" si="176"/>
        <v>#N/A</v>
      </c>
      <c r="FJ46" s="173" t="e">
        <f t="shared" si="177"/>
        <v>#N/A</v>
      </c>
      <c r="FK46" s="173" t="e">
        <f t="shared" si="178"/>
        <v>#N/A</v>
      </c>
      <c r="FL46" s="173" t="e">
        <f t="shared" si="179"/>
        <v>#N/A</v>
      </c>
      <c r="FM46" s="173" t="e">
        <f t="shared" si="180"/>
        <v>#N/A</v>
      </c>
      <c r="FN46" s="173" t="e">
        <f t="shared" si="181"/>
        <v>#N/A</v>
      </c>
      <c r="FO46" s="173" t="e">
        <f t="shared" si="182"/>
        <v>#N/A</v>
      </c>
      <c r="FP46" s="173" t="e">
        <f t="shared" si="183"/>
        <v>#N/A</v>
      </c>
      <c r="FQ46" s="173" t="e">
        <f t="shared" si="184"/>
        <v>#N/A</v>
      </c>
      <c r="FR46" s="173" t="e">
        <f t="shared" si="185"/>
        <v>#N/A</v>
      </c>
      <c r="FS46" s="173" t="e">
        <f t="shared" si="186"/>
        <v>#N/A</v>
      </c>
      <c r="FT46" s="173" t="e">
        <f t="shared" si="187"/>
        <v>#N/A</v>
      </c>
      <c r="FU46" s="173" t="e">
        <f t="shared" si="188"/>
        <v>#N/A</v>
      </c>
      <c r="FV46" s="173" t="e">
        <f t="shared" si="189"/>
        <v>#N/A</v>
      </c>
      <c r="FW46" s="173" t="e">
        <f t="shared" si="190"/>
        <v>#N/A</v>
      </c>
      <c r="FX46" s="173" t="e">
        <f t="shared" si="191"/>
        <v>#N/A</v>
      </c>
      <c r="FY46" s="173" t="e">
        <f t="shared" si="192"/>
        <v>#N/A</v>
      </c>
      <c r="FZ46" s="173" t="e">
        <f t="shared" si="193"/>
        <v>#N/A</v>
      </c>
      <c r="GA46" s="173" t="e">
        <f t="shared" si="194"/>
        <v>#N/A</v>
      </c>
      <c r="GB46" s="173" t="e">
        <f t="shared" si="195"/>
        <v>#N/A</v>
      </c>
      <c r="GC46" s="173" t="e">
        <f t="shared" si="196"/>
        <v>#N/A</v>
      </c>
      <c r="GD46" s="173" t="e">
        <f t="shared" si="197"/>
        <v>#N/A</v>
      </c>
      <c r="GE46" s="173" t="e">
        <f t="shared" si="198"/>
        <v>#N/A</v>
      </c>
      <c r="GF46" s="173" t="e">
        <f t="shared" si="199"/>
        <v>#N/A</v>
      </c>
      <c r="GG46" s="173" t="e">
        <f t="shared" si="200"/>
        <v>#N/A</v>
      </c>
      <c r="GH46" s="173" t="e">
        <f t="shared" si="201"/>
        <v>#N/A</v>
      </c>
      <c r="GI46" s="173" t="e">
        <f t="shared" si="202"/>
        <v>#N/A</v>
      </c>
      <c r="GJ46" s="173" t="e">
        <f t="shared" si="203"/>
        <v>#N/A</v>
      </c>
      <c r="GK46" s="173" t="e">
        <f t="shared" si="204"/>
        <v>#N/A</v>
      </c>
      <c r="GL46" s="173" t="e">
        <f t="shared" si="205"/>
        <v>#N/A</v>
      </c>
      <c r="GM46" s="173" t="e">
        <f t="shared" si="206"/>
        <v>#N/A</v>
      </c>
      <c r="GN46" s="173" t="e">
        <f t="shared" si="207"/>
        <v>#N/A</v>
      </c>
      <c r="GO46" s="173" t="e">
        <f t="shared" si="208"/>
        <v>#N/A</v>
      </c>
      <c r="GP46" s="173" t="e">
        <f t="shared" si="209"/>
        <v>#N/A</v>
      </c>
      <c r="GQ46" s="173" t="e">
        <f t="shared" si="210"/>
        <v>#N/A</v>
      </c>
      <c r="GR46" s="173" t="e">
        <f t="shared" si="211"/>
        <v>#N/A</v>
      </c>
      <c r="GS46" s="173" t="e">
        <f t="shared" si="212"/>
        <v>#N/A</v>
      </c>
      <c r="GT46" s="173" t="e">
        <f t="shared" si="213"/>
        <v>#N/A</v>
      </c>
      <c r="GU46" s="173" t="e">
        <f t="shared" si="214"/>
        <v>#N/A</v>
      </c>
      <c r="GV46" s="173" t="e">
        <f t="shared" si="215"/>
        <v>#N/A</v>
      </c>
      <c r="GW46" s="173" t="e">
        <f t="shared" si="216"/>
        <v>#N/A</v>
      </c>
      <c r="GX46" s="173" t="e">
        <f t="shared" si="217"/>
        <v>#N/A</v>
      </c>
      <c r="GY46" s="173" t="e">
        <f t="shared" si="218"/>
        <v>#N/A</v>
      </c>
      <c r="GZ46" s="173" t="e">
        <f t="shared" si="219"/>
        <v>#N/A</v>
      </c>
      <c r="HA46" s="173" t="e">
        <f t="shared" si="220"/>
        <v>#N/A</v>
      </c>
      <c r="HB46" s="173" t="e">
        <f t="shared" si="221"/>
        <v>#N/A</v>
      </c>
      <c r="HC46" s="173" t="e">
        <f t="shared" si="222"/>
        <v>#N/A</v>
      </c>
      <c r="HD46" s="173" t="e">
        <f t="shared" si="223"/>
        <v>#N/A</v>
      </c>
      <c r="HE46" s="173" t="e">
        <f t="shared" si="224"/>
        <v>#N/A</v>
      </c>
      <c r="HF46" s="173" t="e">
        <f t="shared" si="225"/>
        <v>#N/A</v>
      </c>
      <c r="HG46" s="173" t="e">
        <f t="shared" si="226"/>
        <v>#N/A</v>
      </c>
      <c r="HH46" s="173" t="e">
        <f t="shared" si="227"/>
        <v>#N/A</v>
      </c>
      <c r="HI46" s="173" t="e">
        <f t="shared" si="228"/>
        <v>#N/A</v>
      </c>
      <c r="HJ46" s="173" t="e">
        <f t="shared" si="229"/>
        <v>#N/A</v>
      </c>
      <c r="HK46" s="173" t="e">
        <f t="shared" si="230"/>
        <v>#N/A</v>
      </c>
      <c r="HL46" s="173" t="e">
        <f t="shared" si="231"/>
        <v>#N/A</v>
      </c>
      <c r="HM46" s="173" t="e">
        <f t="shared" si="232"/>
        <v>#N/A</v>
      </c>
      <c r="HN46" s="173" t="e">
        <f t="shared" si="233"/>
        <v>#N/A</v>
      </c>
      <c r="HO46" s="173" t="e">
        <f t="shared" si="234"/>
        <v>#N/A</v>
      </c>
      <c r="HP46" s="173" t="e">
        <f t="shared" si="235"/>
        <v>#N/A</v>
      </c>
    </row>
    <row r="47" spans="1:224" hidden="1" x14ac:dyDescent="0.25">
      <c r="A47" s="4">
        <v>44</v>
      </c>
      <c r="B47" s="99"/>
      <c r="C47" s="99"/>
      <c r="D47" s="99"/>
      <c r="E47" s="36" t="str">
        <f t="shared" si="107"/>
        <v/>
      </c>
      <c r="F47" s="36" t="str">
        <f t="shared" si="108"/>
        <v/>
      </c>
      <c r="G47" s="77" t="str">
        <f t="shared" si="109"/>
        <v/>
      </c>
      <c r="H47" s="23"/>
      <c r="I47" s="58"/>
      <c r="J47" s="300"/>
      <c r="K47" s="78" t="str">
        <f>IF(AND(B47&gt;0,C47&gt;0,D47&gt;0),IF(ISBLANK(J47),IF(ISBLANK(H47),"",(D47-B47)*VLOOKUP(H47,VLookups!$A$4:$B$13,2,FALSE)),J47),"")</f>
        <v/>
      </c>
      <c r="L47" s="79" t="str">
        <f t="shared" si="131"/>
        <v/>
      </c>
      <c r="M47" s="99"/>
      <c r="N47" s="290" t="str">
        <f>IF(AND(M47&gt;0,C47&gt;0,NOT(K47="")),ABS(VLOOKUP($M$1,VLookups!$A$43:$B$44,2,FALSE)-_xlfn.NORM.DIST(M47,G47,K47,TRUE)),"")</f>
        <v/>
      </c>
      <c r="O47" s="98" t="str">
        <f>IF(AND($B47&gt;0,$C47&gt;0,$D47&gt;0,NOT(ISBLANK($H47))),_xlfn.NORM.INV(ABS(VLOOKUP($M$1,VLookups!$A$43:$B$44,2,FALSE)-O$3),$G47,$K47),"")</f>
        <v/>
      </c>
      <c r="P47" s="97" t="str">
        <f>IF(AND($B47&gt;0,$C47&gt;0,$D47&gt;0,NOT(ISBLANK($H47))),_xlfn.NORM.INV(ABS(VLOOKUP($M$1,VLookups!$A$43:$B$44,2,FALSE)-P$3),$G47,$K47),"")</f>
        <v/>
      </c>
      <c r="Q47" s="98" t="str">
        <f>IF(AND($B47&gt;0,$C47&gt;0,$D47&gt;0,NOT(ISBLANK($H47))),_xlfn.NORM.INV(ABS(VLOOKUP($M$1,VLookups!$A$43:$B$44,2,FALSE)-Q$3),$G47,$K47),"")</f>
        <v/>
      </c>
      <c r="R47" s="97" t="str">
        <f>IF(AND($B47&gt;0,$C47&gt;0,$D47&gt;0,NOT(ISBLANK($H47))),_xlfn.NORM.INV(ABS(VLOOKUP($M$1,VLookups!$A$43:$B$44,2,FALSE)-R$3),$G47,$K47),"")</f>
        <v/>
      </c>
      <c r="S47" s="98" t="str">
        <f>IF(AND($B47&gt;0,$C47&gt;0,$D47&gt;0,NOT(ISBLANK($H47))),_xlfn.NORM.INV(ABS(VLOOKUP($M$1,VLookups!$A$43:$B$44,2,FALSE)-S$3),$G47,$K47),"")</f>
        <v/>
      </c>
      <c r="T47" s="97" t="str">
        <f>IF(AND($B47&gt;0,$C47&gt;0,$D47&gt;0,NOT(ISBLANK($H47))),_xlfn.NORM.INV(ABS(VLOOKUP($M$1,VLookups!$A$43:$B$44,2,FALSE)-T$3),$G47,$K47),"")</f>
        <v/>
      </c>
      <c r="U47" s="5"/>
      <c r="V47" s="172"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3" t="e">
        <f t="shared" si="135"/>
        <v>#N/A</v>
      </c>
      <c r="DU47" s="173" t="e">
        <f t="shared" si="136"/>
        <v>#N/A</v>
      </c>
      <c r="DV47" s="173" t="e">
        <f t="shared" si="137"/>
        <v>#N/A</v>
      </c>
      <c r="DW47" s="173" t="e">
        <f t="shared" si="138"/>
        <v>#N/A</v>
      </c>
      <c r="DX47" s="173" t="e">
        <f t="shared" si="139"/>
        <v>#N/A</v>
      </c>
      <c r="DY47" s="173" t="e">
        <f t="shared" si="140"/>
        <v>#N/A</v>
      </c>
      <c r="DZ47" s="173" t="e">
        <f t="shared" si="141"/>
        <v>#N/A</v>
      </c>
      <c r="EA47" s="173" t="e">
        <f t="shared" si="142"/>
        <v>#N/A</v>
      </c>
      <c r="EB47" s="173" t="e">
        <f t="shared" si="143"/>
        <v>#N/A</v>
      </c>
      <c r="EC47" s="173" t="e">
        <f t="shared" si="144"/>
        <v>#N/A</v>
      </c>
      <c r="ED47" s="173" t="e">
        <f t="shared" si="145"/>
        <v>#N/A</v>
      </c>
      <c r="EE47" s="173" t="e">
        <f t="shared" si="146"/>
        <v>#N/A</v>
      </c>
      <c r="EF47" s="173" t="e">
        <f t="shared" si="147"/>
        <v>#N/A</v>
      </c>
      <c r="EG47" s="173" t="e">
        <f t="shared" si="148"/>
        <v>#N/A</v>
      </c>
      <c r="EH47" s="173" t="e">
        <f t="shared" si="149"/>
        <v>#N/A</v>
      </c>
      <c r="EI47" s="173" t="e">
        <f t="shared" si="150"/>
        <v>#N/A</v>
      </c>
      <c r="EJ47" s="173" t="e">
        <f t="shared" si="151"/>
        <v>#N/A</v>
      </c>
      <c r="EK47" s="173" t="e">
        <f t="shared" si="152"/>
        <v>#N/A</v>
      </c>
      <c r="EL47" s="173" t="e">
        <f t="shared" si="153"/>
        <v>#N/A</v>
      </c>
      <c r="EM47" s="173" t="e">
        <f t="shared" si="154"/>
        <v>#N/A</v>
      </c>
      <c r="EN47" s="173" t="e">
        <f t="shared" si="155"/>
        <v>#N/A</v>
      </c>
      <c r="EO47" s="173" t="e">
        <f t="shared" si="156"/>
        <v>#N/A</v>
      </c>
      <c r="EP47" s="173" t="e">
        <f t="shared" si="157"/>
        <v>#N/A</v>
      </c>
      <c r="EQ47" s="173" t="e">
        <f t="shared" si="158"/>
        <v>#N/A</v>
      </c>
      <c r="ER47" s="173" t="e">
        <f t="shared" si="159"/>
        <v>#N/A</v>
      </c>
      <c r="ES47" s="173" t="e">
        <f t="shared" si="160"/>
        <v>#N/A</v>
      </c>
      <c r="ET47" s="173" t="e">
        <f t="shared" si="161"/>
        <v>#N/A</v>
      </c>
      <c r="EU47" s="173" t="e">
        <f t="shared" si="162"/>
        <v>#N/A</v>
      </c>
      <c r="EV47" s="173" t="e">
        <f t="shared" si="163"/>
        <v>#N/A</v>
      </c>
      <c r="EW47" s="173" t="e">
        <f t="shared" si="164"/>
        <v>#N/A</v>
      </c>
      <c r="EX47" s="173" t="e">
        <f t="shared" si="165"/>
        <v>#N/A</v>
      </c>
      <c r="EY47" s="173" t="e">
        <f t="shared" si="166"/>
        <v>#N/A</v>
      </c>
      <c r="EZ47" s="173" t="e">
        <f t="shared" si="167"/>
        <v>#N/A</v>
      </c>
      <c r="FA47" s="173" t="e">
        <f t="shared" si="168"/>
        <v>#N/A</v>
      </c>
      <c r="FB47" s="173" t="e">
        <f t="shared" si="169"/>
        <v>#N/A</v>
      </c>
      <c r="FC47" s="173" t="e">
        <f t="shared" si="170"/>
        <v>#N/A</v>
      </c>
      <c r="FD47" s="173" t="e">
        <f t="shared" si="171"/>
        <v>#N/A</v>
      </c>
      <c r="FE47" s="173" t="e">
        <f t="shared" si="172"/>
        <v>#N/A</v>
      </c>
      <c r="FF47" s="173" t="e">
        <f t="shared" si="173"/>
        <v>#N/A</v>
      </c>
      <c r="FG47" s="173" t="e">
        <f t="shared" si="174"/>
        <v>#N/A</v>
      </c>
      <c r="FH47" s="173" t="e">
        <f t="shared" si="175"/>
        <v>#N/A</v>
      </c>
      <c r="FI47" s="173" t="e">
        <f t="shared" si="176"/>
        <v>#N/A</v>
      </c>
      <c r="FJ47" s="173" t="e">
        <f t="shared" si="177"/>
        <v>#N/A</v>
      </c>
      <c r="FK47" s="173" t="e">
        <f t="shared" si="178"/>
        <v>#N/A</v>
      </c>
      <c r="FL47" s="173" t="e">
        <f t="shared" si="179"/>
        <v>#N/A</v>
      </c>
      <c r="FM47" s="173" t="e">
        <f t="shared" si="180"/>
        <v>#N/A</v>
      </c>
      <c r="FN47" s="173" t="e">
        <f t="shared" si="181"/>
        <v>#N/A</v>
      </c>
      <c r="FO47" s="173" t="e">
        <f t="shared" si="182"/>
        <v>#N/A</v>
      </c>
      <c r="FP47" s="173" t="e">
        <f t="shared" si="183"/>
        <v>#N/A</v>
      </c>
      <c r="FQ47" s="173" t="e">
        <f t="shared" si="184"/>
        <v>#N/A</v>
      </c>
      <c r="FR47" s="173" t="e">
        <f t="shared" si="185"/>
        <v>#N/A</v>
      </c>
      <c r="FS47" s="173" t="e">
        <f t="shared" si="186"/>
        <v>#N/A</v>
      </c>
      <c r="FT47" s="173" t="e">
        <f t="shared" si="187"/>
        <v>#N/A</v>
      </c>
      <c r="FU47" s="173" t="e">
        <f t="shared" si="188"/>
        <v>#N/A</v>
      </c>
      <c r="FV47" s="173" t="e">
        <f t="shared" si="189"/>
        <v>#N/A</v>
      </c>
      <c r="FW47" s="173" t="e">
        <f t="shared" si="190"/>
        <v>#N/A</v>
      </c>
      <c r="FX47" s="173" t="e">
        <f t="shared" si="191"/>
        <v>#N/A</v>
      </c>
      <c r="FY47" s="173" t="e">
        <f t="shared" si="192"/>
        <v>#N/A</v>
      </c>
      <c r="FZ47" s="173" t="e">
        <f t="shared" si="193"/>
        <v>#N/A</v>
      </c>
      <c r="GA47" s="173" t="e">
        <f t="shared" si="194"/>
        <v>#N/A</v>
      </c>
      <c r="GB47" s="173" t="e">
        <f t="shared" si="195"/>
        <v>#N/A</v>
      </c>
      <c r="GC47" s="173" t="e">
        <f t="shared" si="196"/>
        <v>#N/A</v>
      </c>
      <c r="GD47" s="173" t="e">
        <f t="shared" si="197"/>
        <v>#N/A</v>
      </c>
      <c r="GE47" s="173" t="e">
        <f t="shared" si="198"/>
        <v>#N/A</v>
      </c>
      <c r="GF47" s="173" t="e">
        <f t="shared" si="199"/>
        <v>#N/A</v>
      </c>
      <c r="GG47" s="173" t="e">
        <f t="shared" si="200"/>
        <v>#N/A</v>
      </c>
      <c r="GH47" s="173" t="e">
        <f t="shared" si="201"/>
        <v>#N/A</v>
      </c>
      <c r="GI47" s="173" t="e">
        <f t="shared" si="202"/>
        <v>#N/A</v>
      </c>
      <c r="GJ47" s="173" t="e">
        <f t="shared" si="203"/>
        <v>#N/A</v>
      </c>
      <c r="GK47" s="173" t="e">
        <f t="shared" si="204"/>
        <v>#N/A</v>
      </c>
      <c r="GL47" s="173" t="e">
        <f t="shared" si="205"/>
        <v>#N/A</v>
      </c>
      <c r="GM47" s="173" t="e">
        <f t="shared" si="206"/>
        <v>#N/A</v>
      </c>
      <c r="GN47" s="173" t="e">
        <f t="shared" si="207"/>
        <v>#N/A</v>
      </c>
      <c r="GO47" s="173" t="e">
        <f t="shared" si="208"/>
        <v>#N/A</v>
      </c>
      <c r="GP47" s="173" t="e">
        <f t="shared" si="209"/>
        <v>#N/A</v>
      </c>
      <c r="GQ47" s="173" t="e">
        <f t="shared" si="210"/>
        <v>#N/A</v>
      </c>
      <c r="GR47" s="173" t="e">
        <f t="shared" si="211"/>
        <v>#N/A</v>
      </c>
      <c r="GS47" s="173" t="e">
        <f t="shared" si="212"/>
        <v>#N/A</v>
      </c>
      <c r="GT47" s="173" t="e">
        <f t="shared" si="213"/>
        <v>#N/A</v>
      </c>
      <c r="GU47" s="173" t="e">
        <f t="shared" si="214"/>
        <v>#N/A</v>
      </c>
      <c r="GV47" s="173" t="e">
        <f t="shared" si="215"/>
        <v>#N/A</v>
      </c>
      <c r="GW47" s="173" t="e">
        <f t="shared" si="216"/>
        <v>#N/A</v>
      </c>
      <c r="GX47" s="173" t="e">
        <f t="shared" si="217"/>
        <v>#N/A</v>
      </c>
      <c r="GY47" s="173" t="e">
        <f t="shared" si="218"/>
        <v>#N/A</v>
      </c>
      <c r="GZ47" s="173" t="e">
        <f t="shared" si="219"/>
        <v>#N/A</v>
      </c>
      <c r="HA47" s="173" t="e">
        <f t="shared" si="220"/>
        <v>#N/A</v>
      </c>
      <c r="HB47" s="173" t="e">
        <f t="shared" si="221"/>
        <v>#N/A</v>
      </c>
      <c r="HC47" s="173" t="e">
        <f t="shared" si="222"/>
        <v>#N/A</v>
      </c>
      <c r="HD47" s="173" t="e">
        <f t="shared" si="223"/>
        <v>#N/A</v>
      </c>
      <c r="HE47" s="173" t="e">
        <f t="shared" si="224"/>
        <v>#N/A</v>
      </c>
      <c r="HF47" s="173" t="e">
        <f t="shared" si="225"/>
        <v>#N/A</v>
      </c>
      <c r="HG47" s="173" t="e">
        <f t="shared" si="226"/>
        <v>#N/A</v>
      </c>
      <c r="HH47" s="173" t="e">
        <f t="shared" si="227"/>
        <v>#N/A</v>
      </c>
      <c r="HI47" s="173" t="e">
        <f t="shared" si="228"/>
        <v>#N/A</v>
      </c>
      <c r="HJ47" s="173" t="e">
        <f t="shared" si="229"/>
        <v>#N/A</v>
      </c>
      <c r="HK47" s="173" t="e">
        <f t="shared" si="230"/>
        <v>#N/A</v>
      </c>
      <c r="HL47" s="173" t="e">
        <f t="shared" si="231"/>
        <v>#N/A</v>
      </c>
      <c r="HM47" s="173" t="e">
        <f t="shared" si="232"/>
        <v>#N/A</v>
      </c>
      <c r="HN47" s="173" t="e">
        <f t="shared" si="233"/>
        <v>#N/A</v>
      </c>
      <c r="HO47" s="173" t="e">
        <f t="shared" si="234"/>
        <v>#N/A</v>
      </c>
      <c r="HP47" s="173" t="e">
        <f t="shared" si="235"/>
        <v>#N/A</v>
      </c>
    </row>
    <row r="48" spans="1:224" hidden="1" x14ac:dyDescent="0.25">
      <c r="A48" s="4">
        <v>45</v>
      </c>
      <c r="B48" s="99"/>
      <c r="C48" s="99"/>
      <c r="D48" s="99"/>
      <c r="E48" s="36" t="str">
        <f t="shared" si="107"/>
        <v/>
      </c>
      <c r="F48" s="36" t="str">
        <f t="shared" si="108"/>
        <v/>
      </c>
      <c r="G48" s="77" t="str">
        <f t="shared" si="109"/>
        <v/>
      </c>
      <c r="H48" s="23"/>
      <c r="I48" s="58"/>
      <c r="J48" s="300"/>
      <c r="K48" s="78" t="str">
        <f>IF(AND(B48&gt;0,C48&gt;0,D48&gt;0),IF(ISBLANK(J48),IF(ISBLANK(H48),"",(D48-B48)*VLOOKUP(H48,VLookups!$A$4:$B$13,2,FALSE)),J48),"")</f>
        <v/>
      </c>
      <c r="L48" s="79" t="str">
        <f t="shared" si="131"/>
        <v/>
      </c>
      <c r="M48" s="99"/>
      <c r="N48" s="290" t="str">
        <f>IF(AND(M48&gt;0,C48&gt;0,NOT(K48="")),ABS(VLOOKUP($M$1,VLookups!$A$43:$B$44,2,FALSE)-_xlfn.NORM.DIST(M48,G48,K48,TRUE)),"")</f>
        <v/>
      </c>
      <c r="O48" s="98" t="str">
        <f>IF(AND($B48&gt;0,$C48&gt;0,$D48&gt;0,NOT(ISBLANK($H48))),_xlfn.NORM.INV(ABS(VLOOKUP($M$1,VLookups!$A$43:$B$44,2,FALSE)-O$3),$G48,$K48),"")</f>
        <v/>
      </c>
      <c r="P48" s="97" t="str">
        <f>IF(AND($B48&gt;0,$C48&gt;0,$D48&gt;0,NOT(ISBLANK($H48))),_xlfn.NORM.INV(ABS(VLOOKUP($M$1,VLookups!$A$43:$B$44,2,FALSE)-P$3),$G48,$K48),"")</f>
        <v/>
      </c>
      <c r="Q48" s="98" t="str">
        <f>IF(AND($B48&gt;0,$C48&gt;0,$D48&gt;0,NOT(ISBLANK($H48))),_xlfn.NORM.INV(ABS(VLOOKUP($M$1,VLookups!$A$43:$B$44,2,FALSE)-Q$3),$G48,$K48),"")</f>
        <v/>
      </c>
      <c r="R48" s="97" t="str">
        <f>IF(AND($B48&gt;0,$C48&gt;0,$D48&gt;0,NOT(ISBLANK($H48))),_xlfn.NORM.INV(ABS(VLOOKUP($M$1,VLookups!$A$43:$B$44,2,FALSE)-R$3),$G48,$K48),"")</f>
        <v/>
      </c>
      <c r="S48" s="98" t="str">
        <f>IF(AND($B48&gt;0,$C48&gt;0,$D48&gt;0,NOT(ISBLANK($H48))),_xlfn.NORM.INV(ABS(VLOOKUP($M$1,VLookups!$A$43:$B$44,2,FALSE)-S$3),$G48,$K48),"")</f>
        <v/>
      </c>
      <c r="T48" s="97" t="str">
        <f>IF(AND($B48&gt;0,$C48&gt;0,$D48&gt;0,NOT(ISBLANK($H48))),_xlfn.NORM.INV(ABS(VLOOKUP($M$1,VLookups!$A$43:$B$44,2,FALSE)-T$3),$G48,$K48),"")</f>
        <v/>
      </c>
      <c r="U48" s="5"/>
      <c r="V48" s="172"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3" t="e">
        <f t="shared" si="135"/>
        <v>#N/A</v>
      </c>
      <c r="DU48" s="173" t="e">
        <f t="shared" si="136"/>
        <v>#N/A</v>
      </c>
      <c r="DV48" s="173" t="e">
        <f t="shared" si="137"/>
        <v>#N/A</v>
      </c>
      <c r="DW48" s="173" t="e">
        <f t="shared" si="138"/>
        <v>#N/A</v>
      </c>
      <c r="DX48" s="173" t="e">
        <f t="shared" si="139"/>
        <v>#N/A</v>
      </c>
      <c r="DY48" s="173" t="e">
        <f t="shared" si="140"/>
        <v>#N/A</v>
      </c>
      <c r="DZ48" s="173" t="e">
        <f t="shared" si="141"/>
        <v>#N/A</v>
      </c>
      <c r="EA48" s="173" t="e">
        <f t="shared" si="142"/>
        <v>#N/A</v>
      </c>
      <c r="EB48" s="173" t="e">
        <f t="shared" si="143"/>
        <v>#N/A</v>
      </c>
      <c r="EC48" s="173" t="e">
        <f t="shared" si="144"/>
        <v>#N/A</v>
      </c>
      <c r="ED48" s="173" t="e">
        <f t="shared" si="145"/>
        <v>#N/A</v>
      </c>
      <c r="EE48" s="173" t="e">
        <f t="shared" si="146"/>
        <v>#N/A</v>
      </c>
      <c r="EF48" s="173" t="e">
        <f t="shared" si="147"/>
        <v>#N/A</v>
      </c>
      <c r="EG48" s="173" t="e">
        <f t="shared" si="148"/>
        <v>#N/A</v>
      </c>
      <c r="EH48" s="173" t="e">
        <f t="shared" si="149"/>
        <v>#N/A</v>
      </c>
      <c r="EI48" s="173" t="e">
        <f t="shared" si="150"/>
        <v>#N/A</v>
      </c>
      <c r="EJ48" s="173" t="e">
        <f t="shared" si="151"/>
        <v>#N/A</v>
      </c>
      <c r="EK48" s="173" t="e">
        <f t="shared" si="152"/>
        <v>#N/A</v>
      </c>
      <c r="EL48" s="173" t="e">
        <f t="shared" si="153"/>
        <v>#N/A</v>
      </c>
      <c r="EM48" s="173" t="e">
        <f t="shared" si="154"/>
        <v>#N/A</v>
      </c>
      <c r="EN48" s="173" t="e">
        <f t="shared" si="155"/>
        <v>#N/A</v>
      </c>
      <c r="EO48" s="173" t="e">
        <f t="shared" si="156"/>
        <v>#N/A</v>
      </c>
      <c r="EP48" s="173" t="e">
        <f t="shared" si="157"/>
        <v>#N/A</v>
      </c>
      <c r="EQ48" s="173" t="e">
        <f t="shared" si="158"/>
        <v>#N/A</v>
      </c>
      <c r="ER48" s="173" t="e">
        <f t="shared" si="159"/>
        <v>#N/A</v>
      </c>
      <c r="ES48" s="173" t="e">
        <f t="shared" si="160"/>
        <v>#N/A</v>
      </c>
      <c r="ET48" s="173" t="e">
        <f t="shared" si="161"/>
        <v>#N/A</v>
      </c>
      <c r="EU48" s="173" t="e">
        <f t="shared" si="162"/>
        <v>#N/A</v>
      </c>
      <c r="EV48" s="173" t="e">
        <f t="shared" si="163"/>
        <v>#N/A</v>
      </c>
      <c r="EW48" s="173" t="e">
        <f t="shared" si="164"/>
        <v>#N/A</v>
      </c>
      <c r="EX48" s="173" t="e">
        <f t="shared" si="165"/>
        <v>#N/A</v>
      </c>
      <c r="EY48" s="173" t="e">
        <f t="shared" si="166"/>
        <v>#N/A</v>
      </c>
      <c r="EZ48" s="173" t="e">
        <f t="shared" si="167"/>
        <v>#N/A</v>
      </c>
      <c r="FA48" s="173" t="e">
        <f t="shared" si="168"/>
        <v>#N/A</v>
      </c>
      <c r="FB48" s="173" t="e">
        <f t="shared" si="169"/>
        <v>#N/A</v>
      </c>
      <c r="FC48" s="173" t="e">
        <f t="shared" si="170"/>
        <v>#N/A</v>
      </c>
      <c r="FD48" s="173" t="e">
        <f t="shared" si="171"/>
        <v>#N/A</v>
      </c>
      <c r="FE48" s="173" t="e">
        <f t="shared" si="172"/>
        <v>#N/A</v>
      </c>
      <c r="FF48" s="173" t="e">
        <f t="shared" si="173"/>
        <v>#N/A</v>
      </c>
      <c r="FG48" s="173" t="e">
        <f t="shared" si="174"/>
        <v>#N/A</v>
      </c>
      <c r="FH48" s="173" t="e">
        <f t="shared" si="175"/>
        <v>#N/A</v>
      </c>
      <c r="FI48" s="173" t="e">
        <f t="shared" si="176"/>
        <v>#N/A</v>
      </c>
      <c r="FJ48" s="173" t="e">
        <f t="shared" si="177"/>
        <v>#N/A</v>
      </c>
      <c r="FK48" s="173" t="e">
        <f t="shared" si="178"/>
        <v>#N/A</v>
      </c>
      <c r="FL48" s="173" t="e">
        <f t="shared" si="179"/>
        <v>#N/A</v>
      </c>
      <c r="FM48" s="173" t="e">
        <f t="shared" si="180"/>
        <v>#N/A</v>
      </c>
      <c r="FN48" s="173" t="e">
        <f t="shared" si="181"/>
        <v>#N/A</v>
      </c>
      <c r="FO48" s="173" t="e">
        <f t="shared" si="182"/>
        <v>#N/A</v>
      </c>
      <c r="FP48" s="173" t="e">
        <f t="shared" si="183"/>
        <v>#N/A</v>
      </c>
      <c r="FQ48" s="173" t="e">
        <f t="shared" si="184"/>
        <v>#N/A</v>
      </c>
      <c r="FR48" s="173" t="e">
        <f t="shared" si="185"/>
        <v>#N/A</v>
      </c>
      <c r="FS48" s="173" t="e">
        <f t="shared" si="186"/>
        <v>#N/A</v>
      </c>
      <c r="FT48" s="173" t="e">
        <f t="shared" si="187"/>
        <v>#N/A</v>
      </c>
      <c r="FU48" s="173" t="e">
        <f t="shared" si="188"/>
        <v>#N/A</v>
      </c>
      <c r="FV48" s="173" t="e">
        <f t="shared" si="189"/>
        <v>#N/A</v>
      </c>
      <c r="FW48" s="173" t="e">
        <f t="shared" si="190"/>
        <v>#N/A</v>
      </c>
      <c r="FX48" s="173" t="e">
        <f t="shared" si="191"/>
        <v>#N/A</v>
      </c>
      <c r="FY48" s="173" t="e">
        <f t="shared" si="192"/>
        <v>#N/A</v>
      </c>
      <c r="FZ48" s="173" t="e">
        <f t="shared" si="193"/>
        <v>#N/A</v>
      </c>
      <c r="GA48" s="173" t="e">
        <f t="shared" si="194"/>
        <v>#N/A</v>
      </c>
      <c r="GB48" s="173" t="e">
        <f t="shared" si="195"/>
        <v>#N/A</v>
      </c>
      <c r="GC48" s="173" t="e">
        <f t="shared" si="196"/>
        <v>#N/A</v>
      </c>
      <c r="GD48" s="173" t="e">
        <f t="shared" si="197"/>
        <v>#N/A</v>
      </c>
      <c r="GE48" s="173" t="e">
        <f t="shared" si="198"/>
        <v>#N/A</v>
      </c>
      <c r="GF48" s="173" t="e">
        <f t="shared" si="199"/>
        <v>#N/A</v>
      </c>
      <c r="GG48" s="173" t="e">
        <f t="shared" si="200"/>
        <v>#N/A</v>
      </c>
      <c r="GH48" s="173" t="e">
        <f t="shared" si="201"/>
        <v>#N/A</v>
      </c>
      <c r="GI48" s="173" t="e">
        <f t="shared" si="202"/>
        <v>#N/A</v>
      </c>
      <c r="GJ48" s="173" t="e">
        <f t="shared" si="203"/>
        <v>#N/A</v>
      </c>
      <c r="GK48" s="173" t="e">
        <f t="shared" si="204"/>
        <v>#N/A</v>
      </c>
      <c r="GL48" s="173" t="e">
        <f t="shared" si="205"/>
        <v>#N/A</v>
      </c>
      <c r="GM48" s="173" t="e">
        <f t="shared" si="206"/>
        <v>#N/A</v>
      </c>
      <c r="GN48" s="173" t="e">
        <f t="shared" si="207"/>
        <v>#N/A</v>
      </c>
      <c r="GO48" s="173" t="e">
        <f t="shared" si="208"/>
        <v>#N/A</v>
      </c>
      <c r="GP48" s="173" t="e">
        <f t="shared" si="209"/>
        <v>#N/A</v>
      </c>
      <c r="GQ48" s="173" t="e">
        <f t="shared" si="210"/>
        <v>#N/A</v>
      </c>
      <c r="GR48" s="173" t="e">
        <f t="shared" si="211"/>
        <v>#N/A</v>
      </c>
      <c r="GS48" s="173" t="e">
        <f t="shared" si="212"/>
        <v>#N/A</v>
      </c>
      <c r="GT48" s="173" t="e">
        <f t="shared" si="213"/>
        <v>#N/A</v>
      </c>
      <c r="GU48" s="173" t="e">
        <f t="shared" si="214"/>
        <v>#N/A</v>
      </c>
      <c r="GV48" s="173" t="e">
        <f t="shared" si="215"/>
        <v>#N/A</v>
      </c>
      <c r="GW48" s="173" t="e">
        <f t="shared" si="216"/>
        <v>#N/A</v>
      </c>
      <c r="GX48" s="173" t="e">
        <f t="shared" si="217"/>
        <v>#N/A</v>
      </c>
      <c r="GY48" s="173" t="e">
        <f t="shared" si="218"/>
        <v>#N/A</v>
      </c>
      <c r="GZ48" s="173" t="e">
        <f t="shared" si="219"/>
        <v>#N/A</v>
      </c>
      <c r="HA48" s="173" t="e">
        <f t="shared" si="220"/>
        <v>#N/A</v>
      </c>
      <c r="HB48" s="173" t="e">
        <f t="shared" si="221"/>
        <v>#N/A</v>
      </c>
      <c r="HC48" s="173" t="e">
        <f t="shared" si="222"/>
        <v>#N/A</v>
      </c>
      <c r="HD48" s="173" t="e">
        <f t="shared" si="223"/>
        <v>#N/A</v>
      </c>
      <c r="HE48" s="173" t="e">
        <f t="shared" si="224"/>
        <v>#N/A</v>
      </c>
      <c r="HF48" s="173" t="e">
        <f t="shared" si="225"/>
        <v>#N/A</v>
      </c>
      <c r="HG48" s="173" t="e">
        <f t="shared" si="226"/>
        <v>#N/A</v>
      </c>
      <c r="HH48" s="173" t="e">
        <f t="shared" si="227"/>
        <v>#N/A</v>
      </c>
      <c r="HI48" s="173" t="e">
        <f t="shared" si="228"/>
        <v>#N/A</v>
      </c>
      <c r="HJ48" s="173" t="e">
        <f t="shared" si="229"/>
        <v>#N/A</v>
      </c>
      <c r="HK48" s="173" t="e">
        <f t="shared" si="230"/>
        <v>#N/A</v>
      </c>
      <c r="HL48" s="173" t="e">
        <f t="shared" si="231"/>
        <v>#N/A</v>
      </c>
      <c r="HM48" s="173" t="e">
        <f t="shared" si="232"/>
        <v>#N/A</v>
      </c>
      <c r="HN48" s="173" t="e">
        <f t="shared" si="233"/>
        <v>#N/A</v>
      </c>
      <c r="HO48" s="173" t="e">
        <f t="shared" si="234"/>
        <v>#N/A</v>
      </c>
      <c r="HP48" s="173" t="e">
        <f t="shared" si="235"/>
        <v>#N/A</v>
      </c>
    </row>
    <row r="49" spans="1:224" hidden="1" x14ac:dyDescent="0.25">
      <c r="A49" s="4">
        <v>46</v>
      </c>
      <c r="B49" s="99"/>
      <c r="C49" s="99"/>
      <c r="D49" s="99"/>
      <c r="E49" s="36" t="str">
        <f t="shared" si="107"/>
        <v/>
      </c>
      <c r="F49" s="36" t="str">
        <f t="shared" si="108"/>
        <v/>
      </c>
      <c r="G49" s="77" t="str">
        <f t="shared" si="109"/>
        <v/>
      </c>
      <c r="H49" s="23"/>
      <c r="I49" s="58"/>
      <c r="J49" s="300"/>
      <c r="K49" s="78" t="str">
        <f>IF(AND(B49&gt;0,C49&gt;0,D49&gt;0),IF(ISBLANK(J49),IF(ISBLANK(H49),"",(D49-B49)*VLOOKUP(H49,VLookups!$A$4:$B$13,2,FALSE)),J49),"")</f>
        <v/>
      </c>
      <c r="L49" s="79" t="str">
        <f t="shared" si="131"/>
        <v/>
      </c>
      <c r="M49" s="99"/>
      <c r="N49" s="290" t="str">
        <f>IF(AND(M49&gt;0,C49&gt;0,NOT(K49="")),ABS(VLOOKUP($M$1,VLookups!$A$43:$B$44,2,FALSE)-_xlfn.NORM.DIST(M49,G49,K49,TRUE)),"")</f>
        <v/>
      </c>
      <c r="O49" s="98" t="str">
        <f>IF(AND($B49&gt;0,$C49&gt;0,$D49&gt;0,NOT(ISBLANK($H49))),_xlfn.NORM.INV(ABS(VLOOKUP($M$1,VLookups!$A$43:$B$44,2,FALSE)-O$3),$G49,$K49),"")</f>
        <v/>
      </c>
      <c r="P49" s="97" t="str">
        <f>IF(AND($B49&gt;0,$C49&gt;0,$D49&gt;0,NOT(ISBLANK($H49))),_xlfn.NORM.INV(ABS(VLOOKUP($M$1,VLookups!$A$43:$B$44,2,FALSE)-P$3),$G49,$K49),"")</f>
        <v/>
      </c>
      <c r="Q49" s="98" t="str">
        <f>IF(AND($B49&gt;0,$C49&gt;0,$D49&gt;0,NOT(ISBLANK($H49))),_xlfn.NORM.INV(ABS(VLOOKUP($M$1,VLookups!$A$43:$B$44,2,FALSE)-Q$3),$G49,$K49),"")</f>
        <v/>
      </c>
      <c r="R49" s="97" t="str">
        <f>IF(AND($B49&gt;0,$C49&gt;0,$D49&gt;0,NOT(ISBLANK($H49))),_xlfn.NORM.INV(ABS(VLOOKUP($M$1,VLookups!$A$43:$B$44,2,FALSE)-R$3),$G49,$K49),"")</f>
        <v/>
      </c>
      <c r="S49" s="98" t="str">
        <f>IF(AND($B49&gt;0,$C49&gt;0,$D49&gt;0,NOT(ISBLANK($H49))),_xlfn.NORM.INV(ABS(VLOOKUP($M$1,VLookups!$A$43:$B$44,2,FALSE)-S$3),$G49,$K49),"")</f>
        <v/>
      </c>
      <c r="T49" s="97" t="str">
        <f>IF(AND($B49&gt;0,$C49&gt;0,$D49&gt;0,NOT(ISBLANK($H49))),_xlfn.NORM.INV(ABS(VLOOKUP($M$1,VLookups!$A$43:$B$44,2,FALSE)-T$3),$G49,$K49),"")</f>
        <v/>
      </c>
      <c r="U49" s="5"/>
      <c r="V49" s="172"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3" t="e">
        <f t="shared" si="135"/>
        <v>#N/A</v>
      </c>
      <c r="DU49" s="173" t="e">
        <f t="shared" si="136"/>
        <v>#N/A</v>
      </c>
      <c r="DV49" s="173" t="e">
        <f t="shared" si="137"/>
        <v>#N/A</v>
      </c>
      <c r="DW49" s="173" t="e">
        <f t="shared" si="138"/>
        <v>#N/A</v>
      </c>
      <c r="DX49" s="173" t="e">
        <f t="shared" si="139"/>
        <v>#N/A</v>
      </c>
      <c r="DY49" s="173" t="e">
        <f t="shared" si="140"/>
        <v>#N/A</v>
      </c>
      <c r="DZ49" s="173" t="e">
        <f t="shared" si="141"/>
        <v>#N/A</v>
      </c>
      <c r="EA49" s="173" t="e">
        <f t="shared" si="142"/>
        <v>#N/A</v>
      </c>
      <c r="EB49" s="173" t="e">
        <f t="shared" si="143"/>
        <v>#N/A</v>
      </c>
      <c r="EC49" s="173" t="e">
        <f t="shared" si="144"/>
        <v>#N/A</v>
      </c>
      <c r="ED49" s="173" t="e">
        <f t="shared" si="145"/>
        <v>#N/A</v>
      </c>
      <c r="EE49" s="173" t="e">
        <f t="shared" si="146"/>
        <v>#N/A</v>
      </c>
      <c r="EF49" s="173" t="e">
        <f t="shared" si="147"/>
        <v>#N/A</v>
      </c>
      <c r="EG49" s="173" t="e">
        <f t="shared" si="148"/>
        <v>#N/A</v>
      </c>
      <c r="EH49" s="173" t="e">
        <f t="shared" si="149"/>
        <v>#N/A</v>
      </c>
      <c r="EI49" s="173" t="e">
        <f t="shared" si="150"/>
        <v>#N/A</v>
      </c>
      <c r="EJ49" s="173" t="e">
        <f t="shared" si="151"/>
        <v>#N/A</v>
      </c>
      <c r="EK49" s="173" t="e">
        <f t="shared" si="152"/>
        <v>#N/A</v>
      </c>
      <c r="EL49" s="173" t="e">
        <f t="shared" si="153"/>
        <v>#N/A</v>
      </c>
      <c r="EM49" s="173" t="e">
        <f t="shared" si="154"/>
        <v>#N/A</v>
      </c>
      <c r="EN49" s="173" t="e">
        <f t="shared" si="155"/>
        <v>#N/A</v>
      </c>
      <c r="EO49" s="173" t="e">
        <f t="shared" si="156"/>
        <v>#N/A</v>
      </c>
      <c r="EP49" s="173" t="e">
        <f t="shared" si="157"/>
        <v>#N/A</v>
      </c>
      <c r="EQ49" s="173" t="e">
        <f t="shared" si="158"/>
        <v>#N/A</v>
      </c>
      <c r="ER49" s="173" t="e">
        <f t="shared" si="159"/>
        <v>#N/A</v>
      </c>
      <c r="ES49" s="173" t="e">
        <f t="shared" si="160"/>
        <v>#N/A</v>
      </c>
      <c r="ET49" s="173" t="e">
        <f t="shared" si="161"/>
        <v>#N/A</v>
      </c>
      <c r="EU49" s="173" t="e">
        <f t="shared" si="162"/>
        <v>#N/A</v>
      </c>
      <c r="EV49" s="173" t="e">
        <f t="shared" si="163"/>
        <v>#N/A</v>
      </c>
      <c r="EW49" s="173" t="e">
        <f t="shared" si="164"/>
        <v>#N/A</v>
      </c>
      <c r="EX49" s="173" t="e">
        <f t="shared" si="165"/>
        <v>#N/A</v>
      </c>
      <c r="EY49" s="173" t="e">
        <f t="shared" si="166"/>
        <v>#N/A</v>
      </c>
      <c r="EZ49" s="173" t="e">
        <f t="shared" si="167"/>
        <v>#N/A</v>
      </c>
      <c r="FA49" s="173" t="e">
        <f t="shared" si="168"/>
        <v>#N/A</v>
      </c>
      <c r="FB49" s="173" t="e">
        <f t="shared" si="169"/>
        <v>#N/A</v>
      </c>
      <c r="FC49" s="173" t="e">
        <f t="shared" si="170"/>
        <v>#N/A</v>
      </c>
      <c r="FD49" s="173" t="e">
        <f t="shared" si="171"/>
        <v>#N/A</v>
      </c>
      <c r="FE49" s="173" t="e">
        <f t="shared" si="172"/>
        <v>#N/A</v>
      </c>
      <c r="FF49" s="173" t="e">
        <f t="shared" si="173"/>
        <v>#N/A</v>
      </c>
      <c r="FG49" s="173" t="e">
        <f t="shared" si="174"/>
        <v>#N/A</v>
      </c>
      <c r="FH49" s="173" t="e">
        <f t="shared" si="175"/>
        <v>#N/A</v>
      </c>
      <c r="FI49" s="173" t="e">
        <f t="shared" si="176"/>
        <v>#N/A</v>
      </c>
      <c r="FJ49" s="173" t="e">
        <f t="shared" si="177"/>
        <v>#N/A</v>
      </c>
      <c r="FK49" s="173" t="e">
        <f t="shared" si="178"/>
        <v>#N/A</v>
      </c>
      <c r="FL49" s="173" t="e">
        <f t="shared" si="179"/>
        <v>#N/A</v>
      </c>
      <c r="FM49" s="173" t="e">
        <f t="shared" si="180"/>
        <v>#N/A</v>
      </c>
      <c r="FN49" s="173" t="e">
        <f t="shared" si="181"/>
        <v>#N/A</v>
      </c>
      <c r="FO49" s="173" t="e">
        <f t="shared" si="182"/>
        <v>#N/A</v>
      </c>
      <c r="FP49" s="173" t="e">
        <f t="shared" si="183"/>
        <v>#N/A</v>
      </c>
      <c r="FQ49" s="173" t="e">
        <f t="shared" si="184"/>
        <v>#N/A</v>
      </c>
      <c r="FR49" s="173" t="e">
        <f t="shared" si="185"/>
        <v>#N/A</v>
      </c>
      <c r="FS49" s="173" t="e">
        <f t="shared" si="186"/>
        <v>#N/A</v>
      </c>
      <c r="FT49" s="173" t="e">
        <f t="shared" si="187"/>
        <v>#N/A</v>
      </c>
      <c r="FU49" s="173" t="e">
        <f t="shared" si="188"/>
        <v>#N/A</v>
      </c>
      <c r="FV49" s="173" t="e">
        <f t="shared" si="189"/>
        <v>#N/A</v>
      </c>
      <c r="FW49" s="173" t="e">
        <f t="shared" si="190"/>
        <v>#N/A</v>
      </c>
      <c r="FX49" s="173" t="e">
        <f t="shared" si="191"/>
        <v>#N/A</v>
      </c>
      <c r="FY49" s="173" t="e">
        <f t="shared" si="192"/>
        <v>#N/A</v>
      </c>
      <c r="FZ49" s="173" t="e">
        <f t="shared" si="193"/>
        <v>#N/A</v>
      </c>
      <c r="GA49" s="173" t="e">
        <f t="shared" si="194"/>
        <v>#N/A</v>
      </c>
      <c r="GB49" s="173" t="e">
        <f t="shared" si="195"/>
        <v>#N/A</v>
      </c>
      <c r="GC49" s="173" t="e">
        <f t="shared" si="196"/>
        <v>#N/A</v>
      </c>
      <c r="GD49" s="173" t="e">
        <f t="shared" si="197"/>
        <v>#N/A</v>
      </c>
      <c r="GE49" s="173" t="e">
        <f t="shared" si="198"/>
        <v>#N/A</v>
      </c>
      <c r="GF49" s="173" t="e">
        <f t="shared" si="199"/>
        <v>#N/A</v>
      </c>
      <c r="GG49" s="173" t="e">
        <f t="shared" si="200"/>
        <v>#N/A</v>
      </c>
      <c r="GH49" s="173" t="e">
        <f t="shared" si="201"/>
        <v>#N/A</v>
      </c>
      <c r="GI49" s="173" t="e">
        <f t="shared" si="202"/>
        <v>#N/A</v>
      </c>
      <c r="GJ49" s="173" t="e">
        <f t="shared" si="203"/>
        <v>#N/A</v>
      </c>
      <c r="GK49" s="173" t="e">
        <f t="shared" si="204"/>
        <v>#N/A</v>
      </c>
      <c r="GL49" s="173" t="e">
        <f t="shared" si="205"/>
        <v>#N/A</v>
      </c>
      <c r="GM49" s="173" t="e">
        <f t="shared" si="206"/>
        <v>#N/A</v>
      </c>
      <c r="GN49" s="173" t="e">
        <f t="shared" si="207"/>
        <v>#N/A</v>
      </c>
      <c r="GO49" s="173" t="e">
        <f t="shared" si="208"/>
        <v>#N/A</v>
      </c>
      <c r="GP49" s="173" t="e">
        <f t="shared" si="209"/>
        <v>#N/A</v>
      </c>
      <c r="GQ49" s="173" t="e">
        <f t="shared" si="210"/>
        <v>#N/A</v>
      </c>
      <c r="GR49" s="173" t="e">
        <f t="shared" si="211"/>
        <v>#N/A</v>
      </c>
      <c r="GS49" s="173" t="e">
        <f t="shared" si="212"/>
        <v>#N/A</v>
      </c>
      <c r="GT49" s="173" t="e">
        <f t="shared" si="213"/>
        <v>#N/A</v>
      </c>
      <c r="GU49" s="173" t="e">
        <f t="shared" si="214"/>
        <v>#N/A</v>
      </c>
      <c r="GV49" s="173" t="e">
        <f t="shared" si="215"/>
        <v>#N/A</v>
      </c>
      <c r="GW49" s="173" t="e">
        <f t="shared" si="216"/>
        <v>#N/A</v>
      </c>
      <c r="GX49" s="173" t="e">
        <f t="shared" si="217"/>
        <v>#N/A</v>
      </c>
      <c r="GY49" s="173" t="e">
        <f t="shared" si="218"/>
        <v>#N/A</v>
      </c>
      <c r="GZ49" s="173" t="e">
        <f t="shared" si="219"/>
        <v>#N/A</v>
      </c>
      <c r="HA49" s="173" t="e">
        <f t="shared" si="220"/>
        <v>#N/A</v>
      </c>
      <c r="HB49" s="173" t="e">
        <f t="shared" si="221"/>
        <v>#N/A</v>
      </c>
      <c r="HC49" s="173" t="e">
        <f t="shared" si="222"/>
        <v>#N/A</v>
      </c>
      <c r="HD49" s="173" t="e">
        <f t="shared" si="223"/>
        <v>#N/A</v>
      </c>
      <c r="HE49" s="173" t="e">
        <f t="shared" si="224"/>
        <v>#N/A</v>
      </c>
      <c r="HF49" s="173" t="e">
        <f t="shared" si="225"/>
        <v>#N/A</v>
      </c>
      <c r="HG49" s="173" t="e">
        <f t="shared" si="226"/>
        <v>#N/A</v>
      </c>
      <c r="HH49" s="173" t="e">
        <f t="shared" si="227"/>
        <v>#N/A</v>
      </c>
      <c r="HI49" s="173" t="e">
        <f t="shared" si="228"/>
        <v>#N/A</v>
      </c>
      <c r="HJ49" s="173" t="e">
        <f t="shared" si="229"/>
        <v>#N/A</v>
      </c>
      <c r="HK49" s="173" t="e">
        <f t="shared" si="230"/>
        <v>#N/A</v>
      </c>
      <c r="HL49" s="173" t="e">
        <f t="shared" si="231"/>
        <v>#N/A</v>
      </c>
      <c r="HM49" s="173" t="e">
        <f t="shared" si="232"/>
        <v>#N/A</v>
      </c>
      <c r="HN49" s="173" t="e">
        <f t="shared" si="233"/>
        <v>#N/A</v>
      </c>
      <c r="HO49" s="173" t="e">
        <f t="shared" si="234"/>
        <v>#N/A</v>
      </c>
      <c r="HP49" s="173" t="e">
        <f t="shared" si="235"/>
        <v>#N/A</v>
      </c>
    </row>
    <row r="50" spans="1:224" hidden="1" x14ac:dyDescent="0.25">
      <c r="A50" s="4">
        <v>47</v>
      </c>
      <c r="B50" s="99"/>
      <c r="C50" s="99"/>
      <c r="D50" s="99"/>
      <c r="E50" s="36" t="str">
        <f t="shared" si="107"/>
        <v/>
      </c>
      <c r="F50" s="36" t="str">
        <f t="shared" si="108"/>
        <v/>
      </c>
      <c r="G50" s="77" t="str">
        <f t="shared" si="109"/>
        <v/>
      </c>
      <c r="H50" s="23"/>
      <c r="I50" s="58"/>
      <c r="J50" s="300"/>
      <c r="K50" s="78" t="str">
        <f>IF(AND(B50&gt;0,C50&gt;0,D50&gt;0),IF(ISBLANK(J50),IF(ISBLANK(H50),"",(D50-B50)*VLOOKUP(H50,VLookups!$A$4:$B$13,2,FALSE)),J50),"")</f>
        <v/>
      </c>
      <c r="L50" s="79" t="str">
        <f t="shared" si="131"/>
        <v/>
      </c>
      <c r="M50" s="99"/>
      <c r="N50" s="290" t="str">
        <f>IF(AND(M50&gt;0,C50&gt;0,NOT(K50="")),ABS(VLOOKUP($M$1,VLookups!$A$43:$B$44,2,FALSE)-_xlfn.NORM.DIST(M50,G50,K50,TRUE)),"")</f>
        <v/>
      </c>
      <c r="O50" s="98" t="str">
        <f>IF(AND($B50&gt;0,$C50&gt;0,$D50&gt;0,NOT(ISBLANK($H50))),_xlfn.NORM.INV(ABS(VLOOKUP($M$1,VLookups!$A$43:$B$44,2,FALSE)-O$3),$G50,$K50),"")</f>
        <v/>
      </c>
      <c r="P50" s="97" t="str">
        <f>IF(AND($B50&gt;0,$C50&gt;0,$D50&gt;0,NOT(ISBLANK($H50))),_xlfn.NORM.INV(ABS(VLOOKUP($M$1,VLookups!$A$43:$B$44,2,FALSE)-P$3),$G50,$K50),"")</f>
        <v/>
      </c>
      <c r="Q50" s="98" t="str">
        <f>IF(AND($B50&gt;0,$C50&gt;0,$D50&gt;0,NOT(ISBLANK($H50))),_xlfn.NORM.INV(ABS(VLOOKUP($M$1,VLookups!$A$43:$B$44,2,FALSE)-Q$3),$G50,$K50),"")</f>
        <v/>
      </c>
      <c r="R50" s="97" t="str">
        <f>IF(AND($B50&gt;0,$C50&gt;0,$D50&gt;0,NOT(ISBLANK($H50))),_xlfn.NORM.INV(ABS(VLOOKUP($M$1,VLookups!$A$43:$B$44,2,FALSE)-R$3),$G50,$K50),"")</f>
        <v/>
      </c>
      <c r="S50" s="98" t="str">
        <f>IF(AND($B50&gt;0,$C50&gt;0,$D50&gt;0,NOT(ISBLANK($H50))),_xlfn.NORM.INV(ABS(VLOOKUP($M$1,VLookups!$A$43:$B$44,2,FALSE)-S$3),$G50,$K50),"")</f>
        <v/>
      </c>
      <c r="T50" s="97" t="str">
        <f>IF(AND($B50&gt;0,$C50&gt;0,$D50&gt;0,NOT(ISBLANK($H50))),_xlfn.NORM.INV(ABS(VLOOKUP($M$1,VLookups!$A$43:$B$44,2,FALSE)-T$3),$G50,$K50),"")</f>
        <v/>
      </c>
      <c r="U50" s="5"/>
      <c r="V50" s="172"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3" t="e">
        <f t="shared" si="135"/>
        <v>#N/A</v>
      </c>
      <c r="DU50" s="173" t="e">
        <f t="shared" si="136"/>
        <v>#N/A</v>
      </c>
      <c r="DV50" s="173" t="e">
        <f t="shared" si="137"/>
        <v>#N/A</v>
      </c>
      <c r="DW50" s="173" t="e">
        <f t="shared" si="138"/>
        <v>#N/A</v>
      </c>
      <c r="DX50" s="173" t="e">
        <f t="shared" si="139"/>
        <v>#N/A</v>
      </c>
      <c r="DY50" s="173" t="e">
        <f t="shared" si="140"/>
        <v>#N/A</v>
      </c>
      <c r="DZ50" s="173" t="e">
        <f t="shared" si="141"/>
        <v>#N/A</v>
      </c>
      <c r="EA50" s="173" t="e">
        <f t="shared" si="142"/>
        <v>#N/A</v>
      </c>
      <c r="EB50" s="173" t="e">
        <f t="shared" si="143"/>
        <v>#N/A</v>
      </c>
      <c r="EC50" s="173" t="e">
        <f t="shared" si="144"/>
        <v>#N/A</v>
      </c>
      <c r="ED50" s="173" t="e">
        <f t="shared" si="145"/>
        <v>#N/A</v>
      </c>
      <c r="EE50" s="173" t="e">
        <f t="shared" si="146"/>
        <v>#N/A</v>
      </c>
      <c r="EF50" s="173" t="e">
        <f t="shared" si="147"/>
        <v>#N/A</v>
      </c>
      <c r="EG50" s="173" t="e">
        <f t="shared" si="148"/>
        <v>#N/A</v>
      </c>
      <c r="EH50" s="173" t="e">
        <f t="shared" si="149"/>
        <v>#N/A</v>
      </c>
      <c r="EI50" s="173" t="e">
        <f t="shared" si="150"/>
        <v>#N/A</v>
      </c>
      <c r="EJ50" s="173" t="e">
        <f t="shared" si="151"/>
        <v>#N/A</v>
      </c>
      <c r="EK50" s="173" t="e">
        <f t="shared" si="152"/>
        <v>#N/A</v>
      </c>
      <c r="EL50" s="173" t="e">
        <f t="shared" si="153"/>
        <v>#N/A</v>
      </c>
      <c r="EM50" s="173" t="e">
        <f t="shared" si="154"/>
        <v>#N/A</v>
      </c>
      <c r="EN50" s="173" t="e">
        <f t="shared" si="155"/>
        <v>#N/A</v>
      </c>
      <c r="EO50" s="173" t="e">
        <f t="shared" si="156"/>
        <v>#N/A</v>
      </c>
      <c r="EP50" s="173" t="e">
        <f t="shared" si="157"/>
        <v>#N/A</v>
      </c>
      <c r="EQ50" s="173" t="e">
        <f t="shared" si="158"/>
        <v>#N/A</v>
      </c>
      <c r="ER50" s="173" t="e">
        <f t="shared" si="159"/>
        <v>#N/A</v>
      </c>
      <c r="ES50" s="173" t="e">
        <f t="shared" si="160"/>
        <v>#N/A</v>
      </c>
      <c r="ET50" s="173" t="e">
        <f t="shared" si="161"/>
        <v>#N/A</v>
      </c>
      <c r="EU50" s="173" t="e">
        <f t="shared" si="162"/>
        <v>#N/A</v>
      </c>
      <c r="EV50" s="173" t="e">
        <f t="shared" si="163"/>
        <v>#N/A</v>
      </c>
      <c r="EW50" s="173" t="e">
        <f t="shared" si="164"/>
        <v>#N/A</v>
      </c>
      <c r="EX50" s="173" t="e">
        <f t="shared" si="165"/>
        <v>#N/A</v>
      </c>
      <c r="EY50" s="173" t="e">
        <f t="shared" si="166"/>
        <v>#N/A</v>
      </c>
      <c r="EZ50" s="173" t="e">
        <f t="shared" si="167"/>
        <v>#N/A</v>
      </c>
      <c r="FA50" s="173" t="e">
        <f t="shared" si="168"/>
        <v>#N/A</v>
      </c>
      <c r="FB50" s="173" t="e">
        <f t="shared" si="169"/>
        <v>#N/A</v>
      </c>
      <c r="FC50" s="173" t="e">
        <f t="shared" si="170"/>
        <v>#N/A</v>
      </c>
      <c r="FD50" s="173" t="e">
        <f t="shared" si="171"/>
        <v>#N/A</v>
      </c>
      <c r="FE50" s="173" t="e">
        <f t="shared" si="172"/>
        <v>#N/A</v>
      </c>
      <c r="FF50" s="173" t="e">
        <f t="shared" si="173"/>
        <v>#N/A</v>
      </c>
      <c r="FG50" s="173" t="e">
        <f t="shared" si="174"/>
        <v>#N/A</v>
      </c>
      <c r="FH50" s="173" t="e">
        <f t="shared" si="175"/>
        <v>#N/A</v>
      </c>
      <c r="FI50" s="173" t="e">
        <f t="shared" si="176"/>
        <v>#N/A</v>
      </c>
      <c r="FJ50" s="173" t="e">
        <f t="shared" si="177"/>
        <v>#N/A</v>
      </c>
      <c r="FK50" s="173" t="e">
        <f t="shared" si="178"/>
        <v>#N/A</v>
      </c>
      <c r="FL50" s="173" t="e">
        <f t="shared" si="179"/>
        <v>#N/A</v>
      </c>
      <c r="FM50" s="173" t="e">
        <f t="shared" si="180"/>
        <v>#N/A</v>
      </c>
      <c r="FN50" s="173" t="e">
        <f t="shared" si="181"/>
        <v>#N/A</v>
      </c>
      <c r="FO50" s="173" t="e">
        <f t="shared" si="182"/>
        <v>#N/A</v>
      </c>
      <c r="FP50" s="173" t="e">
        <f t="shared" si="183"/>
        <v>#N/A</v>
      </c>
      <c r="FQ50" s="173" t="e">
        <f t="shared" si="184"/>
        <v>#N/A</v>
      </c>
      <c r="FR50" s="173" t="e">
        <f t="shared" si="185"/>
        <v>#N/A</v>
      </c>
      <c r="FS50" s="173" t="e">
        <f t="shared" si="186"/>
        <v>#N/A</v>
      </c>
      <c r="FT50" s="173" t="e">
        <f t="shared" si="187"/>
        <v>#N/A</v>
      </c>
      <c r="FU50" s="173" t="e">
        <f t="shared" si="188"/>
        <v>#N/A</v>
      </c>
      <c r="FV50" s="173" t="e">
        <f t="shared" si="189"/>
        <v>#N/A</v>
      </c>
      <c r="FW50" s="173" t="e">
        <f t="shared" si="190"/>
        <v>#N/A</v>
      </c>
      <c r="FX50" s="173" t="e">
        <f t="shared" si="191"/>
        <v>#N/A</v>
      </c>
      <c r="FY50" s="173" t="e">
        <f t="shared" si="192"/>
        <v>#N/A</v>
      </c>
      <c r="FZ50" s="173" t="e">
        <f t="shared" si="193"/>
        <v>#N/A</v>
      </c>
      <c r="GA50" s="173" t="e">
        <f t="shared" si="194"/>
        <v>#N/A</v>
      </c>
      <c r="GB50" s="173" t="e">
        <f t="shared" si="195"/>
        <v>#N/A</v>
      </c>
      <c r="GC50" s="173" t="e">
        <f t="shared" si="196"/>
        <v>#N/A</v>
      </c>
      <c r="GD50" s="173" t="e">
        <f t="shared" si="197"/>
        <v>#N/A</v>
      </c>
      <c r="GE50" s="173" t="e">
        <f t="shared" si="198"/>
        <v>#N/A</v>
      </c>
      <c r="GF50" s="173" t="e">
        <f t="shared" si="199"/>
        <v>#N/A</v>
      </c>
      <c r="GG50" s="173" t="e">
        <f t="shared" si="200"/>
        <v>#N/A</v>
      </c>
      <c r="GH50" s="173" t="e">
        <f t="shared" si="201"/>
        <v>#N/A</v>
      </c>
      <c r="GI50" s="173" t="e">
        <f t="shared" si="202"/>
        <v>#N/A</v>
      </c>
      <c r="GJ50" s="173" t="e">
        <f t="shared" si="203"/>
        <v>#N/A</v>
      </c>
      <c r="GK50" s="173" t="e">
        <f t="shared" si="204"/>
        <v>#N/A</v>
      </c>
      <c r="GL50" s="173" t="e">
        <f t="shared" si="205"/>
        <v>#N/A</v>
      </c>
      <c r="GM50" s="173" t="e">
        <f t="shared" si="206"/>
        <v>#N/A</v>
      </c>
      <c r="GN50" s="173" t="e">
        <f t="shared" si="207"/>
        <v>#N/A</v>
      </c>
      <c r="GO50" s="173" t="e">
        <f t="shared" si="208"/>
        <v>#N/A</v>
      </c>
      <c r="GP50" s="173" t="e">
        <f t="shared" si="209"/>
        <v>#N/A</v>
      </c>
      <c r="GQ50" s="173" t="e">
        <f t="shared" si="210"/>
        <v>#N/A</v>
      </c>
      <c r="GR50" s="173" t="e">
        <f t="shared" si="211"/>
        <v>#N/A</v>
      </c>
      <c r="GS50" s="173" t="e">
        <f t="shared" si="212"/>
        <v>#N/A</v>
      </c>
      <c r="GT50" s="173" t="e">
        <f t="shared" si="213"/>
        <v>#N/A</v>
      </c>
      <c r="GU50" s="173" t="e">
        <f t="shared" si="214"/>
        <v>#N/A</v>
      </c>
      <c r="GV50" s="173" t="e">
        <f t="shared" si="215"/>
        <v>#N/A</v>
      </c>
      <c r="GW50" s="173" t="e">
        <f t="shared" si="216"/>
        <v>#N/A</v>
      </c>
      <c r="GX50" s="173" t="e">
        <f t="shared" si="217"/>
        <v>#N/A</v>
      </c>
      <c r="GY50" s="173" t="e">
        <f t="shared" si="218"/>
        <v>#N/A</v>
      </c>
      <c r="GZ50" s="173" t="e">
        <f t="shared" si="219"/>
        <v>#N/A</v>
      </c>
      <c r="HA50" s="173" t="e">
        <f t="shared" si="220"/>
        <v>#N/A</v>
      </c>
      <c r="HB50" s="173" t="e">
        <f t="shared" si="221"/>
        <v>#N/A</v>
      </c>
      <c r="HC50" s="173" t="e">
        <f t="shared" si="222"/>
        <v>#N/A</v>
      </c>
      <c r="HD50" s="173" t="e">
        <f t="shared" si="223"/>
        <v>#N/A</v>
      </c>
      <c r="HE50" s="173" t="e">
        <f t="shared" si="224"/>
        <v>#N/A</v>
      </c>
      <c r="HF50" s="173" t="e">
        <f t="shared" si="225"/>
        <v>#N/A</v>
      </c>
      <c r="HG50" s="173" t="e">
        <f t="shared" si="226"/>
        <v>#N/A</v>
      </c>
      <c r="HH50" s="173" t="e">
        <f t="shared" si="227"/>
        <v>#N/A</v>
      </c>
      <c r="HI50" s="173" t="e">
        <f t="shared" si="228"/>
        <v>#N/A</v>
      </c>
      <c r="HJ50" s="173" t="e">
        <f t="shared" si="229"/>
        <v>#N/A</v>
      </c>
      <c r="HK50" s="173" t="e">
        <f t="shared" si="230"/>
        <v>#N/A</v>
      </c>
      <c r="HL50" s="173" t="e">
        <f t="shared" si="231"/>
        <v>#N/A</v>
      </c>
      <c r="HM50" s="173" t="e">
        <f t="shared" si="232"/>
        <v>#N/A</v>
      </c>
      <c r="HN50" s="173" t="e">
        <f t="shared" si="233"/>
        <v>#N/A</v>
      </c>
      <c r="HO50" s="173" t="e">
        <f t="shared" si="234"/>
        <v>#N/A</v>
      </c>
      <c r="HP50" s="173" t="e">
        <f t="shared" si="235"/>
        <v>#N/A</v>
      </c>
    </row>
    <row r="51" spans="1:224" hidden="1" x14ac:dyDescent="0.25">
      <c r="A51" s="4">
        <v>48</v>
      </c>
      <c r="B51" s="99"/>
      <c r="C51" s="99"/>
      <c r="D51" s="99"/>
      <c r="E51" s="36" t="str">
        <f t="shared" si="107"/>
        <v/>
      </c>
      <c r="F51" s="36" t="str">
        <f t="shared" si="108"/>
        <v/>
      </c>
      <c r="G51" s="77" t="str">
        <f t="shared" si="109"/>
        <v/>
      </c>
      <c r="H51" s="23"/>
      <c r="I51" s="58"/>
      <c r="J51" s="300"/>
      <c r="K51" s="78" t="str">
        <f>IF(AND(B51&gt;0,C51&gt;0,D51&gt;0),IF(ISBLANK(J51),IF(ISBLANK(H51),"",(D51-B51)*VLOOKUP(H51,VLookups!$A$4:$B$13,2,FALSE)),J51),"")</f>
        <v/>
      </c>
      <c r="L51" s="79" t="str">
        <f t="shared" si="131"/>
        <v/>
      </c>
      <c r="M51" s="99"/>
      <c r="N51" s="290" t="str">
        <f>IF(AND(M51&gt;0,C51&gt;0,NOT(K51="")),ABS(VLOOKUP($M$1,VLookups!$A$43:$B$44,2,FALSE)-_xlfn.NORM.DIST(M51,G51,K51,TRUE)),"")</f>
        <v/>
      </c>
      <c r="O51" s="98" t="str">
        <f>IF(AND($B51&gt;0,$C51&gt;0,$D51&gt;0,NOT(ISBLANK($H51))),_xlfn.NORM.INV(ABS(VLOOKUP($M$1,VLookups!$A$43:$B$44,2,FALSE)-O$3),$G51,$K51),"")</f>
        <v/>
      </c>
      <c r="P51" s="97" t="str">
        <f>IF(AND($B51&gt;0,$C51&gt;0,$D51&gt;0,NOT(ISBLANK($H51))),_xlfn.NORM.INV(ABS(VLOOKUP($M$1,VLookups!$A$43:$B$44,2,FALSE)-P$3),$G51,$K51),"")</f>
        <v/>
      </c>
      <c r="Q51" s="98" t="str">
        <f>IF(AND($B51&gt;0,$C51&gt;0,$D51&gt;0,NOT(ISBLANK($H51))),_xlfn.NORM.INV(ABS(VLOOKUP($M$1,VLookups!$A$43:$B$44,2,FALSE)-Q$3),$G51,$K51),"")</f>
        <v/>
      </c>
      <c r="R51" s="97" t="str">
        <f>IF(AND($B51&gt;0,$C51&gt;0,$D51&gt;0,NOT(ISBLANK($H51))),_xlfn.NORM.INV(ABS(VLOOKUP($M$1,VLookups!$A$43:$B$44,2,FALSE)-R$3),$G51,$K51),"")</f>
        <v/>
      </c>
      <c r="S51" s="98" t="str">
        <f>IF(AND($B51&gt;0,$C51&gt;0,$D51&gt;0,NOT(ISBLANK($H51))),_xlfn.NORM.INV(ABS(VLOOKUP($M$1,VLookups!$A$43:$B$44,2,FALSE)-S$3),$G51,$K51),"")</f>
        <v/>
      </c>
      <c r="T51" s="97" t="str">
        <f>IF(AND($B51&gt;0,$C51&gt;0,$D51&gt;0,NOT(ISBLANK($H51))),_xlfn.NORM.INV(ABS(VLOOKUP($M$1,VLookups!$A$43:$B$44,2,FALSE)-T$3),$G51,$K51),"")</f>
        <v/>
      </c>
      <c r="U51" s="5"/>
      <c r="V51" s="172"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3" t="e">
        <f t="shared" si="135"/>
        <v>#N/A</v>
      </c>
      <c r="DU51" s="173" t="e">
        <f t="shared" si="136"/>
        <v>#N/A</v>
      </c>
      <c r="DV51" s="173" t="e">
        <f t="shared" si="137"/>
        <v>#N/A</v>
      </c>
      <c r="DW51" s="173" t="e">
        <f t="shared" si="138"/>
        <v>#N/A</v>
      </c>
      <c r="DX51" s="173" t="e">
        <f t="shared" si="139"/>
        <v>#N/A</v>
      </c>
      <c r="DY51" s="173" t="e">
        <f t="shared" si="140"/>
        <v>#N/A</v>
      </c>
      <c r="DZ51" s="173" t="e">
        <f t="shared" si="141"/>
        <v>#N/A</v>
      </c>
      <c r="EA51" s="173" t="e">
        <f t="shared" si="142"/>
        <v>#N/A</v>
      </c>
      <c r="EB51" s="173" t="e">
        <f t="shared" si="143"/>
        <v>#N/A</v>
      </c>
      <c r="EC51" s="173" t="e">
        <f t="shared" si="144"/>
        <v>#N/A</v>
      </c>
      <c r="ED51" s="173" t="e">
        <f t="shared" si="145"/>
        <v>#N/A</v>
      </c>
      <c r="EE51" s="173" t="e">
        <f t="shared" si="146"/>
        <v>#N/A</v>
      </c>
      <c r="EF51" s="173" t="e">
        <f t="shared" si="147"/>
        <v>#N/A</v>
      </c>
      <c r="EG51" s="173" t="e">
        <f t="shared" si="148"/>
        <v>#N/A</v>
      </c>
      <c r="EH51" s="173" t="e">
        <f t="shared" si="149"/>
        <v>#N/A</v>
      </c>
      <c r="EI51" s="173" t="e">
        <f t="shared" si="150"/>
        <v>#N/A</v>
      </c>
      <c r="EJ51" s="173" t="e">
        <f t="shared" si="151"/>
        <v>#N/A</v>
      </c>
      <c r="EK51" s="173" t="e">
        <f t="shared" si="152"/>
        <v>#N/A</v>
      </c>
      <c r="EL51" s="173" t="e">
        <f t="shared" si="153"/>
        <v>#N/A</v>
      </c>
      <c r="EM51" s="173" t="e">
        <f t="shared" si="154"/>
        <v>#N/A</v>
      </c>
      <c r="EN51" s="173" t="e">
        <f t="shared" si="155"/>
        <v>#N/A</v>
      </c>
      <c r="EO51" s="173" t="e">
        <f t="shared" si="156"/>
        <v>#N/A</v>
      </c>
      <c r="EP51" s="173" t="e">
        <f t="shared" si="157"/>
        <v>#N/A</v>
      </c>
      <c r="EQ51" s="173" t="e">
        <f t="shared" si="158"/>
        <v>#N/A</v>
      </c>
      <c r="ER51" s="173" t="e">
        <f t="shared" si="159"/>
        <v>#N/A</v>
      </c>
      <c r="ES51" s="173" t="e">
        <f t="shared" si="160"/>
        <v>#N/A</v>
      </c>
      <c r="ET51" s="173" t="e">
        <f t="shared" si="161"/>
        <v>#N/A</v>
      </c>
      <c r="EU51" s="173" t="e">
        <f t="shared" si="162"/>
        <v>#N/A</v>
      </c>
      <c r="EV51" s="173" t="e">
        <f t="shared" si="163"/>
        <v>#N/A</v>
      </c>
      <c r="EW51" s="173" t="e">
        <f t="shared" si="164"/>
        <v>#N/A</v>
      </c>
      <c r="EX51" s="173" t="e">
        <f t="shared" si="165"/>
        <v>#N/A</v>
      </c>
      <c r="EY51" s="173" t="e">
        <f t="shared" si="166"/>
        <v>#N/A</v>
      </c>
      <c r="EZ51" s="173" t="e">
        <f t="shared" si="167"/>
        <v>#N/A</v>
      </c>
      <c r="FA51" s="173" t="e">
        <f t="shared" si="168"/>
        <v>#N/A</v>
      </c>
      <c r="FB51" s="173" t="e">
        <f t="shared" si="169"/>
        <v>#N/A</v>
      </c>
      <c r="FC51" s="173" t="e">
        <f t="shared" si="170"/>
        <v>#N/A</v>
      </c>
      <c r="FD51" s="173" t="e">
        <f t="shared" si="171"/>
        <v>#N/A</v>
      </c>
      <c r="FE51" s="173" t="e">
        <f t="shared" si="172"/>
        <v>#N/A</v>
      </c>
      <c r="FF51" s="173" t="e">
        <f t="shared" si="173"/>
        <v>#N/A</v>
      </c>
      <c r="FG51" s="173" t="e">
        <f t="shared" si="174"/>
        <v>#N/A</v>
      </c>
      <c r="FH51" s="173" t="e">
        <f t="shared" si="175"/>
        <v>#N/A</v>
      </c>
      <c r="FI51" s="173" t="e">
        <f t="shared" si="176"/>
        <v>#N/A</v>
      </c>
      <c r="FJ51" s="173" t="e">
        <f t="shared" si="177"/>
        <v>#N/A</v>
      </c>
      <c r="FK51" s="173" t="e">
        <f t="shared" si="178"/>
        <v>#N/A</v>
      </c>
      <c r="FL51" s="173" t="e">
        <f t="shared" si="179"/>
        <v>#N/A</v>
      </c>
      <c r="FM51" s="173" t="e">
        <f t="shared" si="180"/>
        <v>#N/A</v>
      </c>
      <c r="FN51" s="173" t="e">
        <f t="shared" si="181"/>
        <v>#N/A</v>
      </c>
      <c r="FO51" s="173" t="e">
        <f t="shared" si="182"/>
        <v>#N/A</v>
      </c>
      <c r="FP51" s="173" t="e">
        <f t="shared" si="183"/>
        <v>#N/A</v>
      </c>
      <c r="FQ51" s="173" t="e">
        <f t="shared" si="184"/>
        <v>#N/A</v>
      </c>
      <c r="FR51" s="173" t="e">
        <f t="shared" si="185"/>
        <v>#N/A</v>
      </c>
      <c r="FS51" s="173" t="e">
        <f t="shared" si="186"/>
        <v>#N/A</v>
      </c>
      <c r="FT51" s="173" t="e">
        <f t="shared" si="187"/>
        <v>#N/A</v>
      </c>
      <c r="FU51" s="173" t="e">
        <f t="shared" si="188"/>
        <v>#N/A</v>
      </c>
      <c r="FV51" s="173" t="e">
        <f t="shared" si="189"/>
        <v>#N/A</v>
      </c>
      <c r="FW51" s="173" t="e">
        <f t="shared" si="190"/>
        <v>#N/A</v>
      </c>
      <c r="FX51" s="173" t="e">
        <f t="shared" si="191"/>
        <v>#N/A</v>
      </c>
      <c r="FY51" s="173" t="e">
        <f t="shared" si="192"/>
        <v>#N/A</v>
      </c>
      <c r="FZ51" s="173" t="e">
        <f t="shared" si="193"/>
        <v>#N/A</v>
      </c>
      <c r="GA51" s="173" t="e">
        <f t="shared" si="194"/>
        <v>#N/A</v>
      </c>
      <c r="GB51" s="173" t="e">
        <f t="shared" si="195"/>
        <v>#N/A</v>
      </c>
      <c r="GC51" s="173" t="e">
        <f t="shared" si="196"/>
        <v>#N/A</v>
      </c>
      <c r="GD51" s="173" t="e">
        <f t="shared" si="197"/>
        <v>#N/A</v>
      </c>
      <c r="GE51" s="173" t="e">
        <f t="shared" si="198"/>
        <v>#N/A</v>
      </c>
      <c r="GF51" s="173" t="e">
        <f t="shared" si="199"/>
        <v>#N/A</v>
      </c>
      <c r="GG51" s="173" t="e">
        <f t="shared" si="200"/>
        <v>#N/A</v>
      </c>
      <c r="GH51" s="173" t="e">
        <f t="shared" si="201"/>
        <v>#N/A</v>
      </c>
      <c r="GI51" s="173" t="e">
        <f t="shared" si="202"/>
        <v>#N/A</v>
      </c>
      <c r="GJ51" s="173" t="e">
        <f t="shared" si="203"/>
        <v>#N/A</v>
      </c>
      <c r="GK51" s="173" t="e">
        <f t="shared" si="204"/>
        <v>#N/A</v>
      </c>
      <c r="GL51" s="173" t="e">
        <f t="shared" si="205"/>
        <v>#N/A</v>
      </c>
      <c r="GM51" s="173" t="e">
        <f t="shared" si="206"/>
        <v>#N/A</v>
      </c>
      <c r="GN51" s="173" t="e">
        <f t="shared" si="207"/>
        <v>#N/A</v>
      </c>
      <c r="GO51" s="173" t="e">
        <f t="shared" si="208"/>
        <v>#N/A</v>
      </c>
      <c r="GP51" s="173" t="e">
        <f t="shared" si="209"/>
        <v>#N/A</v>
      </c>
      <c r="GQ51" s="173" t="e">
        <f t="shared" si="210"/>
        <v>#N/A</v>
      </c>
      <c r="GR51" s="173" t="e">
        <f t="shared" si="211"/>
        <v>#N/A</v>
      </c>
      <c r="GS51" s="173" t="e">
        <f t="shared" si="212"/>
        <v>#N/A</v>
      </c>
      <c r="GT51" s="173" t="e">
        <f t="shared" si="213"/>
        <v>#N/A</v>
      </c>
      <c r="GU51" s="173" t="e">
        <f t="shared" si="214"/>
        <v>#N/A</v>
      </c>
      <c r="GV51" s="173" t="e">
        <f t="shared" si="215"/>
        <v>#N/A</v>
      </c>
      <c r="GW51" s="173" t="e">
        <f t="shared" si="216"/>
        <v>#N/A</v>
      </c>
      <c r="GX51" s="173" t="e">
        <f t="shared" si="217"/>
        <v>#N/A</v>
      </c>
      <c r="GY51" s="173" t="e">
        <f t="shared" si="218"/>
        <v>#N/A</v>
      </c>
      <c r="GZ51" s="173" t="e">
        <f t="shared" si="219"/>
        <v>#N/A</v>
      </c>
      <c r="HA51" s="173" t="e">
        <f t="shared" si="220"/>
        <v>#N/A</v>
      </c>
      <c r="HB51" s="173" t="e">
        <f t="shared" si="221"/>
        <v>#N/A</v>
      </c>
      <c r="HC51" s="173" t="e">
        <f t="shared" si="222"/>
        <v>#N/A</v>
      </c>
      <c r="HD51" s="173" t="e">
        <f t="shared" si="223"/>
        <v>#N/A</v>
      </c>
      <c r="HE51" s="173" t="e">
        <f t="shared" si="224"/>
        <v>#N/A</v>
      </c>
      <c r="HF51" s="173" t="e">
        <f t="shared" si="225"/>
        <v>#N/A</v>
      </c>
      <c r="HG51" s="173" t="e">
        <f t="shared" si="226"/>
        <v>#N/A</v>
      </c>
      <c r="HH51" s="173" t="e">
        <f t="shared" si="227"/>
        <v>#N/A</v>
      </c>
      <c r="HI51" s="173" t="e">
        <f t="shared" si="228"/>
        <v>#N/A</v>
      </c>
      <c r="HJ51" s="173" t="e">
        <f t="shared" si="229"/>
        <v>#N/A</v>
      </c>
      <c r="HK51" s="173" t="e">
        <f t="shared" si="230"/>
        <v>#N/A</v>
      </c>
      <c r="HL51" s="173" t="e">
        <f t="shared" si="231"/>
        <v>#N/A</v>
      </c>
      <c r="HM51" s="173" t="e">
        <f t="shared" si="232"/>
        <v>#N/A</v>
      </c>
      <c r="HN51" s="173" t="e">
        <f t="shared" si="233"/>
        <v>#N/A</v>
      </c>
      <c r="HO51" s="173" t="e">
        <f t="shared" si="234"/>
        <v>#N/A</v>
      </c>
      <c r="HP51" s="173" t="e">
        <f t="shared" si="235"/>
        <v>#N/A</v>
      </c>
    </row>
    <row r="52" spans="1:224" hidden="1" x14ac:dyDescent="0.25">
      <c r="A52" s="4">
        <v>49</v>
      </c>
      <c r="B52" s="99"/>
      <c r="C52" s="99"/>
      <c r="D52" s="99"/>
      <c r="E52" s="36" t="str">
        <f t="shared" si="107"/>
        <v/>
      </c>
      <c r="F52" s="36" t="str">
        <f t="shared" si="108"/>
        <v/>
      </c>
      <c r="G52" s="77" t="str">
        <f t="shared" si="109"/>
        <v/>
      </c>
      <c r="H52" s="23"/>
      <c r="I52" s="58"/>
      <c r="J52" s="300"/>
      <c r="K52" s="78" t="str">
        <f>IF(AND(B52&gt;0,C52&gt;0,D52&gt;0),IF(ISBLANK(J52),IF(ISBLANK(H52),"",(D52-B52)*VLOOKUP(H52,VLookups!$A$4:$B$13,2,FALSE)),J52),"")</f>
        <v/>
      </c>
      <c r="L52" s="79" t="str">
        <f t="shared" si="131"/>
        <v/>
      </c>
      <c r="M52" s="99"/>
      <c r="N52" s="290" t="str">
        <f>IF(AND(M52&gt;0,C52&gt;0,NOT(K52="")),ABS(VLOOKUP($M$1,VLookups!$A$43:$B$44,2,FALSE)-_xlfn.NORM.DIST(M52,G52,K52,TRUE)),"")</f>
        <v/>
      </c>
      <c r="O52" s="98" t="str">
        <f>IF(AND($B52&gt;0,$C52&gt;0,$D52&gt;0,NOT(ISBLANK($H52))),_xlfn.NORM.INV(ABS(VLOOKUP($M$1,VLookups!$A$43:$B$44,2,FALSE)-O$3),$G52,$K52),"")</f>
        <v/>
      </c>
      <c r="P52" s="97" t="str">
        <f>IF(AND($B52&gt;0,$C52&gt;0,$D52&gt;0,NOT(ISBLANK($H52))),_xlfn.NORM.INV(ABS(VLOOKUP($M$1,VLookups!$A$43:$B$44,2,FALSE)-P$3),$G52,$K52),"")</f>
        <v/>
      </c>
      <c r="Q52" s="98" t="str">
        <f>IF(AND($B52&gt;0,$C52&gt;0,$D52&gt;0,NOT(ISBLANK($H52))),_xlfn.NORM.INV(ABS(VLOOKUP($M$1,VLookups!$A$43:$B$44,2,FALSE)-Q$3),$G52,$K52),"")</f>
        <v/>
      </c>
      <c r="R52" s="97" t="str">
        <f>IF(AND($B52&gt;0,$C52&gt;0,$D52&gt;0,NOT(ISBLANK($H52))),_xlfn.NORM.INV(ABS(VLOOKUP($M$1,VLookups!$A$43:$B$44,2,FALSE)-R$3),$G52,$K52),"")</f>
        <v/>
      </c>
      <c r="S52" s="98" t="str">
        <f>IF(AND($B52&gt;0,$C52&gt;0,$D52&gt;0,NOT(ISBLANK($H52))),_xlfn.NORM.INV(ABS(VLOOKUP($M$1,VLookups!$A$43:$B$44,2,FALSE)-S$3),$G52,$K52),"")</f>
        <v/>
      </c>
      <c r="T52" s="97" t="str">
        <f>IF(AND($B52&gt;0,$C52&gt;0,$D52&gt;0,NOT(ISBLANK($H52))),_xlfn.NORM.INV(ABS(VLOOKUP($M$1,VLookups!$A$43:$B$44,2,FALSE)-T$3),$G52,$K52),"")</f>
        <v/>
      </c>
      <c r="U52" s="5"/>
      <c r="V52" s="172"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3" t="e">
        <f t="shared" si="135"/>
        <v>#N/A</v>
      </c>
      <c r="DU52" s="173" t="e">
        <f t="shared" si="136"/>
        <v>#N/A</v>
      </c>
      <c r="DV52" s="173" t="e">
        <f t="shared" si="137"/>
        <v>#N/A</v>
      </c>
      <c r="DW52" s="173" t="e">
        <f t="shared" si="138"/>
        <v>#N/A</v>
      </c>
      <c r="DX52" s="173" t="e">
        <f t="shared" si="139"/>
        <v>#N/A</v>
      </c>
      <c r="DY52" s="173" t="e">
        <f t="shared" si="140"/>
        <v>#N/A</v>
      </c>
      <c r="DZ52" s="173" t="e">
        <f t="shared" si="141"/>
        <v>#N/A</v>
      </c>
      <c r="EA52" s="173" t="e">
        <f t="shared" si="142"/>
        <v>#N/A</v>
      </c>
      <c r="EB52" s="173" t="e">
        <f t="shared" si="143"/>
        <v>#N/A</v>
      </c>
      <c r="EC52" s="173" t="e">
        <f t="shared" si="144"/>
        <v>#N/A</v>
      </c>
      <c r="ED52" s="173" t="e">
        <f t="shared" si="145"/>
        <v>#N/A</v>
      </c>
      <c r="EE52" s="173" t="e">
        <f t="shared" si="146"/>
        <v>#N/A</v>
      </c>
      <c r="EF52" s="173" t="e">
        <f t="shared" si="147"/>
        <v>#N/A</v>
      </c>
      <c r="EG52" s="173" t="e">
        <f t="shared" si="148"/>
        <v>#N/A</v>
      </c>
      <c r="EH52" s="173" t="e">
        <f t="shared" si="149"/>
        <v>#N/A</v>
      </c>
      <c r="EI52" s="173" t="e">
        <f t="shared" si="150"/>
        <v>#N/A</v>
      </c>
      <c r="EJ52" s="173" t="e">
        <f t="shared" si="151"/>
        <v>#N/A</v>
      </c>
      <c r="EK52" s="173" t="e">
        <f t="shared" si="152"/>
        <v>#N/A</v>
      </c>
      <c r="EL52" s="173" t="e">
        <f t="shared" si="153"/>
        <v>#N/A</v>
      </c>
      <c r="EM52" s="173" t="e">
        <f t="shared" si="154"/>
        <v>#N/A</v>
      </c>
      <c r="EN52" s="173" t="e">
        <f t="shared" si="155"/>
        <v>#N/A</v>
      </c>
      <c r="EO52" s="173" t="e">
        <f t="shared" si="156"/>
        <v>#N/A</v>
      </c>
      <c r="EP52" s="173" t="e">
        <f t="shared" si="157"/>
        <v>#N/A</v>
      </c>
      <c r="EQ52" s="173" t="e">
        <f t="shared" si="158"/>
        <v>#N/A</v>
      </c>
      <c r="ER52" s="173" t="e">
        <f t="shared" si="159"/>
        <v>#N/A</v>
      </c>
      <c r="ES52" s="173" t="e">
        <f t="shared" si="160"/>
        <v>#N/A</v>
      </c>
      <c r="ET52" s="173" t="e">
        <f t="shared" si="161"/>
        <v>#N/A</v>
      </c>
      <c r="EU52" s="173" t="e">
        <f t="shared" si="162"/>
        <v>#N/A</v>
      </c>
      <c r="EV52" s="173" t="e">
        <f t="shared" si="163"/>
        <v>#N/A</v>
      </c>
      <c r="EW52" s="173" t="e">
        <f t="shared" si="164"/>
        <v>#N/A</v>
      </c>
      <c r="EX52" s="173" t="e">
        <f t="shared" si="165"/>
        <v>#N/A</v>
      </c>
      <c r="EY52" s="173" t="e">
        <f t="shared" si="166"/>
        <v>#N/A</v>
      </c>
      <c r="EZ52" s="173" t="e">
        <f t="shared" si="167"/>
        <v>#N/A</v>
      </c>
      <c r="FA52" s="173" t="e">
        <f t="shared" si="168"/>
        <v>#N/A</v>
      </c>
      <c r="FB52" s="173" t="e">
        <f t="shared" si="169"/>
        <v>#N/A</v>
      </c>
      <c r="FC52" s="173" t="e">
        <f t="shared" si="170"/>
        <v>#N/A</v>
      </c>
      <c r="FD52" s="173" t="e">
        <f t="shared" si="171"/>
        <v>#N/A</v>
      </c>
      <c r="FE52" s="173" t="e">
        <f t="shared" si="172"/>
        <v>#N/A</v>
      </c>
      <c r="FF52" s="173" t="e">
        <f t="shared" si="173"/>
        <v>#N/A</v>
      </c>
      <c r="FG52" s="173" t="e">
        <f t="shared" si="174"/>
        <v>#N/A</v>
      </c>
      <c r="FH52" s="173" t="e">
        <f t="shared" si="175"/>
        <v>#N/A</v>
      </c>
      <c r="FI52" s="173" t="e">
        <f t="shared" si="176"/>
        <v>#N/A</v>
      </c>
      <c r="FJ52" s="173" t="e">
        <f t="shared" si="177"/>
        <v>#N/A</v>
      </c>
      <c r="FK52" s="173" t="e">
        <f t="shared" si="178"/>
        <v>#N/A</v>
      </c>
      <c r="FL52" s="173" t="e">
        <f t="shared" si="179"/>
        <v>#N/A</v>
      </c>
      <c r="FM52" s="173" t="e">
        <f t="shared" si="180"/>
        <v>#N/A</v>
      </c>
      <c r="FN52" s="173" t="e">
        <f t="shared" si="181"/>
        <v>#N/A</v>
      </c>
      <c r="FO52" s="173" t="e">
        <f t="shared" si="182"/>
        <v>#N/A</v>
      </c>
      <c r="FP52" s="173" t="e">
        <f t="shared" si="183"/>
        <v>#N/A</v>
      </c>
      <c r="FQ52" s="173" t="e">
        <f t="shared" si="184"/>
        <v>#N/A</v>
      </c>
      <c r="FR52" s="173" t="e">
        <f t="shared" si="185"/>
        <v>#N/A</v>
      </c>
      <c r="FS52" s="173" t="e">
        <f t="shared" si="186"/>
        <v>#N/A</v>
      </c>
      <c r="FT52" s="173" t="e">
        <f t="shared" si="187"/>
        <v>#N/A</v>
      </c>
      <c r="FU52" s="173" t="e">
        <f t="shared" si="188"/>
        <v>#N/A</v>
      </c>
      <c r="FV52" s="173" t="e">
        <f t="shared" si="189"/>
        <v>#N/A</v>
      </c>
      <c r="FW52" s="173" t="e">
        <f t="shared" si="190"/>
        <v>#N/A</v>
      </c>
      <c r="FX52" s="173" t="e">
        <f t="shared" si="191"/>
        <v>#N/A</v>
      </c>
      <c r="FY52" s="173" t="e">
        <f t="shared" si="192"/>
        <v>#N/A</v>
      </c>
      <c r="FZ52" s="173" t="e">
        <f t="shared" si="193"/>
        <v>#N/A</v>
      </c>
      <c r="GA52" s="173" t="e">
        <f t="shared" si="194"/>
        <v>#N/A</v>
      </c>
      <c r="GB52" s="173" t="e">
        <f t="shared" si="195"/>
        <v>#N/A</v>
      </c>
      <c r="GC52" s="173" t="e">
        <f t="shared" si="196"/>
        <v>#N/A</v>
      </c>
      <c r="GD52" s="173" t="e">
        <f t="shared" si="197"/>
        <v>#N/A</v>
      </c>
      <c r="GE52" s="173" t="e">
        <f t="shared" si="198"/>
        <v>#N/A</v>
      </c>
      <c r="GF52" s="173" t="e">
        <f t="shared" si="199"/>
        <v>#N/A</v>
      </c>
      <c r="GG52" s="173" t="e">
        <f t="shared" si="200"/>
        <v>#N/A</v>
      </c>
      <c r="GH52" s="173" t="e">
        <f t="shared" si="201"/>
        <v>#N/A</v>
      </c>
      <c r="GI52" s="173" t="e">
        <f t="shared" si="202"/>
        <v>#N/A</v>
      </c>
      <c r="GJ52" s="173" t="e">
        <f t="shared" si="203"/>
        <v>#N/A</v>
      </c>
      <c r="GK52" s="173" t="e">
        <f t="shared" si="204"/>
        <v>#N/A</v>
      </c>
      <c r="GL52" s="173" t="e">
        <f t="shared" si="205"/>
        <v>#N/A</v>
      </c>
      <c r="GM52" s="173" t="e">
        <f t="shared" si="206"/>
        <v>#N/A</v>
      </c>
      <c r="GN52" s="173" t="e">
        <f t="shared" si="207"/>
        <v>#N/A</v>
      </c>
      <c r="GO52" s="173" t="e">
        <f t="shared" si="208"/>
        <v>#N/A</v>
      </c>
      <c r="GP52" s="173" t="e">
        <f t="shared" si="209"/>
        <v>#N/A</v>
      </c>
      <c r="GQ52" s="173" t="e">
        <f t="shared" si="210"/>
        <v>#N/A</v>
      </c>
      <c r="GR52" s="173" t="e">
        <f t="shared" si="211"/>
        <v>#N/A</v>
      </c>
      <c r="GS52" s="173" t="e">
        <f t="shared" si="212"/>
        <v>#N/A</v>
      </c>
      <c r="GT52" s="173" t="e">
        <f t="shared" si="213"/>
        <v>#N/A</v>
      </c>
      <c r="GU52" s="173" t="e">
        <f t="shared" si="214"/>
        <v>#N/A</v>
      </c>
      <c r="GV52" s="173" t="e">
        <f t="shared" si="215"/>
        <v>#N/A</v>
      </c>
      <c r="GW52" s="173" t="e">
        <f t="shared" si="216"/>
        <v>#N/A</v>
      </c>
      <c r="GX52" s="173" t="e">
        <f t="shared" si="217"/>
        <v>#N/A</v>
      </c>
      <c r="GY52" s="173" t="e">
        <f t="shared" si="218"/>
        <v>#N/A</v>
      </c>
      <c r="GZ52" s="173" t="e">
        <f t="shared" si="219"/>
        <v>#N/A</v>
      </c>
      <c r="HA52" s="173" t="e">
        <f t="shared" si="220"/>
        <v>#N/A</v>
      </c>
      <c r="HB52" s="173" t="e">
        <f t="shared" si="221"/>
        <v>#N/A</v>
      </c>
      <c r="HC52" s="173" t="e">
        <f t="shared" si="222"/>
        <v>#N/A</v>
      </c>
      <c r="HD52" s="173" t="e">
        <f t="shared" si="223"/>
        <v>#N/A</v>
      </c>
      <c r="HE52" s="173" t="e">
        <f t="shared" si="224"/>
        <v>#N/A</v>
      </c>
      <c r="HF52" s="173" t="e">
        <f t="shared" si="225"/>
        <v>#N/A</v>
      </c>
      <c r="HG52" s="173" t="e">
        <f t="shared" si="226"/>
        <v>#N/A</v>
      </c>
      <c r="HH52" s="173" t="e">
        <f t="shared" si="227"/>
        <v>#N/A</v>
      </c>
      <c r="HI52" s="173" t="e">
        <f t="shared" si="228"/>
        <v>#N/A</v>
      </c>
      <c r="HJ52" s="173" t="e">
        <f t="shared" si="229"/>
        <v>#N/A</v>
      </c>
      <c r="HK52" s="173" t="e">
        <f t="shared" si="230"/>
        <v>#N/A</v>
      </c>
      <c r="HL52" s="173" t="e">
        <f t="shared" si="231"/>
        <v>#N/A</v>
      </c>
      <c r="HM52" s="173" t="e">
        <f t="shared" si="232"/>
        <v>#N/A</v>
      </c>
      <c r="HN52" s="173" t="e">
        <f t="shared" si="233"/>
        <v>#N/A</v>
      </c>
      <c r="HO52" s="173" t="e">
        <f t="shared" si="234"/>
        <v>#N/A</v>
      </c>
      <c r="HP52" s="173" t="e">
        <f t="shared" si="235"/>
        <v>#N/A</v>
      </c>
    </row>
    <row r="53" spans="1:224" hidden="1" x14ac:dyDescent="0.25">
      <c r="A53" s="4">
        <v>50</v>
      </c>
      <c r="B53" s="99"/>
      <c r="C53" s="99"/>
      <c r="D53" s="99"/>
      <c r="E53" s="36" t="str">
        <f t="shared" si="107"/>
        <v/>
      </c>
      <c r="F53" s="36" t="str">
        <f t="shared" si="108"/>
        <v/>
      </c>
      <c r="G53" s="77" t="str">
        <f t="shared" si="109"/>
        <v/>
      </c>
      <c r="H53" s="23"/>
      <c r="I53" s="58"/>
      <c r="J53" s="300"/>
      <c r="K53" s="78" t="str">
        <f>IF(AND(B53&gt;0,C53&gt;0,D53&gt;0),IF(ISBLANK(J53),IF(ISBLANK(H53),"",(D53-B53)*VLOOKUP(H53,VLookups!$A$4:$B$13,2,FALSE)),J53),"")</f>
        <v/>
      </c>
      <c r="L53" s="79" t="str">
        <f t="shared" si="131"/>
        <v/>
      </c>
      <c r="M53" s="99"/>
      <c r="N53" s="290" t="str">
        <f>IF(AND(M53&gt;0,C53&gt;0,NOT(K53="")),ABS(VLOOKUP($M$1,VLookups!$A$43:$B$44,2,FALSE)-_xlfn.NORM.DIST(M53,G53,K53,TRUE)),"")</f>
        <v/>
      </c>
      <c r="O53" s="98" t="str">
        <f>IF(AND($B53&gt;0,$C53&gt;0,$D53&gt;0,NOT(ISBLANK($H53))),_xlfn.NORM.INV(ABS(VLOOKUP($M$1,VLookups!$A$43:$B$44,2,FALSE)-O$3),$G53,$K53),"")</f>
        <v/>
      </c>
      <c r="P53" s="97" t="str">
        <f>IF(AND($B53&gt;0,$C53&gt;0,$D53&gt;0,NOT(ISBLANK($H53))),_xlfn.NORM.INV(ABS(VLOOKUP($M$1,VLookups!$A$43:$B$44,2,FALSE)-P$3),$G53,$K53),"")</f>
        <v/>
      </c>
      <c r="Q53" s="98" t="str">
        <f>IF(AND($B53&gt;0,$C53&gt;0,$D53&gt;0,NOT(ISBLANK($H53))),_xlfn.NORM.INV(ABS(VLOOKUP($M$1,VLookups!$A$43:$B$44,2,FALSE)-Q$3),$G53,$K53),"")</f>
        <v/>
      </c>
      <c r="R53" s="97" t="str">
        <f>IF(AND($B53&gt;0,$C53&gt;0,$D53&gt;0,NOT(ISBLANK($H53))),_xlfn.NORM.INV(ABS(VLOOKUP($M$1,VLookups!$A$43:$B$44,2,FALSE)-R$3),$G53,$K53),"")</f>
        <v/>
      </c>
      <c r="S53" s="98" t="str">
        <f>IF(AND($B53&gt;0,$C53&gt;0,$D53&gt;0,NOT(ISBLANK($H53))),_xlfn.NORM.INV(ABS(VLOOKUP($M$1,VLookups!$A$43:$B$44,2,FALSE)-S$3),$G53,$K53),"")</f>
        <v/>
      </c>
      <c r="T53" s="97" t="str">
        <f>IF(AND($B53&gt;0,$C53&gt;0,$D53&gt;0,NOT(ISBLANK($H53))),_xlfn.NORM.INV(ABS(VLOOKUP($M$1,VLookups!$A$43:$B$44,2,FALSE)-T$3),$G53,$K53),"")</f>
        <v/>
      </c>
      <c r="U53" s="5"/>
      <c r="V53" s="172"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3" t="e">
        <f t="shared" si="135"/>
        <v>#N/A</v>
      </c>
      <c r="DU53" s="173" t="e">
        <f t="shared" si="136"/>
        <v>#N/A</v>
      </c>
      <c r="DV53" s="173" t="e">
        <f t="shared" si="137"/>
        <v>#N/A</v>
      </c>
      <c r="DW53" s="173" t="e">
        <f t="shared" si="138"/>
        <v>#N/A</v>
      </c>
      <c r="DX53" s="173" t="e">
        <f t="shared" si="139"/>
        <v>#N/A</v>
      </c>
      <c r="DY53" s="173" t="e">
        <f t="shared" si="140"/>
        <v>#N/A</v>
      </c>
      <c r="DZ53" s="173" t="e">
        <f t="shared" si="141"/>
        <v>#N/A</v>
      </c>
      <c r="EA53" s="173" t="e">
        <f t="shared" si="142"/>
        <v>#N/A</v>
      </c>
      <c r="EB53" s="173" t="e">
        <f t="shared" si="143"/>
        <v>#N/A</v>
      </c>
      <c r="EC53" s="173" t="e">
        <f t="shared" si="144"/>
        <v>#N/A</v>
      </c>
      <c r="ED53" s="173" t="e">
        <f t="shared" si="145"/>
        <v>#N/A</v>
      </c>
      <c r="EE53" s="173" t="e">
        <f t="shared" si="146"/>
        <v>#N/A</v>
      </c>
      <c r="EF53" s="173" t="e">
        <f t="shared" si="147"/>
        <v>#N/A</v>
      </c>
      <c r="EG53" s="173" t="e">
        <f t="shared" si="148"/>
        <v>#N/A</v>
      </c>
      <c r="EH53" s="173" t="e">
        <f t="shared" si="149"/>
        <v>#N/A</v>
      </c>
      <c r="EI53" s="173" t="e">
        <f t="shared" si="150"/>
        <v>#N/A</v>
      </c>
      <c r="EJ53" s="173" t="e">
        <f t="shared" si="151"/>
        <v>#N/A</v>
      </c>
      <c r="EK53" s="173" t="e">
        <f t="shared" si="152"/>
        <v>#N/A</v>
      </c>
      <c r="EL53" s="173" t="e">
        <f t="shared" si="153"/>
        <v>#N/A</v>
      </c>
      <c r="EM53" s="173" t="e">
        <f t="shared" si="154"/>
        <v>#N/A</v>
      </c>
      <c r="EN53" s="173" t="e">
        <f t="shared" si="155"/>
        <v>#N/A</v>
      </c>
      <c r="EO53" s="173" t="e">
        <f t="shared" si="156"/>
        <v>#N/A</v>
      </c>
      <c r="EP53" s="173" t="e">
        <f t="shared" si="157"/>
        <v>#N/A</v>
      </c>
      <c r="EQ53" s="173" t="e">
        <f t="shared" si="158"/>
        <v>#N/A</v>
      </c>
      <c r="ER53" s="173" t="e">
        <f t="shared" si="159"/>
        <v>#N/A</v>
      </c>
      <c r="ES53" s="173" t="e">
        <f t="shared" si="160"/>
        <v>#N/A</v>
      </c>
      <c r="ET53" s="173" t="e">
        <f t="shared" si="161"/>
        <v>#N/A</v>
      </c>
      <c r="EU53" s="173" t="e">
        <f t="shared" si="162"/>
        <v>#N/A</v>
      </c>
      <c r="EV53" s="173" t="e">
        <f t="shared" si="163"/>
        <v>#N/A</v>
      </c>
      <c r="EW53" s="173" t="e">
        <f t="shared" si="164"/>
        <v>#N/A</v>
      </c>
      <c r="EX53" s="173" t="e">
        <f t="shared" si="165"/>
        <v>#N/A</v>
      </c>
      <c r="EY53" s="173" t="e">
        <f t="shared" si="166"/>
        <v>#N/A</v>
      </c>
      <c r="EZ53" s="173" t="e">
        <f t="shared" si="167"/>
        <v>#N/A</v>
      </c>
      <c r="FA53" s="173" t="e">
        <f t="shared" si="168"/>
        <v>#N/A</v>
      </c>
      <c r="FB53" s="173" t="e">
        <f t="shared" si="169"/>
        <v>#N/A</v>
      </c>
      <c r="FC53" s="173" t="e">
        <f t="shared" si="170"/>
        <v>#N/A</v>
      </c>
      <c r="FD53" s="173" t="e">
        <f t="shared" si="171"/>
        <v>#N/A</v>
      </c>
      <c r="FE53" s="173" t="e">
        <f t="shared" si="172"/>
        <v>#N/A</v>
      </c>
      <c r="FF53" s="173" t="e">
        <f t="shared" si="173"/>
        <v>#N/A</v>
      </c>
      <c r="FG53" s="173" t="e">
        <f t="shared" si="174"/>
        <v>#N/A</v>
      </c>
      <c r="FH53" s="173" t="e">
        <f t="shared" si="175"/>
        <v>#N/A</v>
      </c>
      <c r="FI53" s="173" t="e">
        <f t="shared" si="176"/>
        <v>#N/A</v>
      </c>
      <c r="FJ53" s="173" t="e">
        <f t="shared" si="177"/>
        <v>#N/A</v>
      </c>
      <c r="FK53" s="173" t="e">
        <f t="shared" si="178"/>
        <v>#N/A</v>
      </c>
      <c r="FL53" s="173" t="e">
        <f t="shared" si="179"/>
        <v>#N/A</v>
      </c>
      <c r="FM53" s="173" t="e">
        <f t="shared" si="180"/>
        <v>#N/A</v>
      </c>
      <c r="FN53" s="173" t="e">
        <f t="shared" si="181"/>
        <v>#N/A</v>
      </c>
      <c r="FO53" s="173" t="e">
        <f t="shared" si="182"/>
        <v>#N/A</v>
      </c>
      <c r="FP53" s="173" t="e">
        <f t="shared" si="183"/>
        <v>#N/A</v>
      </c>
      <c r="FQ53" s="173" t="e">
        <f t="shared" si="184"/>
        <v>#N/A</v>
      </c>
      <c r="FR53" s="173" t="e">
        <f t="shared" si="185"/>
        <v>#N/A</v>
      </c>
      <c r="FS53" s="173" t="e">
        <f t="shared" si="186"/>
        <v>#N/A</v>
      </c>
      <c r="FT53" s="173" t="e">
        <f t="shared" si="187"/>
        <v>#N/A</v>
      </c>
      <c r="FU53" s="173" t="e">
        <f t="shared" si="188"/>
        <v>#N/A</v>
      </c>
      <c r="FV53" s="173" t="e">
        <f t="shared" si="189"/>
        <v>#N/A</v>
      </c>
      <c r="FW53" s="173" t="e">
        <f t="shared" si="190"/>
        <v>#N/A</v>
      </c>
      <c r="FX53" s="173" t="e">
        <f t="shared" si="191"/>
        <v>#N/A</v>
      </c>
      <c r="FY53" s="173" t="e">
        <f t="shared" si="192"/>
        <v>#N/A</v>
      </c>
      <c r="FZ53" s="173" t="e">
        <f t="shared" si="193"/>
        <v>#N/A</v>
      </c>
      <c r="GA53" s="173" t="e">
        <f t="shared" si="194"/>
        <v>#N/A</v>
      </c>
      <c r="GB53" s="173" t="e">
        <f t="shared" si="195"/>
        <v>#N/A</v>
      </c>
      <c r="GC53" s="173" t="e">
        <f t="shared" si="196"/>
        <v>#N/A</v>
      </c>
      <c r="GD53" s="173" t="e">
        <f t="shared" si="197"/>
        <v>#N/A</v>
      </c>
      <c r="GE53" s="173" t="e">
        <f t="shared" si="198"/>
        <v>#N/A</v>
      </c>
      <c r="GF53" s="173" t="e">
        <f t="shared" si="199"/>
        <v>#N/A</v>
      </c>
      <c r="GG53" s="173" t="e">
        <f t="shared" si="200"/>
        <v>#N/A</v>
      </c>
      <c r="GH53" s="173" t="e">
        <f t="shared" si="201"/>
        <v>#N/A</v>
      </c>
      <c r="GI53" s="173" t="e">
        <f t="shared" si="202"/>
        <v>#N/A</v>
      </c>
      <c r="GJ53" s="173" t="e">
        <f t="shared" si="203"/>
        <v>#N/A</v>
      </c>
      <c r="GK53" s="173" t="e">
        <f t="shared" si="204"/>
        <v>#N/A</v>
      </c>
      <c r="GL53" s="173" t="e">
        <f t="shared" si="205"/>
        <v>#N/A</v>
      </c>
      <c r="GM53" s="173" t="e">
        <f t="shared" si="206"/>
        <v>#N/A</v>
      </c>
      <c r="GN53" s="173" t="e">
        <f t="shared" si="207"/>
        <v>#N/A</v>
      </c>
      <c r="GO53" s="173" t="e">
        <f t="shared" si="208"/>
        <v>#N/A</v>
      </c>
      <c r="GP53" s="173" t="e">
        <f t="shared" si="209"/>
        <v>#N/A</v>
      </c>
      <c r="GQ53" s="173" t="e">
        <f t="shared" si="210"/>
        <v>#N/A</v>
      </c>
      <c r="GR53" s="173" t="e">
        <f t="shared" si="211"/>
        <v>#N/A</v>
      </c>
      <c r="GS53" s="173" t="e">
        <f t="shared" si="212"/>
        <v>#N/A</v>
      </c>
      <c r="GT53" s="173" t="e">
        <f t="shared" si="213"/>
        <v>#N/A</v>
      </c>
      <c r="GU53" s="173" t="e">
        <f t="shared" si="214"/>
        <v>#N/A</v>
      </c>
      <c r="GV53" s="173" t="e">
        <f t="shared" si="215"/>
        <v>#N/A</v>
      </c>
      <c r="GW53" s="173" t="e">
        <f t="shared" si="216"/>
        <v>#N/A</v>
      </c>
      <c r="GX53" s="173" t="e">
        <f t="shared" si="217"/>
        <v>#N/A</v>
      </c>
      <c r="GY53" s="173" t="e">
        <f t="shared" si="218"/>
        <v>#N/A</v>
      </c>
      <c r="GZ53" s="173" t="e">
        <f t="shared" si="219"/>
        <v>#N/A</v>
      </c>
      <c r="HA53" s="173" t="e">
        <f t="shared" si="220"/>
        <v>#N/A</v>
      </c>
      <c r="HB53" s="173" t="e">
        <f t="shared" si="221"/>
        <v>#N/A</v>
      </c>
      <c r="HC53" s="173" t="e">
        <f t="shared" si="222"/>
        <v>#N/A</v>
      </c>
      <c r="HD53" s="173" t="e">
        <f t="shared" si="223"/>
        <v>#N/A</v>
      </c>
      <c r="HE53" s="173" t="e">
        <f t="shared" si="224"/>
        <v>#N/A</v>
      </c>
      <c r="HF53" s="173" t="e">
        <f t="shared" si="225"/>
        <v>#N/A</v>
      </c>
      <c r="HG53" s="173" t="e">
        <f t="shared" si="226"/>
        <v>#N/A</v>
      </c>
      <c r="HH53" s="173" t="e">
        <f t="shared" si="227"/>
        <v>#N/A</v>
      </c>
      <c r="HI53" s="173" t="e">
        <f t="shared" si="228"/>
        <v>#N/A</v>
      </c>
      <c r="HJ53" s="173" t="e">
        <f t="shared" si="229"/>
        <v>#N/A</v>
      </c>
      <c r="HK53" s="173" t="e">
        <f t="shared" si="230"/>
        <v>#N/A</v>
      </c>
      <c r="HL53" s="173" t="e">
        <f t="shared" si="231"/>
        <v>#N/A</v>
      </c>
      <c r="HM53" s="173" t="e">
        <f t="shared" si="232"/>
        <v>#N/A</v>
      </c>
      <c r="HN53" s="173" t="e">
        <f t="shared" si="233"/>
        <v>#N/A</v>
      </c>
      <c r="HO53" s="173" t="e">
        <f t="shared" si="234"/>
        <v>#N/A</v>
      </c>
      <c r="HP53" s="173" t="e">
        <f t="shared" si="235"/>
        <v>#N/A</v>
      </c>
    </row>
    <row r="54" spans="1:224" hidden="1" x14ac:dyDescent="0.25">
      <c r="A54" s="4">
        <v>51</v>
      </c>
      <c r="B54" s="99"/>
      <c r="C54" s="99"/>
      <c r="D54" s="99"/>
      <c r="E54" s="36" t="str">
        <f t="shared" si="107"/>
        <v/>
      </c>
      <c r="F54" s="36" t="str">
        <f t="shared" si="108"/>
        <v/>
      </c>
      <c r="G54" s="77" t="str">
        <f t="shared" si="109"/>
        <v/>
      </c>
      <c r="H54" s="23"/>
      <c r="I54" s="58"/>
      <c r="J54" s="300"/>
      <c r="K54" s="78" t="str">
        <f>IF(AND(B54&gt;0,C54&gt;0,D54&gt;0),IF(ISBLANK(J54),IF(ISBLANK(H54),"",(D54-B54)*VLOOKUP(H54,VLookups!$A$4:$B$13,2,FALSE)),J54),"")</f>
        <v/>
      </c>
      <c r="L54" s="79" t="str">
        <f t="shared" si="131"/>
        <v/>
      </c>
      <c r="M54" s="99"/>
      <c r="N54" s="290" t="str">
        <f>IF(AND(M54&gt;0,C54&gt;0,NOT(K54="")),ABS(VLOOKUP($M$1,VLookups!$A$43:$B$44,2,FALSE)-_xlfn.NORM.DIST(M54,G54,K54,TRUE)),"")</f>
        <v/>
      </c>
      <c r="O54" s="98" t="str">
        <f>IF(AND($B54&gt;0,$C54&gt;0,$D54&gt;0,NOT(ISBLANK($H54))),_xlfn.NORM.INV(ABS(VLOOKUP($M$1,VLookups!$A$43:$B$44,2,FALSE)-O$3),$G54,$K54),"")</f>
        <v/>
      </c>
      <c r="P54" s="97" t="str">
        <f>IF(AND($B54&gt;0,$C54&gt;0,$D54&gt;0,NOT(ISBLANK($H54))),_xlfn.NORM.INV(ABS(VLOOKUP($M$1,VLookups!$A$43:$B$44,2,FALSE)-P$3),$G54,$K54),"")</f>
        <v/>
      </c>
      <c r="Q54" s="98" t="str">
        <f>IF(AND($B54&gt;0,$C54&gt;0,$D54&gt;0,NOT(ISBLANK($H54))),_xlfn.NORM.INV(ABS(VLOOKUP($M$1,VLookups!$A$43:$B$44,2,FALSE)-Q$3),$G54,$K54),"")</f>
        <v/>
      </c>
      <c r="R54" s="97" t="str">
        <f>IF(AND($B54&gt;0,$C54&gt;0,$D54&gt;0,NOT(ISBLANK($H54))),_xlfn.NORM.INV(ABS(VLOOKUP($M$1,VLookups!$A$43:$B$44,2,FALSE)-R$3),$G54,$K54),"")</f>
        <v/>
      </c>
      <c r="S54" s="98" t="str">
        <f>IF(AND($B54&gt;0,$C54&gt;0,$D54&gt;0,NOT(ISBLANK($H54))),_xlfn.NORM.INV(ABS(VLOOKUP($M$1,VLookups!$A$43:$B$44,2,FALSE)-S$3),$G54,$K54),"")</f>
        <v/>
      </c>
      <c r="T54" s="97" t="str">
        <f>IF(AND($B54&gt;0,$C54&gt;0,$D54&gt;0,NOT(ISBLANK($H54))),_xlfn.NORM.INV(ABS(VLOOKUP($M$1,VLookups!$A$43:$B$44,2,FALSE)-T$3),$G54,$K54),"")</f>
        <v/>
      </c>
      <c r="U54" s="5"/>
      <c r="V54" s="172"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3" t="e">
        <f t="shared" si="135"/>
        <v>#N/A</v>
      </c>
      <c r="DU54" s="173" t="e">
        <f t="shared" si="136"/>
        <v>#N/A</v>
      </c>
      <c r="DV54" s="173" t="e">
        <f t="shared" si="137"/>
        <v>#N/A</v>
      </c>
      <c r="DW54" s="173" t="e">
        <f t="shared" si="138"/>
        <v>#N/A</v>
      </c>
      <c r="DX54" s="173" t="e">
        <f t="shared" si="139"/>
        <v>#N/A</v>
      </c>
      <c r="DY54" s="173" t="e">
        <f t="shared" si="140"/>
        <v>#N/A</v>
      </c>
      <c r="DZ54" s="173" t="e">
        <f t="shared" si="141"/>
        <v>#N/A</v>
      </c>
      <c r="EA54" s="173" t="e">
        <f t="shared" si="142"/>
        <v>#N/A</v>
      </c>
      <c r="EB54" s="173" t="e">
        <f t="shared" si="143"/>
        <v>#N/A</v>
      </c>
      <c r="EC54" s="173" t="e">
        <f t="shared" si="144"/>
        <v>#N/A</v>
      </c>
      <c r="ED54" s="173" t="e">
        <f t="shared" si="145"/>
        <v>#N/A</v>
      </c>
      <c r="EE54" s="173" t="e">
        <f t="shared" si="146"/>
        <v>#N/A</v>
      </c>
      <c r="EF54" s="173" t="e">
        <f t="shared" si="147"/>
        <v>#N/A</v>
      </c>
      <c r="EG54" s="173" t="e">
        <f t="shared" si="148"/>
        <v>#N/A</v>
      </c>
      <c r="EH54" s="173" t="e">
        <f t="shared" si="149"/>
        <v>#N/A</v>
      </c>
      <c r="EI54" s="173" t="e">
        <f t="shared" si="150"/>
        <v>#N/A</v>
      </c>
      <c r="EJ54" s="173" t="e">
        <f t="shared" si="151"/>
        <v>#N/A</v>
      </c>
      <c r="EK54" s="173" t="e">
        <f t="shared" si="152"/>
        <v>#N/A</v>
      </c>
      <c r="EL54" s="173" t="e">
        <f t="shared" si="153"/>
        <v>#N/A</v>
      </c>
      <c r="EM54" s="173" t="e">
        <f t="shared" si="154"/>
        <v>#N/A</v>
      </c>
      <c r="EN54" s="173" t="e">
        <f t="shared" si="155"/>
        <v>#N/A</v>
      </c>
      <c r="EO54" s="173" t="e">
        <f t="shared" si="156"/>
        <v>#N/A</v>
      </c>
      <c r="EP54" s="173" t="e">
        <f t="shared" si="157"/>
        <v>#N/A</v>
      </c>
      <c r="EQ54" s="173" t="e">
        <f t="shared" si="158"/>
        <v>#N/A</v>
      </c>
      <c r="ER54" s="173" t="e">
        <f t="shared" si="159"/>
        <v>#N/A</v>
      </c>
      <c r="ES54" s="173" t="e">
        <f t="shared" si="160"/>
        <v>#N/A</v>
      </c>
      <c r="ET54" s="173" t="e">
        <f t="shared" si="161"/>
        <v>#N/A</v>
      </c>
      <c r="EU54" s="173" t="e">
        <f t="shared" si="162"/>
        <v>#N/A</v>
      </c>
      <c r="EV54" s="173" t="e">
        <f t="shared" si="163"/>
        <v>#N/A</v>
      </c>
      <c r="EW54" s="173" t="e">
        <f t="shared" si="164"/>
        <v>#N/A</v>
      </c>
      <c r="EX54" s="173" t="e">
        <f t="shared" si="165"/>
        <v>#N/A</v>
      </c>
      <c r="EY54" s="173" t="e">
        <f t="shared" si="166"/>
        <v>#N/A</v>
      </c>
      <c r="EZ54" s="173" t="e">
        <f t="shared" si="167"/>
        <v>#N/A</v>
      </c>
      <c r="FA54" s="173" t="e">
        <f t="shared" si="168"/>
        <v>#N/A</v>
      </c>
      <c r="FB54" s="173" t="e">
        <f t="shared" si="169"/>
        <v>#N/A</v>
      </c>
      <c r="FC54" s="173" t="e">
        <f t="shared" si="170"/>
        <v>#N/A</v>
      </c>
      <c r="FD54" s="173" t="e">
        <f t="shared" si="171"/>
        <v>#N/A</v>
      </c>
      <c r="FE54" s="173" t="e">
        <f t="shared" si="172"/>
        <v>#N/A</v>
      </c>
      <c r="FF54" s="173" t="e">
        <f t="shared" si="173"/>
        <v>#N/A</v>
      </c>
      <c r="FG54" s="173" t="e">
        <f t="shared" si="174"/>
        <v>#N/A</v>
      </c>
      <c r="FH54" s="173" t="e">
        <f t="shared" si="175"/>
        <v>#N/A</v>
      </c>
      <c r="FI54" s="173" t="e">
        <f t="shared" si="176"/>
        <v>#N/A</v>
      </c>
      <c r="FJ54" s="173" t="e">
        <f t="shared" si="177"/>
        <v>#N/A</v>
      </c>
      <c r="FK54" s="173" t="e">
        <f t="shared" si="178"/>
        <v>#N/A</v>
      </c>
      <c r="FL54" s="173" t="e">
        <f t="shared" si="179"/>
        <v>#N/A</v>
      </c>
      <c r="FM54" s="173" t="e">
        <f t="shared" si="180"/>
        <v>#N/A</v>
      </c>
      <c r="FN54" s="173" t="e">
        <f t="shared" si="181"/>
        <v>#N/A</v>
      </c>
      <c r="FO54" s="173" t="e">
        <f t="shared" si="182"/>
        <v>#N/A</v>
      </c>
      <c r="FP54" s="173" t="e">
        <f t="shared" si="183"/>
        <v>#N/A</v>
      </c>
      <c r="FQ54" s="173" t="e">
        <f t="shared" si="184"/>
        <v>#N/A</v>
      </c>
      <c r="FR54" s="173" t="e">
        <f t="shared" si="185"/>
        <v>#N/A</v>
      </c>
      <c r="FS54" s="173" t="e">
        <f t="shared" si="186"/>
        <v>#N/A</v>
      </c>
      <c r="FT54" s="173" t="e">
        <f t="shared" si="187"/>
        <v>#N/A</v>
      </c>
      <c r="FU54" s="173" t="e">
        <f t="shared" si="188"/>
        <v>#N/A</v>
      </c>
      <c r="FV54" s="173" t="e">
        <f t="shared" si="189"/>
        <v>#N/A</v>
      </c>
      <c r="FW54" s="173" t="e">
        <f t="shared" si="190"/>
        <v>#N/A</v>
      </c>
      <c r="FX54" s="173" t="e">
        <f t="shared" si="191"/>
        <v>#N/A</v>
      </c>
      <c r="FY54" s="173" t="e">
        <f t="shared" si="192"/>
        <v>#N/A</v>
      </c>
      <c r="FZ54" s="173" t="e">
        <f t="shared" si="193"/>
        <v>#N/A</v>
      </c>
      <c r="GA54" s="173" t="e">
        <f t="shared" si="194"/>
        <v>#N/A</v>
      </c>
      <c r="GB54" s="173" t="e">
        <f t="shared" si="195"/>
        <v>#N/A</v>
      </c>
      <c r="GC54" s="173" t="e">
        <f t="shared" si="196"/>
        <v>#N/A</v>
      </c>
      <c r="GD54" s="173" t="e">
        <f t="shared" si="197"/>
        <v>#N/A</v>
      </c>
      <c r="GE54" s="173" t="e">
        <f t="shared" si="198"/>
        <v>#N/A</v>
      </c>
      <c r="GF54" s="173" t="e">
        <f t="shared" si="199"/>
        <v>#N/A</v>
      </c>
      <c r="GG54" s="173" t="e">
        <f t="shared" si="200"/>
        <v>#N/A</v>
      </c>
      <c r="GH54" s="173" t="e">
        <f t="shared" si="201"/>
        <v>#N/A</v>
      </c>
      <c r="GI54" s="173" t="e">
        <f t="shared" si="202"/>
        <v>#N/A</v>
      </c>
      <c r="GJ54" s="173" t="e">
        <f t="shared" si="203"/>
        <v>#N/A</v>
      </c>
      <c r="GK54" s="173" t="e">
        <f t="shared" si="204"/>
        <v>#N/A</v>
      </c>
      <c r="GL54" s="173" t="e">
        <f t="shared" si="205"/>
        <v>#N/A</v>
      </c>
      <c r="GM54" s="173" t="e">
        <f t="shared" si="206"/>
        <v>#N/A</v>
      </c>
      <c r="GN54" s="173" t="e">
        <f t="shared" si="207"/>
        <v>#N/A</v>
      </c>
      <c r="GO54" s="173" t="e">
        <f t="shared" si="208"/>
        <v>#N/A</v>
      </c>
      <c r="GP54" s="173" t="e">
        <f t="shared" si="209"/>
        <v>#N/A</v>
      </c>
      <c r="GQ54" s="173" t="e">
        <f t="shared" si="210"/>
        <v>#N/A</v>
      </c>
      <c r="GR54" s="173" t="e">
        <f t="shared" si="211"/>
        <v>#N/A</v>
      </c>
      <c r="GS54" s="173" t="e">
        <f t="shared" si="212"/>
        <v>#N/A</v>
      </c>
      <c r="GT54" s="173" t="e">
        <f t="shared" si="213"/>
        <v>#N/A</v>
      </c>
      <c r="GU54" s="173" t="e">
        <f t="shared" si="214"/>
        <v>#N/A</v>
      </c>
      <c r="GV54" s="173" t="e">
        <f t="shared" si="215"/>
        <v>#N/A</v>
      </c>
      <c r="GW54" s="173" t="e">
        <f t="shared" si="216"/>
        <v>#N/A</v>
      </c>
      <c r="GX54" s="173" t="e">
        <f t="shared" si="217"/>
        <v>#N/A</v>
      </c>
      <c r="GY54" s="173" t="e">
        <f t="shared" si="218"/>
        <v>#N/A</v>
      </c>
      <c r="GZ54" s="173" t="e">
        <f t="shared" si="219"/>
        <v>#N/A</v>
      </c>
      <c r="HA54" s="173" t="e">
        <f t="shared" si="220"/>
        <v>#N/A</v>
      </c>
      <c r="HB54" s="173" t="e">
        <f t="shared" si="221"/>
        <v>#N/A</v>
      </c>
      <c r="HC54" s="173" t="e">
        <f t="shared" si="222"/>
        <v>#N/A</v>
      </c>
      <c r="HD54" s="173" t="e">
        <f t="shared" si="223"/>
        <v>#N/A</v>
      </c>
      <c r="HE54" s="173" t="e">
        <f t="shared" si="224"/>
        <v>#N/A</v>
      </c>
      <c r="HF54" s="173" t="e">
        <f t="shared" si="225"/>
        <v>#N/A</v>
      </c>
      <c r="HG54" s="173" t="e">
        <f t="shared" si="226"/>
        <v>#N/A</v>
      </c>
      <c r="HH54" s="173" t="e">
        <f t="shared" si="227"/>
        <v>#N/A</v>
      </c>
      <c r="HI54" s="173" t="e">
        <f t="shared" si="228"/>
        <v>#N/A</v>
      </c>
      <c r="HJ54" s="173" t="e">
        <f t="shared" si="229"/>
        <v>#N/A</v>
      </c>
      <c r="HK54" s="173" t="e">
        <f t="shared" si="230"/>
        <v>#N/A</v>
      </c>
      <c r="HL54" s="173" t="e">
        <f t="shared" si="231"/>
        <v>#N/A</v>
      </c>
      <c r="HM54" s="173" t="e">
        <f t="shared" si="232"/>
        <v>#N/A</v>
      </c>
      <c r="HN54" s="173" t="e">
        <f t="shared" si="233"/>
        <v>#N/A</v>
      </c>
      <c r="HO54" s="173" t="e">
        <f t="shared" si="234"/>
        <v>#N/A</v>
      </c>
      <c r="HP54" s="173" t="e">
        <f t="shared" si="235"/>
        <v>#N/A</v>
      </c>
    </row>
    <row r="55" spans="1:224" hidden="1" x14ac:dyDescent="0.25">
      <c r="A55" s="4">
        <v>52</v>
      </c>
      <c r="B55" s="99"/>
      <c r="C55" s="99"/>
      <c r="D55" s="99"/>
      <c r="E55" s="36" t="str">
        <f t="shared" si="107"/>
        <v/>
      </c>
      <c r="F55" s="36" t="str">
        <f t="shared" si="108"/>
        <v/>
      </c>
      <c r="G55" s="77" t="str">
        <f t="shared" si="109"/>
        <v/>
      </c>
      <c r="H55" s="23"/>
      <c r="I55" s="58"/>
      <c r="J55" s="300"/>
      <c r="K55" s="78" t="str">
        <f>IF(AND(B55&gt;0,C55&gt;0,D55&gt;0),IF(ISBLANK(J55),IF(ISBLANK(H55),"",(D55-B55)*VLOOKUP(H55,VLookups!$A$4:$B$13,2,FALSE)),J55),"")</f>
        <v/>
      </c>
      <c r="L55" s="79" t="str">
        <f t="shared" si="131"/>
        <v/>
      </c>
      <c r="M55" s="99"/>
      <c r="N55" s="290" t="str">
        <f>IF(AND(M55&gt;0,C55&gt;0,NOT(K55="")),ABS(VLOOKUP($M$1,VLookups!$A$43:$B$44,2,FALSE)-_xlfn.NORM.DIST(M55,G55,K55,TRUE)),"")</f>
        <v/>
      </c>
      <c r="O55" s="98" t="str">
        <f>IF(AND($B55&gt;0,$C55&gt;0,$D55&gt;0,NOT(ISBLANK($H55))),_xlfn.NORM.INV(ABS(VLOOKUP($M$1,VLookups!$A$43:$B$44,2,FALSE)-O$3),$G55,$K55),"")</f>
        <v/>
      </c>
      <c r="P55" s="97" t="str">
        <f>IF(AND($B55&gt;0,$C55&gt;0,$D55&gt;0,NOT(ISBLANK($H55))),_xlfn.NORM.INV(ABS(VLOOKUP($M$1,VLookups!$A$43:$B$44,2,FALSE)-P$3),$G55,$K55),"")</f>
        <v/>
      </c>
      <c r="Q55" s="98" t="str">
        <f>IF(AND($B55&gt;0,$C55&gt;0,$D55&gt;0,NOT(ISBLANK($H55))),_xlfn.NORM.INV(ABS(VLOOKUP($M$1,VLookups!$A$43:$B$44,2,FALSE)-Q$3),$G55,$K55),"")</f>
        <v/>
      </c>
      <c r="R55" s="97" t="str">
        <f>IF(AND($B55&gt;0,$C55&gt;0,$D55&gt;0,NOT(ISBLANK($H55))),_xlfn.NORM.INV(ABS(VLOOKUP($M$1,VLookups!$A$43:$B$44,2,FALSE)-R$3),$G55,$K55),"")</f>
        <v/>
      </c>
      <c r="S55" s="98" t="str">
        <f>IF(AND($B55&gt;0,$C55&gt;0,$D55&gt;0,NOT(ISBLANK($H55))),_xlfn.NORM.INV(ABS(VLOOKUP($M$1,VLookups!$A$43:$B$44,2,FALSE)-S$3),$G55,$K55),"")</f>
        <v/>
      </c>
      <c r="T55" s="97" t="str">
        <f>IF(AND($B55&gt;0,$C55&gt;0,$D55&gt;0,NOT(ISBLANK($H55))),_xlfn.NORM.INV(ABS(VLOOKUP($M$1,VLookups!$A$43:$B$44,2,FALSE)-T$3),$G55,$K55),"")</f>
        <v/>
      </c>
      <c r="U55" s="5"/>
      <c r="V55" s="172"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3" t="e">
        <f t="shared" si="135"/>
        <v>#N/A</v>
      </c>
      <c r="DU55" s="173" t="e">
        <f t="shared" si="136"/>
        <v>#N/A</v>
      </c>
      <c r="DV55" s="173" t="e">
        <f t="shared" si="137"/>
        <v>#N/A</v>
      </c>
      <c r="DW55" s="173" t="e">
        <f t="shared" si="138"/>
        <v>#N/A</v>
      </c>
      <c r="DX55" s="173" t="e">
        <f t="shared" si="139"/>
        <v>#N/A</v>
      </c>
      <c r="DY55" s="173" t="e">
        <f t="shared" si="140"/>
        <v>#N/A</v>
      </c>
      <c r="DZ55" s="173" t="e">
        <f t="shared" si="141"/>
        <v>#N/A</v>
      </c>
      <c r="EA55" s="173" t="e">
        <f t="shared" si="142"/>
        <v>#N/A</v>
      </c>
      <c r="EB55" s="173" t="e">
        <f t="shared" si="143"/>
        <v>#N/A</v>
      </c>
      <c r="EC55" s="173" t="e">
        <f t="shared" si="144"/>
        <v>#N/A</v>
      </c>
      <c r="ED55" s="173" t="e">
        <f t="shared" si="145"/>
        <v>#N/A</v>
      </c>
      <c r="EE55" s="173" t="e">
        <f t="shared" si="146"/>
        <v>#N/A</v>
      </c>
      <c r="EF55" s="173" t="e">
        <f t="shared" si="147"/>
        <v>#N/A</v>
      </c>
      <c r="EG55" s="173" t="e">
        <f t="shared" si="148"/>
        <v>#N/A</v>
      </c>
      <c r="EH55" s="173" t="e">
        <f t="shared" si="149"/>
        <v>#N/A</v>
      </c>
      <c r="EI55" s="173" t="e">
        <f t="shared" si="150"/>
        <v>#N/A</v>
      </c>
      <c r="EJ55" s="173" t="e">
        <f t="shared" si="151"/>
        <v>#N/A</v>
      </c>
      <c r="EK55" s="173" t="e">
        <f t="shared" si="152"/>
        <v>#N/A</v>
      </c>
      <c r="EL55" s="173" t="e">
        <f t="shared" si="153"/>
        <v>#N/A</v>
      </c>
      <c r="EM55" s="173" t="e">
        <f t="shared" si="154"/>
        <v>#N/A</v>
      </c>
      <c r="EN55" s="173" t="e">
        <f t="shared" si="155"/>
        <v>#N/A</v>
      </c>
      <c r="EO55" s="173" t="e">
        <f t="shared" si="156"/>
        <v>#N/A</v>
      </c>
      <c r="EP55" s="173" t="e">
        <f t="shared" si="157"/>
        <v>#N/A</v>
      </c>
      <c r="EQ55" s="173" t="e">
        <f t="shared" si="158"/>
        <v>#N/A</v>
      </c>
      <c r="ER55" s="173" t="e">
        <f t="shared" si="159"/>
        <v>#N/A</v>
      </c>
      <c r="ES55" s="173" t="e">
        <f t="shared" si="160"/>
        <v>#N/A</v>
      </c>
      <c r="ET55" s="173" t="e">
        <f t="shared" si="161"/>
        <v>#N/A</v>
      </c>
      <c r="EU55" s="173" t="e">
        <f t="shared" si="162"/>
        <v>#N/A</v>
      </c>
      <c r="EV55" s="173" t="e">
        <f t="shared" si="163"/>
        <v>#N/A</v>
      </c>
      <c r="EW55" s="173" t="e">
        <f t="shared" si="164"/>
        <v>#N/A</v>
      </c>
      <c r="EX55" s="173" t="e">
        <f t="shared" si="165"/>
        <v>#N/A</v>
      </c>
      <c r="EY55" s="173" t="e">
        <f t="shared" si="166"/>
        <v>#N/A</v>
      </c>
      <c r="EZ55" s="173" t="e">
        <f t="shared" si="167"/>
        <v>#N/A</v>
      </c>
      <c r="FA55" s="173" t="e">
        <f t="shared" si="168"/>
        <v>#N/A</v>
      </c>
      <c r="FB55" s="173" t="e">
        <f t="shared" si="169"/>
        <v>#N/A</v>
      </c>
      <c r="FC55" s="173" t="e">
        <f t="shared" si="170"/>
        <v>#N/A</v>
      </c>
      <c r="FD55" s="173" t="e">
        <f t="shared" si="171"/>
        <v>#N/A</v>
      </c>
      <c r="FE55" s="173" t="e">
        <f t="shared" si="172"/>
        <v>#N/A</v>
      </c>
      <c r="FF55" s="173" t="e">
        <f t="shared" si="173"/>
        <v>#N/A</v>
      </c>
      <c r="FG55" s="173" t="e">
        <f t="shared" si="174"/>
        <v>#N/A</v>
      </c>
      <c r="FH55" s="173" t="e">
        <f t="shared" si="175"/>
        <v>#N/A</v>
      </c>
      <c r="FI55" s="173" t="e">
        <f t="shared" si="176"/>
        <v>#N/A</v>
      </c>
      <c r="FJ55" s="173" t="e">
        <f t="shared" si="177"/>
        <v>#N/A</v>
      </c>
      <c r="FK55" s="173" t="e">
        <f t="shared" si="178"/>
        <v>#N/A</v>
      </c>
      <c r="FL55" s="173" t="e">
        <f t="shared" si="179"/>
        <v>#N/A</v>
      </c>
      <c r="FM55" s="173" t="e">
        <f t="shared" si="180"/>
        <v>#N/A</v>
      </c>
      <c r="FN55" s="173" t="e">
        <f t="shared" si="181"/>
        <v>#N/A</v>
      </c>
      <c r="FO55" s="173" t="e">
        <f t="shared" si="182"/>
        <v>#N/A</v>
      </c>
      <c r="FP55" s="173" t="e">
        <f t="shared" si="183"/>
        <v>#N/A</v>
      </c>
      <c r="FQ55" s="173" t="e">
        <f t="shared" si="184"/>
        <v>#N/A</v>
      </c>
      <c r="FR55" s="173" t="e">
        <f t="shared" si="185"/>
        <v>#N/A</v>
      </c>
      <c r="FS55" s="173" t="e">
        <f t="shared" si="186"/>
        <v>#N/A</v>
      </c>
      <c r="FT55" s="173" t="e">
        <f t="shared" si="187"/>
        <v>#N/A</v>
      </c>
      <c r="FU55" s="173" t="e">
        <f t="shared" si="188"/>
        <v>#N/A</v>
      </c>
      <c r="FV55" s="173" t="e">
        <f t="shared" si="189"/>
        <v>#N/A</v>
      </c>
      <c r="FW55" s="173" t="e">
        <f t="shared" si="190"/>
        <v>#N/A</v>
      </c>
      <c r="FX55" s="173" t="e">
        <f t="shared" si="191"/>
        <v>#N/A</v>
      </c>
      <c r="FY55" s="173" t="e">
        <f t="shared" si="192"/>
        <v>#N/A</v>
      </c>
      <c r="FZ55" s="173" t="e">
        <f t="shared" si="193"/>
        <v>#N/A</v>
      </c>
      <c r="GA55" s="173" t="e">
        <f t="shared" si="194"/>
        <v>#N/A</v>
      </c>
      <c r="GB55" s="173" t="e">
        <f t="shared" si="195"/>
        <v>#N/A</v>
      </c>
      <c r="GC55" s="173" t="e">
        <f t="shared" si="196"/>
        <v>#N/A</v>
      </c>
      <c r="GD55" s="173" t="e">
        <f t="shared" si="197"/>
        <v>#N/A</v>
      </c>
      <c r="GE55" s="173" t="e">
        <f t="shared" si="198"/>
        <v>#N/A</v>
      </c>
      <c r="GF55" s="173" t="e">
        <f t="shared" si="199"/>
        <v>#N/A</v>
      </c>
      <c r="GG55" s="173" t="e">
        <f t="shared" si="200"/>
        <v>#N/A</v>
      </c>
      <c r="GH55" s="173" t="e">
        <f t="shared" si="201"/>
        <v>#N/A</v>
      </c>
      <c r="GI55" s="173" t="e">
        <f t="shared" si="202"/>
        <v>#N/A</v>
      </c>
      <c r="GJ55" s="173" t="e">
        <f t="shared" si="203"/>
        <v>#N/A</v>
      </c>
      <c r="GK55" s="173" t="e">
        <f t="shared" si="204"/>
        <v>#N/A</v>
      </c>
      <c r="GL55" s="173" t="e">
        <f t="shared" si="205"/>
        <v>#N/A</v>
      </c>
      <c r="GM55" s="173" t="e">
        <f t="shared" si="206"/>
        <v>#N/A</v>
      </c>
      <c r="GN55" s="173" t="e">
        <f t="shared" si="207"/>
        <v>#N/A</v>
      </c>
      <c r="GO55" s="173" t="e">
        <f t="shared" si="208"/>
        <v>#N/A</v>
      </c>
      <c r="GP55" s="173" t="e">
        <f t="shared" si="209"/>
        <v>#N/A</v>
      </c>
      <c r="GQ55" s="173" t="e">
        <f t="shared" si="210"/>
        <v>#N/A</v>
      </c>
      <c r="GR55" s="173" t="e">
        <f t="shared" si="211"/>
        <v>#N/A</v>
      </c>
      <c r="GS55" s="173" t="e">
        <f t="shared" si="212"/>
        <v>#N/A</v>
      </c>
      <c r="GT55" s="173" t="e">
        <f t="shared" si="213"/>
        <v>#N/A</v>
      </c>
      <c r="GU55" s="173" t="e">
        <f t="shared" si="214"/>
        <v>#N/A</v>
      </c>
      <c r="GV55" s="173" t="e">
        <f t="shared" si="215"/>
        <v>#N/A</v>
      </c>
      <c r="GW55" s="173" t="e">
        <f t="shared" si="216"/>
        <v>#N/A</v>
      </c>
      <c r="GX55" s="173" t="e">
        <f t="shared" si="217"/>
        <v>#N/A</v>
      </c>
      <c r="GY55" s="173" t="e">
        <f t="shared" si="218"/>
        <v>#N/A</v>
      </c>
      <c r="GZ55" s="173" t="e">
        <f t="shared" si="219"/>
        <v>#N/A</v>
      </c>
      <c r="HA55" s="173" t="e">
        <f t="shared" si="220"/>
        <v>#N/A</v>
      </c>
      <c r="HB55" s="173" t="e">
        <f t="shared" si="221"/>
        <v>#N/A</v>
      </c>
      <c r="HC55" s="173" t="e">
        <f t="shared" si="222"/>
        <v>#N/A</v>
      </c>
      <c r="HD55" s="173" t="e">
        <f t="shared" si="223"/>
        <v>#N/A</v>
      </c>
      <c r="HE55" s="173" t="e">
        <f t="shared" si="224"/>
        <v>#N/A</v>
      </c>
      <c r="HF55" s="173" t="e">
        <f t="shared" si="225"/>
        <v>#N/A</v>
      </c>
      <c r="HG55" s="173" t="e">
        <f t="shared" si="226"/>
        <v>#N/A</v>
      </c>
      <c r="HH55" s="173" t="e">
        <f t="shared" si="227"/>
        <v>#N/A</v>
      </c>
      <c r="HI55" s="173" t="e">
        <f t="shared" si="228"/>
        <v>#N/A</v>
      </c>
      <c r="HJ55" s="173" t="e">
        <f t="shared" si="229"/>
        <v>#N/A</v>
      </c>
      <c r="HK55" s="173" t="e">
        <f t="shared" si="230"/>
        <v>#N/A</v>
      </c>
      <c r="HL55" s="173" t="e">
        <f t="shared" si="231"/>
        <v>#N/A</v>
      </c>
      <c r="HM55" s="173" t="e">
        <f t="shared" si="232"/>
        <v>#N/A</v>
      </c>
      <c r="HN55" s="173" t="e">
        <f t="shared" si="233"/>
        <v>#N/A</v>
      </c>
      <c r="HO55" s="173" t="e">
        <f t="shared" si="234"/>
        <v>#N/A</v>
      </c>
      <c r="HP55" s="173" t="e">
        <f t="shared" si="235"/>
        <v>#N/A</v>
      </c>
    </row>
    <row r="56" spans="1:224" hidden="1" x14ac:dyDescent="0.25">
      <c r="A56" s="4">
        <v>53</v>
      </c>
      <c r="B56" s="99"/>
      <c r="C56" s="99"/>
      <c r="D56" s="99"/>
      <c r="E56" s="36" t="str">
        <f t="shared" si="107"/>
        <v/>
      </c>
      <c r="F56" s="36" t="str">
        <f t="shared" si="108"/>
        <v/>
      </c>
      <c r="G56" s="77" t="str">
        <f t="shared" si="109"/>
        <v/>
      </c>
      <c r="H56" s="23"/>
      <c r="I56" s="58"/>
      <c r="J56" s="300"/>
      <c r="K56" s="78" t="str">
        <f>IF(AND(B56&gt;0,C56&gt;0,D56&gt;0),IF(ISBLANK(J56),IF(ISBLANK(H56),"",(D56-B56)*VLOOKUP(H56,VLookups!$A$4:$B$13,2,FALSE)),J56),"")</f>
        <v/>
      </c>
      <c r="L56" s="79" t="str">
        <f t="shared" si="131"/>
        <v/>
      </c>
      <c r="M56" s="99"/>
      <c r="N56" s="290" t="str">
        <f>IF(AND(M56&gt;0,C56&gt;0,NOT(K56="")),ABS(VLOOKUP($M$1,VLookups!$A$43:$B$44,2,FALSE)-_xlfn.NORM.DIST(M56,G56,K56,TRUE)),"")</f>
        <v/>
      </c>
      <c r="O56" s="98" t="str">
        <f>IF(AND($B56&gt;0,$C56&gt;0,$D56&gt;0,NOT(ISBLANK($H56))),_xlfn.NORM.INV(ABS(VLOOKUP($M$1,VLookups!$A$43:$B$44,2,FALSE)-O$3),$G56,$K56),"")</f>
        <v/>
      </c>
      <c r="P56" s="97" t="str">
        <f>IF(AND($B56&gt;0,$C56&gt;0,$D56&gt;0,NOT(ISBLANK($H56))),_xlfn.NORM.INV(ABS(VLOOKUP($M$1,VLookups!$A$43:$B$44,2,FALSE)-P$3),$G56,$K56),"")</f>
        <v/>
      </c>
      <c r="Q56" s="98" t="str">
        <f>IF(AND($B56&gt;0,$C56&gt;0,$D56&gt;0,NOT(ISBLANK($H56))),_xlfn.NORM.INV(ABS(VLOOKUP($M$1,VLookups!$A$43:$B$44,2,FALSE)-Q$3),$G56,$K56),"")</f>
        <v/>
      </c>
      <c r="R56" s="97" t="str">
        <f>IF(AND($B56&gt;0,$C56&gt;0,$D56&gt;0,NOT(ISBLANK($H56))),_xlfn.NORM.INV(ABS(VLOOKUP($M$1,VLookups!$A$43:$B$44,2,FALSE)-R$3),$G56,$K56),"")</f>
        <v/>
      </c>
      <c r="S56" s="98" t="str">
        <f>IF(AND($B56&gt;0,$C56&gt;0,$D56&gt;0,NOT(ISBLANK($H56))),_xlfn.NORM.INV(ABS(VLOOKUP($M$1,VLookups!$A$43:$B$44,2,FALSE)-S$3),$G56,$K56),"")</f>
        <v/>
      </c>
      <c r="T56" s="97" t="str">
        <f>IF(AND($B56&gt;0,$C56&gt;0,$D56&gt;0,NOT(ISBLANK($H56))),_xlfn.NORM.INV(ABS(VLOOKUP($M$1,VLookups!$A$43:$B$44,2,FALSE)-T$3),$G56,$K56),"")</f>
        <v/>
      </c>
      <c r="U56" s="5"/>
      <c r="V56" s="172"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3" t="e">
        <f t="shared" si="135"/>
        <v>#N/A</v>
      </c>
      <c r="DU56" s="173" t="e">
        <f t="shared" si="136"/>
        <v>#N/A</v>
      </c>
      <c r="DV56" s="173" t="e">
        <f t="shared" si="137"/>
        <v>#N/A</v>
      </c>
      <c r="DW56" s="173" t="e">
        <f t="shared" si="138"/>
        <v>#N/A</v>
      </c>
      <c r="DX56" s="173" t="e">
        <f t="shared" si="139"/>
        <v>#N/A</v>
      </c>
      <c r="DY56" s="173" t="e">
        <f t="shared" si="140"/>
        <v>#N/A</v>
      </c>
      <c r="DZ56" s="173" t="e">
        <f t="shared" si="141"/>
        <v>#N/A</v>
      </c>
      <c r="EA56" s="173" t="e">
        <f t="shared" si="142"/>
        <v>#N/A</v>
      </c>
      <c r="EB56" s="173" t="e">
        <f t="shared" si="143"/>
        <v>#N/A</v>
      </c>
      <c r="EC56" s="173" t="e">
        <f t="shared" si="144"/>
        <v>#N/A</v>
      </c>
      <c r="ED56" s="173" t="e">
        <f t="shared" si="145"/>
        <v>#N/A</v>
      </c>
      <c r="EE56" s="173" t="e">
        <f t="shared" si="146"/>
        <v>#N/A</v>
      </c>
      <c r="EF56" s="173" t="e">
        <f t="shared" si="147"/>
        <v>#N/A</v>
      </c>
      <c r="EG56" s="173" t="e">
        <f t="shared" si="148"/>
        <v>#N/A</v>
      </c>
      <c r="EH56" s="173" t="e">
        <f t="shared" si="149"/>
        <v>#N/A</v>
      </c>
      <c r="EI56" s="173" t="e">
        <f t="shared" si="150"/>
        <v>#N/A</v>
      </c>
      <c r="EJ56" s="173" t="e">
        <f t="shared" si="151"/>
        <v>#N/A</v>
      </c>
      <c r="EK56" s="173" t="e">
        <f t="shared" si="152"/>
        <v>#N/A</v>
      </c>
      <c r="EL56" s="173" t="e">
        <f t="shared" si="153"/>
        <v>#N/A</v>
      </c>
      <c r="EM56" s="173" t="e">
        <f t="shared" si="154"/>
        <v>#N/A</v>
      </c>
      <c r="EN56" s="173" t="e">
        <f t="shared" si="155"/>
        <v>#N/A</v>
      </c>
      <c r="EO56" s="173" t="e">
        <f t="shared" si="156"/>
        <v>#N/A</v>
      </c>
      <c r="EP56" s="173" t="e">
        <f t="shared" si="157"/>
        <v>#N/A</v>
      </c>
      <c r="EQ56" s="173" t="e">
        <f t="shared" si="158"/>
        <v>#N/A</v>
      </c>
      <c r="ER56" s="173" t="e">
        <f t="shared" si="159"/>
        <v>#N/A</v>
      </c>
      <c r="ES56" s="173" t="e">
        <f t="shared" si="160"/>
        <v>#N/A</v>
      </c>
      <c r="ET56" s="173" t="e">
        <f t="shared" si="161"/>
        <v>#N/A</v>
      </c>
      <c r="EU56" s="173" t="e">
        <f t="shared" si="162"/>
        <v>#N/A</v>
      </c>
      <c r="EV56" s="173" t="e">
        <f t="shared" si="163"/>
        <v>#N/A</v>
      </c>
      <c r="EW56" s="173" t="e">
        <f t="shared" si="164"/>
        <v>#N/A</v>
      </c>
      <c r="EX56" s="173" t="e">
        <f t="shared" si="165"/>
        <v>#N/A</v>
      </c>
      <c r="EY56" s="173" t="e">
        <f t="shared" si="166"/>
        <v>#N/A</v>
      </c>
      <c r="EZ56" s="173" t="e">
        <f t="shared" si="167"/>
        <v>#N/A</v>
      </c>
      <c r="FA56" s="173" t="e">
        <f t="shared" si="168"/>
        <v>#N/A</v>
      </c>
      <c r="FB56" s="173" t="e">
        <f t="shared" si="169"/>
        <v>#N/A</v>
      </c>
      <c r="FC56" s="173" t="e">
        <f t="shared" si="170"/>
        <v>#N/A</v>
      </c>
      <c r="FD56" s="173" t="e">
        <f t="shared" si="171"/>
        <v>#N/A</v>
      </c>
      <c r="FE56" s="173" t="e">
        <f t="shared" si="172"/>
        <v>#N/A</v>
      </c>
      <c r="FF56" s="173" t="e">
        <f t="shared" si="173"/>
        <v>#N/A</v>
      </c>
      <c r="FG56" s="173" t="e">
        <f t="shared" si="174"/>
        <v>#N/A</v>
      </c>
      <c r="FH56" s="173" t="e">
        <f t="shared" si="175"/>
        <v>#N/A</v>
      </c>
      <c r="FI56" s="173" t="e">
        <f t="shared" si="176"/>
        <v>#N/A</v>
      </c>
      <c r="FJ56" s="173" t="e">
        <f t="shared" si="177"/>
        <v>#N/A</v>
      </c>
      <c r="FK56" s="173" t="e">
        <f t="shared" si="178"/>
        <v>#N/A</v>
      </c>
      <c r="FL56" s="173" t="e">
        <f t="shared" si="179"/>
        <v>#N/A</v>
      </c>
      <c r="FM56" s="173" t="e">
        <f t="shared" si="180"/>
        <v>#N/A</v>
      </c>
      <c r="FN56" s="173" t="e">
        <f t="shared" si="181"/>
        <v>#N/A</v>
      </c>
      <c r="FO56" s="173" t="e">
        <f t="shared" si="182"/>
        <v>#N/A</v>
      </c>
      <c r="FP56" s="173" t="e">
        <f t="shared" si="183"/>
        <v>#N/A</v>
      </c>
      <c r="FQ56" s="173" t="e">
        <f t="shared" si="184"/>
        <v>#N/A</v>
      </c>
      <c r="FR56" s="173" t="e">
        <f t="shared" si="185"/>
        <v>#N/A</v>
      </c>
      <c r="FS56" s="173" t="e">
        <f t="shared" si="186"/>
        <v>#N/A</v>
      </c>
      <c r="FT56" s="173" t="e">
        <f t="shared" si="187"/>
        <v>#N/A</v>
      </c>
      <c r="FU56" s="173" t="e">
        <f t="shared" si="188"/>
        <v>#N/A</v>
      </c>
      <c r="FV56" s="173" t="e">
        <f t="shared" si="189"/>
        <v>#N/A</v>
      </c>
      <c r="FW56" s="173" t="e">
        <f t="shared" si="190"/>
        <v>#N/A</v>
      </c>
      <c r="FX56" s="173" t="e">
        <f t="shared" si="191"/>
        <v>#N/A</v>
      </c>
      <c r="FY56" s="173" t="e">
        <f t="shared" si="192"/>
        <v>#N/A</v>
      </c>
      <c r="FZ56" s="173" t="e">
        <f t="shared" si="193"/>
        <v>#N/A</v>
      </c>
      <c r="GA56" s="173" t="e">
        <f t="shared" si="194"/>
        <v>#N/A</v>
      </c>
      <c r="GB56" s="173" t="e">
        <f t="shared" si="195"/>
        <v>#N/A</v>
      </c>
      <c r="GC56" s="173" t="e">
        <f t="shared" si="196"/>
        <v>#N/A</v>
      </c>
      <c r="GD56" s="173" t="e">
        <f t="shared" si="197"/>
        <v>#N/A</v>
      </c>
      <c r="GE56" s="173" t="e">
        <f t="shared" si="198"/>
        <v>#N/A</v>
      </c>
      <c r="GF56" s="173" t="e">
        <f t="shared" si="199"/>
        <v>#N/A</v>
      </c>
      <c r="GG56" s="173" t="e">
        <f t="shared" si="200"/>
        <v>#N/A</v>
      </c>
      <c r="GH56" s="173" t="e">
        <f t="shared" si="201"/>
        <v>#N/A</v>
      </c>
      <c r="GI56" s="173" t="e">
        <f t="shared" si="202"/>
        <v>#N/A</v>
      </c>
      <c r="GJ56" s="173" t="e">
        <f t="shared" si="203"/>
        <v>#N/A</v>
      </c>
      <c r="GK56" s="173" t="e">
        <f t="shared" si="204"/>
        <v>#N/A</v>
      </c>
      <c r="GL56" s="173" t="e">
        <f t="shared" si="205"/>
        <v>#N/A</v>
      </c>
      <c r="GM56" s="173" t="e">
        <f t="shared" si="206"/>
        <v>#N/A</v>
      </c>
      <c r="GN56" s="173" t="e">
        <f t="shared" si="207"/>
        <v>#N/A</v>
      </c>
      <c r="GO56" s="173" t="e">
        <f t="shared" si="208"/>
        <v>#N/A</v>
      </c>
      <c r="GP56" s="173" t="e">
        <f t="shared" si="209"/>
        <v>#N/A</v>
      </c>
      <c r="GQ56" s="173" t="e">
        <f t="shared" si="210"/>
        <v>#N/A</v>
      </c>
      <c r="GR56" s="173" t="e">
        <f t="shared" si="211"/>
        <v>#N/A</v>
      </c>
      <c r="GS56" s="173" t="e">
        <f t="shared" si="212"/>
        <v>#N/A</v>
      </c>
      <c r="GT56" s="173" t="e">
        <f t="shared" si="213"/>
        <v>#N/A</v>
      </c>
      <c r="GU56" s="173" t="e">
        <f t="shared" si="214"/>
        <v>#N/A</v>
      </c>
      <c r="GV56" s="173" t="e">
        <f t="shared" si="215"/>
        <v>#N/A</v>
      </c>
      <c r="GW56" s="173" t="e">
        <f t="shared" si="216"/>
        <v>#N/A</v>
      </c>
      <c r="GX56" s="173" t="e">
        <f t="shared" si="217"/>
        <v>#N/A</v>
      </c>
      <c r="GY56" s="173" t="e">
        <f t="shared" si="218"/>
        <v>#N/A</v>
      </c>
      <c r="GZ56" s="173" t="e">
        <f t="shared" si="219"/>
        <v>#N/A</v>
      </c>
      <c r="HA56" s="173" t="e">
        <f t="shared" si="220"/>
        <v>#N/A</v>
      </c>
      <c r="HB56" s="173" t="e">
        <f t="shared" si="221"/>
        <v>#N/A</v>
      </c>
      <c r="HC56" s="173" t="e">
        <f t="shared" si="222"/>
        <v>#N/A</v>
      </c>
      <c r="HD56" s="173" t="e">
        <f t="shared" si="223"/>
        <v>#N/A</v>
      </c>
      <c r="HE56" s="173" t="e">
        <f t="shared" si="224"/>
        <v>#N/A</v>
      </c>
      <c r="HF56" s="173" t="e">
        <f t="shared" si="225"/>
        <v>#N/A</v>
      </c>
      <c r="HG56" s="173" t="e">
        <f t="shared" si="226"/>
        <v>#N/A</v>
      </c>
      <c r="HH56" s="173" t="e">
        <f t="shared" si="227"/>
        <v>#N/A</v>
      </c>
      <c r="HI56" s="173" t="e">
        <f t="shared" si="228"/>
        <v>#N/A</v>
      </c>
      <c r="HJ56" s="173" t="e">
        <f t="shared" si="229"/>
        <v>#N/A</v>
      </c>
      <c r="HK56" s="173" t="e">
        <f t="shared" si="230"/>
        <v>#N/A</v>
      </c>
      <c r="HL56" s="173" t="e">
        <f t="shared" si="231"/>
        <v>#N/A</v>
      </c>
      <c r="HM56" s="173" t="e">
        <f t="shared" si="232"/>
        <v>#N/A</v>
      </c>
      <c r="HN56" s="173" t="e">
        <f t="shared" si="233"/>
        <v>#N/A</v>
      </c>
      <c r="HO56" s="173" t="e">
        <f t="shared" si="234"/>
        <v>#N/A</v>
      </c>
      <c r="HP56" s="173" t="e">
        <f t="shared" si="235"/>
        <v>#N/A</v>
      </c>
    </row>
    <row r="57" spans="1:224" hidden="1" x14ac:dyDescent="0.25">
      <c r="A57" s="4">
        <v>54</v>
      </c>
      <c r="B57" s="99"/>
      <c r="C57" s="99"/>
      <c r="D57" s="99"/>
      <c r="E57" s="36" t="str">
        <f t="shared" si="107"/>
        <v/>
      </c>
      <c r="F57" s="36" t="str">
        <f t="shared" si="108"/>
        <v/>
      </c>
      <c r="G57" s="77" t="str">
        <f t="shared" si="109"/>
        <v/>
      </c>
      <c r="H57" s="23"/>
      <c r="I57" s="58"/>
      <c r="J57" s="300"/>
      <c r="K57" s="78" t="str">
        <f>IF(AND(B57&gt;0,C57&gt;0,D57&gt;0),IF(ISBLANK(J57),IF(ISBLANK(H57),"",(D57-B57)*VLOOKUP(H57,VLookups!$A$4:$B$13,2,FALSE)),J57),"")</f>
        <v/>
      </c>
      <c r="L57" s="79" t="str">
        <f t="shared" si="131"/>
        <v/>
      </c>
      <c r="M57" s="99"/>
      <c r="N57" s="290" t="str">
        <f>IF(AND(M57&gt;0,C57&gt;0,NOT(K57="")),ABS(VLOOKUP($M$1,VLookups!$A$43:$B$44,2,FALSE)-_xlfn.NORM.DIST(M57,G57,K57,TRUE)),"")</f>
        <v/>
      </c>
      <c r="O57" s="98" t="str">
        <f>IF(AND($B57&gt;0,$C57&gt;0,$D57&gt;0,NOT(ISBLANK($H57))),_xlfn.NORM.INV(ABS(VLOOKUP($M$1,VLookups!$A$43:$B$44,2,FALSE)-O$3),$G57,$K57),"")</f>
        <v/>
      </c>
      <c r="P57" s="97" t="str">
        <f>IF(AND($B57&gt;0,$C57&gt;0,$D57&gt;0,NOT(ISBLANK($H57))),_xlfn.NORM.INV(ABS(VLOOKUP($M$1,VLookups!$A$43:$B$44,2,FALSE)-P$3),$G57,$K57),"")</f>
        <v/>
      </c>
      <c r="Q57" s="98" t="str">
        <f>IF(AND($B57&gt;0,$C57&gt;0,$D57&gt;0,NOT(ISBLANK($H57))),_xlfn.NORM.INV(ABS(VLOOKUP($M$1,VLookups!$A$43:$B$44,2,FALSE)-Q$3),$G57,$K57),"")</f>
        <v/>
      </c>
      <c r="R57" s="97" t="str">
        <f>IF(AND($B57&gt;0,$C57&gt;0,$D57&gt;0,NOT(ISBLANK($H57))),_xlfn.NORM.INV(ABS(VLOOKUP($M$1,VLookups!$A$43:$B$44,2,FALSE)-R$3),$G57,$K57),"")</f>
        <v/>
      </c>
      <c r="S57" s="98" t="str">
        <f>IF(AND($B57&gt;0,$C57&gt;0,$D57&gt;0,NOT(ISBLANK($H57))),_xlfn.NORM.INV(ABS(VLOOKUP($M$1,VLookups!$A$43:$B$44,2,FALSE)-S$3),$G57,$K57),"")</f>
        <v/>
      </c>
      <c r="T57" s="97" t="str">
        <f>IF(AND($B57&gt;0,$C57&gt;0,$D57&gt;0,NOT(ISBLANK($H57))),_xlfn.NORM.INV(ABS(VLOOKUP($M$1,VLookups!$A$43:$B$44,2,FALSE)-T$3),$G57,$K57),"")</f>
        <v/>
      </c>
      <c r="U57" s="5"/>
      <c r="V57" s="172"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3" t="e">
        <f t="shared" si="135"/>
        <v>#N/A</v>
      </c>
      <c r="DU57" s="173" t="e">
        <f t="shared" si="136"/>
        <v>#N/A</v>
      </c>
      <c r="DV57" s="173" t="e">
        <f t="shared" si="137"/>
        <v>#N/A</v>
      </c>
      <c r="DW57" s="173" t="e">
        <f t="shared" si="138"/>
        <v>#N/A</v>
      </c>
      <c r="DX57" s="173" t="e">
        <f t="shared" si="139"/>
        <v>#N/A</v>
      </c>
      <c r="DY57" s="173" t="e">
        <f t="shared" si="140"/>
        <v>#N/A</v>
      </c>
      <c r="DZ57" s="173" t="e">
        <f t="shared" si="141"/>
        <v>#N/A</v>
      </c>
      <c r="EA57" s="173" t="e">
        <f t="shared" si="142"/>
        <v>#N/A</v>
      </c>
      <c r="EB57" s="173" t="e">
        <f t="shared" si="143"/>
        <v>#N/A</v>
      </c>
      <c r="EC57" s="173" t="e">
        <f t="shared" si="144"/>
        <v>#N/A</v>
      </c>
      <c r="ED57" s="173" t="e">
        <f t="shared" si="145"/>
        <v>#N/A</v>
      </c>
      <c r="EE57" s="173" t="e">
        <f t="shared" si="146"/>
        <v>#N/A</v>
      </c>
      <c r="EF57" s="173" t="e">
        <f t="shared" si="147"/>
        <v>#N/A</v>
      </c>
      <c r="EG57" s="173" t="e">
        <f t="shared" si="148"/>
        <v>#N/A</v>
      </c>
      <c r="EH57" s="173" t="e">
        <f t="shared" si="149"/>
        <v>#N/A</v>
      </c>
      <c r="EI57" s="173" t="e">
        <f t="shared" si="150"/>
        <v>#N/A</v>
      </c>
      <c r="EJ57" s="173" t="e">
        <f t="shared" si="151"/>
        <v>#N/A</v>
      </c>
      <c r="EK57" s="173" t="e">
        <f t="shared" si="152"/>
        <v>#N/A</v>
      </c>
      <c r="EL57" s="173" t="e">
        <f t="shared" si="153"/>
        <v>#N/A</v>
      </c>
      <c r="EM57" s="173" t="e">
        <f t="shared" si="154"/>
        <v>#N/A</v>
      </c>
      <c r="EN57" s="173" t="e">
        <f t="shared" si="155"/>
        <v>#N/A</v>
      </c>
      <c r="EO57" s="173" t="e">
        <f t="shared" si="156"/>
        <v>#N/A</v>
      </c>
      <c r="EP57" s="173" t="e">
        <f t="shared" si="157"/>
        <v>#N/A</v>
      </c>
      <c r="EQ57" s="173" t="e">
        <f t="shared" si="158"/>
        <v>#N/A</v>
      </c>
      <c r="ER57" s="173" t="e">
        <f t="shared" si="159"/>
        <v>#N/A</v>
      </c>
      <c r="ES57" s="173" t="e">
        <f t="shared" si="160"/>
        <v>#N/A</v>
      </c>
      <c r="ET57" s="173" t="e">
        <f t="shared" si="161"/>
        <v>#N/A</v>
      </c>
      <c r="EU57" s="173" t="e">
        <f t="shared" si="162"/>
        <v>#N/A</v>
      </c>
      <c r="EV57" s="173" t="e">
        <f t="shared" si="163"/>
        <v>#N/A</v>
      </c>
      <c r="EW57" s="173" t="e">
        <f t="shared" si="164"/>
        <v>#N/A</v>
      </c>
      <c r="EX57" s="173" t="e">
        <f t="shared" si="165"/>
        <v>#N/A</v>
      </c>
      <c r="EY57" s="173" t="e">
        <f t="shared" si="166"/>
        <v>#N/A</v>
      </c>
      <c r="EZ57" s="173" t="e">
        <f t="shared" si="167"/>
        <v>#N/A</v>
      </c>
      <c r="FA57" s="173" t="e">
        <f t="shared" si="168"/>
        <v>#N/A</v>
      </c>
      <c r="FB57" s="173" t="e">
        <f t="shared" si="169"/>
        <v>#N/A</v>
      </c>
      <c r="FC57" s="173" t="e">
        <f t="shared" si="170"/>
        <v>#N/A</v>
      </c>
      <c r="FD57" s="173" t="e">
        <f t="shared" si="171"/>
        <v>#N/A</v>
      </c>
      <c r="FE57" s="173" t="e">
        <f t="shared" si="172"/>
        <v>#N/A</v>
      </c>
      <c r="FF57" s="173" t="e">
        <f t="shared" si="173"/>
        <v>#N/A</v>
      </c>
      <c r="FG57" s="173" t="e">
        <f t="shared" si="174"/>
        <v>#N/A</v>
      </c>
      <c r="FH57" s="173" t="e">
        <f t="shared" si="175"/>
        <v>#N/A</v>
      </c>
      <c r="FI57" s="173" t="e">
        <f t="shared" si="176"/>
        <v>#N/A</v>
      </c>
      <c r="FJ57" s="173" t="e">
        <f t="shared" si="177"/>
        <v>#N/A</v>
      </c>
      <c r="FK57" s="173" t="e">
        <f t="shared" si="178"/>
        <v>#N/A</v>
      </c>
      <c r="FL57" s="173" t="e">
        <f t="shared" si="179"/>
        <v>#N/A</v>
      </c>
      <c r="FM57" s="173" t="e">
        <f t="shared" si="180"/>
        <v>#N/A</v>
      </c>
      <c r="FN57" s="173" t="e">
        <f t="shared" si="181"/>
        <v>#N/A</v>
      </c>
      <c r="FO57" s="173" t="e">
        <f t="shared" si="182"/>
        <v>#N/A</v>
      </c>
      <c r="FP57" s="173" t="e">
        <f t="shared" si="183"/>
        <v>#N/A</v>
      </c>
      <c r="FQ57" s="173" t="e">
        <f t="shared" si="184"/>
        <v>#N/A</v>
      </c>
      <c r="FR57" s="173" t="e">
        <f t="shared" si="185"/>
        <v>#N/A</v>
      </c>
      <c r="FS57" s="173" t="e">
        <f t="shared" si="186"/>
        <v>#N/A</v>
      </c>
      <c r="FT57" s="173" t="e">
        <f t="shared" si="187"/>
        <v>#N/A</v>
      </c>
      <c r="FU57" s="173" t="e">
        <f t="shared" si="188"/>
        <v>#N/A</v>
      </c>
      <c r="FV57" s="173" t="e">
        <f t="shared" si="189"/>
        <v>#N/A</v>
      </c>
      <c r="FW57" s="173" t="e">
        <f t="shared" si="190"/>
        <v>#N/A</v>
      </c>
      <c r="FX57" s="173" t="e">
        <f t="shared" si="191"/>
        <v>#N/A</v>
      </c>
      <c r="FY57" s="173" t="e">
        <f t="shared" si="192"/>
        <v>#N/A</v>
      </c>
      <c r="FZ57" s="173" t="e">
        <f t="shared" si="193"/>
        <v>#N/A</v>
      </c>
      <c r="GA57" s="173" t="e">
        <f t="shared" si="194"/>
        <v>#N/A</v>
      </c>
      <c r="GB57" s="173" t="e">
        <f t="shared" si="195"/>
        <v>#N/A</v>
      </c>
      <c r="GC57" s="173" t="e">
        <f t="shared" si="196"/>
        <v>#N/A</v>
      </c>
      <c r="GD57" s="173" t="e">
        <f t="shared" si="197"/>
        <v>#N/A</v>
      </c>
      <c r="GE57" s="173" t="e">
        <f t="shared" si="198"/>
        <v>#N/A</v>
      </c>
      <c r="GF57" s="173" t="e">
        <f t="shared" si="199"/>
        <v>#N/A</v>
      </c>
      <c r="GG57" s="173" t="e">
        <f t="shared" si="200"/>
        <v>#N/A</v>
      </c>
      <c r="GH57" s="173" t="e">
        <f t="shared" si="201"/>
        <v>#N/A</v>
      </c>
      <c r="GI57" s="173" t="e">
        <f t="shared" si="202"/>
        <v>#N/A</v>
      </c>
      <c r="GJ57" s="173" t="e">
        <f t="shared" si="203"/>
        <v>#N/A</v>
      </c>
      <c r="GK57" s="173" t="e">
        <f t="shared" si="204"/>
        <v>#N/A</v>
      </c>
      <c r="GL57" s="173" t="e">
        <f t="shared" si="205"/>
        <v>#N/A</v>
      </c>
      <c r="GM57" s="173" t="e">
        <f t="shared" si="206"/>
        <v>#N/A</v>
      </c>
      <c r="GN57" s="173" t="e">
        <f t="shared" si="207"/>
        <v>#N/A</v>
      </c>
      <c r="GO57" s="173" t="e">
        <f t="shared" si="208"/>
        <v>#N/A</v>
      </c>
      <c r="GP57" s="173" t="e">
        <f t="shared" si="209"/>
        <v>#N/A</v>
      </c>
      <c r="GQ57" s="173" t="e">
        <f t="shared" si="210"/>
        <v>#N/A</v>
      </c>
      <c r="GR57" s="173" t="e">
        <f t="shared" si="211"/>
        <v>#N/A</v>
      </c>
      <c r="GS57" s="173" t="e">
        <f t="shared" si="212"/>
        <v>#N/A</v>
      </c>
      <c r="GT57" s="173" t="e">
        <f t="shared" si="213"/>
        <v>#N/A</v>
      </c>
      <c r="GU57" s="173" t="e">
        <f t="shared" si="214"/>
        <v>#N/A</v>
      </c>
      <c r="GV57" s="173" t="e">
        <f t="shared" si="215"/>
        <v>#N/A</v>
      </c>
      <c r="GW57" s="173" t="e">
        <f t="shared" si="216"/>
        <v>#N/A</v>
      </c>
      <c r="GX57" s="173" t="e">
        <f t="shared" si="217"/>
        <v>#N/A</v>
      </c>
      <c r="GY57" s="173" t="e">
        <f t="shared" si="218"/>
        <v>#N/A</v>
      </c>
      <c r="GZ57" s="173" t="e">
        <f t="shared" si="219"/>
        <v>#N/A</v>
      </c>
      <c r="HA57" s="173" t="e">
        <f t="shared" si="220"/>
        <v>#N/A</v>
      </c>
      <c r="HB57" s="173" t="e">
        <f t="shared" si="221"/>
        <v>#N/A</v>
      </c>
      <c r="HC57" s="173" t="e">
        <f t="shared" si="222"/>
        <v>#N/A</v>
      </c>
      <c r="HD57" s="173" t="e">
        <f t="shared" si="223"/>
        <v>#N/A</v>
      </c>
      <c r="HE57" s="173" t="e">
        <f t="shared" si="224"/>
        <v>#N/A</v>
      </c>
      <c r="HF57" s="173" t="e">
        <f t="shared" si="225"/>
        <v>#N/A</v>
      </c>
      <c r="HG57" s="173" t="e">
        <f t="shared" si="226"/>
        <v>#N/A</v>
      </c>
      <c r="HH57" s="173" t="e">
        <f t="shared" si="227"/>
        <v>#N/A</v>
      </c>
      <c r="HI57" s="173" t="e">
        <f t="shared" si="228"/>
        <v>#N/A</v>
      </c>
      <c r="HJ57" s="173" t="e">
        <f t="shared" si="229"/>
        <v>#N/A</v>
      </c>
      <c r="HK57" s="173" t="e">
        <f t="shared" si="230"/>
        <v>#N/A</v>
      </c>
      <c r="HL57" s="173" t="e">
        <f t="shared" si="231"/>
        <v>#N/A</v>
      </c>
      <c r="HM57" s="173" t="e">
        <f t="shared" si="232"/>
        <v>#N/A</v>
      </c>
      <c r="HN57" s="173" t="e">
        <f t="shared" si="233"/>
        <v>#N/A</v>
      </c>
      <c r="HO57" s="173" t="e">
        <f t="shared" si="234"/>
        <v>#N/A</v>
      </c>
      <c r="HP57" s="173" t="e">
        <f t="shared" si="235"/>
        <v>#N/A</v>
      </c>
    </row>
    <row r="58" spans="1:224" hidden="1" x14ac:dyDescent="0.25">
      <c r="A58" s="4">
        <v>55</v>
      </c>
      <c r="B58" s="99"/>
      <c r="C58" s="99"/>
      <c r="D58" s="99"/>
      <c r="E58" s="36" t="str">
        <f t="shared" si="107"/>
        <v/>
      </c>
      <c r="F58" s="36" t="str">
        <f t="shared" si="108"/>
        <v/>
      </c>
      <c r="G58" s="77" t="str">
        <f t="shared" si="109"/>
        <v/>
      </c>
      <c r="H58" s="23"/>
      <c r="I58" s="58"/>
      <c r="J58" s="300"/>
      <c r="K58" s="78" t="str">
        <f>IF(AND(B58&gt;0,C58&gt;0,D58&gt;0),IF(ISBLANK(J58),IF(ISBLANK(H58),"",(D58-B58)*VLOOKUP(H58,VLookups!$A$4:$B$13,2,FALSE)),J58),"")</f>
        <v/>
      </c>
      <c r="L58" s="79" t="str">
        <f t="shared" si="131"/>
        <v/>
      </c>
      <c r="M58" s="99"/>
      <c r="N58" s="290" t="str">
        <f>IF(AND(M58&gt;0,C58&gt;0,NOT(K58="")),ABS(VLOOKUP($M$1,VLookups!$A$43:$B$44,2,FALSE)-_xlfn.NORM.DIST(M58,G58,K58,TRUE)),"")</f>
        <v/>
      </c>
      <c r="O58" s="98" t="str">
        <f>IF(AND($B58&gt;0,$C58&gt;0,$D58&gt;0,NOT(ISBLANK($H58))),_xlfn.NORM.INV(ABS(VLOOKUP($M$1,VLookups!$A$43:$B$44,2,FALSE)-O$3),$G58,$K58),"")</f>
        <v/>
      </c>
      <c r="P58" s="97" t="str">
        <f>IF(AND($B58&gt;0,$C58&gt;0,$D58&gt;0,NOT(ISBLANK($H58))),_xlfn.NORM.INV(ABS(VLOOKUP($M$1,VLookups!$A$43:$B$44,2,FALSE)-P$3),$G58,$K58),"")</f>
        <v/>
      </c>
      <c r="Q58" s="98" t="str">
        <f>IF(AND($B58&gt;0,$C58&gt;0,$D58&gt;0,NOT(ISBLANK($H58))),_xlfn.NORM.INV(ABS(VLOOKUP($M$1,VLookups!$A$43:$B$44,2,FALSE)-Q$3),$G58,$K58),"")</f>
        <v/>
      </c>
      <c r="R58" s="97" t="str">
        <f>IF(AND($B58&gt;0,$C58&gt;0,$D58&gt;0,NOT(ISBLANK($H58))),_xlfn.NORM.INV(ABS(VLOOKUP($M$1,VLookups!$A$43:$B$44,2,FALSE)-R$3),$G58,$K58),"")</f>
        <v/>
      </c>
      <c r="S58" s="98" t="str">
        <f>IF(AND($B58&gt;0,$C58&gt;0,$D58&gt;0,NOT(ISBLANK($H58))),_xlfn.NORM.INV(ABS(VLOOKUP($M$1,VLookups!$A$43:$B$44,2,FALSE)-S$3),$G58,$K58),"")</f>
        <v/>
      </c>
      <c r="T58" s="97" t="str">
        <f>IF(AND($B58&gt;0,$C58&gt;0,$D58&gt;0,NOT(ISBLANK($H58))),_xlfn.NORM.INV(ABS(VLOOKUP($M$1,VLookups!$A$43:$B$44,2,FALSE)-T$3),$G58,$K58),"")</f>
        <v/>
      </c>
      <c r="U58" s="5"/>
      <c r="V58" s="172"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3" t="e">
        <f t="shared" si="135"/>
        <v>#N/A</v>
      </c>
      <c r="DU58" s="173" t="e">
        <f t="shared" si="136"/>
        <v>#N/A</v>
      </c>
      <c r="DV58" s="173" t="e">
        <f t="shared" si="137"/>
        <v>#N/A</v>
      </c>
      <c r="DW58" s="173" t="e">
        <f t="shared" si="138"/>
        <v>#N/A</v>
      </c>
      <c r="DX58" s="173" t="e">
        <f t="shared" si="139"/>
        <v>#N/A</v>
      </c>
      <c r="DY58" s="173" t="e">
        <f t="shared" si="140"/>
        <v>#N/A</v>
      </c>
      <c r="DZ58" s="173" t="e">
        <f t="shared" si="141"/>
        <v>#N/A</v>
      </c>
      <c r="EA58" s="173" t="e">
        <f t="shared" si="142"/>
        <v>#N/A</v>
      </c>
      <c r="EB58" s="173" t="e">
        <f t="shared" si="143"/>
        <v>#N/A</v>
      </c>
      <c r="EC58" s="173" t="e">
        <f t="shared" si="144"/>
        <v>#N/A</v>
      </c>
      <c r="ED58" s="173" t="e">
        <f t="shared" si="145"/>
        <v>#N/A</v>
      </c>
      <c r="EE58" s="173" t="e">
        <f t="shared" si="146"/>
        <v>#N/A</v>
      </c>
      <c r="EF58" s="173" t="e">
        <f t="shared" si="147"/>
        <v>#N/A</v>
      </c>
      <c r="EG58" s="173" t="e">
        <f t="shared" si="148"/>
        <v>#N/A</v>
      </c>
      <c r="EH58" s="173" t="e">
        <f t="shared" si="149"/>
        <v>#N/A</v>
      </c>
      <c r="EI58" s="173" t="e">
        <f t="shared" si="150"/>
        <v>#N/A</v>
      </c>
      <c r="EJ58" s="173" t="e">
        <f t="shared" si="151"/>
        <v>#N/A</v>
      </c>
      <c r="EK58" s="173" t="e">
        <f t="shared" si="152"/>
        <v>#N/A</v>
      </c>
      <c r="EL58" s="173" t="e">
        <f t="shared" si="153"/>
        <v>#N/A</v>
      </c>
      <c r="EM58" s="173" t="e">
        <f t="shared" si="154"/>
        <v>#N/A</v>
      </c>
      <c r="EN58" s="173" t="e">
        <f t="shared" si="155"/>
        <v>#N/A</v>
      </c>
      <c r="EO58" s="173" t="e">
        <f t="shared" si="156"/>
        <v>#N/A</v>
      </c>
      <c r="EP58" s="173" t="e">
        <f t="shared" si="157"/>
        <v>#N/A</v>
      </c>
      <c r="EQ58" s="173" t="e">
        <f t="shared" si="158"/>
        <v>#N/A</v>
      </c>
      <c r="ER58" s="173" t="e">
        <f t="shared" si="159"/>
        <v>#N/A</v>
      </c>
      <c r="ES58" s="173" t="e">
        <f t="shared" si="160"/>
        <v>#N/A</v>
      </c>
      <c r="ET58" s="173" t="e">
        <f t="shared" si="161"/>
        <v>#N/A</v>
      </c>
      <c r="EU58" s="173" t="e">
        <f t="shared" si="162"/>
        <v>#N/A</v>
      </c>
      <c r="EV58" s="173" t="e">
        <f t="shared" si="163"/>
        <v>#N/A</v>
      </c>
      <c r="EW58" s="173" t="e">
        <f t="shared" si="164"/>
        <v>#N/A</v>
      </c>
      <c r="EX58" s="173" t="e">
        <f t="shared" si="165"/>
        <v>#N/A</v>
      </c>
      <c r="EY58" s="173" t="e">
        <f t="shared" si="166"/>
        <v>#N/A</v>
      </c>
      <c r="EZ58" s="173" t="e">
        <f t="shared" si="167"/>
        <v>#N/A</v>
      </c>
      <c r="FA58" s="173" t="e">
        <f t="shared" si="168"/>
        <v>#N/A</v>
      </c>
      <c r="FB58" s="173" t="e">
        <f t="shared" si="169"/>
        <v>#N/A</v>
      </c>
      <c r="FC58" s="173" t="e">
        <f t="shared" si="170"/>
        <v>#N/A</v>
      </c>
      <c r="FD58" s="173" t="e">
        <f t="shared" si="171"/>
        <v>#N/A</v>
      </c>
      <c r="FE58" s="173" t="e">
        <f t="shared" si="172"/>
        <v>#N/A</v>
      </c>
      <c r="FF58" s="173" t="e">
        <f t="shared" si="173"/>
        <v>#N/A</v>
      </c>
      <c r="FG58" s="173" t="e">
        <f t="shared" si="174"/>
        <v>#N/A</v>
      </c>
      <c r="FH58" s="173" t="e">
        <f t="shared" si="175"/>
        <v>#N/A</v>
      </c>
      <c r="FI58" s="173" t="e">
        <f t="shared" si="176"/>
        <v>#N/A</v>
      </c>
      <c r="FJ58" s="173" t="e">
        <f t="shared" si="177"/>
        <v>#N/A</v>
      </c>
      <c r="FK58" s="173" t="e">
        <f t="shared" si="178"/>
        <v>#N/A</v>
      </c>
      <c r="FL58" s="173" t="e">
        <f t="shared" si="179"/>
        <v>#N/A</v>
      </c>
      <c r="FM58" s="173" t="e">
        <f t="shared" si="180"/>
        <v>#N/A</v>
      </c>
      <c r="FN58" s="173" t="e">
        <f t="shared" si="181"/>
        <v>#N/A</v>
      </c>
      <c r="FO58" s="173" t="e">
        <f t="shared" si="182"/>
        <v>#N/A</v>
      </c>
      <c r="FP58" s="173" t="e">
        <f t="shared" si="183"/>
        <v>#N/A</v>
      </c>
      <c r="FQ58" s="173" t="e">
        <f t="shared" si="184"/>
        <v>#N/A</v>
      </c>
      <c r="FR58" s="173" t="e">
        <f t="shared" si="185"/>
        <v>#N/A</v>
      </c>
      <c r="FS58" s="173" t="e">
        <f t="shared" si="186"/>
        <v>#N/A</v>
      </c>
      <c r="FT58" s="173" t="e">
        <f t="shared" si="187"/>
        <v>#N/A</v>
      </c>
      <c r="FU58" s="173" t="e">
        <f t="shared" si="188"/>
        <v>#N/A</v>
      </c>
      <c r="FV58" s="173" t="e">
        <f t="shared" si="189"/>
        <v>#N/A</v>
      </c>
      <c r="FW58" s="173" t="e">
        <f t="shared" si="190"/>
        <v>#N/A</v>
      </c>
      <c r="FX58" s="173" t="e">
        <f t="shared" si="191"/>
        <v>#N/A</v>
      </c>
      <c r="FY58" s="173" t="e">
        <f t="shared" si="192"/>
        <v>#N/A</v>
      </c>
      <c r="FZ58" s="173" t="e">
        <f t="shared" si="193"/>
        <v>#N/A</v>
      </c>
      <c r="GA58" s="173" t="e">
        <f t="shared" si="194"/>
        <v>#N/A</v>
      </c>
      <c r="GB58" s="173" t="e">
        <f t="shared" si="195"/>
        <v>#N/A</v>
      </c>
      <c r="GC58" s="173" t="e">
        <f t="shared" si="196"/>
        <v>#N/A</v>
      </c>
      <c r="GD58" s="173" t="e">
        <f t="shared" si="197"/>
        <v>#N/A</v>
      </c>
      <c r="GE58" s="173" t="e">
        <f t="shared" si="198"/>
        <v>#N/A</v>
      </c>
      <c r="GF58" s="173" t="e">
        <f t="shared" si="199"/>
        <v>#N/A</v>
      </c>
      <c r="GG58" s="173" t="e">
        <f t="shared" si="200"/>
        <v>#N/A</v>
      </c>
      <c r="GH58" s="173" t="e">
        <f t="shared" si="201"/>
        <v>#N/A</v>
      </c>
      <c r="GI58" s="173" t="e">
        <f t="shared" si="202"/>
        <v>#N/A</v>
      </c>
      <c r="GJ58" s="173" t="e">
        <f t="shared" si="203"/>
        <v>#N/A</v>
      </c>
      <c r="GK58" s="173" t="e">
        <f t="shared" si="204"/>
        <v>#N/A</v>
      </c>
      <c r="GL58" s="173" t="e">
        <f t="shared" si="205"/>
        <v>#N/A</v>
      </c>
      <c r="GM58" s="173" t="e">
        <f t="shared" si="206"/>
        <v>#N/A</v>
      </c>
      <c r="GN58" s="173" t="e">
        <f t="shared" si="207"/>
        <v>#N/A</v>
      </c>
      <c r="GO58" s="173" t="e">
        <f t="shared" si="208"/>
        <v>#N/A</v>
      </c>
      <c r="GP58" s="173" t="e">
        <f t="shared" si="209"/>
        <v>#N/A</v>
      </c>
      <c r="GQ58" s="173" t="e">
        <f t="shared" si="210"/>
        <v>#N/A</v>
      </c>
      <c r="GR58" s="173" t="e">
        <f t="shared" si="211"/>
        <v>#N/A</v>
      </c>
      <c r="GS58" s="173" t="e">
        <f t="shared" si="212"/>
        <v>#N/A</v>
      </c>
      <c r="GT58" s="173" t="e">
        <f t="shared" si="213"/>
        <v>#N/A</v>
      </c>
      <c r="GU58" s="173" t="e">
        <f t="shared" si="214"/>
        <v>#N/A</v>
      </c>
      <c r="GV58" s="173" t="e">
        <f t="shared" si="215"/>
        <v>#N/A</v>
      </c>
      <c r="GW58" s="173" t="e">
        <f t="shared" si="216"/>
        <v>#N/A</v>
      </c>
      <c r="GX58" s="173" t="e">
        <f t="shared" si="217"/>
        <v>#N/A</v>
      </c>
      <c r="GY58" s="173" t="e">
        <f t="shared" si="218"/>
        <v>#N/A</v>
      </c>
      <c r="GZ58" s="173" t="e">
        <f t="shared" si="219"/>
        <v>#N/A</v>
      </c>
      <c r="HA58" s="173" t="e">
        <f t="shared" si="220"/>
        <v>#N/A</v>
      </c>
      <c r="HB58" s="173" t="e">
        <f t="shared" si="221"/>
        <v>#N/A</v>
      </c>
      <c r="HC58" s="173" t="e">
        <f t="shared" si="222"/>
        <v>#N/A</v>
      </c>
      <c r="HD58" s="173" t="e">
        <f t="shared" si="223"/>
        <v>#N/A</v>
      </c>
      <c r="HE58" s="173" t="e">
        <f t="shared" si="224"/>
        <v>#N/A</v>
      </c>
      <c r="HF58" s="173" t="e">
        <f t="shared" si="225"/>
        <v>#N/A</v>
      </c>
      <c r="HG58" s="173" t="e">
        <f t="shared" si="226"/>
        <v>#N/A</v>
      </c>
      <c r="HH58" s="173" t="e">
        <f t="shared" si="227"/>
        <v>#N/A</v>
      </c>
      <c r="HI58" s="173" t="e">
        <f t="shared" si="228"/>
        <v>#N/A</v>
      </c>
      <c r="HJ58" s="173" t="e">
        <f t="shared" si="229"/>
        <v>#N/A</v>
      </c>
      <c r="HK58" s="173" t="e">
        <f t="shared" si="230"/>
        <v>#N/A</v>
      </c>
      <c r="HL58" s="173" t="e">
        <f t="shared" si="231"/>
        <v>#N/A</v>
      </c>
      <c r="HM58" s="173" t="e">
        <f t="shared" si="232"/>
        <v>#N/A</v>
      </c>
      <c r="HN58" s="173" t="e">
        <f t="shared" si="233"/>
        <v>#N/A</v>
      </c>
      <c r="HO58" s="173" t="e">
        <f t="shared" si="234"/>
        <v>#N/A</v>
      </c>
      <c r="HP58" s="173" t="e">
        <f t="shared" si="235"/>
        <v>#N/A</v>
      </c>
    </row>
    <row r="59" spans="1:224" hidden="1" x14ac:dyDescent="0.25">
      <c r="A59" s="4">
        <v>56</v>
      </c>
      <c r="B59" s="99"/>
      <c r="C59" s="99"/>
      <c r="D59" s="99"/>
      <c r="E59" s="36" t="str">
        <f t="shared" si="107"/>
        <v/>
      </c>
      <c r="F59" s="36" t="str">
        <f t="shared" si="108"/>
        <v/>
      </c>
      <c r="G59" s="77" t="str">
        <f t="shared" si="109"/>
        <v/>
      </c>
      <c r="H59" s="23"/>
      <c r="I59" s="58"/>
      <c r="J59" s="300"/>
      <c r="K59" s="78" t="str">
        <f>IF(AND(B59&gt;0,C59&gt;0,D59&gt;0),IF(ISBLANK(J59),IF(ISBLANK(H59),"",(D59-B59)*VLOOKUP(H59,VLookups!$A$4:$B$13,2,FALSE)),J59),"")</f>
        <v/>
      </c>
      <c r="L59" s="79" t="str">
        <f t="shared" si="131"/>
        <v/>
      </c>
      <c r="M59" s="99"/>
      <c r="N59" s="290" t="str">
        <f>IF(AND(M59&gt;0,C59&gt;0,NOT(K59="")),ABS(VLOOKUP($M$1,VLookups!$A$43:$B$44,2,FALSE)-_xlfn.NORM.DIST(M59,G59,K59,TRUE)),"")</f>
        <v/>
      </c>
      <c r="O59" s="98" t="str">
        <f>IF(AND($B59&gt;0,$C59&gt;0,$D59&gt;0,NOT(ISBLANK($H59))),_xlfn.NORM.INV(ABS(VLOOKUP($M$1,VLookups!$A$43:$B$44,2,FALSE)-O$3),$G59,$K59),"")</f>
        <v/>
      </c>
      <c r="P59" s="97" t="str">
        <f>IF(AND($B59&gt;0,$C59&gt;0,$D59&gt;0,NOT(ISBLANK($H59))),_xlfn.NORM.INV(ABS(VLOOKUP($M$1,VLookups!$A$43:$B$44,2,FALSE)-P$3),$G59,$K59),"")</f>
        <v/>
      </c>
      <c r="Q59" s="98" t="str">
        <f>IF(AND($B59&gt;0,$C59&gt;0,$D59&gt;0,NOT(ISBLANK($H59))),_xlfn.NORM.INV(ABS(VLOOKUP($M$1,VLookups!$A$43:$B$44,2,FALSE)-Q$3),$G59,$K59),"")</f>
        <v/>
      </c>
      <c r="R59" s="97" t="str">
        <f>IF(AND($B59&gt;0,$C59&gt;0,$D59&gt;0,NOT(ISBLANK($H59))),_xlfn.NORM.INV(ABS(VLOOKUP($M$1,VLookups!$A$43:$B$44,2,FALSE)-R$3),$G59,$K59),"")</f>
        <v/>
      </c>
      <c r="S59" s="98" t="str">
        <f>IF(AND($B59&gt;0,$C59&gt;0,$D59&gt;0,NOT(ISBLANK($H59))),_xlfn.NORM.INV(ABS(VLOOKUP($M$1,VLookups!$A$43:$B$44,2,FALSE)-S$3),$G59,$K59),"")</f>
        <v/>
      </c>
      <c r="T59" s="97" t="str">
        <f>IF(AND($B59&gt;0,$C59&gt;0,$D59&gt;0,NOT(ISBLANK($H59))),_xlfn.NORM.INV(ABS(VLOOKUP($M$1,VLookups!$A$43:$B$44,2,FALSE)-T$3),$G59,$K59),"")</f>
        <v/>
      </c>
      <c r="U59" s="5"/>
      <c r="V59" s="172"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3" t="e">
        <f t="shared" si="135"/>
        <v>#N/A</v>
      </c>
      <c r="DU59" s="173" t="e">
        <f t="shared" si="136"/>
        <v>#N/A</v>
      </c>
      <c r="DV59" s="173" t="e">
        <f t="shared" si="137"/>
        <v>#N/A</v>
      </c>
      <c r="DW59" s="173" t="e">
        <f t="shared" si="138"/>
        <v>#N/A</v>
      </c>
      <c r="DX59" s="173" t="e">
        <f t="shared" si="139"/>
        <v>#N/A</v>
      </c>
      <c r="DY59" s="173" t="e">
        <f t="shared" si="140"/>
        <v>#N/A</v>
      </c>
      <c r="DZ59" s="173" t="e">
        <f t="shared" si="141"/>
        <v>#N/A</v>
      </c>
      <c r="EA59" s="173" t="e">
        <f t="shared" si="142"/>
        <v>#N/A</v>
      </c>
      <c r="EB59" s="173" t="e">
        <f t="shared" si="143"/>
        <v>#N/A</v>
      </c>
      <c r="EC59" s="173" t="e">
        <f t="shared" si="144"/>
        <v>#N/A</v>
      </c>
      <c r="ED59" s="173" t="e">
        <f t="shared" si="145"/>
        <v>#N/A</v>
      </c>
      <c r="EE59" s="173" t="e">
        <f t="shared" si="146"/>
        <v>#N/A</v>
      </c>
      <c r="EF59" s="173" t="e">
        <f t="shared" si="147"/>
        <v>#N/A</v>
      </c>
      <c r="EG59" s="173" t="e">
        <f t="shared" si="148"/>
        <v>#N/A</v>
      </c>
      <c r="EH59" s="173" t="e">
        <f t="shared" si="149"/>
        <v>#N/A</v>
      </c>
      <c r="EI59" s="173" t="e">
        <f t="shared" si="150"/>
        <v>#N/A</v>
      </c>
      <c r="EJ59" s="173" t="e">
        <f t="shared" si="151"/>
        <v>#N/A</v>
      </c>
      <c r="EK59" s="173" t="e">
        <f t="shared" si="152"/>
        <v>#N/A</v>
      </c>
      <c r="EL59" s="173" t="e">
        <f t="shared" si="153"/>
        <v>#N/A</v>
      </c>
      <c r="EM59" s="173" t="e">
        <f t="shared" si="154"/>
        <v>#N/A</v>
      </c>
      <c r="EN59" s="173" t="e">
        <f t="shared" si="155"/>
        <v>#N/A</v>
      </c>
      <c r="EO59" s="173" t="e">
        <f t="shared" si="156"/>
        <v>#N/A</v>
      </c>
      <c r="EP59" s="173" t="e">
        <f t="shared" si="157"/>
        <v>#N/A</v>
      </c>
      <c r="EQ59" s="173" t="e">
        <f t="shared" si="158"/>
        <v>#N/A</v>
      </c>
      <c r="ER59" s="173" t="e">
        <f t="shared" si="159"/>
        <v>#N/A</v>
      </c>
      <c r="ES59" s="173" t="e">
        <f t="shared" si="160"/>
        <v>#N/A</v>
      </c>
      <c r="ET59" s="173" t="e">
        <f t="shared" si="161"/>
        <v>#N/A</v>
      </c>
      <c r="EU59" s="173" t="e">
        <f t="shared" si="162"/>
        <v>#N/A</v>
      </c>
      <c r="EV59" s="173" t="e">
        <f t="shared" si="163"/>
        <v>#N/A</v>
      </c>
      <c r="EW59" s="173" t="e">
        <f t="shared" si="164"/>
        <v>#N/A</v>
      </c>
      <c r="EX59" s="173" t="e">
        <f t="shared" si="165"/>
        <v>#N/A</v>
      </c>
      <c r="EY59" s="173" t="e">
        <f t="shared" si="166"/>
        <v>#N/A</v>
      </c>
      <c r="EZ59" s="173" t="e">
        <f t="shared" si="167"/>
        <v>#N/A</v>
      </c>
      <c r="FA59" s="173" t="e">
        <f t="shared" si="168"/>
        <v>#N/A</v>
      </c>
      <c r="FB59" s="173" t="e">
        <f t="shared" si="169"/>
        <v>#N/A</v>
      </c>
      <c r="FC59" s="173" t="e">
        <f t="shared" si="170"/>
        <v>#N/A</v>
      </c>
      <c r="FD59" s="173" t="e">
        <f t="shared" si="171"/>
        <v>#N/A</v>
      </c>
      <c r="FE59" s="173" t="e">
        <f t="shared" si="172"/>
        <v>#N/A</v>
      </c>
      <c r="FF59" s="173" t="e">
        <f t="shared" si="173"/>
        <v>#N/A</v>
      </c>
      <c r="FG59" s="173" t="e">
        <f t="shared" si="174"/>
        <v>#N/A</v>
      </c>
      <c r="FH59" s="173" t="e">
        <f t="shared" si="175"/>
        <v>#N/A</v>
      </c>
      <c r="FI59" s="173" t="e">
        <f t="shared" si="176"/>
        <v>#N/A</v>
      </c>
      <c r="FJ59" s="173" t="e">
        <f t="shared" si="177"/>
        <v>#N/A</v>
      </c>
      <c r="FK59" s="173" t="e">
        <f t="shared" si="178"/>
        <v>#N/A</v>
      </c>
      <c r="FL59" s="173" t="e">
        <f t="shared" si="179"/>
        <v>#N/A</v>
      </c>
      <c r="FM59" s="173" t="e">
        <f t="shared" si="180"/>
        <v>#N/A</v>
      </c>
      <c r="FN59" s="173" t="e">
        <f t="shared" si="181"/>
        <v>#N/A</v>
      </c>
      <c r="FO59" s="173" t="e">
        <f t="shared" si="182"/>
        <v>#N/A</v>
      </c>
      <c r="FP59" s="173" t="e">
        <f t="shared" si="183"/>
        <v>#N/A</v>
      </c>
      <c r="FQ59" s="173" t="e">
        <f t="shared" si="184"/>
        <v>#N/A</v>
      </c>
      <c r="FR59" s="173" t="e">
        <f t="shared" si="185"/>
        <v>#N/A</v>
      </c>
      <c r="FS59" s="173" t="e">
        <f t="shared" si="186"/>
        <v>#N/A</v>
      </c>
      <c r="FT59" s="173" t="e">
        <f t="shared" si="187"/>
        <v>#N/A</v>
      </c>
      <c r="FU59" s="173" t="e">
        <f t="shared" si="188"/>
        <v>#N/A</v>
      </c>
      <c r="FV59" s="173" t="e">
        <f t="shared" si="189"/>
        <v>#N/A</v>
      </c>
      <c r="FW59" s="173" t="e">
        <f t="shared" si="190"/>
        <v>#N/A</v>
      </c>
      <c r="FX59" s="173" t="e">
        <f t="shared" si="191"/>
        <v>#N/A</v>
      </c>
      <c r="FY59" s="173" t="e">
        <f t="shared" si="192"/>
        <v>#N/A</v>
      </c>
      <c r="FZ59" s="173" t="e">
        <f t="shared" si="193"/>
        <v>#N/A</v>
      </c>
      <c r="GA59" s="173" t="e">
        <f t="shared" si="194"/>
        <v>#N/A</v>
      </c>
      <c r="GB59" s="173" t="e">
        <f t="shared" si="195"/>
        <v>#N/A</v>
      </c>
      <c r="GC59" s="173" t="e">
        <f t="shared" si="196"/>
        <v>#N/A</v>
      </c>
      <c r="GD59" s="173" t="e">
        <f t="shared" si="197"/>
        <v>#N/A</v>
      </c>
      <c r="GE59" s="173" t="e">
        <f t="shared" si="198"/>
        <v>#N/A</v>
      </c>
      <c r="GF59" s="173" t="e">
        <f t="shared" si="199"/>
        <v>#N/A</v>
      </c>
      <c r="GG59" s="173" t="e">
        <f t="shared" si="200"/>
        <v>#N/A</v>
      </c>
      <c r="GH59" s="173" t="e">
        <f t="shared" si="201"/>
        <v>#N/A</v>
      </c>
      <c r="GI59" s="173" t="e">
        <f t="shared" si="202"/>
        <v>#N/A</v>
      </c>
      <c r="GJ59" s="173" t="e">
        <f t="shared" si="203"/>
        <v>#N/A</v>
      </c>
      <c r="GK59" s="173" t="e">
        <f t="shared" si="204"/>
        <v>#N/A</v>
      </c>
      <c r="GL59" s="173" t="e">
        <f t="shared" si="205"/>
        <v>#N/A</v>
      </c>
      <c r="GM59" s="173" t="e">
        <f t="shared" si="206"/>
        <v>#N/A</v>
      </c>
      <c r="GN59" s="173" t="e">
        <f t="shared" si="207"/>
        <v>#N/A</v>
      </c>
      <c r="GO59" s="173" t="e">
        <f t="shared" si="208"/>
        <v>#N/A</v>
      </c>
      <c r="GP59" s="173" t="e">
        <f t="shared" si="209"/>
        <v>#N/A</v>
      </c>
      <c r="GQ59" s="173" t="e">
        <f t="shared" si="210"/>
        <v>#N/A</v>
      </c>
      <c r="GR59" s="173" t="e">
        <f t="shared" si="211"/>
        <v>#N/A</v>
      </c>
      <c r="GS59" s="173" t="e">
        <f t="shared" si="212"/>
        <v>#N/A</v>
      </c>
      <c r="GT59" s="173" t="e">
        <f t="shared" si="213"/>
        <v>#N/A</v>
      </c>
      <c r="GU59" s="173" t="e">
        <f t="shared" si="214"/>
        <v>#N/A</v>
      </c>
      <c r="GV59" s="173" t="e">
        <f t="shared" si="215"/>
        <v>#N/A</v>
      </c>
      <c r="GW59" s="173" t="e">
        <f t="shared" si="216"/>
        <v>#N/A</v>
      </c>
      <c r="GX59" s="173" t="e">
        <f t="shared" si="217"/>
        <v>#N/A</v>
      </c>
      <c r="GY59" s="173" t="e">
        <f t="shared" si="218"/>
        <v>#N/A</v>
      </c>
      <c r="GZ59" s="173" t="e">
        <f t="shared" si="219"/>
        <v>#N/A</v>
      </c>
      <c r="HA59" s="173" t="e">
        <f t="shared" si="220"/>
        <v>#N/A</v>
      </c>
      <c r="HB59" s="173" t="e">
        <f t="shared" si="221"/>
        <v>#N/A</v>
      </c>
      <c r="HC59" s="173" t="e">
        <f t="shared" si="222"/>
        <v>#N/A</v>
      </c>
      <c r="HD59" s="173" t="e">
        <f t="shared" si="223"/>
        <v>#N/A</v>
      </c>
      <c r="HE59" s="173" t="e">
        <f t="shared" si="224"/>
        <v>#N/A</v>
      </c>
      <c r="HF59" s="173" t="e">
        <f t="shared" si="225"/>
        <v>#N/A</v>
      </c>
      <c r="HG59" s="173" t="e">
        <f t="shared" si="226"/>
        <v>#N/A</v>
      </c>
      <c r="HH59" s="173" t="e">
        <f t="shared" si="227"/>
        <v>#N/A</v>
      </c>
      <c r="HI59" s="173" t="e">
        <f t="shared" si="228"/>
        <v>#N/A</v>
      </c>
      <c r="HJ59" s="173" t="e">
        <f t="shared" si="229"/>
        <v>#N/A</v>
      </c>
      <c r="HK59" s="173" t="e">
        <f t="shared" si="230"/>
        <v>#N/A</v>
      </c>
      <c r="HL59" s="173" t="e">
        <f t="shared" si="231"/>
        <v>#N/A</v>
      </c>
      <c r="HM59" s="173" t="e">
        <f t="shared" si="232"/>
        <v>#N/A</v>
      </c>
      <c r="HN59" s="173" t="e">
        <f t="shared" si="233"/>
        <v>#N/A</v>
      </c>
      <c r="HO59" s="173" t="e">
        <f t="shared" si="234"/>
        <v>#N/A</v>
      </c>
      <c r="HP59" s="173" t="e">
        <f t="shared" si="235"/>
        <v>#N/A</v>
      </c>
    </row>
    <row r="60" spans="1:224" hidden="1" x14ac:dyDescent="0.25">
      <c r="A60" s="4">
        <v>57</v>
      </c>
      <c r="B60" s="99"/>
      <c r="C60" s="99"/>
      <c r="D60" s="99"/>
      <c r="E60" s="36" t="str">
        <f t="shared" si="107"/>
        <v/>
      </c>
      <c r="F60" s="36" t="str">
        <f t="shared" si="108"/>
        <v/>
      </c>
      <c r="G60" s="77" t="str">
        <f t="shared" si="109"/>
        <v/>
      </c>
      <c r="H60" s="23"/>
      <c r="I60" s="58"/>
      <c r="J60" s="300"/>
      <c r="K60" s="78" t="str">
        <f>IF(AND(B60&gt;0,C60&gt;0,D60&gt;0),IF(ISBLANK(J60),IF(ISBLANK(H60),"",(D60-B60)*VLOOKUP(H60,VLookups!$A$4:$B$13,2,FALSE)),J60),"")</f>
        <v/>
      </c>
      <c r="L60" s="79" t="str">
        <f t="shared" si="131"/>
        <v/>
      </c>
      <c r="M60" s="99"/>
      <c r="N60" s="290" t="str">
        <f>IF(AND(M60&gt;0,C60&gt;0,NOT(K60="")),ABS(VLOOKUP($M$1,VLookups!$A$43:$B$44,2,FALSE)-_xlfn.NORM.DIST(M60,G60,K60,TRUE)),"")</f>
        <v/>
      </c>
      <c r="O60" s="98" t="str">
        <f>IF(AND($B60&gt;0,$C60&gt;0,$D60&gt;0,NOT(ISBLANK($H60))),_xlfn.NORM.INV(ABS(VLOOKUP($M$1,VLookups!$A$43:$B$44,2,FALSE)-O$3),$G60,$K60),"")</f>
        <v/>
      </c>
      <c r="P60" s="97" t="str">
        <f>IF(AND($B60&gt;0,$C60&gt;0,$D60&gt;0,NOT(ISBLANK($H60))),_xlfn.NORM.INV(ABS(VLOOKUP($M$1,VLookups!$A$43:$B$44,2,FALSE)-P$3),$G60,$K60),"")</f>
        <v/>
      </c>
      <c r="Q60" s="98" t="str">
        <f>IF(AND($B60&gt;0,$C60&gt;0,$D60&gt;0,NOT(ISBLANK($H60))),_xlfn.NORM.INV(ABS(VLOOKUP($M$1,VLookups!$A$43:$B$44,2,FALSE)-Q$3),$G60,$K60),"")</f>
        <v/>
      </c>
      <c r="R60" s="97" t="str">
        <f>IF(AND($B60&gt;0,$C60&gt;0,$D60&gt;0,NOT(ISBLANK($H60))),_xlfn.NORM.INV(ABS(VLOOKUP($M$1,VLookups!$A$43:$B$44,2,FALSE)-R$3),$G60,$K60),"")</f>
        <v/>
      </c>
      <c r="S60" s="98" t="str">
        <f>IF(AND($B60&gt;0,$C60&gt;0,$D60&gt;0,NOT(ISBLANK($H60))),_xlfn.NORM.INV(ABS(VLOOKUP($M$1,VLookups!$A$43:$B$44,2,FALSE)-S$3),$G60,$K60),"")</f>
        <v/>
      </c>
      <c r="T60" s="97" t="str">
        <f>IF(AND($B60&gt;0,$C60&gt;0,$D60&gt;0,NOT(ISBLANK($H60))),_xlfn.NORM.INV(ABS(VLOOKUP($M$1,VLookups!$A$43:$B$44,2,FALSE)-T$3),$G60,$K60),"")</f>
        <v/>
      </c>
      <c r="U60" s="5"/>
      <c r="V60" s="172"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3" t="e">
        <f t="shared" si="135"/>
        <v>#N/A</v>
      </c>
      <c r="DU60" s="173" t="e">
        <f t="shared" si="136"/>
        <v>#N/A</v>
      </c>
      <c r="DV60" s="173" t="e">
        <f t="shared" si="137"/>
        <v>#N/A</v>
      </c>
      <c r="DW60" s="173" t="e">
        <f t="shared" si="138"/>
        <v>#N/A</v>
      </c>
      <c r="DX60" s="173" t="e">
        <f t="shared" si="139"/>
        <v>#N/A</v>
      </c>
      <c r="DY60" s="173" t="e">
        <f t="shared" si="140"/>
        <v>#N/A</v>
      </c>
      <c r="DZ60" s="173" t="e">
        <f t="shared" si="141"/>
        <v>#N/A</v>
      </c>
      <c r="EA60" s="173" t="e">
        <f t="shared" si="142"/>
        <v>#N/A</v>
      </c>
      <c r="EB60" s="173" t="e">
        <f t="shared" si="143"/>
        <v>#N/A</v>
      </c>
      <c r="EC60" s="173" t="e">
        <f t="shared" si="144"/>
        <v>#N/A</v>
      </c>
      <c r="ED60" s="173" t="e">
        <f t="shared" si="145"/>
        <v>#N/A</v>
      </c>
      <c r="EE60" s="173" t="e">
        <f t="shared" si="146"/>
        <v>#N/A</v>
      </c>
      <c r="EF60" s="173" t="e">
        <f t="shared" si="147"/>
        <v>#N/A</v>
      </c>
      <c r="EG60" s="173" t="e">
        <f t="shared" si="148"/>
        <v>#N/A</v>
      </c>
      <c r="EH60" s="173" t="e">
        <f t="shared" si="149"/>
        <v>#N/A</v>
      </c>
      <c r="EI60" s="173" t="e">
        <f t="shared" si="150"/>
        <v>#N/A</v>
      </c>
      <c r="EJ60" s="173" t="e">
        <f t="shared" si="151"/>
        <v>#N/A</v>
      </c>
      <c r="EK60" s="173" t="e">
        <f t="shared" si="152"/>
        <v>#N/A</v>
      </c>
      <c r="EL60" s="173" t="e">
        <f t="shared" si="153"/>
        <v>#N/A</v>
      </c>
      <c r="EM60" s="173" t="e">
        <f t="shared" si="154"/>
        <v>#N/A</v>
      </c>
      <c r="EN60" s="173" t="e">
        <f t="shared" si="155"/>
        <v>#N/A</v>
      </c>
      <c r="EO60" s="173" t="e">
        <f t="shared" si="156"/>
        <v>#N/A</v>
      </c>
      <c r="EP60" s="173" t="e">
        <f t="shared" si="157"/>
        <v>#N/A</v>
      </c>
      <c r="EQ60" s="173" t="e">
        <f t="shared" si="158"/>
        <v>#N/A</v>
      </c>
      <c r="ER60" s="173" t="e">
        <f t="shared" si="159"/>
        <v>#N/A</v>
      </c>
      <c r="ES60" s="173" t="e">
        <f t="shared" si="160"/>
        <v>#N/A</v>
      </c>
      <c r="ET60" s="173" t="e">
        <f t="shared" si="161"/>
        <v>#N/A</v>
      </c>
      <c r="EU60" s="173" t="e">
        <f t="shared" si="162"/>
        <v>#N/A</v>
      </c>
      <c r="EV60" s="173" t="e">
        <f t="shared" si="163"/>
        <v>#N/A</v>
      </c>
      <c r="EW60" s="173" t="e">
        <f t="shared" si="164"/>
        <v>#N/A</v>
      </c>
      <c r="EX60" s="173" t="e">
        <f t="shared" si="165"/>
        <v>#N/A</v>
      </c>
      <c r="EY60" s="173" t="e">
        <f t="shared" si="166"/>
        <v>#N/A</v>
      </c>
      <c r="EZ60" s="173" t="e">
        <f t="shared" si="167"/>
        <v>#N/A</v>
      </c>
      <c r="FA60" s="173" t="e">
        <f t="shared" si="168"/>
        <v>#N/A</v>
      </c>
      <c r="FB60" s="173" t="e">
        <f t="shared" si="169"/>
        <v>#N/A</v>
      </c>
      <c r="FC60" s="173" t="e">
        <f t="shared" si="170"/>
        <v>#N/A</v>
      </c>
      <c r="FD60" s="173" t="e">
        <f t="shared" si="171"/>
        <v>#N/A</v>
      </c>
      <c r="FE60" s="173" t="e">
        <f t="shared" si="172"/>
        <v>#N/A</v>
      </c>
      <c r="FF60" s="173" t="e">
        <f t="shared" si="173"/>
        <v>#N/A</v>
      </c>
      <c r="FG60" s="173" t="e">
        <f t="shared" si="174"/>
        <v>#N/A</v>
      </c>
      <c r="FH60" s="173" t="e">
        <f t="shared" si="175"/>
        <v>#N/A</v>
      </c>
      <c r="FI60" s="173" t="e">
        <f t="shared" si="176"/>
        <v>#N/A</v>
      </c>
      <c r="FJ60" s="173" t="e">
        <f t="shared" si="177"/>
        <v>#N/A</v>
      </c>
      <c r="FK60" s="173" t="e">
        <f t="shared" si="178"/>
        <v>#N/A</v>
      </c>
      <c r="FL60" s="173" t="e">
        <f t="shared" si="179"/>
        <v>#N/A</v>
      </c>
      <c r="FM60" s="173" t="e">
        <f t="shared" si="180"/>
        <v>#N/A</v>
      </c>
      <c r="FN60" s="173" t="e">
        <f t="shared" si="181"/>
        <v>#N/A</v>
      </c>
      <c r="FO60" s="173" t="e">
        <f t="shared" si="182"/>
        <v>#N/A</v>
      </c>
      <c r="FP60" s="173" t="e">
        <f t="shared" si="183"/>
        <v>#N/A</v>
      </c>
      <c r="FQ60" s="173" t="e">
        <f t="shared" si="184"/>
        <v>#N/A</v>
      </c>
      <c r="FR60" s="173" t="e">
        <f t="shared" si="185"/>
        <v>#N/A</v>
      </c>
      <c r="FS60" s="173" t="e">
        <f t="shared" si="186"/>
        <v>#N/A</v>
      </c>
      <c r="FT60" s="173" t="e">
        <f t="shared" si="187"/>
        <v>#N/A</v>
      </c>
      <c r="FU60" s="173" t="e">
        <f t="shared" si="188"/>
        <v>#N/A</v>
      </c>
      <c r="FV60" s="173" t="e">
        <f t="shared" si="189"/>
        <v>#N/A</v>
      </c>
      <c r="FW60" s="173" t="e">
        <f t="shared" si="190"/>
        <v>#N/A</v>
      </c>
      <c r="FX60" s="173" t="e">
        <f t="shared" si="191"/>
        <v>#N/A</v>
      </c>
      <c r="FY60" s="173" t="e">
        <f t="shared" si="192"/>
        <v>#N/A</v>
      </c>
      <c r="FZ60" s="173" t="e">
        <f t="shared" si="193"/>
        <v>#N/A</v>
      </c>
      <c r="GA60" s="173" t="e">
        <f t="shared" si="194"/>
        <v>#N/A</v>
      </c>
      <c r="GB60" s="173" t="e">
        <f t="shared" si="195"/>
        <v>#N/A</v>
      </c>
      <c r="GC60" s="173" t="e">
        <f t="shared" si="196"/>
        <v>#N/A</v>
      </c>
      <c r="GD60" s="173" t="e">
        <f t="shared" si="197"/>
        <v>#N/A</v>
      </c>
      <c r="GE60" s="173" t="e">
        <f t="shared" si="198"/>
        <v>#N/A</v>
      </c>
      <c r="GF60" s="173" t="e">
        <f t="shared" si="199"/>
        <v>#N/A</v>
      </c>
      <c r="GG60" s="173" t="e">
        <f t="shared" si="200"/>
        <v>#N/A</v>
      </c>
      <c r="GH60" s="173" t="e">
        <f t="shared" si="201"/>
        <v>#N/A</v>
      </c>
      <c r="GI60" s="173" t="e">
        <f t="shared" si="202"/>
        <v>#N/A</v>
      </c>
      <c r="GJ60" s="173" t="e">
        <f t="shared" si="203"/>
        <v>#N/A</v>
      </c>
      <c r="GK60" s="173" t="e">
        <f t="shared" si="204"/>
        <v>#N/A</v>
      </c>
      <c r="GL60" s="173" t="e">
        <f t="shared" si="205"/>
        <v>#N/A</v>
      </c>
      <c r="GM60" s="173" t="e">
        <f t="shared" si="206"/>
        <v>#N/A</v>
      </c>
      <c r="GN60" s="173" t="e">
        <f t="shared" si="207"/>
        <v>#N/A</v>
      </c>
      <c r="GO60" s="173" t="e">
        <f t="shared" si="208"/>
        <v>#N/A</v>
      </c>
      <c r="GP60" s="173" t="e">
        <f t="shared" si="209"/>
        <v>#N/A</v>
      </c>
      <c r="GQ60" s="173" t="e">
        <f t="shared" si="210"/>
        <v>#N/A</v>
      </c>
      <c r="GR60" s="173" t="e">
        <f t="shared" si="211"/>
        <v>#N/A</v>
      </c>
      <c r="GS60" s="173" t="e">
        <f t="shared" si="212"/>
        <v>#N/A</v>
      </c>
      <c r="GT60" s="173" t="e">
        <f t="shared" si="213"/>
        <v>#N/A</v>
      </c>
      <c r="GU60" s="173" t="e">
        <f t="shared" si="214"/>
        <v>#N/A</v>
      </c>
      <c r="GV60" s="173" t="e">
        <f t="shared" si="215"/>
        <v>#N/A</v>
      </c>
      <c r="GW60" s="173" t="e">
        <f t="shared" si="216"/>
        <v>#N/A</v>
      </c>
      <c r="GX60" s="173" t="e">
        <f t="shared" si="217"/>
        <v>#N/A</v>
      </c>
      <c r="GY60" s="173" t="e">
        <f t="shared" si="218"/>
        <v>#N/A</v>
      </c>
      <c r="GZ60" s="173" t="e">
        <f t="shared" si="219"/>
        <v>#N/A</v>
      </c>
      <c r="HA60" s="173" t="e">
        <f t="shared" si="220"/>
        <v>#N/A</v>
      </c>
      <c r="HB60" s="173" t="e">
        <f t="shared" si="221"/>
        <v>#N/A</v>
      </c>
      <c r="HC60" s="173" t="e">
        <f t="shared" si="222"/>
        <v>#N/A</v>
      </c>
      <c r="HD60" s="173" t="e">
        <f t="shared" si="223"/>
        <v>#N/A</v>
      </c>
      <c r="HE60" s="173" t="e">
        <f t="shared" si="224"/>
        <v>#N/A</v>
      </c>
      <c r="HF60" s="173" t="e">
        <f t="shared" si="225"/>
        <v>#N/A</v>
      </c>
      <c r="HG60" s="173" t="e">
        <f t="shared" si="226"/>
        <v>#N/A</v>
      </c>
      <c r="HH60" s="173" t="e">
        <f t="shared" si="227"/>
        <v>#N/A</v>
      </c>
      <c r="HI60" s="173" t="e">
        <f t="shared" si="228"/>
        <v>#N/A</v>
      </c>
      <c r="HJ60" s="173" t="e">
        <f t="shared" si="229"/>
        <v>#N/A</v>
      </c>
      <c r="HK60" s="173" t="e">
        <f t="shared" si="230"/>
        <v>#N/A</v>
      </c>
      <c r="HL60" s="173" t="e">
        <f t="shared" si="231"/>
        <v>#N/A</v>
      </c>
      <c r="HM60" s="173" t="e">
        <f t="shared" si="232"/>
        <v>#N/A</v>
      </c>
      <c r="HN60" s="173" t="e">
        <f t="shared" si="233"/>
        <v>#N/A</v>
      </c>
      <c r="HO60" s="173" t="e">
        <f t="shared" si="234"/>
        <v>#N/A</v>
      </c>
      <c r="HP60" s="173" t="e">
        <f t="shared" si="235"/>
        <v>#N/A</v>
      </c>
    </row>
    <row r="61" spans="1:224" hidden="1" x14ac:dyDescent="0.25">
      <c r="A61" s="4">
        <v>58</v>
      </c>
      <c r="B61" s="99"/>
      <c r="C61" s="99"/>
      <c r="D61" s="99"/>
      <c r="E61" s="36" t="str">
        <f t="shared" si="107"/>
        <v/>
      </c>
      <c r="F61" s="36" t="str">
        <f t="shared" si="108"/>
        <v/>
      </c>
      <c r="G61" s="77" t="str">
        <f t="shared" si="109"/>
        <v/>
      </c>
      <c r="H61" s="23"/>
      <c r="I61" s="58"/>
      <c r="J61" s="300"/>
      <c r="K61" s="78" t="str">
        <f>IF(AND(B61&gt;0,C61&gt;0,D61&gt;0),IF(ISBLANK(J61),IF(ISBLANK(H61),"",(D61-B61)*VLOOKUP(H61,VLookups!$A$4:$B$13,2,FALSE)),J61),"")</f>
        <v/>
      </c>
      <c r="L61" s="79" t="str">
        <f t="shared" si="131"/>
        <v/>
      </c>
      <c r="M61" s="99"/>
      <c r="N61" s="290" t="str">
        <f>IF(AND(M61&gt;0,C61&gt;0,NOT(K61="")),ABS(VLOOKUP($M$1,VLookups!$A$43:$B$44,2,FALSE)-_xlfn.NORM.DIST(M61,G61,K61,TRUE)),"")</f>
        <v/>
      </c>
      <c r="O61" s="98" t="str">
        <f>IF(AND($B61&gt;0,$C61&gt;0,$D61&gt;0,NOT(ISBLANK($H61))),_xlfn.NORM.INV(ABS(VLOOKUP($M$1,VLookups!$A$43:$B$44,2,FALSE)-O$3),$G61,$K61),"")</f>
        <v/>
      </c>
      <c r="P61" s="97" t="str">
        <f>IF(AND($B61&gt;0,$C61&gt;0,$D61&gt;0,NOT(ISBLANK($H61))),_xlfn.NORM.INV(ABS(VLOOKUP($M$1,VLookups!$A$43:$B$44,2,FALSE)-P$3),$G61,$K61),"")</f>
        <v/>
      </c>
      <c r="Q61" s="98" t="str">
        <f>IF(AND($B61&gt;0,$C61&gt;0,$D61&gt;0,NOT(ISBLANK($H61))),_xlfn.NORM.INV(ABS(VLOOKUP($M$1,VLookups!$A$43:$B$44,2,FALSE)-Q$3),$G61,$K61),"")</f>
        <v/>
      </c>
      <c r="R61" s="97" t="str">
        <f>IF(AND($B61&gt;0,$C61&gt;0,$D61&gt;0,NOT(ISBLANK($H61))),_xlfn.NORM.INV(ABS(VLOOKUP($M$1,VLookups!$A$43:$B$44,2,FALSE)-R$3),$G61,$K61),"")</f>
        <v/>
      </c>
      <c r="S61" s="98" t="str">
        <f>IF(AND($B61&gt;0,$C61&gt;0,$D61&gt;0,NOT(ISBLANK($H61))),_xlfn.NORM.INV(ABS(VLOOKUP($M$1,VLookups!$A$43:$B$44,2,FALSE)-S$3),$G61,$K61),"")</f>
        <v/>
      </c>
      <c r="T61" s="97" t="str">
        <f>IF(AND($B61&gt;0,$C61&gt;0,$D61&gt;0,NOT(ISBLANK($H61))),_xlfn.NORM.INV(ABS(VLOOKUP($M$1,VLookups!$A$43:$B$44,2,FALSE)-T$3),$G61,$K61),"")</f>
        <v/>
      </c>
      <c r="U61" s="5"/>
      <c r="V61" s="172"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3" t="e">
        <f t="shared" si="135"/>
        <v>#N/A</v>
      </c>
      <c r="DU61" s="173" t="e">
        <f t="shared" si="136"/>
        <v>#N/A</v>
      </c>
      <c r="DV61" s="173" t="e">
        <f t="shared" si="137"/>
        <v>#N/A</v>
      </c>
      <c r="DW61" s="173" t="e">
        <f t="shared" si="138"/>
        <v>#N/A</v>
      </c>
      <c r="DX61" s="173" t="e">
        <f t="shared" si="139"/>
        <v>#N/A</v>
      </c>
      <c r="DY61" s="173" t="e">
        <f t="shared" si="140"/>
        <v>#N/A</v>
      </c>
      <c r="DZ61" s="173" t="e">
        <f t="shared" si="141"/>
        <v>#N/A</v>
      </c>
      <c r="EA61" s="173" t="e">
        <f t="shared" si="142"/>
        <v>#N/A</v>
      </c>
      <c r="EB61" s="173" t="e">
        <f t="shared" si="143"/>
        <v>#N/A</v>
      </c>
      <c r="EC61" s="173" t="e">
        <f t="shared" si="144"/>
        <v>#N/A</v>
      </c>
      <c r="ED61" s="173" t="e">
        <f t="shared" si="145"/>
        <v>#N/A</v>
      </c>
      <c r="EE61" s="173" t="e">
        <f t="shared" si="146"/>
        <v>#N/A</v>
      </c>
      <c r="EF61" s="173" t="e">
        <f t="shared" si="147"/>
        <v>#N/A</v>
      </c>
      <c r="EG61" s="173" t="e">
        <f t="shared" si="148"/>
        <v>#N/A</v>
      </c>
      <c r="EH61" s="173" t="e">
        <f t="shared" si="149"/>
        <v>#N/A</v>
      </c>
      <c r="EI61" s="173" t="e">
        <f t="shared" si="150"/>
        <v>#N/A</v>
      </c>
      <c r="EJ61" s="173" t="e">
        <f t="shared" si="151"/>
        <v>#N/A</v>
      </c>
      <c r="EK61" s="173" t="e">
        <f t="shared" si="152"/>
        <v>#N/A</v>
      </c>
      <c r="EL61" s="173" t="e">
        <f t="shared" si="153"/>
        <v>#N/A</v>
      </c>
      <c r="EM61" s="173" t="e">
        <f t="shared" si="154"/>
        <v>#N/A</v>
      </c>
      <c r="EN61" s="173" t="e">
        <f t="shared" si="155"/>
        <v>#N/A</v>
      </c>
      <c r="EO61" s="173" t="e">
        <f t="shared" si="156"/>
        <v>#N/A</v>
      </c>
      <c r="EP61" s="173" t="e">
        <f t="shared" si="157"/>
        <v>#N/A</v>
      </c>
      <c r="EQ61" s="173" t="e">
        <f t="shared" si="158"/>
        <v>#N/A</v>
      </c>
      <c r="ER61" s="173" t="e">
        <f t="shared" si="159"/>
        <v>#N/A</v>
      </c>
      <c r="ES61" s="173" t="e">
        <f t="shared" si="160"/>
        <v>#N/A</v>
      </c>
      <c r="ET61" s="173" t="e">
        <f t="shared" si="161"/>
        <v>#N/A</v>
      </c>
      <c r="EU61" s="173" t="e">
        <f t="shared" si="162"/>
        <v>#N/A</v>
      </c>
      <c r="EV61" s="173" t="e">
        <f t="shared" si="163"/>
        <v>#N/A</v>
      </c>
      <c r="EW61" s="173" t="e">
        <f t="shared" si="164"/>
        <v>#N/A</v>
      </c>
      <c r="EX61" s="173" t="e">
        <f t="shared" si="165"/>
        <v>#N/A</v>
      </c>
      <c r="EY61" s="173" t="e">
        <f t="shared" si="166"/>
        <v>#N/A</v>
      </c>
      <c r="EZ61" s="173" t="e">
        <f t="shared" si="167"/>
        <v>#N/A</v>
      </c>
      <c r="FA61" s="173" t="e">
        <f t="shared" si="168"/>
        <v>#N/A</v>
      </c>
      <c r="FB61" s="173" t="e">
        <f t="shared" si="169"/>
        <v>#N/A</v>
      </c>
      <c r="FC61" s="173" t="e">
        <f t="shared" si="170"/>
        <v>#N/A</v>
      </c>
      <c r="FD61" s="173" t="e">
        <f t="shared" si="171"/>
        <v>#N/A</v>
      </c>
      <c r="FE61" s="173" t="e">
        <f t="shared" si="172"/>
        <v>#N/A</v>
      </c>
      <c r="FF61" s="173" t="e">
        <f t="shared" si="173"/>
        <v>#N/A</v>
      </c>
      <c r="FG61" s="173" t="e">
        <f t="shared" si="174"/>
        <v>#N/A</v>
      </c>
      <c r="FH61" s="173" t="e">
        <f t="shared" si="175"/>
        <v>#N/A</v>
      </c>
      <c r="FI61" s="173" t="e">
        <f t="shared" si="176"/>
        <v>#N/A</v>
      </c>
      <c r="FJ61" s="173" t="e">
        <f t="shared" si="177"/>
        <v>#N/A</v>
      </c>
      <c r="FK61" s="173" t="e">
        <f t="shared" si="178"/>
        <v>#N/A</v>
      </c>
      <c r="FL61" s="173" t="e">
        <f t="shared" si="179"/>
        <v>#N/A</v>
      </c>
      <c r="FM61" s="173" t="e">
        <f t="shared" si="180"/>
        <v>#N/A</v>
      </c>
      <c r="FN61" s="173" t="e">
        <f t="shared" si="181"/>
        <v>#N/A</v>
      </c>
      <c r="FO61" s="173" t="e">
        <f t="shared" si="182"/>
        <v>#N/A</v>
      </c>
      <c r="FP61" s="173" t="e">
        <f t="shared" si="183"/>
        <v>#N/A</v>
      </c>
      <c r="FQ61" s="173" t="e">
        <f t="shared" si="184"/>
        <v>#N/A</v>
      </c>
      <c r="FR61" s="173" t="e">
        <f t="shared" si="185"/>
        <v>#N/A</v>
      </c>
      <c r="FS61" s="173" t="e">
        <f t="shared" si="186"/>
        <v>#N/A</v>
      </c>
      <c r="FT61" s="173" t="e">
        <f t="shared" si="187"/>
        <v>#N/A</v>
      </c>
      <c r="FU61" s="173" t="e">
        <f t="shared" si="188"/>
        <v>#N/A</v>
      </c>
      <c r="FV61" s="173" t="e">
        <f t="shared" si="189"/>
        <v>#N/A</v>
      </c>
      <c r="FW61" s="173" t="e">
        <f t="shared" si="190"/>
        <v>#N/A</v>
      </c>
      <c r="FX61" s="173" t="e">
        <f t="shared" si="191"/>
        <v>#N/A</v>
      </c>
      <c r="FY61" s="173" t="e">
        <f t="shared" si="192"/>
        <v>#N/A</v>
      </c>
      <c r="FZ61" s="173" t="e">
        <f t="shared" si="193"/>
        <v>#N/A</v>
      </c>
      <c r="GA61" s="173" t="e">
        <f t="shared" si="194"/>
        <v>#N/A</v>
      </c>
      <c r="GB61" s="173" t="e">
        <f t="shared" si="195"/>
        <v>#N/A</v>
      </c>
      <c r="GC61" s="173" t="e">
        <f t="shared" si="196"/>
        <v>#N/A</v>
      </c>
      <c r="GD61" s="173" t="e">
        <f t="shared" si="197"/>
        <v>#N/A</v>
      </c>
      <c r="GE61" s="173" t="e">
        <f t="shared" si="198"/>
        <v>#N/A</v>
      </c>
      <c r="GF61" s="173" t="e">
        <f t="shared" si="199"/>
        <v>#N/A</v>
      </c>
      <c r="GG61" s="173" t="e">
        <f t="shared" si="200"/>
        <v>#N/A</v>
      </c>
      <c r="GH61" s="173" t="e">
        <f t="shared" si="201"/>
        <v>#N/A</v>
      </c>
      <c r="GI61" s="173" t="e">
        <f t="shared" si="202"/>
        <v>#N/A</v>
      </c>
      <c r="GJ61" s="173" t="e">
        <f t="shared" si="203"/>
        <v>#N/A</v>
      </c>
      <c r="GK61" s="173" t="e">
        <f t="shared" si="204"/>
        <v>#N/A</v>
      </c>
      <c r="GL61" s="173" t="e">
        <f t="shared" si="205"/>
        <v>#N/A</v>
      </c>
      <c r="GM61" s="173" t="e">
        <f t="shared" si="206"/>
        <v>#N/A</v>
      </c>
      <c r="GN61" s="173" t="e">
        <f t="shared" si="207"/>
        <v>#N/A</v>
      </c>
      <c r="GO61" s="173" t="e">
        <f t="shared" si="208"/>
        <v>#N/A</v>
      </c>
      <c r="GP61" s="173" t="e">
        <f t="shared" si="209"/>
        <v>#N/A</v>
      </c>
      <c r="GQ61" s="173" t="e">
        <f t="shared" si="210"/>
        <v>#N/A</v>
      </c>
      <c r="GR61" s="173" t="e">
        <f t="shared" si="211"/>
        <v>#N/A</v>
      </c>
      <c r="GS61" s="173" t="e">
        <f t="shared" si="212"/>
        <v>#N/A</v>
      </c>
      <c r="GT61" s="173" t="e">
        <f t="shared" si="213"/>
        <v>#N/A</v>
      </c>
      <c r="GU61" s="173" t="e">
        <f t="shared" si="214"/>
        <v>#N/A</v>
      </c>
      <c r="GV61" s="173" t="e">
        <f t="shared" si="215"/>
        <v>#N/A</v>
      </c>
      <c r="GW61" s="173" t="e">
        <f t="shared" si="216"/>
        <v>#N/A</v>
      </c>
      <c r="GX61" s="173" t="e">
        <f t="shared" si="217"/>
        <v>#N/A</v>
      </c>
      <c r="GY61" s="173" t="e">
        <f t="shared" si="218"/>
        <v>#N/A</v>
      </c>
      <c r="GZ61" s="173" t="e">
        <f t="shared" si="219"/>
        <v>#N/A</v>
      </c>
      <c r="HA61" s="173" t="e">
        <f t="shared" si="220"/>
        <v>#N/A</v>
      </c>
      <c r="HB61" s="173" t="e">
        <f t="shared" si="221"/>
        <v>#N/A</v>
      </c>
      <c r="HC61" s="173" t="e">
        <f t="shared" si="222"/>
        <v>#N/A</v>
      </c>
      <c r="HD61" s="173" t="e">
        <f t="shared" si="223"/>
        <v>#N/A</v>
      </c>
      <c r="HE61" s="173" t="e">
        <f t="shared" si="224"/>
        <v>#N/A</v>
      </c>
      <c r="HF61" s="173" t="e">
        <f t="shared" si="225"/>
        <v>#N/A</v>
      </c>
      <c r="HG61" s="173" t="e">
        <f t="shared" si="226"/>
        <v>#N/A</v>
      </c>
      <c r="HH61" s="173" t="e">
        <f t="shared" si="227"/>
        <v>#N/A</v>
      </c>
      <c r="HI61" s="173" t="e">
        <f t="shared" si="228"/>
        <v>#N/A</v>
      </c>
      <c r="HJ61" s="173" t="e">
        <f t="shared" si="229"/>
        <v>#N/A</v>
      </c>
      <c r="HK61" s="173" t="e">
        <f t="shared" si="230"/>
        <v>#N/A</v>
      </c>
      <c r="HL61" s="173" t="e">
        <f t="shared" si="231"/>
        <v>#N/A</v>
      </c>
      <c r="HM61" s="173" t="e">
        <f t="shared" si="232"/>
        <v>#N/A</v>
      </c>
      <c r="HN61" s="173" t="e">
        <f t="shared" si="233"/>
        <v>#N/A</v>
      </c>
      <c r="HO61" s="173" t="e">
        <f t="shared" si="234"/>
        <v>#N/A</v>
      </c>
      <c r="HP61" s="173" t="e">
        <f t="shared" si="235"/>
        <v>#N/A</v>
      </c>
    </row>
    <row r="62" spans="1:224" hidden="1" x14ac:dyDescent="0.25">
      <c r="A62" s="4">
        <v>59</v>
      </c>
      <c r="B62" s="99"/>
      <c r="C62" s="99"/>
      <c r="D62" s="99"/>
      <c r="E62" s="36" t="str">
        <f t="shared" si="107"/>
        <v/>
      </c>
      <c r="F62" s="36" t="str">
        <f t="shared" si="108"/>
        <v/>
      </c>
      <c r="G62" s="77" t="str">
        <f t="shared" si="109"/>
        <v/>
      </c>
      <c r="H62" s="23"/>
      <c r="I62" s="58"/>
      <c r="J62" s="300"/>
      <c r="K62" s="78" t="str">
        <f>IF(AND(B62&gt;0,C62&gt;0,D62&gt;0),IF(ISBLANK(J62),IF(ISBLANK(H62),"",(D62-B62)*VLOOKUP(H62,VLookups!$A$4:$B$13,2,FALSE)),J62),"")</f>
        <v/>
      </c>
      <c r="L62" s="79" t="str">
        <f t="shared" si="131"/>
        <v/>
      </c>
      <c r="M62" s="99"/>
      <c r="N62" s="290" t="str">
        <f>IF(AND(M62&gt;0,C62&gt;0,NOT(K62="")),ABS(VLOOKUP($M$1,VLookups!$A$43:$B$44,2,FALSE)-_xlfn.NORM.DIST(M62,G62,K62,TRUE)),"")</f>
        <v/>
      </c>
      <c r="O62" s="98" t="str">
        <f>IF(AND($B62&gt;0,$C62&gt;0,$D62&gt;0,NOT(ISBLANK($H62))),_xlfn.NORM.INV(ABS(VLOOKUP($M$1,VLookups!$A$43:$B$44,2,FALSE)-O$3),$G62,$K62),"")</f>
        <v/>
      </c>
      <c r="P62" s="97" t="str">
        <f>IF(AND($B62&gt;0,$C62&gt;0,$D62&gt;0,NOT(ISBLANK($H62))),_xlfn.NORM.INV(ABS(VLOOKUP($M$1,VLookups!$A$43:$B$44,2,FALSE)-P$3),$G62,$K62),"")</f>
        <v/>
      </c>
      <c r="Q62" s="98" t="str">
        <f>IF(AND($B62&gt;0,$C62&gt;0,$D62&gt;0,NOT(ISBLANK($H62))),_xlfn.NORM.INV(ABS(VLOOKUP($M$1,VLookups!$A$43:$B$44,2,FALSE)-Q$3),$G62,$K62),"")</f>
        <v/>
      </c>
      <c r="R62" s="97" t="str">
        <f>IF(AND($B62&gt;0,$C62&gt;0,$D62&gt;0,NOT(ISBLANK($H62))),_xlfn.NORM.INV(ABS(VLOOKUP($M$1,VLookups!$A$43:$B$44,2,FALSE)-R$3),$G62,$K62),"")</f>
        <v/>
      </c>
      <c r="S62" s="98" t="str">
        <f>IF(AND($B62&gt;0,$C62&gt;0,$D62&gt;0,NOT(ISBLANK($H62))),_xlfn.NORM.INV(ABS(VLOOKUP($M$1,VLookups!$A$43:$B$44,2,FALSE)-S$3),$G62,$K62),"")</f>
        <v/>
      </c>
      <c r="T62" s="97" t="str">
        <f>IF(AND($B62&gt;0,$C62&gt;0,$D62&gt;0,NOT(ISBLANK($H62))),_xlfn.NORM.INV(ABS(VLOOKUP($M$1,VLookups!$A$43:$B$44,2,FALSE)-T$3),$G62,$K62),"")</f>
        <v/>
      </c>
      <c r="U62" s="5"/>
      <c r="V62" s="172"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3" t="e">
        <f t="shared" si="135"/>
        <v>#N/A</v>
      </c>
      <c r="DU62" s="173" t="e">
        <f t="shared" si="136"/>
        <v>#N/A</v>
      </c>
      <c r="DV62" s="173" t="e">
        <f t="shared" si="137"/>
        <v>#N/A</v>
      </c>
      <c r="DW62" s="173" t="e">
        <f t="shared" si="138"/>
        <v>#N/A</v>
      </c>
      <c r="DX62" s="173" t="e">
        <f t="shared" si="139"/>
        <v>#N/A</v>
      </c>
      <c r="DY62" s="173" t="e">
        <f t="shared" si="140"/>
        <v>#N/A</v>
      </c>
      <c r="DZ62" s="173" t="e">
        <f t="shared" si="141"/>
        <v>#N/A</v>
      </c>
      <c r="EA62" s="173" t="e">
        <f t="shared" si="142"/>
        <v>#N/A</v>
      </c>
      <c r="EB62" s="173" t="e">
        <f t="shared" si="143"/>
        <v>#N/A</v>
      </c>
      <c r="EC62" s="173" t="e">
        <f t="shared" si="144"/>
        <v>#N/A</v>
      </c>
      <c r="ED62" s="173" t="e">
        <f t="shared" si="145"/>
        <v>#N/A</v>
      </c>
      <c r="EE62" s="173" t="e">
        <f t="shared" si="146"/>
        <v>#N/A</v>
      </c>
      <c r="EF62" s="173" t="e">
        <f t="shared" si="147"/>
        <v>#N/A</v>
      </c>
      <c r="EG62" s="173" t="e">
        <f t="shared" si="148"/>
        <v>#N/A</v>
      </c>
      <c r="EH62" s="173" t="e">
        <f t="shared" si="149"/>
        <v>#N/A</v>
      </c>
      <c r="EI62" s="173" t="e">
        <f t="shared" si="150"/>
        <v>#N/A</v>
      </c>
      <c r="EJ62" s="173" t="e">
        <f t="shared" si="151"/>
        <v>#N/A</v>
      </c>
      <c r="EK62" s="173" t="e">
        <f t="shared" si="152"/>
        <v>#N/A</v>
      </c>
      <c r="EL62" s="173" t="e">
        <f t="shared" si="153"/>
        <v>#N/A</v>
      </c>
      <c r="EM62" s="173" t="e">
        <f t="shared" si="154"/>
        <v>#N/A</v>
      </c>
      <c r="EN62" s="173" t="e">
        <f t="shared" si="155"/>
        <v>#N/A</v>
      </c>
      <c r="EO62" s="173" t="e">
        <f t="shared" si="156"/>
        <v>#N/A</v>
      </c>
      <c r="EP62" s="173" t="e">
        <f t="shared" si="157"/>
        <v>#N/A</v>
      </c>
      <c r="EQ62" s="173" t="e">
        <f t="shared" si="158"/>
        <v>#N/A</v>
      </c>
      <c r="ER62" s="173" t="e">
        <f t="shared" si="159"/>
        <v>#N/A</v>
      </c>
      <c r="ES62" s="173" t="e">
        <f t="shared" si="160"/>
        <v>#N/A</v>
      </c>
      <c r="ET62" s="173" t="e">
        <f t="shared" si="161"/>
        <v>#N/A</v>
      </c>
      <c r="EU62" s="173" t="e">
        <f t="shared" si="162"/>
        <v>#N/A</v>
      </c>
      <c r="EV62" s="173" t="e">
        <f t="shared" si="163"/>
        <v>#N/A</v>
      </c>
      <c r="EW62" s="173" t="e">
        <f t="shared" si="164"/>
        <v>#N/A</v>
      </c>
      <c r="EX62" s="173" t="e">
        <f t="shared" si="165"/>
        <v>#N/A</v>
      </c>
      <c r="EY62" s="173" t="e">
        <f t="shared" si="166"/>
        <v>#N/A</v>
      </c>
      <c r="EZ62" s="173" t="e">
        <f t="shared" si="167"/>
        <v>#N/A</v>
      </c>
      <c r="FA62" s="173" t="e">
        <f t="shared" si="168"/>
        <v>#N/A</v>
      </c>
      <c r="FB62" s="173" t="e">
        <f t="shared" si="169"/>
        <v>#N/A</v>
      </c>
      <c r="FC62" s="173" t="e">
        <f t="shared" si="170"/>
        <v>#N/A</v>
      </c>
      <c r="FD62" s="173" t="e">
        <f t="shared" si="171"/>
        <v>#N/A</v>
      </c>
      <c r="FE62" s="173" t="e">
        <f t="shared" si="172"/>
        <v>#N/A</v>
      </c>
      <c r="FF62" s="173" t="e">
        <f t="shared" si="173"/>
        <v>#N/A</v>
      </c>
      <c r="FG62" s="173" t="e">
        <f t="shared" si="174"/>
        <v>#N/A</v>
      </c>
      <c r="FH62" s="173" t="e">
        <f t="shared" si="175"/>
        <v>#N/A</v>
      </c>
      <c r="FI62" s="173" t="e">
        <f t="shared" si="176"/>
        <v>#N/A</v>
      </c>
      <c r="FJ62" s="173" t="e">
        <f t="shared" si="177"/>
        <v>#N/A</v>
      </c>
      <c r="FK62" s="173" t="e">
        <f t="shared" si="178"/>
        <v>#N/A</v>
      </c>
      <c r="FL62" s="173" t="e">
        <f t="shared" si="179"/>
        <v>#N/A</v>
      </c>
      <c r="FM62" s="173" t="e">
        <f t="shared" si="180"/>
        <v>#N/A</v>
      </c>
      <c r="FN62" s="173" t="e">
        <f t="shared" si="181"/>
        <v>#N/A</v>
      </c>
      <c r="FO62" s="173" t="e">
        <f t="shared" si="182"/>
        <v>#N/A</v>
      </c>
      <c r="FP62" s="173" t="e">
        <f t="shared" si="183"/>
        <v>#N/A</v>
      </c>
      <c r="FQ62" s="173" t="e">
        <f t="shared" si="184"/>
        <v>#N/A</v>
      </c>
      <c r="FR62" s="173" t="e">
        <f t="shared" si="185"/>
        <v>#N/A</v>
      </c>
      <c r="FS62" s="173" t="e">
        <f t="shared" si="186"/>
        <v>#N/A</v>
      </c>
      <c r="FT62" s="173" t="e">
        <f t="shared" si="187"/>
        <v>#N/A</v>
      </c>
      <c r="FU62" s="173" t="e">
        <f t="shared" si="188"/>
        <v>#N/A</v>
      </c>
      <c r="FV62" s="173" t="e">
        <f t="shared" si="189"/>
        <v>#N/A</v>
      </c>
      <c r="FW62" s="173" t="e">
        <f t="shared" si="190"/>
        <v>#N/A</v>
      </c>
      <c r="FX62" s="173" t="e">
        <f t="shared" si="191"/>
        <v>#N/A</v>
      </c>
      <c r="FY62" s="173" t="e">
        <f t="shared" si="192"/>
        <v>#N/A</v>
      </c>
      <c r="FZ62" s="173" t="e">
        <f t="shared" si="193"/>
        <v>#N/A</v>
      </c>
      <c r="GA62" s="173" t="e">
        <f t="shared" si="194"/>
        <v>#N/A</v>
      </c>
      <c r="GB62" s="173" t="e">
        <f t="shared" si="195"/>
        <v>#N/A</v>
      </c>
      <c r="GC62" s="173" t="e">
        <f t="shared" si="196"/>
        <v>#N/A</v>
      </c>
      <c r="GD62" s="173" t="e">
        <f t="shared" si="197"/>
        <v>#N/A</v>
      </c>
      <c r="GE62" s="173" t="e">
        <f t="shared" si="198"/>
        <v>#N/A</v>
      </c>
      <c r="GF62" s="173" t="e">
        <f t="shared" si="199"/>
        <v>#N/A</v>
      </c>
      <c r="GG62" s="173" t="e">
        <f t="shared" si="200"/>
        <v>#N/A</v>
      </c>
      <c r="GH62" s="173" t="e">
        <f t="shared" si="201"/>
        <v>#N/A</v>
      </c>
      <c r="GI62" s="173" t="e">
        <f t="shared" si="202"/>
        <v>#N/A</v>
      </c>
      <c r="GJ62" s="173" t="e">
        <f t="shared" si="203"/>
        <v>#N/A</v>
      </c>
      <c r="GK62" s="173" t="e">
        <f t="shared" si="204"/>
        <v>#N/A</v>
      </c>
      <c r="GL62" s="173" t="e">
        <f t="shared" si="205"/>
        <v>#N/A</v>
      </c>
      <c r="GM62" s="173" t="e">
        <f t="shared" si="206"/>
        <v>#N/A</v>
      </c>
      <c r="GN62" s="173" t="e">
        <f t="shared" si="207"/>
        <v>#N/A</v>
      </c>
      <c r="GO62" s="173" t="e">
        <f t="shared" si="208"/>
        <v>#N/A</v>
      </c>
      <c r="GP62" s="173" t="e">
        <f t="shared" si="209"/>
        <v>#N/A</v>
      </c>
      <c r="GQ62" s="173" t="e">
        <f t="shared" si="210"/>
        <v>#N/A</v>
      </c>
      <c r="GR62" s="173" t="e">
        <f t="shared" si="211"/>
        <v>#N/A</v>
      </c>
      <c r="GS62" s="173" t="e">
        <f t="shared" si="212"/>
        <v>#N/A</v>
      </c>
      <c r="GT62" s="173" t="e">
        <f t="shared" si="213"/>
        <v>#N/A</v>
      </c>
      <c r="GU62" s="173" t="e">
        <f t="shared" si="214"/>
        <v>#N/A</v>
      </c>
      <c r="GV62" s="173" t="e">
        <f t="shared" si="215"/>
        <v>#N/A</v>
      </c>
      <c r="GW62" s="173" t="e">
        <f t="shared" si="216"/>
        <v>#N/A</v>
      </c>
      <c r="GX62" s="173" t="e">
        <f t="shared" si="217"/>
        <v>#N/A</v>
      </c>
      <c r="GY62" s="173" t="e">
        <f t="shared" si="218"/>
        <v>#N/A</v>
      </c>
      <c r="GZ62" s="173" t="e">
        <f t="shared" si="219"/>
        <v>#N/A</v>
      </c>
      <c r="HA62" s="173" t="e">
        <f t="shared" si="220"/>
        <v>#N/A</v>
      </c>
      <c r="HB62" s="173" t="e">
        <f t="shared" si="221"/>
        <v>#N/A</v>
      </c>
      <c r="HC62" s="173" t="e">
        <f t="shared" si="222"/>
        <v>#N/A</v>
      </c>
      <c r="HD62" s="173" t="e">
        <f t="shared" si="223"/>
        <v>#N/A</v>
      </c>
      <c r="HE62" s="173" t="e">
        <f t="shared" si="224"/>
        <v>#N/A</v>
      </c>
      <c r="HF62" s="173" t="e">
        <f t="shared" si="225"/>
        <v>#N/A</v>
      </c>
      <c r="HG62" s="173" t="e">
        <f t="shared" si="226"/>
        <v>#N/A</v>
      </c>
      <c r="HH62" s="173" t="e">
        <f t="shared" si="227"/>
        <v>#N/A</v>
      </c>
      <c r="HI62" s="173" t="e">
        <f t="shared" si="228"/>
        <v>#N/A</v>
      </c>
      <c r="HJ62" s="173" t="e">
        <f t="shared" si="229"/>
        <v>#N/A</v>
      </c>
      <c r="HK62" s="173" t="e">
        <f t="shared" si="230"/>
        <v>#N/A</v>
      </c>
      <c r="HL62" s="173" t="e">
        <f t="shared" si="231"/>
        <v>#N/A</v>
      </c>
      <c r="HM62" s="173" t="e">
        <f t="shared" si="232"/>
        <v>#N/A</v>
      </c>
      <c r="HN62" s="173" t="e">
        <f t="shared" si="233"/>
        <v>#N/A</v>
      </c>
      <c r="HO62" s="173" t="e">
        <f t="shared" si="234"/>
        <v>#N/A</v>
      </c>
      <c r="HP62" s="173" t="e">
        <f t="shared" si="235"/>
        <v>#N/A</v>
      </c>
    </row>
    <row r="63" spans="1:224" hidden="1" x14ac:dyDescent="0.25">
      <c r="A63" s="4">
        <v>60</v>
      </c>
      <c r="B63" s="99"/>
      <c r="C63" s="99"/>
      <c r="D63" s="99"/>
      <c r="E63" s="36" t="str">
        <f t="shared" si="107"/>
        <v/>
      </c>
      <c r="F63" s="36" t="str">
        <f t="shared" si="108"/>
        <v/>
      </c>
      <c r="G63" s="77" t="str">
        <f t="shared" si="109"/>
        <v/>
      </c>
      <c r="H63" s="23"/>
      <c r="I63" s="58"/>
      <c r="J63" s="300"/>
      <c r="K63" s="78" t="str">
        <f>IF(AND(B63&gt;0,C63&gt;0,D63&gt;0),IF(ISBLANK(J63),IF(ISBLANK(H63),"",(D63-B63)*VLOOKUP(H63,VLookups!$A$4:$B$13,2,FALSE)),J63),"")</f>
        <v/>
      </c>
      <c r="L63" s="79" t="str">
        <f t="shared" si="131"/>
        <v/>
      </c>
      <c r="M63" s="99"/>
      <c r="N63" s="290" t="str">
        <f>IF(AND(M63&gt;0,C63&gt;0,NOT(K63="")),ABS(VLOOKUP($M$1,VLookups!$A$43:$B$44,2,FALSE)-_xlfn.NORM.DIST(M63,G63,K63,TRUE)),"")</f>
        <v/>
      </c>
      <c r="O63" s="98" t="str">
        <f>IF(AND($B63&gt;0,$C63&gt;0,$D63&gt;0,NOT(ISBLANK($H63))),_xlfn.NORM.INV(ABS(VLOOKUP($M$1,VLookups!$A$43:$B$44,2,FALSE)-O$3),$G63,$K63),"")</f>
        <v/>
      </c>
      <c r="P63" s="97" t="str">
        <f>IF(AND($B63&gt;0,$C63&gt;0,$D63&gt;0,NOT(ISBLANK($H63))),_xlfn.NORM.INV(ABS(VLOOKUP($M$1,VLookups!$A$43:$B$44,2,FALSE)-P$3),$G63,$K63),"")</f>
        <v/>
      </c>
      <c r="Q63" s="98" t="str">
        <f>IF(AND($B63&gt;0,$C63&gt;0,$D63&gt;0,NOT(ISBLANK($H63))),_xlfn.NORM.INV(ABS(VLOOKUP($M$1,VLookups!$A$43:$B$44,2,FALSE)-Q$3),$G63,$K63),"")</f>
        <v/>
      </c>
      <c r="R63" s="97" t="str">
        <f>IF(AND($B63&gt;0,$C63&gt;0,$D63&gt;0,NOT(ISBLANK($H63))),_xlfn.NORM.INV(ABS(VLOOKUP($M$1,VLookups!$A$43:$B$44,2,FALSE)-R$3),$G63,$K63),"")</f>
        <v/>
      </c>
      <c r="S63" s="98" t="str">
        <f>IF(AND($B63&gt;0,$C63&gt;0,$D63&gt;0,NOT(ISBLANK($H63))),_xlfn.NORM.INV(ABS(VLOOKUP($M$1,VLookups!$A$43:$B$44,2,FALSE)-S$3),$G63,$K63),"")</f>
        <v/>
      </c>
      <c r="T63" s="97" t="str">
        <f>IF(AND($B63&gt;0,$C63&gt;0,$D63&gt;0,NOT(ISBLANK($H63))),_xlfn.NORM.INV(ABS(VLOOKUP($M$1,VLookups!$A$43:$B$44,2,FALSE)-T$3),$G63,$K63),"")</f>
        <v/>
      </c>
      <c r="U63" s="5"/>
      <c r="V63" s="172"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3" t="e">
        <f t="shared" si="135"/>
        <v>#N/A</v>
      </c>
      <c r="DU63" s="173" t="e">
        <f t="shared" si="136"/>
        <v>#N/A</v>
      </c>
      <c r="DV63" s="173" t="e">
        <f t="shared" si="137"/>
        <v>#N/A</v>
      </c>
      <c r="DW63" s="173" t="e">
        <f t="shared" si="138"/>
        <v>#N/A</v>
      </c>
      <c r="DX63" s="173" t="e">
        <f t="shared" si="139"/>
        <v>#N/A</v>
      </c>
      <c r="DY63" s="173" t="e">
        <f t="shared" si="140"/>
        <v>#N/A</v>
      </c>
      <c r="DZ63" s="173" t="e">
        <f t="shared" si="141"/>
        <v>#N/A</v>
      </c>
      <c r="EA63" s="173" t="e">
        <f t="shared" si="142"/>
        <v>#N/A</v>
      </c>
      <c r="EB63" s="173" t="e">
        <f t="shared" si="143"/>
        <v>#N/A</v>
      </c>
      <c r="EC63" s="173" t="e">
        <f t="shared" si="144"/>
        <v>#N/A</v>
      </c>
      <c r="ED63" s="173" t="e">
        <f t="shared" si="145"/>
        <v>#N/A</v>
      </c>
      <c r="EE63" s="173" t="e">
        <f t="shared" si="146"/>
        <v>#N/A</v>
      </c>
      <c r="EF63" s="173" t="e">
        <f t="shared" si="147"/>
        <v>#N/A</v>
      </c>
      <c r="EG63" s="173" t="e">
        <f t="shared" si="148"/>
        <v>#N/A</v>
      </c>
      <c r="EH63" s="173" t="e">
        <f t="shared" si="149"/>
        <v>#N/A</v>
      </c>
      <c r="EI63" s="173" t="e">
        <f t="shared" si="150"/>
        <v>#N/A</v>
      </c>
      <c r="EJ63" s="173" t="e">
        <f t="shared" si="151"/>
        <v>#N/A</v>
      </c>
      <c r="EK63" s="173" t="e">
        <f t="shared" si="152"/>
        <v>#N/A</v>
      </c>
      <c r="EL63" s="173" t="e">
        <f t="shared" si="153"/>
        <v>#N/A</v>
      </c>
      <c r="EM63" s="173" t="e">
        <f t="shared" si="154"/>
        <v>#N/A</v>
      </c>
      <c r="EN63" s="173" t="e">
        <f t="shared" si="155"/>
        <v>#N/A</v>
      </c>
      <c r="EO63" s="173" t="e">
        <f t="shared" si="156"/>
        <v>#N/A</v>
      </c>
      <c r="EP63" s="173" t="e">
        <f t="shared" si="157"/>
        <v>#N/A</v>
      </c>
      <c r="EQ63" s="173" t="e">
        <f t="shared" si="158"/>
        <v>#N/A</v>
      </c>
      <c r="ER63" s="173" t="e">
        <f t="shared" si="159"/>
        <v>#N/A</v>
      </c>
      <c r="ES63" s="173" t="e">
        <f t="shared" si="160"/>
        <v>#N/A</v>
      </c>
      <c r="ET63" s="173" t="e">
        <f t="shared" si="161"/>
        <v>#N/A</v>
      </c>
      <c r="EU63" s="173" t="e">
        <f t="shared" si="162"/>
        <v>#N/A</v>
      </c>
      <c r="EV63" s="173" t="e">
        <f t="shared" si="163"/>
        <v>#N/A</v>
      </c>
      <c r="EW63" s="173" t="e">
        <f t="shared" si="164"/>
        <v>#N/A</v>
      </c>
      <c r="EX63" s="173" t="e">
        <f t="shared" si="165"/>
        <v>#N/A</v>
      </c>
      <c r="EY63" s="173" t="e">
        <f t="shared" si="166"/>
        <v>#N/A</v>
      </c>
      <c r="EZ63" s="173" t="e">
        <f t="shared" si="167"/>
        <v>#N/A</v>
      </c>
      <c r="FA63" s="173" t="e">
        <f t="shared" si="168"/>
        <v>#N/A</v>
      </c>
      <c r="FB63" s="173" t="e">
        <f t="shared" si="169"/>
        <v>#N/A</v>
      </c>
      <c r="FC63" s="173" t="e">
        <f t="shared" si="170"/>
        <v>#N/A</v>
      </c>
      <c r="FD63" s="173" t="e">
        <f t="shared" si="171"/>
        <v>#N/A</v>
      </c>
      <c r="FE63" s="173" t="e">
        <f t="shared" si="172"/>
        <v>#N/A</v>
      </c>
      <c r="FF63" s="173" t="e">
        <f t="shared" si="173"/>
        <v>#N/A</v>
      </c>
      <c r="FG63" s="173" t="e">
        <f t="shared" si="174"/>
        <v>#N/A</v>
      </c>
      <c r="FH63" s="173" t="e">
        <f t="shared" si="175"/>
        <v>#N/A</v>
      </c>
      <c r="FI63" s="173" t="e">
        <f t="shared" si="176"/>
        <v>#N/A</v>
      </c>
      <c r="FJ63" s="173" t="e">
        <f t="shared" si="177"/>
        <v>#N/A</v>
      </c>
      <c r="FK63" s="173" t="e">
        <f t="shared" si="178"/>
        <v>#N/A</v>
      </c>
      <c r="FL63" s="173" t="e">
        <f t="shared" si="179"/>
        <v>#N/A</v>
      </c>
      <c r="FM63" s="173" t="e">
        <f t="shared" si="180"/>
        <v>#N/A</v>
      </c>
      <c r="FN63" s="173" t="e">
        <f t="shared" si="181"/>
        <v>#N/A</v>
      </c>
      <c r="FO63" s="173" t="e">
        <f t="shared" si="182"/>
        <v>#N/A</v>
      </c>
      <c r="FP63" s="173" t="e">
        <f t="shared" si="183"/>
        <v>#N/A</v>
      </c>
      <c r="FQ63" s="173" t="e">
        <f t="shared" si="184"/>
        <v>#N/A</v>
      </c>
      <c r="FR63" s="173" t="e">
        <f t="shared" si="185"/>
        <v>#N/A</v>
      </c>
      <c r="FS63" s="173" t="e">
        <f t="shared" si="186"/>
        <v>#N/A</v>
      </c>
      <c r="FT63" s="173" t="e">
        <f t="shared" si="187"/>
        <v>#N/A</v>
      </c>
      <c r="FU63" s="173" t="e">
        <f t="shared" si="188"/>
        <v>#N/A</v>
      </c>
      <c r="FV63" s="173" t="e">
        <f t="shared" si="189"/>
        <v>#N/A</v>
      </c>
      <c r="FW63" s="173" t="e">
        <f t="shared" si="190"/>
        <v>#N/A</v>
      </c>
      <c r="FX63" s="173" t="e">
        <f t="shared" si="191"/>
        <v>#N/A</v>
      </c>
      <c r="FY63" s="173" t="e">
        <f t="shared" si="192"/>
        <v>#N/A</v>
      </c>
      <c r="FZ63" s="173" t="e">
        <f t="shared" si="193"/>
        <v>#N/A</v>
      </c>
      <c r="GA63" s="173" t="e">
        <f t="shared" si="194"/>
        <v>#N/A</v>
      </c>
      <c r="GB63" s="173" t="e">
        <f t="shared" si="195"/>
        <v>#N/A</v>
      </c>
      <c r="GC63" s="173" t="e">
        <f t="shared" si="196"/>
        <v>#N/A</v>
      </c>
      <c r="GD63" s="173" t="e">
        <f t="shared" si="197"/>
        <v>#N/A</v>
      </c>
      <c r="GE63" s="173" t="e">
        <f t="shared" si="198"/>
        <v>#N/A</v>
      </c>
      <c r="GF63" s="173" t="e">
        <f t="shared" si="199"/>
        <v>#N/A</v>
      </c>
      <c r="GG63" s="173" t="e">
        <f t="shared" si="200"/>
        <v>#N/A</v>
      </c>
      <c r="GH63" s="173" t="e">
        <f t="shared" si="201"/>
        <v>#N/A</v>
      </c>
      <c r="GI63" s="173" t="e">
        <f t="shared" si="202"/>
        <v>#N/A</v>
      </c>
      <c r="GJ63" s="173" t="e">
        <f t="shared" si="203"/>
        <v>#N/A</v>
      </c>
      <c r="GK63" s="173" t="e">
        <f t="shared" si="204"/>
        <v>#N/A</v>
      </c>
      <c r="GL63" s="173" t="e">
        <f t="shared" si="205"/>
        <v>#N/A</v>
      </c>
      <c r="GM63" s="173" t="e">
        <f t="shared" si="206"/>
        <v>#N/A</v>
      </c>
      <c r="GN63" s="173" t="e">
        <f t="shared" si="207"/>
        <v>#N/A</v>
      </c>
      <c r="GO63" s="173" t="e">
        <f t="shared" si="208"/>
        <v>#N/A</v>
      </c>
      <c r="GP63" s="173" t="e">
        <f t="shared" si="209"/>
        <v>#N/A</v>
      </c>
      <c r="GQ63" s="173" t="e">
        <f t="shared" si="210"/>
        <v>#N/A</v>
      </c>
      <c r="GR63" s="173" t="e">
        <f t="shared" si="211"/>
        <v>#N/A</v>
      </c>
      <c r="GS63" s="173" t="e">
        <f t="shared" si="212"/>
        <v>#N/A</v>
      </c>
      <c r="GT63" s="173" t="e">
        <f t="shared" si="213"/>
        <v>#N/A</v>
      </c>
      <c r="GU63" s="173" t="e">
        <f t="shared" si="214"/>
        <v>#N/A</v>
      </c>
      <c r="GV63" s="173" t="e">
        <f t="shared" si="215"/>
        <v>#N/A</v>
      </c>
      <c r="GW63" s="173" t="e">
        <f t="shared" si="216"/>
        <v>#N/A</v>
      </c>
      <c r="GX63" s="173" t="e">
        <f t="shared" si="217"/>
        <v>#N/A</v>
      </c>
      <c r="GY63" s="173" t="e">
        <f t="shared" si="218"/>
        <v>#N/A</v>
      </c>
      <c r="GZ63" s="173" t="e">
        <f t="shared" si="219"/>
        <v>#N/A</v>
      </c>
      <c r="HA63" s="173" t="e">
        <f t="shared" si="220"/>
        <v>#N/A</v>
      </c>
      <c r="HB63" s="173" t="e">
        <f t="shared" si="221"/>
        <v>#N/A</v>
      </c>
      <c r="HC63" s="173" t="e">
        <f t="shared" si="222"/>
        <v>#N/A</v>
      </c>
      <c r="HD63" s="173" t="e">
        <f t="shared" si="223"/>
        <v>#N/A</v>
      </c>
      <c r="HE63" s="173" t="e">
        <f t="shared" si="224"/>
        <v>#N/A</v>
      </c>
      <c r="HF63" s="173" t="e">
        <f t="shared" si="225"/>
        <v>#N/A</v>
      </c>
      <c r="HG63" s="173" t="e">
        <f t="shared" si="226"/>
        <v>#N/A</v>
      </c>
      <c r="HH63" s="173" t="e">
        <f t="shared" si="227"/>
        <v>#N/A</v>
      </c>
      <c r="HI63" s="173" t="e">
        <f t="shared" si="228"/>
        <v>#N/A</v>
      </c>
      <c r="HJ63" s="173" t="e">
        <f t="shared" si="229"/>
        <v>#N/A</v>
      </c>
      <c r="HK63" s="173" t="e">
        <f t="shared" si="230"/>
        <v>#N/A</v>
      </c>
      <c r="HL63" s="173" t="e">
        <f t="shared" si="231"/>
        <v>#N/A</v>
      </c>
      <c r="HM63" s="173" t="e">
        <f t="shared" si="232"/>
        <v>#N/A</v>
      </c>
      <c r="HN63" s="173" t="e">
        <f t="shared" si="233"/>
        <v>#N/A</v>
      </c>
      <c r="HO63" s="173" t="e">
        <f t="shared" si="234"/>
        <v>#N/A</v>
      </c>
      <c r="HP63" s="173" t="e">
        <f t="shared" si="235"/>
        <v>#N/A</v>
      </c>
    </row>
    <row r="64" spans="1:224" hidden="1" x14ac:dyDescent="0.25">
      <c r="A64" s="4">
        <v>61</v>
      </c>
      <c r="B64" s="99"/>
      <c r="C64" s="99"/>
      <c r="D64" s="99"/>
      <c r="E64" s="36" t="str">
        <f t="shared" si="107"/>
        <v/>
      </c>
      <c r="F64" s="36" t="str">
        <f t="shared" si="108"/>
        <v/>
      </c>
      <c r="G64" s="77" t="str">
        <f t="shared" si="109"/>
        <v/>
      </c>
      <c r="H64" s="23"/>
      <c r="I64" s="58"/>
      <c r="J64" s="300"/>
      <c r="K64" s="78" t="str">
        <f>IF(AND(B64&gt;0,C64&gt;0,D64&gt;0),IF(ISBLANK(J64),IF(ISBLANK(H64),"",(D64-B64)*VLOOKUP(H64,VLookups!$A$4:$B$13,2,FALSE)),J64),"")</f>
        <v/>
      </c>
      <c r="L64" s="79" t="str">
        <f t="shared" si="131"/>
        <v/>
      </c>
      <c r="M64" s="99"/>
      <c r="N64" s="290" t="str">
        <f>IF(AND(M64&gt;0,C64&gt;0,NOT(K64="")),ABS(VLOOKUP($M$1,VLookups!$A$43:$B$44,2,FALSE)-_xlfn.NORM.DIST(M64,G64,K64,TRUE)),"")</f>
        <v/>
      </c>
      <c r="O64" s="98" t="str">
        <f>IF(AND($B64&gt;0,$C64&gt;0,$D64&gt;0,NOT(ISBLANK($H64))),_xlfn.NORM.INV(ABS(VLOOKUP($M$1,VLookups!$A$43:$B$44,2,FALSE)-O$3),$G64,$K64),"")</f>
        <v/>
      </c>
      <c r="P64" s="97" t="str">
        <f>IF(AND($B64&gt;0,$C64&gt;0,$D64&gt;0,NOT(ISBLANK($H64))),_xlfn.NORM.INV(ABS(VLOOKUP($M$1,VLookups!$A$43:$B$44,2,FALSE)-P$3),$G64,$K64),"")</f>
        <v/>
      </c>
      <c r="Q64" s="98" t="str">
        <f>IF(AND($B64&gt;0,$C64&gt;0,$D64&gt;0,NOT(ISBLANK($H64))),_xlfn.NORM.INV(ABS(VLOOKUP($M$1,VLookups!$A$43:$B$44,2,FALSE)-Q$3),$G64,$K64),"")</f>
        <v/>
      </c>
      <c r="R64" s="97" t="str">
        <f>IF(AND($B64&gt;0,$C64&gt;0,$D64&gt;0,NOT(ISBLANK($H64))),_xlfn.NORM.INV(ABS(VLOOKUP($M$1,VLookups!$A$43:$B$44,2,FALSE)-R$3),$G64,$K64),"")</f>
        <v/>
      </c>
      <c r="S64" s="98" t="str">
        <f>IF(AND($B64&gt;0,$C64&gt;0,$D64&gt;0,NOT(ISBLANK($H64))),_xlfn.NORM.INV(ABS(VLOOKUP($M$1,VLookups!$A$43:$B$44,2,FALSE)-S$3),$G64,$K64),"")</f>
        <v/>
      </c>
      <c r="T64" s="97" t="str">
        <f>IF(AND($B64&gt;0,$C64&gt;0,$D64&gt;0,NOT(ISBLANK($H64))),_xlfn.NORM.INV(ABS(VLOOKUP($M$1,VLookups!$A$43:$B$44,2,FALSE)-T$3),$G64,$K64),"")</f>
        <v/>
      </c>
      <c r="U64" s="5"/>
      <c r="V64" s="172"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3" t="e">
        <f t="shared" si="135"/>
        <v>#N/A</v>
      </c>
      <c r="DU64" s="173" t="e">
        <f t="shared" si="136"/>
        <v>#N/A</v>
      </c>
      <c r="DV64" s="173" t="e">
        <f t="shared" si="137"/>
        <v>#N/A</v>
      </c>
      <c r="DW64" s="173" t="e">
        <f t="shared" si="138"/>
        <v>#N/A</v>
      </c>
      <c r="DX64" s="173" t="e">
        <f t="shared" si="139"/>
        <v>#N/A</v>
      </c>
      <c r="DY64" s="173" t="e">
        <f t="shared" si="140"/>
        <v>#N/A</v>
      </c>
      <c r="DZ64" s="173" t="e">
        <f t="shared" si="141"/>
        <v>#N/A</v>
      </c>
      <c r="EA64" s="173" t="e">
        <f t="shared" si="142"/>
        <v>#N/A</v>
      </c>
      <c r="EB64" s="173" t="e">
        <f t="shared" si="143"/>
        <v>#N/A</v>
      </c>
      <c r="EC64" s="173" t="e">
        <f t="shared" si="144"/>
        <v>#N/A</v>
      </c>
      <c r="ED64" s="173" t="e">
        <f t="shared" si="145"/>
        <v>#N/A</v>
      </c>
      <c r="EE64" s="173" t="e">
        <f t="shared" si="146"/>
        <v>#N/A</v>
      </c>
      <c r="EF64" s="173" t="e">
        <f t="shared" si="147"/>
        <v>#N/A</v>
      </c>
      <c r="EG64" s="173" t="e">
        <f t="shared" si="148"/>
        <v>#N/A</v>
      </c>
      <c r="EH64" s="173" t="e">
        <f t="shared" si="149"/>
        <v>#N/A</v>
      </c>
      <c r="EI64" s="173" t="e">
        <f t="shared" si="150"/>
        <v>#N/A</v>
      </c>
      <c r="EJ64" s="173" t="e">
        <f t="shared" si="151"/>
        <v>#N/A</v>
      </c>
      <c r="EK64" s="173" t="e">
        <f t="shared" si="152"/>
        <v>#N/A</v>
      </c>
      <c r="EL64" s="173" t="e">
        <f t="shared" si="153"/>
        <v>#N/A</v>
      </c>
      <c r="EM64" s="173" t="e">
        <f t="shared" si="154"/>
        <v>#N/A</v>
      </c>
      <c r="EN64" s="173" t="e">
        <f t="shared" si="155"/>
        <v>#N/A</v>
      </c>
      <c r="EO64" s="173" t="e">
        <f t="shared" si="156"/>
        <v>#N/A</v>
      </c>
      <c r="EP64" s="173" t="e">
        <f t="shared" si="157"/>
        <v>#N/A</v>
      </c>
      <c r="EQ64" s="173" t="e">
        <f t="shared" si="158"/>
        <v>#N/A</v>
      </c>
      <c r="ER64" s="173" t="e">
        <f t="shared" si="159"/>
        <v>#N/A</v>
      </c>
      <c r="ES64" s="173" t="e">
        <f t="shared" si="160"/>
        <v>#N/A</v>
      </c>
      <c r="ET64" s="173" t="e">
        <f t="shared" si="161"/>
        <v>#N/A</v>
      </c>
      <c r="EU64" s="173" t="e">
        <f t="shared" si="162"/>
        <v>#N/A</v>
      </c>
      <c r="EV64" s="173" t="e">
        <f t="shared" si="163"/>
        <v>#N/A</v>
      </c>
      <c r="EW64" s="173" t="e">
        <f t="shared" si="164"/>
        <v>#N/A</v>
      </c>
      <c r="EX64" s="173" t="e">
        <f t="shared" si="165"/>
        <v>#N/A</v>
      </c>
      <c r="EY64" s="173" t="e">
        <f t="shared" si="166"/>
        <v>#N/A</v>
      </c>
      <c r="EZ64" s="173" t="e">
        <f t="shared" si="167"/>
        <v>#N/A</v>
      </c>
      <c r="FA64" s="173" t="e">
        <f t="shared" si="168"/>
        <v>#N/A</v>
      </c>
      <c r="FB64" s="173" t="e">
        <f t="shared" si="169"/>
        <v>#N/A</v>
      </c>
      <c r="FC64" s="173" t="e">
        <f t="shared" si="170"/>
        <v>#N/A</v>
      </c>
      <c r="FD64" s="173" t="e">
        <f t="shared" si="171"/>
        <v>#N/A</v>
      </c>
      <c r="FE64" s="173" t="e">
        <f t="shared" si="172"/>
        <v>#N/A</v>
      </c>
      <c r="FF64" s="173" t="e">
        <f t="shared" si="173"/>
        <v>#N/A</v>
      </c>
      <c r="FG64" s="173" t="e">
        <f t="shared" si="174"/>
        <v>#N/A</v>
      </c>
      <c r="FH64" s="173" t="e">
        <f t="shared" si="175"/>
        <v>#N/A</v>
      </c>
      <c r="FI64" s="173" t="e">
        <f t="shared" si="176"/>
        <v>#N/A</v>
      </c>
      <c r="FJ64" s="173" t="e">
        <f t="shared" si="177"/>
        <v>#N/A</v>
      </c>
      <c r="FK64" s="173" t="e">
        <f t="shared" si="178"/>
        <v>#N/A</v>
      </c>
      <c r="FL64" s="173" t="e">
        <f t="shared" si="179"/>
        <v>#N/A</v>
      </c>
      <c r="FM64" s="173" t="e">
        <f t="shared" si="180"/>
        <v>#N/A</v>
      </c>
      <c r="FN64" s="173" t="e">
        <f t="shared" si="181"/>
        <v>#N/A</v>
      </c>
      <c r="FO64" s="173" t="e">
        <f t="shared" si="182"/>
        <v>#N/A</v>
      </c>
      <c r="FP64" s="173" t="e">
        <f t="shared" si="183"/>
        <v>#N/A</v>
      </c>
      <c r="FQ64" s="173" t="e">
        <f t="shared" si="184"/>
        <v>#N/A</v>
      </c>
      <c r="FR64" s="173" t="e">
        <f t="shared" si="185"/>
        <v>#N/A</v>
      </c>
      <c r="FS64" s="173" t="e">
        <f t="shared" si="186"/>
        <v>#N/A</v>
      </c>
      <c r="FT64" s="173" t="e">
        <f t="shared" si="187"/>
        <v>#N/A</v>
      </c>
      <c r="FU64" s="173" t="e">
        <f t="shared" si="188"/>
        <v>#N/A</v>
      </c>
      <c r="FV64" s="173" t="e">
        <f t="shared" si="189"/>
        <v>#N/A</v>
      </c>
      <c r="FW64" s="173" t="e">
        <f t="shared" si="190"/>
        <v>#N/A</v>
      </c>
      <c r="FX64" s="173" t="e">
        <f t="shared" si="191"/>
        <v>#N/A</v>
      </c>
      <c r="FY64" s="173" t="e">
        <f t="shared" si="192"/>
        <v>#N/A</v>
      </c>
      <c r="FZ64" s="173" t="e">
        <f t="shared" si="193"/>
        <v>#N/A</v>
      </c>
      <c r="GA64" s="173" t="e">
        <f t="shared" si="194"/>
        <v>#N/A</v>
      </c>
      <c r="GB64" s="173" t="e">
        <f t="shared" si="195"/>
        <v>#N/A</v>
      </c>
      <c r="GC64" s="173" t="e">
        <f t="shared" si="196"/>
        <v>#N/A</v>
      </c>
      <c r="GD64" s="173" t="e">
        <f t="shared" si="197"/>
        <v>#N/A</v>
      </c>
      <c r="GE64" s="173" t="e">
        <f t="shared" si="198"/>
        <v>#N/A</v>
      </c>
      <c r="GF64" s="173" t="e">
        <f t="shared" si="199"/>
        <v>#N/A</v>
      </c>
      <c r="GG64" s="173" t="e">
        <f t="shared" si="200"/>
        <v>#N/A</v>
      </c>
      <c r="GH64" s="173" t="e">
        <f t="shared" si="201"/>
        <v>#N/A</v>
      </c>
      <c r="GI64" s="173" t="e">
        <f t="shared" si="202"/>
        <v>#N/A</v>
      </c>
      <c r="GJ64" s="173" t="e">
        <f t="shared" si="203"/>
        <v>#N/A</v>
      </c>
      <c r="GK64" s="173" t="e">
        <f t="shared" si="204"/>
        <v>#N/A</v>
      </c>
      <c r="GL64" s="173" t="e">
        <f t="shared" si="205"/>
        <v>#N/A</v>
      </c>
      <c r="GM64" s="173" t="e">
        <f t="shared" si="206"/>
        <v>#N/A</v>
      </c>
      <c r="GN64" s="173" t="e">
        <f t="shared" si="207"/>
        <v>#N/A</v>
      </c>
      <c r="GO64" s="173" t="e">
        <f t="shared" si="208"/>
        <v>#N/A</v>
      </c>
      <c r="GP64" s="173" t="e">
        <f t="shared" si="209"/>
        <v>#N/A</v>
      </c>
      <c r="GQ64" s="173" t="e">
        <f t="shared" si="210"/>
        <v>#N/A</v>
      </c>
      <c r="GR64" s="173" t="e">
        <f t="shared" si="211"/>
        <v>#N/A</v>
      </c>
      <c r="GS64" s="173" t="e">
        <f t="shared" si="212"/>
        <v>#N/A</v>
      </c>
      <c r="GT64" s="173" t="e">
        <f t="shared" si="213"/>
        <v>#N/A</v>
      </c>
      <c r="GU64" s="173" t="e">
        <f t="shared" si="214"/>
        <v>#N/A</v>
      </c>
      <c r="GV64" s="173" t="e">
        <f t="shared" si="215"/>
        <v>#N/A</v>
      </c>
      <c r="GW64" s="173" t="e">
        <f t="shared" si="216"/>
        <v>#N/A</v>
      </c>
      <c r="GX64" s="173" t="e">
        <f t="shared" si="217"/>
        <v>#N/A</v>
      </c>
      <c r="GY64" s="173" t="e">
        <f t="shared" si="218"/>
        <v>#N/A</v>
      </c>
      <c r="GZ64" s="173" t="e">
        <f t="shared" si="219"/>
        <v>#N/A</v>
      </c>
      <c r="HA64" s="173" t="e">
        <f t="shared" si="220"/>
        <v>#N/A</v>
      </c>
      <c r="HB64" s="173" t="e">
        <f t="shared" si="221"/>
        <v>#N/A</v>
      </c>
      <c r="HC64" s="173" t="e">
        <f t="shared" si="222"/>
        <v>#N/A</v>
      </c>
      <c r="HD64" s="173" t="e">
        <f t="shared" si="223"/>
        <v>#N/A</v>
      </c>
      <c r="HE64" s="173" t="e">
        <f t="shared" si="224"/>
        <v>#N/A</v>
      </c>
      <c r="HF64" s="173" t="e">
        <f t="shared" si="225"/>
        <v>#N/A</v>
      </c>
      <c r="HG64" s="173" t="e">
        <f t="shared" si="226"/>
        <v>#N/A</v>
      </c>
      <c r="HH64" s="173" t="e">
        <f t="shared" si="227"/>
        <v>#N/A</v>
      </c>
      <c r="HI64" s="173" t="e">
        <f t="shared" si="228"/>
        <v>#N/A</v>
      </c>
      <c r="HJ64" s="173" t="e">
        <f t="shared" si="229"/>
        <v>#N/A</v>
      </c>
      <c r="HK64" s="173" t="e">
        <f t="shared" si="230"/>
        <v>#N/A</v>
      </c>
      <c r="HL64" s="173" t="e">
        <f t="shared" si="231"/>
        <v>#N/A</v>
      </c>
      <c r="HM64" s="173" t="e">
        <f t="shared" si="232"/>
        <v>#N/A</v>
      </c>
      <c r="HN64" s="173" t="e">
        <f t="shared" si="233"/>
        <v>#N/A</v>
      </c>
      <c r="HO64" s="173" t="e">
        <f t="shared" si="234"/>
        <v>#N/A</v>
      </c>
      <c r="HP64" s="173" t="e">
        <f t="shared" si="235"/>
        <v>#N/A</v>
      </c>
    </row>
    <row r="65" spans="1:224" hidden="1" x14ac:dyDescent="0.25">
      <c r="A65" s="4">
        <v>62</v>
      </c>
      <c r="B65" s="99"/>
      <c r="C65" s="99"/>
      <c r="D65" s="99"/>
      <c r="E65" s="36" t="str">
        <f t="shared" si="107"/>
        <v/>
      </c>
      <c r="F65" s="36" t="str">
        <f t="shared" si="108"/>
        <v/>
      </c>
      <c r="G65" s="77" t="str">
        <f t="shared" si="109"/>
        <v/>
      </c>
      <c r="H65" s="23"/>
      <c r="I65" s="58"/>
      <c r="J65" s="300"/>
      <c r="K65" s="78" t="str">
        <f>IF(AND(B65&gt;0,C65&gt;0,D65&gt;0),IF(ISBLANK(J65),IF(ISBLANK(H65),"",(D65-B65)*VLOOKUP(H65,VLookups!$A$4:$B$13,2,FALSE)),J65),"")</f>
        <v/>
      </c>
      <c r="L65" s="79" t="str">
        <f t="shared" si="131"/>
        <v/>
      </c>
      <c r="M65" s="99"/>
      <c r="N65" s="290" t="str">
        <f>IF(AND(M65&gt;0,C65&gt;0,NOT(K65="")),ABS(VLOOKUP($M$1,VLookups!$A$43:$B$44,2,FALSE)-_xlfn.NORM.DIST(M65,G65,K65,TRUE)),"")</f>
        <v/>
      </c>
      <c r="O65" s="98" t="str">
        <f>IF(AND($B65&gt;0,$C65&gt;0,$D65&gt;0,NOT(ISBLANK($H65))),_xlfn.NORM.INV(ABS(VLOOKUP($M$1,VLookups!$A$43:$B$44,2,FALSE)-O$3),$G65,$K65),"")</f>
        <v/>
      </c>
      <c r="P65" s="97" t="str">
        <f>IF(AND($B65&gt;0,$C65&gt;0,$D65&gt;0,NOT(ISBLANK($H65))),_xlfn.NORM.INV(ABS(VLOOKUP($M$1,VLookups!$A$43:$B$44,2,FALSE)-P$3),$G65,$K65),"")</f>
        <v/>
      </c>
      <c r="Q65" s="98" t="str">
        <f>IF(AND($B65&gt;0,$C65&gt;0,$D65&gt;0,NOT(ISBLANK($H65))),_xlfn.NORM.INV(ABS(VLOOKUP($M$1,VLookups!$A$43:$B$44,2,FALSE)-Q$3),$G65,$K65),"")</f>
        <v/>
      </c>
      <c r="R65" s="97" t="str">
        <f>IF(AND($B65&gt;0,$C65&gt;0,$D65&gt;0,NOT(ISBLANK($H65))),_xlfn.NORM.INV(ABS(VLOOKUP($M$1,VLookups!$A$43:$B$44,2,FALSE)-R$3),$G65,$K65),"")</f>
        <v/>
      </c>
      <c r="S65" s="98" t="str">
        <f>IF(AND($B65&gt;0,$C65&gt;0,$D65&gt;0,NOT(ISBLANK($H65))),_xlfn.NORM.INV(ABS(VLOOKUP($M$1,VLookups!$A$43:$B$44,2,FALSE)-S$3),$G65,$K65),"")</f>
        <v/>
      </c>
      <c r="T65" s="97" t="str">
        <f>IF(AND($B65&gt;0,$C65&gt;0,$D65&gt;0,NOT(ISBLANK($H65))),_xlfn.NORM.INV(ABS(VLOOKUP($M$1,VLookups!$A$43:$B$44,2,FALSE)-T$3),$G65,$K65),"")</f>
        <v/>
      </c>
      <c r="U65" s="5"/>
      <c r="V65" s="172"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3" t="e">
        <f t="shared" si="135"/>
        <v>#N/A</v>
      </c>
      <c r="DU65" s="173" t="e">
        <f t="shared" si="136"/>
        <v>#N/A</v>
      </c>
      <c r="DV65" s="173" t="e">
        <f t="shared" si="137"/>
        <v>#N/A</v>
      </c>
      <c r="DW65" s="173" t="e">
        <f t="shared" si="138"/>
        <v>#N/A</v>
      </c>
      <c r="DX65" s="173" t="e">
        <f t="shared" si="139"/>
        <v>#N/A</v>
      </c>
      <c r="DY65" s="173" t="e">
        <f t="shared" si="140"/>
        <v>#N/A</v>
      </c>
      <c r="DZ65" s="173" t="e">
        <f t="shared" si="141"/>
        <v>#N/A</v>
      </c>
      <c r="EA65" s="173" t="e">
        <f t="shared" si="142"/>
        <v>#N/A</v>
      </c>
      <c r="EB65" s="173" t="e">
        <f t="shared" si="143"/>
        <v>#N/A</v>
      </c>
      <c r="EC65" s="173" t="e">
        <f t="shared" si="144"/>
        <v>#N/A</v>
      </c>
      <c r="ED65" s="173" t="e">
        <f t="shared" si="145"/>
        <v>#N/A</v>
      </c>
      <c r="EE65" s="173" t="e">
        <f t="shared" si="146"/>
        <v>#N/A</v>
      </c>
      <c r="EF65" s="173" t="e">
        <f t="shared" si="147"/>
        <v>#N/A</v>
      </c>
      <c r="EG65" s="173" t="e">
        <f t="shared" si="148"/>
        <v>#N/A</v>
      </c>
      <c r="EH65" s="173" t="e">
        <f t="shared" si="149"/>
        <v>#N/A</v>
      </c>
      <c r="EI65" s="173" t="e">
        <f t="shared" si="150"/>
        <v>#N/A</v>
      </c>
      <c r="EJ65" s="173" t="e">
        <f t="shared" si="151"/>
        <v>#N/A</v>
      </c>
      <c r="EK65" s="173" t="e">
        <f t="shared" si="152"/>
        <v>#N/A</v>
      </c>
      <c r="EL65" s="173" t="e">
        <f t="shared" si="153"/>
        <v>#N/A</v>
      </c>
      <c r="EM65" s="173" t="e">
        <f t="shared" si="154"/>
        <v>#N/A</v>
      </c>
      <c r="EN65" s="173" t="e">
        <f t="shared" si="155"/>
        <v>#N/A</v>
      </c>
      <c r="EO65" s="173" t="e">
        <f t="shared" si="156"/>
        <v>#N/A</v>
      </c>
      <c r="EP65" s="173" t="e">
        <f t="shared" si="157"/>
        <v>#N/A</v>
      </c>
      <c r="EQ65" s="173" t="e">
        <f t="shared" si="158"/>
        <v>#N/A</v>
      </c>
      <c r="ER65" s="173" t="e">
        <f t="shared" si="159"/>
        <v>#N/A</v>
      </c>
      <c r="ES65" s="173" t="e">
        <f t="shared" si="160"/>
        <v>#N/A</v>
      </c>
      <c r="ET65" s="173" t="e">
        <f t="shared" si="161"/>
        <v>#N/A</v>
      </c>
      <c r="EU65" s="173" t="e">
        <f t="shared" si="162"/>
        <v>#N/A</v>
      </c>
      <c r="EV65" s="173" t="e">
        <f t="shared" si="163"/>
        <v>#N/A</v>
      </c>
      <c r="EW65" s="173" t="e">
        <f t="shared" si="164"/>
        <v>#N/A</v>
      </c>
      <c r="EX65" s="173" t="e">
        <f t="shared" si="165"/>
        <v>#N/A</v>
      </c>
      <c r="EY65" s="173" t="e">
        <f t="shared" si="166"/>
        <v>#N/A</v>
      </c>
      <c r="EZ65" s="173" t="e">
        <f t="shared" si="167"/>
        <v>#N/A</v>
      </c>
      <c r="FA65" s="173" t="e">
        <f t="shared" si="168"/>
        <v>#N/A</v>
      </c>
      <c r="FB65" s="173" t="e">
        <f t="shared" si="169"/>
        <v>#N/A</v>
      </c>
      <c r="FC65" s="173" t="e">
        <f t="shared" si="170"/>
        <v>#N/A</v>
      </c>
      <c r="FD65" s="173" t="e">
        <f t="shared" si="171"/>
        <v>#N/A</v>
      </c>
      <c r="FE65" s="173" t="e">
        <f t="shared" si="172"/>
        <v>#N/A</v>
      </c>
      <c r="FF65" s="173" t="e">
        <f t="shared" si="173"/>
        <v>#N/A</v>
      </c>
      <c r="FG65" s="173" t="e">
        <f t="shared" si="174"/>
        <v>#N/A</v>
      </c>
      <c r="FH65" s="173" t="e">
        <f t="shared" si="175"/>
        <v>#N/A</v>
      </c>
      <c r="FI65" s="173" t="e">
        <f t="shared" si="176"/>
        <v>#N/A</v>
      </c>
      <c r="FJ65" s="173" t="e">
        <f t="shared" si="177"/>
        <v>#N/A</v>
      </c>
      <c r="FK65" s="173" t="e">
        <f t="shared" si="178"/>
        <v>#N/A</v>
      </c>
      <c r="FL65" s="173" t="e">
        <f t="shared" si="179"/>
        <v>#N/A</v>
      </c>
      <c r="FM65" s="173" t="e">
        <f t="shared" si="180"/>
        <v>#N/A</v>
      </c>
      <c r="FN65" s="173" t="e">
        <f t="shared" si="181"/>
        <v>#N/A</v>
      </c>
      <c r="FO65" s="173" t="e">
        <f t="shared" si="182"/>
        <v>#N/A</v>
      </c>
      <c r="FP65" s="173" t="e">
        <f t="shared" si="183"/>
        <v>#N/A</v>
      </c>
      <c r="FQ65" s="173" t="e">
        <f t="shared" si="184"/>
        <v>#N/A</v>
      </c>
      <c r="FR65" s="173" t="e">
        <f t="shared" si="185"/>
        <v>#N/A</v>
      </c>
      <c r="FS65" s="173" t="e">
        <f t="shared" si="186"/>
        <v>#N/A</v>
      </c>
      <c r="FT65" s="173" t="e">
        <f t="shared" si="187"/>
        <v>#N/A</v>
      </c>
      <c r="FU65" s="173" t="e">
        <f t="shared" si="188"/>
        <v>#N/A</v>
      </c>
      <c r="FV65" s="173" t="e">
        <f t="shared" si="189"/>
        <v>#N/A</v>
      </c>
      <c r="FW65" s="173" t="e">
        <f t="shared" si="190"/>
        <v>#N/A</v>
      </c>
      <c r="FX65" s="173" t="e">
        <f t="shared" si="191"/>
        <v>#N/A</v>
      </c>
      <c r="FY65" s="173" t="e">
        <f t="shared" si="192"/>
        <v>#N/A</v>
      </c>
      <c r="FZ65" s="173" t="e">
        <f t="shared" si="193"/>
        <v>#N/A</v>
      </c>
      <c r="GA65" s="173" t="e">
        <f t="shared" si="194"/>
        <v>#N/A</v>
      </c>
      <c r="GB65" s="173" t="e">
        <f t="shared" si="195"/>
        <v>#N/A</v>
      </c>
      <c r="GC65" s="173" t="e">
        <f t="shared" si="196"/>
        <v>#N/A</v>
      </c>
      <c r="GD65" s="173" t="e">
        <f t="shared" si="197"/>
        <v>#N/A</v>
      </c>
      <c r="GE65" s="173" t="e">
        <f t="shared" si="198"/>
        <v>#N/A</v>
      </c>
      <c r="GF65" s="173" t="e">
        <f t="shared" si="199"/>
        <v>#N/A</v>
      </c>
      <c r="GG65" s="173" t="e">
        <f t="shared" si="200"/>
        <v>#N/A</v>
      </c>
      <c r="GH65" s="173" t="e">
        <f t="shared" si="201"/>
        <v>#N/A</v>
      </c>
      <c r="GI65" s="173" t="e">
        <f t="shared" si="202"/>
        <v>#N/A</v>
      </c>
      <c r="GJ65" s="173" t="e">
        <f t="shared" si="203"/>
        <v>#N/A</v>
      </c>
      <c r="GK65" s="173" t="e">
        <f t="shared" si="204"/>
        <v>#N/A</v>
      </c>
      <c r="GL65" s="173" t="e">
        <f t="shared" si="205"/>
        <v>#N/A</v>
      </c>
      <c r="GM65" s="173" t="e">
        <f t="shared" si="206"/>
        <v>#N/A</v>
      </c>
      <c r="GN65" s="173" t="e">
        <f t="shared" si="207"/>
        <v>#N/A</v>
      </c>
      <c r="GO65" s="173" t="e">
        <f t="shared" si="208"/>
        <v>#N/A</v>
      </c>
      <c r="GP65" s="173" t="e">
        <f t="shared" si="209"/>
        <v>#N/A</v>
      </c>
      <c r="GQ65" s="173" t="e">
        <f t="shared" si="210"/>
        <v>#N/A</v>
      </c>
      <c r="GR65" s="173" t="e">
        <f t="shared" si="211"/>
        <v>#N/A</v>
      </c>
      <c r="GS65" s="173" t="e">
        <f t="shared" si="212"/>
        <v>#N/A</v>
      </c>
      <c r="GT65" s="173" t="e">
        <f t="shared" si="213"/>
        <v>#N/A</v>
      </c>
      <c r="GU65" s="173" t="e">
        <f t="shared" si="214"/>
        <v>#N/A</v>
      </c>
      <c r="GV65" s="173" t="e">
        <f t="shared" si="215"/>
        <v>#N/A</v>
      </c>
      <c r="GW65" s="173" t="e">
        <f t="shared" si="216"/>
        <v>#N/A</v>
      </c>
      <c r="GX65" s="173" t="e">
        <f t="shared" si="217"/>
        <v>#N/A</v>
      </c>
      <c r="GY65" s="173" t="e">
        <f t="shared" si="218"/>
        <v>#N/A</v>
      </c>
      <c r="GZ65" s="173" t="e">
        <f t="shared" si="219"/>
        <v>#N/A</v>
      </c>
      <c r="HA65" s="173" t="e">
        <f t="shared" si="220"/>
        <v>#N/A</v>
      </c>
      <c r="HB65" s="173" t="e">
        <f t="shared" si="221"/>
        <v>#N/A</v>
      </c>
      <c r="HC65" s="173" t="e">
        <f t="shared" si="222"/>
        <v>#N/A</v>
      </c>
      <c r="HD65" s="173" t="e">
        <f t="shared" si="223"/>
        <v>#N/A</v>
      </c>
      <c r="HE65" s="173" t="e">
        <f t="shared" si="224"/>
        <v>#N/A</v>
      </c>
      <c r="HF65" s="173" t="e">
        <f t="shared" si="225"/>
        <v>#N/A</v>
      </c>
      <c r="HG65" s="173" t="e">
        <f t="shared" si="226"/>
        <v>#N/A</v>
      </c>
      <c r="HH65" s="173" t="e">
        <f t="shared" si="227"/>
        <v>#N/A</v>
      </c>
      <c r="HI65" s="173" t="e">
        <f t="shared" si="228"/>
        <v>#N/A</v>
      </c>
      <c r="HJ65" s="173" t="e">
        <f t="shared" si="229"/>
        <v>#N/A</v>
      </c>
      <c r="HK65" s="173" t="e">
        <f t="shared" si="230"/>
        <v>#N/A</v>
      </c>
      <c r="HL65" s="173" t="e">
        <f t="shared" si="231"/>
        <v>#N/A</v>
      </c>
      <c r="HM65" s="173" t="e">
        <f t="shared" si="232"/>
        <v>#N/A</v>
      </c>
      <c r="HN65" s="173" t="e">
        <f t="shared" si="233"/>
        <v>#N/A</v>
      </c>
      <c r="HO65" s="173" t="e">
        <f t="shared" si="234"/>
        <v>#N/A</v>
      </c>
      <c r="HP65" s="173" t="e">
        <f t="shared" si="235"/>
        <v>#N/A</v>
      </c>
    </row>
    <row r="66" spans="1:224" hidden="1" x14ac:dyDescent="0.25">
      <c r="A66" s="4">
        <v>63</v>
      </c>
      <c r="B66" s="99"/>
      <c r="C66" s="99"/>
      <c r="D66" s="99"/>
      <c r="E66" s="36" t="str">
        <f t="shared" si="107"/>
        <v/>
      </c>
      <c r="F66" s="36" t="str">
        <f t="shared" si="108"/>
        <v/>
      </c>
      <c r="G66" s="77" t="str">
        <f t="shared" si="109"/>
        <v/>
      </c>
      <c r="H66" s="23"/>
      <c r="I66" s="58"/>
      <c r="J66" s="300"/>
      <c r="K66" s="78" t="str">
        <f>IF(AND(B66&gt;0,C66&gt;0,D66&gt;0),IF(ISBLANK(J66),IF(ISBLANK(H66),"",(D66-B66)*VLOOKUP(H66,VLookups!$A$4:$B$13,2,FALSE)),J66),"")</f>
        <v/>
      </c>
      <c r="L66" s="79" t="str">
        <f t="shared" si="131"/>
        <v/>
      </c>
      <c r="M66" s="99"/>
      <c r="N66" s="290" t="str">
        <f>IF(AND(M66&gt;0,C66&gt;0,NOT(K66="")),ABS(VLOOKUP($M$1,VLookups!$A$43:$B$44,2,FALSE)-_xlfn.NORM.DIST(M66,G66,K66,TRUE)),"")</f>
        <v/>
      </c>
      <c r="O66" s="98" t="str">
        <f>IF(AND($B66&gt;0,$C66&gt;0,$D66&gt;0,NOT(ISBLANK($H66))),_xlfn.NORM.INV(ABS(VLOOKUP($M$1,VLookups!$A$43:$B$44,2,FALSE)-O$3),$G66,$K66),"")</f>
        <v/>
      </c>
      <c r="P66" s="97" t="str">
        <f>IF(AND($B66&gt;0,$C66&gt;0,$D66&gt;0,NOT(ISBLANK($H66))),_xlfn.NORM.INV(ABS(VLOOKUP($M$1,VLookups!$A$43:$B$44,2,FALSE)-P$3),$G66,$K66),"")</f>
        <v/>
      </c>
      <c r="Q66" s="98" t="str">
        <f>IF(AND($B66&gt;0,$C66&gt;0,$D66&gt;0,NOT(ISBLANK($H66))),_xlfn.NORM.INV(ABS(VLOOKUP($M$1,VLookups!$A$43:$B$44,2,FALSE)-Q$3),$G66,$K66),"")</f>
        <v/>
      </c>
      <c r="R66" s="97" t="str">
        <f>IF(AND($B66&gt;0,$C66&gt;0,$D66&gt;0,NOT(ISBLANK($H66))),_xlfn.NORM.INV(ABS(VLOOKUP($M$1,VLookups!$A$43:$B$44,2,FALSE)-R$3),$G66,$K66),"")</f>
        <v/>
      </c>
      <c r="S66" s="98" t="str">
        <f>IF(AND($B66&gt;0,$C66&gt;0,$D66&gt;0,NOT(ISBLANK($H66))),_xlfn.NORM.INV(ABS(VLOOKUP($M$1,VLookups!$A$43:$B$44,2,FALSE)-S$3),$G66,$K66),"")</f>
        <v/>
      </c>
      <c r="T66" s="97" t="str">
        <f>IF(AND($B66&gt;0,$C66&gt;0,$D66&gt;0,NOT(ISBLANK($H66))),_xlfn.NORM.INV(ABS(VLOOKUP($M$1,VLookups!$A$43:$B$44,2,FALSE)-T$3),$G66,$K66),"")</f>
        <v/>
      </c>
      <c r="U66" s="5"/>
      <c r="V66" s="172"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3" t="e">
        <f t="shared" si="135"/>
        <v>#N/A</v>
      </c>
      <c r="DU66" s="173" t="e">
        <f t="shared" si="136"/>
        <v>#N/A</v>
      </c>
      <c r="DV66" s="173" t="e">
        <f t="shared" si="137"/>
        <v>#N/A</v>
      </c>
      <c r="DW66" s="173" t="e">
        <f t="shared" si="138"/>
        <v>#N/A</v>
      </c>
      <c r="DX66" s="173" t="e">
        <f t="shared" si="139"/>
        <v>#N/A</v>
      </c>
      <c r="DY66" s="173" t="e">
        <f t="shared" si="140"/>
        <v>#N/A</v>
      </c>
      <c r="DZ66" s="173" t="e">
        <f t="shared" si="141"/>
        <v>#N/A</v>
      </c>
      <c r="EA66" s="173" t="e">
        <f t="shared" si="142"/>
        <v>#N/A</v>
      </c>
      <c r="EB66" s="173" t="e">
        <f t="shared" si="143"/>
        <v>#N/A</v>
      </c>
      <c r="EC66" s="173" t="e">
        <f t="shared" si="144"/>
        <v>#N/A</v>
      </c>
      <c r="ED66" s="173" t="e">
        <f t="shared" si="145"/>
        <v>#N/A</v>
      </c>
      <c r="EE66" s="173" t="e">
        <f t="shared" si="146"/>
        <v>#N/A</v>
      </c>
      <c r="EF66" s="173" t="e">
        <f t="shared" si="147"/>
        <v>#N/A</v>
      </c>
      <c r="EG66" s="173" t="e">
        <f t="shared" si="148"/>
        <v>#N/A</v>
      </c>
      <c r="EH66" s="173" t="e">
        <f t="shared" si="149"/>
        <v>#N/A</v>
      </c>
      <c r="EI66" s="173" t="e">
        <f t="shared" si="150"/>
        <v>#N/A</v>
      </c>
      <c r="EJ66" s="173" t="e">
        <f t="shared" si="151"/>
        <v>#N/A</v>
      </c>
      <c r="EK66" s="173" t="e">
        <f t="shared" si="152"/>
        <v>#N/A</v>
      </c>
      <c r="EL66" s="173" t="e">
        <f t="shared" si="153"/>
        <v>#N/A</v>
      </c>
      <c r="EM66" s="173" t="e">
        <f t="shared" si="154"/>
        <v>#N/A</v>
      </c>
      <c r="EN66" s="173" t="e">
        <f t="shared" si="155"/>
        <v>#N/A</v>
      </c>
      <c r="EO66" s="173" t="e">
        <f t="shared" si="156"/>
        <v>#N/A</v>
      </c>
      <c r="EP66" s="173" t="e">
        <f t="shared" si="157"/>
        <v>#N/A</v>
      </c>
      <c r="EQ66" s="173" t="e">
        <f t="shared" si="158"/>
        <v>#N/A</v>
      </c>
      <c r="ER66" s="173" t="e">
        <f t="shared" si="159"/>
        <v>#N/A</v>
      </c>
      <c r="ES66" s="173" t="e">
        <f t="shared" si="160"/>
        <v>#N/A</v>
      </c>
      <c r="ET66" s="173" t="e">
        <f t="shared" si="161"/>
        <v>#N/A</v>
      </c>
      <c r="EU66" s="173" t="e">
        <f t="shared" si="162"/>
        <v>#N/A</v>
      </c>
      <c r="EV66" s="173" t="e">
        <f t="shared" si="163"/>
        <v>#N/A</v>
      </c>
      <c r="EW66" s="173" t="e">
        <f t="shared" si="164"/>
        <v>#N/A</v>
      </c>
      <c r="EX66" s="173" t="e">
        <f t="shared" si="165"/>
        <v>#N/A</v>
      </c>
      <c r="EY66" s="173" t="e">
        <f t="shared" si="166"/>
        <v>#N/A</v>
      </c>
      <c r="EZ66" s="173" t="e">
        <f t="shared" si="167"/>
        <v>#N/A</v>
      </c>
      <c r="FA66" s="173" t="e">
        <f t="shared" si="168"/>
        <v>#N/A</v>
      </c>
      <c r="FB66" s="173" t="e">
        <f t="shared" si="169"/>
        <v>#N/A</v>
      </c>
      <c r="FC66" s="173" t="e">
        <f t="shared" si="170"/>
        <v>#N/A</v>
      </c>
      <c r="FD66" s="173" t="e">
        <f t="shared" si="171"/>
        <v>#N/A</v>
      </c>
      <c r="FE66" s="173" t="e">
        <f t="shared" si="172"/>
        <v>#N/A</v>
      </c>
      <c r="FF66" s="173" t="e">
        <f t="shared" si="173"/>
        <v>#N/A</v>
      </c>
      <c r="FG66" s="173" t="e">
        <f t="shared" si="174"/>
        <v>#N/A</v>
      </c>
      <c r="FH66" s="173" t="e">
        <f t="shared" si="175"/>
        <v>#N/A</v>
      </c>
      <c r="FI66" s="173" t="e">
        <f t="shared" si="176"/>
        <v>#N/A</v>
      </c>
      <c r="FJ66" s="173" t="e">
        <f t="shared" si="177"/>
        <v>#N/A</v>
      </c>
      <c r="FK66" s="173" t="e">
        <f t="shared" si="178"/>
        <v>#N/A</v>
      </c>
      <c r="FL66" s="173" t="e">
        <f t="shared" si="179"/>
        <v>#N/A</v>
      </c>
      <c r="FM66" s="173" t="e">
        <f t="shared" si="180"/>
        <v>#N/A</v>
      </c>
      <c r="FN66" s="173" t="e">
        <f t="shared" si="181"/>
        <v>#N/A</v>
      </c>
      <c r="FO66" s="173" t="e">
        <f t="shared" si="182"/>
        <v>#N/A</v>
      </c>
      <c r="FP66" s="173" t="e">
        <f t="shared" si="183"/>
        <v>#N/A</v>
      </c>
      <c r="FQ66" s="173" t="e">
        <f t="shared" si="184"/>
        <v>#N/A</v>
      </c>
      <c r="FR66" s="173" t="e">
        <f t="shared" si="185"/>
        <v>#N/A</v>
      </c>
      <c r="FS66" s="173" t="e">
        <f t="shared" si="186"/>
        <v>#N/A</v>
      </c>
      <c r="FT66" s="173" t="e">
        <f t="shared" si="187"/>
        <v>#N/A</v>
      </c>
      <c r="FU66" s="173" t="e">
        <f t="shared" si="188"/>
        <v>#N/A</v>
      </c>
      <c r="FV66" s="173" t="e">
        <f t="shared" si="189"/>
        <v>#N/A</v>
      </c>
      <c r="FW66" s="173" t="e">
        <f t="shared" si="190"/>
        <v>#N/A</v>
      </c>
      <c r="FX66" s="173" t="e">
        <f t="shared" si="191"/>
        <v>#N/A</v>
      </c>
      <c r="FY66" s="173" t="e">
        <f t="shared" si="192"/>
        <v>#N/A</v>
      </c>
      <c r="FZ66" s="173" t="e">
        <f t="shared" si="193"/>
        <v>#N/A</v>
      </c>
      <c r="GA66" s="173" t="e">
        <f t="shared" si="194"/>
        <v>#N/A</v>
      </c>
      <c r="GB66" s="173" t="e">
        <f t="shared" si="195"/>
        <v>#N/A</v>
      </c>
      <c r="GC66" s="173" t="e">
        <f t="shared" si="196"/>
        <v>#N/A</v>
      </c>
      <c r="GD66" s="173" t="e">
        <f t="shared" si="197"/>
        <v>#N/A</v>
      </c>
      <c r="GE66" s="173" t="e">
        <f t="shared" si="198"/>
        <v>#N/A</v>
      </c>
      <c r="GF66" s="173" t="e">
        <f t="shared" si="199"/>
        <v>#N/A</v>
      </c>
      <c r="GG66" s="173" t="e">
        <f t="shared" si="200"/>
        <v>#N/A</v>
      </c>
      <c r="GH66" s="173" t="e">
        <f t="shared" si="201"/>
        <v>#N/A</v>
      </c>
      <c r="GI66" s="173" t="e">
        <f t="shared" si="202"/>
        <v>#N/A</v>
      </c>
      <c r="GJ66" s="173" t="e">
        <f t="shared" si="203"/>
        <v>#N/A</v>
      </c>
      <c r="GK66" s="173" t="e">
        <f t="shared" si="204"/>
        <v>#N/A</v>
      </c>
      <c r="GL66" s="173" t="e">
        <f t="shared" si="205"/>
        <v>#N/A</v>
      </c>
      <c r="GM66" s="173" t="e">
        <f t="shared" si="206"/>
        <v>#N/A</v>
      </c>
      <c r="GN66" s="173" t="e">
        <f t="shared" si="207"/>
        <v>#N/A</v>
      </c>
      <c r="GO66" s="173" t="e">
        <f t="shared" si="208"/>
        <v>#N/A</v>
      </c>
      <c r="GP66" s="173" t="e">
        <f t="shared" si="209"/>
        <v>#N/A</v>
      </c>
      <c r="GQ66" s="173" t="e">
        <f t="shared" si="210"/>
        <v>#N/A</v>
      </c>
      <c r="GR66" s="173" t="e">
        <f t="shared" si="211"/>
        <v>#N/A</v>
      </c>
      <c r="GS66" s="173" t="e">
        <f t="shared" si="212"/>
        <v>#N/A</v>
      </c>
      <c r="GT66" s="173" t="e">
        <f t="shared" si="213"/>
        <v>#N/A</v>
      </c>
      <c r="GU66" s="173" t="e">
        <f t="shared" si="214"/>
        <v>#N/A</v>
      </c>
      <c r="GV66" s="173" t="e">
        <f t="shared" si="215"/>
        <v>#N/A</v>
      </c>
      <c r="GW66" s="173" t="e">
        <f t="shared" si="216"/>
        <v>#N/A</v>
      </c>
      <c r="GX66" s="173" t="e">
        <f t="shared" si="217"/>
        <v>#N/A</v>
      </c>
      <c r="GY66" s="173" t="e">
        <f t="shared" si="218"/>
        <v>#N/A</v>
      </c>
      <c r="GZ66" s="173" t="e">
        <f t="shared" si="219"/>
        <v>#N/A</v>
      </c>
      <c r="HA66" s="173" t="e">
        <f t="shared" si="220"/>
        <v>#N/A</v>
      </c>
      <c r="HB66" s="173" t="e">
        <f t="shared" si="221"/>
        <v>#N/A</v>
      </c>
      <c r="HC66" s="173" t="e">
        <f t="shared" si="222"/>
        <v>#N/A</v>
      </c>
      <c r="HD66" s="173" t="e">
        <f t="shared" si="223"/>
        <v>#N/A</v>
      </c>
      <c r="HE66" s="173" t="e">
        <f t="shared" si="224"/>
        <v>#N/A</v>
      </c>
      <c r="HF66" s="173" t="e">
        <f t="shared" si="225"/>
        <v>#N/A</v>
      </c>
      <c r="HG66" s="173" t="e">
        <f t="shared" si="226"/>
        <v>#N/A</v>
      </c>
      <c r="HH66" s="173" t="e">
        <f t="shared" si="227"/>
        <v>#N/A</v>
      </c>
      <c r="HI66" s="173" t="e">
        <f t="shared" si="228"/>
        <v>#N/A</v>
      </c>
      <c r="HJ66" s="173" t="e">
        <f t="shared" si="229"/>
        <v>#N/A</v>
      </c>
      <c r="HK66" s="173" t="e">
        <f t="shared" si="230"/>
        <v>#N/A</v>
      </c>
      <c r="HL66" s="173" t="e">
        <f t="shared" si="231"/>
        <v>#N/A</v>
      </c>
      <c r="HM66" s="173" t="e">
        <f t="shared" si="232"/>
        <v>#N/A</v>
      </c>
      <c r="HN66" s="173" t="e">
        <f t="shared" si="233"/>
        <v>#N/A</v>
      </c>
      <c r="HO66" s="173" t="e">
        <f t="shared" si="234"/>
        <v>#N/A</v>
      </c>
      <c r="HP66" s="173" t="e">
        <f t="shared" si="235"/>
        <v>#N/A</v>
      </c>
    </row>
    <row r="67" spans="1:224" hidden="1" x14ac:dyDescent="0.25">
      <c r="A67" s="4">
        <v>64</v>
      </c>
      <c r="B67" s="99"/>
      <c r="C67" s="99"/>
      <c r="D67" s="99"/>
      <c r="E67" s="36" t="str">
        <f t="shared" si="107"/>
        <v/>
      </c>
      <c r="F67" s="36" t="str">
        <f t="shared" si="108"/>
        <v/>
      </c>
      <c r="G67" s="77" t="str">
        <f t="shared" si="109"/>
        <v/>
      </c>
      <c r="H67" s="23"/>
      <c r="I67" s="58"/>
      <c r="J67" s="300"/>
      <c r="K67" s="78" t="str">
        <f>IF(AND(B67&gt;0,C67&gt;0,D67&gt;0),IF(ISBLANK(J67),IF(ISBLANK(H67),"",(D67-B67)*VLOOKUP(H67,VLookups!$A$4:$B$13,2,FALSE)),J67),"")</f>
        <v/>
      </c>
      <c r="L67" s="79" t="str">
        <f t="shared" si="131"/>
        <v/>
      </c>
      <c r="M67" s="99"/>
      <c r="N67" s="290" t="str">
        <f>IF(AND(M67&gt;0,C67&gt;0,NOT(K67="")),ABS(VLOOKUP($M$1,VLookups!$A$43:$B$44,2,FALSE)-_xlfn.NORM.DIST(M67,G67,K67,TRUE)),"")</f>
        <v/>
      </c>
      <c r="O67" s="98" t="str">
        <f>IF(AND($B67&gt;0,$C67&gt;0,$D67&gt;0,NOT(ISBLANK($H67))),_xlfn.NORM.INV(ABS(VLOOKUP($M$1,VLookups!$A$43:$B$44,2,FALSE)-O$3),$G67,$K67),"")</f>
        <v/>
      </c>
      <c r="P67" s="97" t="str">
        <f>IF(AND($B67&gt;0,$C67&gt;0,$D67&gt;0,NOT(ISBLANK($H67))),_xlfn.NORM.INV(ABS(VLOOKUP($M$1,VLookups!$A$43:$B$44,2,FALSE)-P$3),$G67,$K67),"")</f>
        <v/>
      </c>
      <c r="Q67" s="98" t="str">
        <f>IF(AND($B67&gt;0,$C67&gt;0,$D67&gt;0,NOT(ISBLANK($H67))),_xlfn.NORM.INV(ABS(VLOOKUP($M$1,VLookups!$A$43:$B$44,2,FALSE)-Q$3),$G67,$K67),"")</f>
        <v/>
      </c>
      <c r="R67" s="97" t="str">
        <f>IF(AND($B67&gt;0,$C67&gt;0,$D67&gt;0,NOT(ISBLANK($H67))),_xlfn.NORM.INV(ABS(VLOOKUP($M$1,VLookups!$A$43:$B$44,2,FALSE)-R$3),$G67,$K67),"")</f>
        <v/>
      </c>
      <c r="S67" s="98" t="str">
        <f>IF(AND($B67&gt;0,$C67&gt;0,$D67&gt;0,NOT(ISBLANK($H67))),_xlfn.NORM.INV(ABS(VLOOKUP($M$1,VLookups!$A$43:$B$44,2,FALSE)-S$3),$G67,$K67),"")</f>
        <v/>
      </c>
      <c r="T67" s="97" t="str">
        <f>IF(AND($B67&gt;0,$C67&gt;0,$D67&gt;0,NOT(ISBLANK($H67))),_xlfn.NORM.INV(ABS(VLOOKUP($M$1,VLookups!$A$43:$B$44,2,FALSE)-T$3),$G67,$K67),"")</f>
        <v/>
      </c>
      <c r="U67" s="5"/>
      <c r="V67" s="172"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3" t="e">
        <f t="shared" si="135"/>
        <v>#N/A</v>
      </c>
      <c r="DU67" s="173" t="e">
        <f t="shared" si="136"/>
        <v>#N/A</v>
      </c>
      <c r="DV67" s="173" t="e">
        <f t="shared" si="137"/>
        <v>#N/A</v>
      </c>
      <c r="DW67" s="173" t="e">
        <f t="shared" si="138"/>
        <v>#N/A</v>
      </c>
      <c r="DX67" s="173" t="e">
        <f t="shared" si="139"/>
        <v>#N/A</v>
      </c>
      <c r="DY67" s="173" t="e">
        <f t="shared" si="140"/>
        <v>#N/A</v>
      </c>
      <c r="DZ67" s="173" t="e">
        <f t="shared" si="141"/>
        <v>#N/A</v>
      </c>
      <c r="EA67" s="173" t="e">
        <f t="shared" si="142"/>
        <v>#N/A</v>
      </c>
      <c r="EB67" s="173" t="e">
        <f t="shared" si="143"/>
        <v>#N/A</v>
      </c>
      <c r="EC67" s="173" t="e">
        <f t="shared" si="144"/>
        <v>#N/A</v>
      </c>
      <c r="ED67" s="173" t="e">
        <f t="shared" si="145"/>
        <v>#N/A</v>
      </c>
      <c r="EE67" s="173" t="e">
        <f t="shared" si="146"/>
        <v>#N/A</v>
      </c>
      <c r="EF67" s="173" t="e">
        <f t="shared" si="147"/>
        <v>#N/A</v>
      </c>
      <c r="EG67" s="173" t="e">
        <f t="shared" si="148"/>
        <v>#N/A</v>
      </c>
      <c r="EH67" s="173" t="e">
        <f t="shared" si="149"/>
        <v>#N/A</v>
      </c>
      <c r="EI67" s="173" t="e">
        <f t="shared" si="150"/>
        <v>#N/A</v>
      </c>
      <c r="EJ67" s="173" t="e">
        <f t="shared" si="151"/>
        <v>#N/A</v>
      </c>
      <c r="EK67" s="173" t="e">
        <f t="shared" si="152"/>
        <v>#N/A</v>
      </c>
      <c r="EL67" s="173" t="e">
        <f t="shared" si="153"/>
        <v>#N/A</v>
      </c>
      <c r="EM67" s="173" t="e">
        <f t="shared" si="154"/>
        <v>#N/A</v>
      </c>
      <c r="EN67" s="173" t="e">
        <f t="shared" si="155"/>
        <v>#N/A</v>
      </c>
      <c r="EO67" s="173" t="e">
        <f t="shared" si="156"/>
        <v>#N/A</v>
      </c>
      <c r="EP67" s="173" t="e">
        <f t="shared" si="157"/>
        <v>#N/A</v>
      </c>
      <c r="EQ67" s="173" t="e">
        <f t="shared" si="158"/>
        <v>#N/A</v>
      </c>
      <c r="ER67" s="173" t="e">
        <f t="shared" si="159"/>
        <v>#N/A</v>
      </c>
      <c r="ES67" s="173" t="e">
        <f t="shared" si="160"/>
        <v>#N/A</v>
      </c>
      <c r="ET67" s="173" t="e">
        <f t="shared" si="161"/>
        <v>#N/A</v>
      </c>
      <c r="EU67" s="173" t="e">
        <f t="shared" si="162"/>
        <v>#N/A</v>
      </c>
      <c r="EV67" s="173" t="e">
        <f t="shared" si="163"/>
        <v>#N/A</v>
      </c>
      <c r="EW67" s="173" t="e">
        <f t="shared" si="164"/>
        <v>#N/A</v>
      </c>
      <c r="EX67" s="173" t="e">
        <f t="shared" si="165"/>
        <v>#N/A</v>
      </c>
      <c r="EY67" s="173" t="e">
        <f t="shared" si="166"/>
        <v>#N/A</v>
      </c>
      <c r="EZ67" s="173" t="e">
        <f t="shared" si="167"/>
        <v>#N/A</v>
      </c>
      <c r="FA67" s="173" t="e">
        <f t="shared" si="168"/>
        <v>#N/A</v>
      </c>
      <c r="FB67" s="173" t="e">
        <f t="shared" si="169"/>
        <v>#N/A</v>
      </c>
      <c r="FC67" s="173" t="e">
        <f t="shared" si="170"/>
        <v>#N/A</v>
      </c>
      <c r="FD67" s="173" t="e">
        <f t="shared" si="171"/>
        <v>#N/A</v>
      </c>
      <c r="FE67" s="173" t="e">
        <f t="shared" si="172"/>
        <v>#N/A</v>
      </c>
      <c r="FF67" s="173" t="e">
        <f t="shared" si="173"/>
        <v>#N/A</v>
      </c>
      <c r="FG67" s="173" t="e">
        <f t="shared" si="174"/>
        <v>#N/A</v>
      </c>
      <c r="FH67" s="173" t="e">
        <f t="shared" si="175"/>
        <v>#N/A</v>
      </c>
      <c r="FI67" s="173" t="e">
        <f t="shared" si="176"/>
        <v>#N/A</v>
      </c>
      <c r="FJ67" s="173" t="e">
        <f t="shared" si="177"/>
        <v>#N/A</v>
      </c>
      <c r="FK67" s="173" t="e">
        <f t="shared" si="178"/>
        <v>#N/A</v>
      </c>
      <c r="FL67" s="173" t="e">
        <f t="shared" si="179"/>
        <v>#N/A</v>
      </c>
      <c r="FM67" s="173" t="e">
        <f t="shared" si="180"/>
        <v>#N/A</v>
      </c>
      <c r="FN67" s="173" t="e">
        <f t="shared" si="181"/>
        <v>#N/A</v>
      </c>
      <c r="FO67" s="173" t="e">
        <f t="shared" si="182"/>
        <v>#N/A</v>
      </c>
      <c r="FP67" s="173" t="e">
        <f t="shared" si="183"/>
        <v>#N/A</v>
      </c>
      <c r="FQ67" s="173" t="e">
        <f t="shared" si="184"/>
        <v>#N/A</v>
      </c>
      <c r="FR67" s="173" t="e">
        <f t="shared" si="185"/>
        <v>#N/A</v>
      </c>
      <c r="FS67" s="173" t="e">
        <f t="shared" si="186"/>
        <v>#N/A</v>
      </c>
      <c r="FT67" s="173" t="e">
        <f t="shared" si="187"/>
        <v>#N/A</v>
      </c>
      <c r="FU67" s="173" t="e">
        <f t="shared" si="188"/>
        <v>#N/A</v>
      </c>
      <c r="FV67" s="173" t="e">
        <f t="shared" si="189"/>
        <v>#N/A</v>
      </c>
      <c r="FW67" s="173" t="e">
        <f t="shared" si="190"/>
        <v>#N/A</v>
      </c>
      <c r="FX67" s="173" t="e">
        <f t="shared" si="191"/>
        <v>#N/A</v>
      </c>
      <c r="FY67" s="173" t="e">
        <f t="shared" si="192"/>
        <v>#N/A</v>
      </c>
      <c r="FZ67" s="173" t="e">
        <f t="shared" si="193"/>
        <v>#N/A</v>
      </c>
      <c r="GA67" s="173" t="e">
        <f t="shared" si="194"/>
        <v>#N/A</v>
      </c>
      <c r="GB67" s="173" t="e">
        <f t="shared" si="195"/>
        <v>#N/A</v>
      </c>
      <c r="GC67" s="173" t="e">
        <f t="shared" si="196"/>
        <v>#N/A</v>
      </c>
      <c r="GD67" s="173" t="e">
        <f t="shared" si="197"/>
        <v>#N/A</v>
      </c>
      <c r="GE67" s="173" t="e">
        <f t="shared" si="198"/>
        <v>#N/A</v>
      </c>
      <c r="GF67" s="173" t="e">
        <f t="shared" si="199"/>
        <v>#N/A</v>
      </c>
      <c r="GG67" s="173" t="e">
        <f t="shared" si="200"/>
        <v>#N/A</v>
      </c>
      <c r="GH67" s="173" t="e">
        <f t="shared" si="201"/>
        <v>#N/A</v>
      </c>
      <c r="GI67" s="173" t="e">
        <f t="shared" si="202"/>
        <v>#N/A</v>
      </c>
      <c r="GJ67" s="173" t="e">
        <f t="shared" si="203"/>
        <v>#N/A</v>
      </c>
      <c r="GK67" s="173" t="e">
        <f t="shared" si="204"/>
        <v>#N/A</v>
      </c>
      <c r="GL67" s="173" t="e">
        <f t="shared" si="205"/>
        <v>#N/A</v>
      </c>
      <c r="GM67" s="173" t="e">
        <f t="shared" si="206"/>
        <v>#N/A</v>
      </c>
      <c r="GN67" s="173" t="e">
        <f t="shared" si="207"/>
        <v>#N/A</v>
      </c>
      <c r="GO67" s="173" t="e">
        <f t="shared" si="208"/>
        <v>#N/A</v>
      </c>
      <c r="GP67" s="173" t="e">
        <f t="shared" si="209"/>
        <v>#N/A</v>
      </c>
      <c r="GQ67" s="173" t="e">
        <f t="shared" si="210"/>
        <v>#N/A</v>
      </c>
      <c r="GR67" s="173" t="e">
        <f t="shared" si="211"/>
        <v>#N/A</v>
      </c>
      <c r="GS67" s="173" t="e">
        <f t="shared" si="212"/>
        <v>#N/A</v>
      </c>
      <c r="GT67" s="173" t="e">
        <f t="shared" si="213"/>
        <v>#N/A</v>
      </c>
      <c r="GU67" s="173" t="e">
        <f t="shared" si="214"/>
        <v>#N/A</v>
      </c>
      <c r="GV67" s="173" t="e">
        <f t="shared" si="215"/>
        <v>#N/A</v>
      </c>
      <c r="GW67" s="173" t="e">
        <f t="shared" si="216"/>
        <v>#N/A</v>
      </c>
      <c r="GX67" s="173" t="e">
        <f t="shared" si="217"/>
        <v>#N/A</v>
      </c>
      <c r="GY67" s="173" t="e">
        <f t="shared" si="218"/>
        <v>#N/A</v>
      </c>
      <c r="GZ67" s="173" t="e">
        <f t="shared" si="219"/>
        <v>#N/A</v>
      </c>
      <c r="HA67" s="173" t="e">
        <f t="shared" si="220"/>
        <v>#N/A</v>
      </c>
      <c r="HB67" s="173" t="e">
        <f t="shared" si="221"/>
        <v>#N/A</v>
      </c>
      <c r="HC67" s="173" t="e">
        <f t="shared" si="222"/>
        <v>#N/A</v>
      </c>
      <c r="HD67" s="173" t="e">
        <f t="shared" si="223"/>
        <v>#N/A</v>
      </c>
      <c r="HE67" s="173" t="e">
        <f t="shared" si="224"/>
        <v>#N/A</v>
      </c>
      <c r="HF67" s="173" t="e">
        <f t="shared" si="225"/>
        <v>#N/A</v>
      </c>
      <c r="HG67" s="173" t="e">
        <f t="shared" si="226"/>
        <v>#N/A</v>
      </c>
      <c r="HH67" s="173" t="e">
        <f t="shared" si="227"/>
        <v>#N/A</v>
      </c>
      <c r="HI67" s="173" t="e">
        <f t="shared" si="228"/>
        <v>#N/A</v>
      </c>
      <c r="HJ67" s="173" t="e">
        <f t="shared" si="229"/>
        <v>#N/A</v>
      </c>
      <c r="HK67" s="173" t="e">
        <f t="shared" si="230"/>
        <v>#N/A</v>
      </c>
      <c r="HL67" s="173" t="e">
        <f t="shared" si="231"/>
        <v>#N/A</v>
      </c>
      <c r="HM67" s="173" t="e">
        <f t="shared" si="232"/>
        <v>#N/A</v>
      </c>
      <c r="HN67" s="173" t="e">
        <f t="shared" si="233"/>
        <v>#N/A</v>
      </c>
      <c r="HO67" s="173" t="e">
        <f t="shared" si="234"/>
        <v>#N/A</v>
      </c>
      <c r="HP67" s="173" t="e">
        <f t="shared" si="235"/>
        <v>#N/A</v>
      </c>
    </row>
    <row r="68" spans="1:224" hidden="1" x14ac:dyDescent="0.25">
      <c r="A68" s="4">
        <v>65</v>
      </c>
      <c r="B68" s="99"/>
      <c r="C68" s="99"/>
      <c r="D68" s="99"/>
      <c r="E68" s="36" t="str">
        <f t="shared" si="107"/>
        <v/>
      </c>
      <c r="F68" s="36" t="str">
        <f t="shared" si="108"/>
        <v/>
      </c>
      <c r="G68" s="77" t="str">
        <f t="shared" si="109"/>
        <v/>
      </c>
      <c r="H68" s="23"/>
      <c r="I68" s="58"/>
      <c r="J68" s="300"/>
      <c r="K68" s="78" t="str">
        <f>IF(AND(B68&gt;0,C68&gt;0,D68&gt;0),IF(ISBLANK(J68),IF(ISBLANK(H68),"",(D68-B68)*VLOOKUP(H68,VLookups!$A$4:$B$13,2,FALSE)),J68),"")</f>
        <v/>
      </c>
      <c r="L68" s="79" t="str">
        <f t="shared" ref="L68:L99" si="257">IF(K68="","",K68^2)</f>
        <v/>
      </c>
      <c r="M68" s="99"/>
      <c r="N68" s="290" t="str">
        <f>IF(AND(M68&gt;0,C68&gt;0,NOT(K68="")),ABS(VLOOKUP($M$1,VLookups!$A$43:$B$44,2,FALSE)-_xlfn.NORM.DIST(M68,G68,K68,TRUE)),"")</f>
        <v/>
      </c>
      <c r="O68" s="98" t="str">
        <f>IF(AND($B68&gt;0,$C68&gt;0,$D68&gt;0,NOT(ISBLANK($H68))),_xlfn.NORM.INV(ABS(VLOOKUP($M$1,VLookups!$A$43:$B$44,2,FALSE)-O$3),$G68,$K68),"")</f>
        <v/>
      </c>
      <c r="P68" s="97" t="str">
        <f>IF(AND($B68&gt;0,$C68&gt;0,$D68&gt;0,NOT(ISBLANK($H68))),_xlfn.NORM.INV(ABS(VLOOKUP($M$1,VLookups!$A$43:$B$44,2,FALSE)-P$3),$G68,$K68),"")</f>
        <v/>
      </c>
      <c r="Q68" s="98" t="str">
        <f>IF(AND($B68&gt;0,$C68&gt;0,$D68&gt;0,NOT(ISBLANK($H68))),_xlfn.NORM.INV(ABS(VLOOKUP($M$1,VLookups!$A$43:$B$44,2,FALSE)-Q$3),$G68,$K68),"")</f>
        <v/>
      </c>
      <c r="R68" s="97" t="str">
        <f>IF(AND($B68&gt;0,$C68&gt;0,$D68&gt;0,NOT(ISBLANK($H68))),_xlfn.NORM.INV(ABS(VLOOKUP($M$1,VLookups!$A$43:$B$44,2,FALSE)-R$3),$G68,$K68),"")</f>
        <v/>
      </c>
      <c r="S68" s="98" t="str">
        <f>IF(AND($B68&gt;0,$C68&gt;0,$D68&gt;0,NOT(ISBLANK($H68))),_xlfn.NORM.INV(ABS(VLOOKUP($M$1,VLookups!$A$43:$B$44,2,FALSE)-S$3),$G68,$K68),"")</f>
        <v/>
      </c>
      <c r="T68" s="97" t="str">
        <f>IF(AND($B68&gt;0,$C68&gt;0,$D68&gt;0,NOT(ISBLANK($H68))),_xlfn.NORM.INV(ABS(VLOOKUP($M$1,VLookups!$A$43:$B$44,2,FALSE)-T$3),$G68,$K68),"")</f>
        <v/>
      </c>
      <c r="U68" s="5"/>
      <c r="V68" s="172"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3" t="e">
        <f t="shared" ref="DT68:DT104" si="261">IF(ISNONTEXT($K68),_xlfn.NORM.DIST(W68,$G68,$K68,FALSE),NA())</f>
        <v>#N/A</v>
      </c>
      <c r="DU68" s="173" t="e">
        <f t="shared" ref="DU68:DU104" si="262">IF(ISNONTEXT($K68),_xlfn.NORM.DIST(X68,$G68,$K68,FALSE),NA())</f>
        <v>#N/A</v>
      </c>
      <c r="DV68" s="173" t="e">
        <f t="shared" ref="DV68:DV104" si="263">IF(ISNONTEXT($K68),_xlfn.NORM.DIST(Y68,$G68,$K68,FALSE),NA())</f>
        <v>#N/A</v>
      </c>
      <c r="DW68" s="173" t="e">
        <f t="shared" ref="DW68:DW104" si="264">IF(ISNONTEXT($K68),_xlfn.NORM.DIST(Z68,$G68,$K68,FALSE),NA())</f>
        <v>#N/A</v>
      </c>
      <c r="DX68" s="173" t="e">
        <f t="shared" ref="DX68:DX104" si="265">IF(ISNONTEXT($K68),_xlfn.NORM.DIST(AA68,$G68,$K68,FALSE),NA())</f>
        <v>#N/A</v>
      </c>
      <c r="DY68" s="173" t="e">
        <f t="shared" ref="DY68:DY104" si="266">IF(ISNONTEXT($K68),_xlfn.NORM.DIST(AB68,$G68,$K68,FALSE),NA())</f>
        <v>#N/A</v>
      </c>
      <c r="DZ68" s="173" t="e">
        <f t="shared" ref="DZ68:DZ104" si="267">IF(ISNONTEXT($K68),_xlfn.NORM.DIST(AC68,$G68,$K68,FALSE),NA())</f>
        <v>#N/A</v>
      </c>
      <c r="EA68" s="173" t="e">
        <f t="shared" ref="EA68:EA104" si="268">IF(ISNONTEXT($K68),_xlfn.NORM.DIST(AD68,$G68,$K68,FALSE),NA())</f>
        <v>#N/A</v>
      </c>
      <c r="EB68" s="173" t="e">
        <f t="shared" ref="EB68:EB104" si="269">IF(ISNONTEXT($K68),_xlfn.NORM.DIST(AE68,$G68,$K68,FALSE),NA())</f>
        <v>#N/A</v>
      </c>
      <c r="EC68" s="173" t="e">
        <f t="shared" ref="EC68:EC104" si="270">IF(ISNONTEXT($K68),_xlfn.NORM.DIST(AF68,$G68,$K68,FALSE),NA())</f>
        <v>#N/A</v>
      </c>
      <c r="ED68" s="173" t="e">
        <f t="shared" ref="ED68:ED104" si="271">IF(ISNONTEXT($K68),_xlfn.NORM.DIST(AG68,$G68,$K68,FALSE),NA())</f>
        <v>#N/A</v>
      </c>
      <c r="EE68" s="173" t="e">
        <f t="shared" ref="EE68:EE104" si="272">IF(ISNONTEXT($K68),_xlfn.NORM.DIST(AH68,$G68,$K68,FALSE),NA())</f>
        <v>#N/A</v>
      </c>
      <c r="EF68" s="173" t="e">
        <f t="shared" ref="EF68:EF104" si="273">IF(ISNONTEXT($K68),_xlfn.NORM.DIST(AI68,$G68,$K68,FALSE),NA())</f>
        <v>#N/A</v>
      </c>
      <c r="EG68" s="173" t="e">
        <f t="shared" ref="EG68:EG104" si="274">IF(ISNONTEXT($K68),_xlfn.NORM.DIST(AJ68,$G68,$K68,FALSE),NA())</f>
        <v>#N/A</v>
      </c>
      <c r="EH68" s="173" t="e">
        <f t="shared" ref="EH68:EH104" si="275">IF(ISNONTEXT($K68),_xlfn.NORM.DIST(AK68,$G68,$K68,FALSE),NA())</f>
        <v>#N/A</v>
      </c>
      <c r="EI68" s="173" t="e">
        <f t="shared" ref="EI68:EI104" si="276">IF(ISNONTEXT($K68),_xlfn.NORM.DIST(AL68,$G68,$K68,FALSE),NA())</f>
        <v>#N/A</v>
      </c>
      <c r="EJ68" s="173" t="e">
        <f t="shared" ref="EJ68:EJ104" si="277">IF(ISNONTEXT($K68),_xlfn.NORM.DIST(AM68,$G68,$K68,FALSE),NA())</f>
        <v>#N/A</v>
      </c>
      <c r="EK68" s="173" t="e">
        <f t="shared" ref="EK68:EK104" si="278">IF(ISNONTEXT($K68),_xlfn.NORM.DIST(AN68,$G68,$K68,FALSE),NA())</f>
        <v>#N/A</v>
      </c>
      <c r="EL68" s="173" t="e">
        <f t="shared" ref="EL68:EL104" si="279">IF(ISNONTEXT($K68),_xlfn.NORM.DIST(AO68,$G68,$K68,FALSE),NA())</f>
        <v>#N/A</v>
      </c>
      <c r="EM68" s="173" t="e">
        <f t="shared" ref="EM68:EM104" si="280">IF(ISNONTEXT($K68),_xlfn.NORM.DIST(AP68,$G68,$K68,FALSE),NA())</f>
        <v>#N/A</v>
      </c>
      <c r="EN68" s="173" t="e">
        <f t="shared" ref="EN68:EN104" si="281">IF(ISNONTEXT($K68),_xlfn.NORM.DIST(AQ68,$G68,$K68,FALSE),NA())</f>
        <v>#N/A</v>
      </c>
      <c r="EO68" s="173" t="e">
        <f t="shared" ref="EO68:EO104" si="282">IF(ISNONTEXT($K68),_xlfn.NORM.DIST(AR68,$G68,$K68,FALSE),NA())</f>
        <v>#N/A</v>
      </c>
      <c r="EP68" s="173" t="e">
        <f t="shared" ref="EP68:EP104" si="283">IF(ISNONTEXT($K68),_xlfn.NORM.DIST(AS68,$G68,$K68,FALSE),NA())</f>
        <v>#N/A</v>
      </c>
      <c r="EQ68" s="173" t="e">
        <f t="shared" ref="EQ68:EQ104" si="284">IF(ISNONTEXT($K68),_xlfn.NORM.DIST(AT68,$G68,$K68,FALSE),NA())</f>
        <v>#N/A</v>
      </c>
      <c r="ER68" s="173" t="e">
        <f t="shared" ref="ER68:ER104" si="285">IF(ISNONTEXT($K68),_xlfn.NORM.DIST(AU68,$G68,$K68,FALSE),NA())</f>
        <v>#N/A</v>
      </c>
      <c r="ES68" s="173" t="e">
        <f t="shared" ref="ES68:ES104" si="286">IF(ISNONTEXT($K68),_xlfn.NORM.DIST(AV68,$G68,$K68,FALSE),NA())</f>
        <v>#N/A</v>
      </c>
      <c r="ET68" s="173" t="e">
        <f t="shared" ref="ET68:ET104" si="287">IF(ISNONTEXT($K68),_xlfn.NORM.DIST(AW68,$G68,$K68,FALSE),NA())</f>
        <v>#N/A</v>
      </c>
      <c r="EU68" s="173" t="e">
        <f t="shared" ref="EU68:EU104" si="288">IF(ISNONTEXT($K68),_xlfn.NORM.DIST(AX68,$G68,$K68,FALSE),NA())</f>
        <v>#N/A</v>
      </c>
      <c r="EV68" s="173" t="e">
        <f t="shared" ref="EV68:EV104" si="289">IF(ISNONTEXT($K68),_xlfn.NORM.DIST(AY68,$G68,$K68,FALSE),NA())</f>
        <v>#N/A</v>
      </c>
      <c r="EW68" s="173" t="e">
        <f t="shared" ref="EW68:EW104" si="290">IF(ISNONTEXT($K68),_xlfn.NORM.DIST(AZ68,$G68,$K68,FALSE),NA())</f>
        <v>#N/A</v>
      </c>
      <c r="EX68" s="173" t="e">
        <f t="shared" ref="EX68:EX104" si="291">IF(ISNONTEXT($K68),_xlfn.NORM.DIST(BA68,$G68,$K68,FALSE),NA())</f>
        <v>#N/A</v>
      </c>
      <c r="EY68" s="173" t="e">
        <f t="shared" ref="EY68:EY104" si="292">IF(ISNONTEXT($K68),_xlfn.NORM.DIST(BB68,$G68,$K68,FALSE),NA())</f>
        <v>#N/A</v>
      </c>
      <c r="EZ68" s="173" t="e">
        <f t="shared" ref="EZ68:EZ104" si="293">IF(ISNONTEXT($K68),_xlfn.NORM.DIST(BC68,$G68,$K68,FALSE),NA())</f>
        <v>#N/A</v>
      </c>
      <c r="FA68" s="173" t="e">
        <f t="shared" ref="FA68:FA104" si="294">IF(ISNONTEXT($K68),_xlfn.NORM.DIST(BD68,$G68,$K68,FALSE),NA())</f>
        <v>#N/A</v>
      </c>
      <c r="FB68" s="173" t="e">
        <f t="shared" ref="FB68:FB104" si="295">IF(ISNONTEXT($K68),_xlfn.NORM.DIST(BE68,$G68,$K68,FALSE),NA())</f>
        <v>#N/A</v>
      </c>
      <c r="FC68" s="173" t="e">
        <f t="shared" ref="FC68:FC104" si="296">IF(ISNONTEXT($K68),_xlfn.NORM.DIST(BF68,$G68,$K68,FALSE),NA())</f>
        <v>#N/A</v>
      </c>
      <c r="FD68" s="173" t="e">
        <f t="shared" ref="FD68:FD104" si="297">IF(ISNONTEXT($K68),_xlfn.NORM.DIST(BG68,$G68,$K68,FALSE),NA())</f>
        <v>#N/A</v>
      </c>
      <c r="FE68" s="173" t="e">
        <f t="shared" ref="FE68:FE104" si="298">IF(ISNONTEXT($K68),_xlfn.NORM.DIST(BH68,$G68,$K68,FALSE),NA())</f>
        <v>#N/A</v>
      </c>
      <c r="FF68" s="173" t="e">
        <f t="shared" ref="FF68:FF104" si="299">IF(ISNONTEXT($K68),_xlfn.NORM.DIST(BI68,$G68,$K68,FALSE),NA())</f>
        <v>#N/A</v>
      </c>
      <c r="FG68" s="173" t="e">
        <f t="shared" ref="FG68:FG104" si="300">IF(ISNONTEXT($K68),_xlfn.NORM.DIST(BJ68,$G68,$K68,FALSE),NA())</f>
        <v>#N/A</v>
      </c>
      <c r="FH68" s="173" t="e">
        <f t="shared" ref="FH68:FH104" si="301">IF(ISNONTEXT($K68),_xlfn.NORM.DIST(BK68,$G68,$K68,FALSE),NA())</f>
        <v>#N/A</v>
      </c>
      <c r="FI68" s="173" t="e">
        <f t="shared" ref="FI68:FI104" si="302">IF(ISNONTEXT($K68),_xlfn.NORM.DIST(BL68,$G68,$K68,FALSE),NA())</f>
        <v>#N/A</v>
      </c>
      <c r="FJ68" s="173" t="e">
        <f t="shared" ref="FJ68:FJ104" si="303">IF(ISNONTEXT($K68),_xlfn.NORM.DIST(BM68,$G68,$K68,FALSE),NA())</f>
        <v>#N/A</v>
      </c>
      <c r="FK68" s="173" t="e">
        <f t="shared" ref="FK68:FK104" si="304">IF(ISNONTEXT($K68),_xlfn.NORM.DIST(BN68,$G68,$K68,FALSE),NA())</f>
        <v>#N/A</v>
      </c>
      <c r="FL68" s="173" t="e">
        <f t="shared" ref="FL68:FL104" si="305">IF(ISNONTEXT($K68),_xlfn.NORM.DIST(BO68,$G68,$K68,FALSE),NA())</f>
        <v>#N/A</v>
      </c>
      <c r="FM68" s="173" t="e">
        <f t="shared" ref="FM68:FM104" si="306">IF(ISNONTEXT($K68),_xlfn.NORM.DIST(BP68,$G68,$K68,FALSE),NA())</f>
        <v>#N/A</v>
      </c>
      <c r="FN68" s="173" t="e">
        <f t="shared" ref="FN68:FN104" si="307">IF(ISNONTEXT($K68),_xlfn.NORM.DIST(BQ68,$G68,$K68,FALSE),NA())</f>
        <v>#N/A</v>
      </c>
      <c r="FO68" s="173" t="e">
        <f t="shared" ref="FO68:FO104" si="308">IF(ISNONTEXT($K68),_xlfn.NORM.DIST(BR68,$G68,$K68,FALSE),NA())</f>
        <v>#N/A</v>
      </c>
      <c r="FP68" s="173" t="e">
        <f t="shared" ref="FP68:FP104" si="309">IF(ISNONTEXT($K68),_xlfn.NORM.DIST(BS68,$G68,$K68,FALSE),NA())</f>
        <v>#N/A</v>
      </c>
      <c r="FQ68" s="173" t="e">
        <f t="shared" ref="FQ68:FQ104" si="310">IF(ISNONTEXT($K68),_xlfn.NORM.DIST(BT68,$G68,$K68,FALSE),NA())</f>
        <v>#N/A</v>
      </c>
      <c r="FR68" s="173" t="e">
        <f t="shared" ref="FR68:FR104" si="311">IF(ISNONTEXT($K68),_xlfn.NORM.DIST(BU68,$G68,$K68,FALSE),NA())</f>
        <v>#N/A</v>
      </c>
      <c r="FS68" s="173" t="e">
        <f t="shared" ref="FS68:FS104" si="312">IF(ISNONTEXT($K68),_xlfn.NORM.DIST(BV68,$G68,$K68,FALSE),NA())</f>
        <v>#N/A</v>
      </c>
      <c r="FT68" s="173" t="e">
        <f t="shared" ref="FT68:FT104" si="313">IF(ISNONTEXT($K68),_xlfn.NORM.DIST(BW68,$G68,$K68,FALSE),NA())</f>
        <v>#N/A</v>
      </c>
      <c r="FU68" s="173" t="e">
        <f t="shared" ref="FU68:FU104" si="314">IF(ISNONTEXT($K68),_xlfn.NORM.DIST(BX68,$G68,$K68,FALSE),NA())</f>
        <v>#N/A</v>
      </c>
      <c r="FV68" s="173" t="e">
        <f t="shared" ref="FV68:FV104" si="315">IF(ISNONTEXT($K68),_xlfn.NORM.DIST(BY68,$G68,$K68,FALSE),NA())</f>
        <v>#N/A</v>
      </c>
      <c r="FW68" s="173" t="e">
        <f t="shared" ref="FW68:FW104" si="316">IF(ISNONTEXT($K68),_xlfn.NORM.DIST(BZ68,$G68,$K68,FALSE),NA())</f>
        <v>#N/A</v>
      </c>
      <c r="FX68" s="173" t="e">
        <f t="shared" ref="FX68:FX104" si="317">IF(ISNONTEXT($K68),_xlfn.NORM.DIST(CA68,$G68,$K68,FALSE),NA())</f>
        <v>#N/A</v>
      </c>
      <c r="FY68" s="173" t="e">
        <f t="shared" ref="FY68:FY104" si="318">IF(ISNONTEXT($K68),_xlfn.NORM.DIST(CB68,$G68,$K68,FALSE),NA())</f>
        <v>#N/A</v>
      </c>
      <c r="FZ68" s="173" t="e">
        <f t="shared" ref="FZ68:FZ104" si="319">IF(ISNONTEXT($K68),_xlfn.NORM.DIST(CC68,$G68,$K68,FALSE),NA())</f>
        <v>#N/A</v>
      </c>
      <c r="GA68" s="173" t="e">
        <f t="shared" ref="GA68:GA104" si="320">IF(ISNONTEXT($K68),_xlfn.NORM.DIST(CD68,$G68,$K68,FALSE),NA())</f>
        <v>#N/A</v>
      </c>
      <c r="GB68" s="173" t="e">
        <f t="shared" ref="GB68:GB104" si="321">IF(ISNONTEXT($K68),_xlfn.NORM.DIST(CE68,$G68,$K68,FALSE),NA())</f>
        <v>#N/A</v>
      </c>
      <c r="GC68" s="173" t="e">
        <f t="shared" ref="GC68:GC104" si="322">IF(ISNONTEXT($K68),_xlfn.NORM.DIST(CF68,$G68,$K68,FALSE),NA())</f>
        <v>#N/A</v>
      </c>
      <c r="GD68" s="173" t="e">
        <f t="shared" ref="GD68:GD104" si="323">IF(ISNONTEXT($K68),_xlfn.NORM.DIST(CG68,$G68,$K68,FALSE),NA())</f>
        <v>#N/A</v>
      </c>
      <c r="GE68" s="173" t="e">
        <f t="shared" ref="GE68:GE104" si="324">IF(ISNONTEXT($K68),_xlfn.NORM.DIST(CH68,$G68,$K68,FALSE),NA())</f>
        <v>#N/A</v>
      </c>
      <c r="GF68" s="173" t="e">
        <f t="shared" ref="GF68:GF104" si="325">IF(ISNONTEXT($K68),_xlfn.NORM.DIST(CI68,$G68,$K68,FALSE),NA())</f>
        <v>#N/A</v>
      </c>
      <c r="GG68" s="173" t="e">
        <f t="shared" ref="GG68:GG104" si="326">IF(ISNONTEXT($K68),_xlfn.NORM.DIST(CJ68,$G68,$K68,FALSE),NA())</f>
        <v>#N/A</v>
      </c>
      <c r="GH68" s="173" t="e">
        <f t="shared" ref="GH68:GH104" si="327">IF(ISNONTEXT($K68),_xlfn.NORM.DIST(CK68,$G68,$K68,FALSE),NA())</f>
        <v>#N/A</v>
      </c>
      <c r="GI68" s="173" t="e">
        <f t="shared" ref="GI68:GI104" si="328">IF(ISNONTEXT($K68),_xlfn.NORM.DIST(CL68,$G68,$K68,FALSE),NA())</f>
        <v>#N/A</v>
      </c>
      <c r="GJ68" s="173" t="e">
        <f t="shared" ref="GJ68:GJ104" si="329">IF(ISNONTEXT($K68),_xlfn.NORM.DIST(CM68,$G68,$K68,FALSE),NA())</f>
        <v>#N/A</v>
      </c>
      <c r="GK68" s="173" t="e">
        <f t="shared" ref="GK68:GK104" si="330">IF(ISNONTEXT($K68),_xlfn.NORM.DIST(CN68,$G68,$K68,FALSE),NA())</f>
        <v>#N/A</v>
      </c>
      <c r="GL68" s="173" t="e">
        <f t="shared" ref="GL68:GL104" si="331">IF(ISNONTEXT($K68),_xlfn.NORM.DIST(CO68,$G68,$K68,FALSE),NA())</f>
        <v>#N/A</v>
      </c>
      <c r="GM68" s="173" t="e">
        <f t="shared" ref="GM68:GM104" si="332">IF(ISNONTEXT($K68),_xlfn.NORM.DIST(CP68,$G68,$K68,FALSE),NA())</f>
        <v>#N/A</v>
      </c>
      <c r="GN68" s="173" t="e">
        <f t="shared" ref="GN68:GN104" si="333">IF(ISNONTEXT($K68),_xlfn.NORM.DIST(CQ68,$G68,$K68,FALSE),NA())</f>
        <v>#N/A</v>
      </c>
      <c r="GO68" s="173" t="e">
        <f t="shared" ref="GO68:GO104" si="334">IF(ISNONTEXT($K68),_xlfn.NORM.DIST(CR68,$G68,$K68,FALSE),NA())</f>
        <v>#N/A</v>
      </c>
      <c r="GP68" s="173" t="e">
        <f t="shared" ref="GP68:GP104" si="335">IF(ISNONTEXT($K68),_xlfn.NORM.DIST(CS68,$G68,$K68,FALSE),NA())</f>
        <v>#N/A</v>
      </c>
      <c r="GQ68" s="173" t="e">
        <f t="shared" ref="GQ68:GQ104" si="336">IF(ISNONTEXT($K68),_xlfn.NORM.DIST(CT68,$G68,$K68,FALSE),NA())</f>
        <v>#N/A</v>
      </c>
      <c r="GR68" s="173" t="e">
        <f t="shared" ref="GR68:GR104" si="337">IF(ISNONTEXT($K68),_xlfn.NORM.DIST(CU68,$G68,$K68,FALSE),NA())</f>
        <v>#N/A</v>
      </c>
      <c r="GS68" s="173" t="e">
        <f t="shared" ref="GS68:GS104" si="338">IF(ISNONTEXT($K68),_xlfn.NORM.DIST(CV68,$G68,$K68,FALSE),NA())</f>
        <v>#N/A</v>
      </c>
      <c r="GT68" s="173" t="e">
        <f t="shared" ref="GT68:GT104" si="339">IF(ISNONTEXT($K68),_xlfn.NORM.DIST(CW68,$G68,$K68,FALSE),NA())</f>
        <v>#N/A</v>
      </c>
      <c r="GU68" s="173" t="e">
        <f t="shared" ref="GU68:GU104" si="340">IF(ISNONTEXT($K68),_xlfn.NORM.DIST(CX68,$G68,$K68,FALSE),NA())</f>
        <v>#N/A</v>
      </c>
      <c r="GV68" s="173" t="e">
        <f t="shared" ref="GV68:GV104" si="341">IF(ISNONTEXT($K68),_xlfn.NORM.DIST(CY68,$G68,$K68,FALSE),NA())</f>
        <v>#N/A</v>
      </c>
      <c r="GW68" s="173" t="e">
        <f t="shared" ref="GW68:GW104" si="342">IF(ISNONTEXT($K68),_xlfn.NORM.DIST(CZ68,$G68,$K68,FALSE),NA())</f>
        <v>#N/A</v>
      </c>
      <c r="GX68" s="173" t="e">
        <f t="shared" ref="GX68:GX104" si="343">IF(ISNONTEXT($K68),_xlfn.NORM.DIST(DA68,$G68,$K68,FALSE),NA())</f>
        <v>#N/A</v>
      </c>
      <c r="GY68" s="173" t="e">
        <f t="shared" ref="GY68:GY104" si="344">IF(ISNONTEXT($K68),_xlfn.NORM.DIST(DB68,$G68,$K68,FALSE),NA())</f>
        <v>#N/A</v>
      </c>
      <c r="GZ68" s="173" t="e">
        <f t="shared" ref="GZ68:GZ104" si="345">IF(ISNONTEXT($K68),_xlfn.NORM.DIST(DC68,$G68,$K68,FALSE),NA())</f>
        <v>#N/A</v>
      </c>
      <c r="HA68" s="173" t="e">
        <f t="shared" ref="HA68:HA104" si="346">IF(ISNONTEXT($K68),_xlfn.NORM.DIST(DD68,$G68,$K68,FALSE),NA())</f>
        <v>#N/A</v>
      </c>
      <c r="HB68" s="173" t="e">
        <f t="shared" ref="HB68:HB104" si="347">IF(ISNONTEXT($K68),_xlfn.NORM.DIST(DE68,$G68,$K68,FALSE),NA())</f>
        <v>#N/A</v>
      </c>
      <c r="HC68" s="173" t="e">
        <f t="shared" ref="HC68:HC104" si="348">IF(ISNONTEXT($K68),_xlfn.NORM.DIST(DF68,$G68,$K68,FALSE),NA())</f>
        <v>#N/A</v>
      </c>
      <c r="HD68" s="173" t="e">
        <f t="shared" ref="HD68:HD104" si="349">IF(ISNONTEXT($K68),_xlfn.NORM.DIST(DG68,$G68,$K68,FALSE),NA())</f>
        <v>#N/A</v>
      </c>
      <c r="HE68" s="173" t="e">
        <f t="shared" ref="HE68:HE104" si="350">IF(ISNONTEXT($K68),_xlfn.NORM.DIST(DH68,$G68,$K68,FALSE),NA())</f>
        <v>#N/A</v>
      </c>
      <c r="HF68" s="173" t="e">
        <f t="shared" ref="HF68:HF104" si="351">IF(ISNONTEXT($K68),_xlfn.NORM.DIST(DI68,$G68,$K68,FALSE),NA())</f>
        <v>#N/A</v>
      </c>
      <c r="HG68" s="173" t="e">
        <f t="shared" ref="HG68:HG104" si="352">IF(ISNONTEXT($K68),_xlfn.NORM.DIST(DJ68,$G68,$K68,FALSE),NA())</f>
        <v>#N/A</v>
      </c>
      <c r="HH68" s="173" t="e">
        <f t="shared" ref="HH68:HH104" si="353">IF(ISNONTEXT($K68),_xlfn.NORM.DIST(DK68,$G68,$K68,FALSE),NA())</f>
        <v>#N/A</v>
      </c>
      <c r="HI68" s="173" t="e">
        <f t="shared" ref="HI68:HI104" si="354">IF(ISNONTEXT($K68),_xlfn.NORM.DIST(DL68,$G68,$K68,FALSE),NA())</f>
        <v>#N/A</v>
      </c>
      <c r="HJ68" s="173" t="e">
        <f t="shared" ref="HJ68:HJ104" si="355">IF(ISNONTEXT($K68),_xlfn.NORM.DIST(DM68,$G68,$K68,FALSE),NA())</f>
        <v>#N/A</v>
      </c>
      <c r="HK68" s="173" t="e">
        <f t="shared" ref="HK68:HK104" si="356">IF(ISNONTEXT($K68),_xlfn.NORM.DIST(DN68,$G68,$K68,FALSE),NA())</f>
        <v>#N/A</v>
      </c>
      <c r="HL68" s="173" t="e">
        <f t="shared" ref="HL68:HL104" si="357">IF(ISNONTEXT($K68),_xlfn.NORM.DIST(DO68,$G68,$K68,FALSE),NA())</f>
        <v>#N/A</v>
      </c>
      <c r="HM68" s="173" t="e">
        <f t="shared" ref="HM68:HM104" si="358">IF(ISNONTEXT($K68),_xlfn.NORM.DIST(DP68,$G68,$K68,FALSE),NA())</f>
        <v>#N/A</v>
      </c>
      <c r="HN68" s="173" t="e">
        <f t="shared" ref="HN68:HN104" si="359">IF(ISNONTEXT($K68),_xlfn.NORM.DIST(DQ68,$G68,$K68,FALSE),NA())</f>
        <v>#N/A</v>
      </c>
      <c r="HO68" s="173" t="e">
        <f t="shared" ref="HO68:HO104" si="360">IF(ISNONTEXT($K68),_xlfn.NORM.DIST(DR68,$G68,$K68,FALSE),NA())</f>
        <v>#N/A</v>
      </c>
      <c r="HP68" s="173" t="e">
        <f t="shared" ref="HP68:HP104" si="361">IF(ISNONTEXT($K68),_xlfn.NORM.DIST(DS68,$G68,$K68,FALSE),NA())</f>
        <v>#N/A</v>
      </c>
    </row>
    <row r="69" spans="1:224" hidden="1" x14ac:dyDescent="0.25">
      <c r="A69" s="4">
        <v>66</v>
      </c>
      <c r="B69" s="99"/>
      <c r="C69" s="99"/>
      <c r="D69" s="99"/>
      <c r="E69" s="36" t="str">
        <f t="shared" ref="E69:E103" si="362">IF(OR(ISBLANK(C69),ISBLANK(D69),ISBLANK(B69)),"",IF(AND(B69&gt;0,C69&gt;0,D69&gt;0),IF(C69&gt;B69,IF(D69&gt;C69,1,-1),-1)))</f>
        <v/>
      </c>
      <c r="F69" s="36" t="str">
        <f t="shared" ref="F69:F103" si="363">IF(OR(ISBLANK(B69),ISBLANK(C69),ISBLANK(D69)),"",IFERROR(MIN(C69-B69,D69-C69)/MAX(C69-B69,D69-C69),""))</f>
        <v/>
      </c>
      <c r="G69" s="77" t="str">
        <f t="shared" ref="G69:G103" si="364">IF(AND(B69&gt;0,C69&gt;0,D69&gt;0),(B69+(4*C69)+D69)/6,"")</f>
        <v/>
      </c>
      <c r="H69" s="23"/>
      <c r="I69" s="58"/>
      <c r="J69" s="300"/>
      <c r="K69" s="78" t="str">
        <f>IF(AND(B69&gt;0,C69&gt;0,D69&gt;0),IF(ISBLANK(J69),IF(ISBLANK(H69),"",(D69-B69)*VLOOKUP(H69,VLookups!$A$4:$B$13,2,FALSE)),J69),"")</f>
        <v/>
      </c>
      <c r="L69" s="79" t="str">
        <f t="shared" si="257"/>
        <v/>
      </c>
      <c r="M69" s="99"/>
      <c r="N69" s="290" t="str">
        <f>IF(AND(M69&gt;0,C69&gt;0,NOT(K69="")),ABS(VLOOKUP($M$1,VLookups!$A$43:$B$44,2,FALSE)-_xlfn.NORM.DIST(M69,G69,K69,TRUE)),"")</f>
        <v/>
      </c>
      <c r="O69" s="98" t="str">
        <f>IF(AND($B69&gt;0,$C69&gt;0,$D69&gt;0,NOT(ISBLANK($H69))),_xlfn.NORM.INV(ABS(VLOOKUP($M$1,VLookups!$A$43:$B$44,2,FALSE)-O$3),$G69,$K69),"")</f>
        <v/>
      </c>
      <c r="P69" s="97" t="str">
        <f>IF(AND($B69&gt;0,$C69&gt;0,$D69&gt;0,NOT(ISBLANK($H69))),_xlfn.NORM.INV(ABS(VLOOKUP($M$1,VLookups!$A$43:$B$44,2,FALSE)-P$3),$G69,$K69),"")</f>
        <v/>
      </c>
      <c r="Q69" s="98" t="str">
        <f>IF(AND($B69&gt;0,$C69&gt;0,$D69&gt;0,NOT(ISBLANK($H69))),_xlfn.NORM.INV(ABS(VLOOKUP($M$1,VLookups!$A$43:$B$44,2,FALSE)-Q$3),$G69,$K69),"")</f>
        <v/>
      </c>
      <c r="R69" s="97" t="str">
        <f>IF(AND($B69&gt;0,$C69&gt;0,$D69&gt;0,NOT(ISBLANK($H69))),_xlfn.NORM.INV(ABS(VLOOKUP($M$1,VLookups!$A$43:$B$44,2,FALSE)-R$3),$G69,$K69),"")</f>
        <v/>
      </c>
      <c r="S69" s="98" t="str">
        <f>IF(AND($B69&gt;0,$C69&gt;0,$D69&gt;0,NOT(ISBLANK($H69))),_xlfn.NORM.INV(ABS(VLOOKUP($M$1,VLookups!$A$43:$B$44,2,FALSE)-S$3),$G69,$K69),"")</f>
        <v/>
      </c>
      <c r="T69" s="97" t="str">
        <f>IF(AND($B69&gt;0,$C69&gt;0,$D69&gt;0,NOT(ISBLANK($H69))),_xlfn.NORM.INV(ABS(VLOOKUP($M$1,VLookups!$A$43:$B$44,2,FALSE)-T$3),$G69,$K69),"")</f>
        <v/>
      </c>
      <c r="U69" s="5"/>
      <c r="V69" s="172"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3" t="e">
        <f t="shared" si="261"/>
        <v>#N/A</v>
      </c>
      <c r="DU69" s="173" t="e">
        <f t="shared" si="262"/>
        <v>#N/A</v>
      </c>
      <c r="DV69" s="173" t="e">
        <f t="shared" si="263"/>
        <v>#N/A</v>
      </c>
      <c r="DW69" s="173" t="e">
        <f t="shared" si="264"/>
        <v>#N/A</v>
      </c>
      <c r="DX69" s="173" t="e">
        <f t="shared" si="265"/>
        <v>#N/A</v>
      </c>
      <c r="DY69" s="173" t="e">
        <f t="shared" si="266"/>
        <v>#N/A</v>
      </c>
      <c r="DZ69" s="173" t="e">
        <f t="shared" si="267"/>
        <v>#N/A</v>
      </c>
      <c r="EA69" s="173" t="e">
        <f t="shared" si="268"/>
        <v>#N/A</v>
      </c>
      <c r="EB69" s="173" t="e">
        <f t="shared" si="269"/>
        <v>#N/A</v>
      </c>
      <c r="EC69" s="173" t="e">
        <f t="shared" si="270"/>
        <v>#N/A</v>
      </c>
      <c r="ED69" s="173" t="e">
        <f t="shared" si="271"/>
        <v>#N/A</v>
      </c>
      <c r="EE69" s="173" t="e">
        <f t="shared" si="272"/>
        <v>#N/A</v>
      </c>
      <c r="EF69" s="173" t="e">
        <f t="shared" si="273"/>
        <v>#N/A</v>
      </c>
      <c r="EG69" s="173" t="e">
        <f t="shared" si="274"/>
        <v>#N/A</v>
      </c>
      <c r="EH69" s="173" t="e">
        <f t="shared" si="275"/>
        <v>#N/A</v>
      </c>
      <c r="EI69" s="173" t="e">
        <f t="shared" si="276"/>
        <v>#N/A</v>
      </c>
      <c r="EJ69" s="173" t="e">
        <f t="shared" si="277"/>
        <v>#N/A</v>
      </c>
      <c r="EK69" s="173" t="e">
        <f t="shared" si="278"/>
        <v>#N/A</v>
      </c>
      <c r="EL69" s="173" t="e">
        <f t="shared" si="279"/>
        <v>#N/A</v>
      </c>
      <c r="EM69" s="173" t="e">
        <f t="shared" si="280"/>
        <v>#N/A</v>
      </c>
      <c r="EN69" s="173" t="e">
        <f t="shared" si="281"/>
        <v>#N/A</v>
      </c>
      <c r="EO69" s="173" t="e">
        <f t="shared" si="282"/>
        <v>#N/A</v>
      </c>
      <c r="EP69" s="173" t="e">
        <f t="shared" si="283"/>
        <v>#N/A</v>
      </c>
      <c r="EQ69" s="173" t="e">
        <f t="shared" si="284"/>
        <v>#N/A</v>
      </c>
      <c r="ER69" s="173" t="e">
        <f t="shared" si="285"/>
        <v>#N/A</v>
      </c>
      <c r="ES69" s="173" t="e">
        <f t="shared" si="286"/>
        <v>#N/A</v>
      </c>
      <c r="ET69" s="173" t="e">
        <f t="shared" si="287"/>
        <v>#N/A</v>
      </c>
      <c r="EU69" s="173" t="e">
        <f t="shared" si="288"/>
        <v>#N/A</v>
      </c>
      <c r="EV69" s="173" t="e">
        <f t="shared" si="289"/>
        <v>#N/A</v>
      </c>
      <c r="EW69" s="173" t="e">
        <f t="shared" si="290"/>
        <v>#N/A</v>
      </c>
      <c r="EX69" s="173" t="e">
        <f t="shared" si="291"/>
        <v>#N/A</v>
      </c>
      <c r="EY69" s="173" t="e">
        <f t="shared" si="292"/>
        <v>#N/A</v>
      </c>
      <c r="EZ69" s="173" t="e">
        <f t="shared" si="293"/>
        <v>#N/A</v>
      </c>
      <c r="FA69" s="173" t="e">
        <f t="shared" si="294"/>
        <v>#N/A</v>
      </c>
      <c r="FB69" s="173" t="e">
        <f t="shared" si="295"/>
        <v>#N/A</v>
      </c>
      <c r="FC69" s="173" t="e">
        <f t="shared" si="296"/>
        <v>#N/A</v>
      </c>
      <c r="FD69" s="173" t="e">
        <f t="shared" si="297"/>
        <v>#N/A</v>
      </c>
      <c r="FE69" s="173" t="e">
        <f t="shared" si="298"/>
        <v>#N/A</v>
      </c>
      <c r="FF69" s="173" t="e">
        <f t="shared" si="299"/>
        <v>#N/A</v>
      </c>
      <c r="FG69" s="173" t="e">
        <f t="shared" si="300"/>
        <v>#N/A</v>
      </c>
      <c r="FH69" s="173" t="e">
        <f t="shared" si="301"/>
        <v>#N/A</v>
      </c>
      <c r="FI69" s="173" t="e">
        <f t="shared" si="302"/>
        <v>#N/A</v>
      </c>
      <c r="FJ69" s="173" t="e">
        <f t="shared" si="303"/>
        <v>#N/A</v>
      </c>
      <c r="FK69" s="173" t="e">
        <f t="shared" si="304"/>
        <v>#N/A</v>
      </c>
      <c r="FL69" s="173" t="e">
        <f t="shared" si="305"/>
        <v>#N/A</v>
      </c>
      <c r="FM69" s="173" t="e">
        <f t="shared" si="306"/>
        <v>#N/A</v>
      </c>
      <c r="FN69" s="173" t="e">
        <f t="shared" si="307"/>
        <v>#N/A</v>
      </c>
      <c r="FO69" s="173" t="e">
        <f t="shared" si="308"/>
        <v>#N/A</v>
      </c>
      <c r="FP69" s="173" t="e">
        <f t="shared" si="309"/>
        <v>#N/A</v>
      </c>
      <c r="FQ69" s="173" t="e">
        <f t="shared" si="310"/>
        <v>#N/A</v>
      </c>
      <c r="FR69" s="173" t="e">
        <f t="shared" si="311"/>
        <v>#N/A</v>
      </c>
      <c r="FS69" s="173" t="e">
        <f t="shared" si="312"/>
        <v>#N/A</v>
      </c>
      <c r="FT69" s="173" t="e">
        <f t="shared" si="313"/>
        <v>#N/A</v>
      </c>
      <c r="FU69" s="173" t="e">
        <f t="shared" si="314"/>
        <v>#N/A</v>
      </c>
      <c r="FV69" s="173" t="e">
        <f t="shared" si="315"/>
        <v>#N/A</v>
      </c>
      <c r="FW69" s="173" t="e">
        <f t="shared" si="316"/>
        <v>#N/A</v>
      </c>
      <c r="FX69" s="173" t="e">
        <f t="shared" si="317"/>
        <v>#N/A</v>
      </c>
      <c r="FY69" s="173" t="e">
        <f t="shared" si="318"/>
        <v>#N/A</v>
      </c>
      <c r="FZ69" s="173" t="e">
        <f t="shared" si="319"/>
        <v>#N/A</v>
      </c>
      <c r="GA69" s="173" t="e">
        <f t="shared" si="320"/>
        <v>#N/A</v>
      </c>
      <c r="GB69" s="173" t="e">
        <f t="shared" si="321"/>
        <v>#N/A</v>
      </c>
      <c r="GC69" s="173" t="e">
        <f t="shared" si="322"/>
        <v>#N/A</v>
      </c>
      <c r="GD69" s="173" t="e">
        <f t="shared" si="323"/>
        <v>#N/A</v>
      </c>
      <c r="GE69" s="173" t="e">
        <f t="shared" si="324"/>
        <v>#N/A</v>
      </c>
      <c r="GF69" s="173" t="e">
        <f t="shared" si="325"/>
        <v>#N/A</v>
      </c>
      <c r="GG69" s="173" t="e">
        <f t="shared" si="326"/>
        <v>#N/A</v>
      </c>
      <c r="GH69" s="173" t="e">
        <f t="shared" si="327"/>
        <v>#N/A</v>
      </c>
      <c r="GI69" s="173" t="e">
        <f t="shared" si="328"/>
        <v>#N/A</v>
      </c>
      <c r="GJ69" s="173" t="e">
        <f t="shared" si="329"/>
        <v>#N/A</v>
      </c>
      <c r="GK69" s="173" t="e">
        <f t="shared" si="330"/>
        <v>#N/A</v>
      </c>
      <c r="GL69" s="173" t="e">
        <f t="shared" si="331"/>
        <v>#N/A</v>
      </c>
      <c r="GM69" s="173" t="e">
        <f t="shared" si="332"/>
        <v>#N/A</v>
      </c>
      <c r="GN69" s="173" t="e">
        <f t="shared" si="333"/>
        <v>#N/A</v>
      </c>
      <c r="GO69" s="173" t="e">
        <f t="shared" si="334"/>
        <v>#N/A</v>
      </c>
      <c r="GP69" s="173" t="e">
        <f t="shared" si="335"/>
        <v>#N/A</v>
      </c>
      <c r="GQ69" s="173" t="e">
        <f t="shared" si="336"/>
        <v>#N/A</v>
      </c>
      <c r="GR69" s="173" t="e">
        <f t="shared" si="337"/>
        <v>#N/A</v>
      </c>
      <c r="GS69" s="173" t="e">
        <f t="shared" si="338"/>
        <v>#N/A</v>
      </c>
      <c r="GT69" s="173" t="e">
        <f t="shared" si="339"/>
        <v>#N/A</v>
      </c>
      <c r="GU69" s="173" t="e">
        <f t="shared" si="340"/>
        <v>#N/A</v>
      </c>
      <c r="GV69" s="173" t="e">
        <f t="shared" si="341"/>
        <v>#N/A</v>
      </c>
      <c r="GW69" s="173" t="e">
        <f t="shared" si="342"/>
        <v>#N/A</v>
      </c>
      <c r="GX69" s="173" t="e">
        <f t="shared" si="343"/>
        <v>#N/A</v>
      </c>
      <c r="GY69" s="173" t="e">
        <f t="shared" si="344"/>
        <v>#N/A</v>
      </c>
      <c r="GZ69" s="173" t="e">
        <f t="shared" si="345"/>
        <v>#N/A</v>
      </c>
      <c r="HA69" s="173" t="e">
        <f t="shared" si="346"/>
        <v>#N/A</v>
      </c>
      <c r="HB69" s="173" t="e">
        <f t="shared" si="347"/>
        <v>#N/A</v>
      </c>
      <c r="HC69" s="173" t="e">
        <f t="shared" si="348"/>
        <v>#N/A</v>
      </c>
      <c r="HD69" s="173" t="e">
        <f t="shared" si="349"/>
        <v>#N/A</v>
      </c>
      <c r="HE69" s="173" t="e">
        <f t="shared" si="350"/>
        <v>#N/A</v>
      </c>
      <c r="HF69" s="173" t="e">
        <f t="shared" si="351"/>
        <v>#N/A</v>
      </c>
      <c r="HG69" s="173" t="e">
        <f t="shared" si="352"/>
        <v>#N/A</v>
      </c>
      <c r="HH69" s="173" t="e">
        <f t="shared" si="353"/>
        <v>#N/A</v>
      </c>
      <c r="HI69" s="173" t="e">
        <f t="shared" si="354"/>
        <v>#N/A</v>
      </c>
      <c r="HJ69" s="173" t="e">
        <f t="shared" si="355"/>
        <v>#N/A</v>
      </c>
      <c r="HK69" s="173" t="e">
        <f t="shared" si="356"/>
        <v>#N/A</v>
      </c>
      <c r="HL69" s="173" t="e">
        <f t="shared" si="357"/>
        <v>#N/A</v>
      </c>
      <c r="HM69" s="173" t="e">
        <f t="shared" si="358"/>
        <v>#N/A</v>
      </c>
      <c r="HN69" s="173" t="e">
        <f t="shared" si="359"/>
        <v>#N/A</v>
      </c>
      <c r="HO69" s="173" t="e">
        <f t="shared" si="360"/>
        <v>#N/A</v>
      </c>
      <c r="HP69" s="173" t="e">
        <f t="shared" si="361"/>
        <v>#N/A</v>
      </c>
    </row>
    <row r="70" spans="1:224" hidden="1" x14ac:dyDescent="0.25">
      <c r="A70" s="4">
        <v>67</v>
      </c>
      <c r="B70" s="99"/>
      <c r="C70" s="99"/>
      <c r="D70" s="99"/>
      <c r="E70" s="36" t="str">
        <f t="shared" si="362"/>
        <v/>
      </c>
      <c r="F70" s="36" t="str">
        <f t="shared" si="363"/>
        <v/>
      </c>
      <c r="G70" s="77" t="str">
        <f t="shared" si="364"/>
        <v/>
      </c>
      <c r="H70" s="23"/>
      <c r="I70" s="58"/>
      <c r="J70" s="300"/>
      <c r="K70" s="78" t="str">
        <f>IF(AND(B70&gt;0,C70&gt;0,D70&gt;0),IF(ISBLANK(J70),IF(ISBLANK(H70),"",(D70-B70)*VLOOKUP(H70,VLookups!$A$4:$B$13,2,FALSE)),J70),"")</f>
        <v/>
      </c>
      <c r="L70" s="79" t="str">
        <f t="shared" si="257"/>
        <v/>
      </c>
      <c r="M70" s="99"/>
      <c r="N70" s="290" t="str">
        <f>IF(AND(M70&gt;0,C70&gt;0,NOT(K70="")),ABS(VLOOKUP($M$1,VLookups!$A$43:$B$44,2,FALSE)-_xlfn.NORM.DIST(M70,G70,K70,TRUE)),"")</f>
        <v/>
      </c>
      <c r="O70" s="98" t="str">
        <f>IF(AND($B70&gt;0,$C70&gt;0,$D70&gt;0,NOT(ISBLANK($H70))),_xlfn.NORM.INV(ABS(VLOOKUP($M$1,VLookups!$A$43:$B$44,2,FALSE)-O$3),$G70,$K70),"")</f>
        <v/>
      </c>
      <c r="P70" s="97" t="str">
        <f>IF(AND($B70&gt;0,$C70&gt;0,$D70&gt;0,NOT(ISBLANK($H70))),_xlfn.NORM.INV(ABS(VLOOKUP($M$1,VLookups!$A$43:$B$44,2,FALSE)-P$3),$G70,$K70),"")</f>
        <v/>
      </c>
      <c r="Q70" s="98" t="str">
        <f>IF(AND($B70&gt;0,$C70&gt;0,$D70&gt;0,NOT(ISBLANK($H70))),_xlfn.NORM.INV(ABS(VLOOKUP($M$1,VLookups!$A$43:$B$44,2,FALSE)-Q$3),$G70,$K70),"")</f>
        <v/>
      </c>
      <c r="R70" s="97" t="str">
        <f>IF(AND($B70&gt;0,$C70&gt;0,$D70&gt;0,NOT(ISBLANK($H70))),_xlfn.NORM.INV(ABS(VLOOKUP($M$1,VLookups!$A$43:$B$44,2,FALSE)-R$3),$G70,$K70),"")</f>
        <v/>
      </c>
      <c r="S70" s="98" t="str">
        <f>IF(AND($B70&gt;0,$C70&gt;0,$D70&gt;0,NOT(ISBLANK($H70))),_xlfn.NORM.INV(ABS(VLOOKUP($M$1,VLookups!$A$43:$B$44,2,FALSE)-S$3),$G70,$K70),"")</f>
        <v/>
      </c>
      <c r="T70" s="97" t="str">
        <f>IF(AND($B70&gt;0,$C70&gt;0,$D70&gt;0,NOT(ISBLANK($H70))),_xlfn.NORM.INV(ABS(VLOOKUP($M$1,VLookups!$A$43:$B$44,2,FALSE)-T$3),$G70,$K70),"")</f>
        <v/>
      </c>
      <c r="U70" s="5"/>
      <c r="V70" s="172"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3" t="e">
        <f t="shared" si="261"/>
        <v>#N/A</v>
      </c>
      <c r="DU70" s="173" t="e">
        <f t="shared" si="262"/>
        <v>#N/A</v>
      </c>
      <c r="DV70" s="173" t="e">
        <f t="shared" si="263"/>
        <v>#N/A</v>
      </c>
      <c r="DW70" s="173" t="e">
        <f t="shared" si="264"/>
        <v>#N/A</v>
      </c>
      <c r="DX70" s="173" t="e">
        <f t="shared" si="265"/>
        <v>#N/A</v>
      </c>
      <c r="DY70" s="173" t="e">
        <f t="shared" si="266"/>
        <v>#N/A</v>
      </c>
      <c r="DZ70" s="173" t="e">
        <f t="shared" si="267"/>
        <v>#N/A</v>
      </c>
      <c r="EA70" s="173" t="e">
        <f t="shared" si="268"/>
        <v>#N/A</v>
      </c>
      <c r="EB70" s="173" t="e">
        <f t="shared" si="269"/>
        <v>#N/A</v>
      </c>
      <c r="EC70" s="173" t="e">
        <f t="shared" si="270"/>
        <v>#N/A</v>
      </c>
      <c r="ED70" s="173" t="e">
        <f t="shared" si="271"/>
        <v>#N/A</v>
      </c>
      <c r="EE70" s="173" t="e">
        <f t="shared" si="272"/>
        <v>#N/A</v>
      </c>
      <c r="EF70" s="173" t="e">
        <f t="shared" si="273"/>
        <v>#N/A</v>
      </c>
      <c r="EG70" s="173" t="e">
        <f t="shared" si="274"/>
        <v>#N/A</v>
      </c>
      <c r="EH70" s="173" t="e">
        <f t="shared" si="275"/>
        <v>#N/A</v>
      </c>
      <c r="EI70" s="173" t="e">
        <f t="shared" si="276"/>
        <v>#N/A</v>
      </c>
      <c r="EJ70" s="173" t="e">
        <f t="shared" si="277"/>
        <v>#N/A</v>
      </c>
      <c r="EK70" s="173" t="e">
        <f t="shared" si="278"/>
        <v>#N/A</v>
      </c>
      <c r="EL70" s="173" t="e">
        <f t="shared" si="279"/>
        <v>#N/A</v>
      </c>
      <c r="EM70" s="173" t="e">
        <f t="shared" si="280"/>
        <v>#N/A</v>
      </c>
      <c r="EN70" s="173" t="e">
        <f t="shared" si="281"/>
        <v>#N/A</v>
      </c>
      <c r="EO70" s="173" t="e">
        <f t="shared" si="282"/>
        <v>#N/A</v>
      </c>
      <c r="EP70" s="173" t="e">
        <f t="shared" si="283"/>
        <v>#N/A</v>
      </c>
      <c r="EQ70" s="173" t="e">
        <f t="shared" si="284"/>
        <v>#N/A</v>
      </c>
      <c r="ER70" s="173" t="e">
        <f t="shared" si="285"/>
        <v>#N/A</v>
      </c>
      <c r="ES70" s="173" t="e">
        <f t="shared" si="286"/>
        <v>#N/A</v>
      </c>
      <c r="ET70" s="173" t="e">
        <f t="shared" si="287"/>
        <v>#N/A</v>
      </c>
      <c r="EU70" s="173" t="e">
        <f t="shared" si="288"/>
        <v>#N/A</v>
      </c>
      <c r="EV70" s="173" t="e">
        <f t="shared" si="289"/>
        <v>#N/A</v>
      </c>
      <c r="EW70" s="173" t="e">
        <f t="shared" si="290"/>
        <v>#N/A</v>
      </c>
      <c r="EX70" s="173" t="e">
        <f t="shared" si="291"/>
        <v>#N/A</v>
      </c>
      <c r="EY70" s="173" t="e">
        <f t="shared" si="292"/>
        <v>#N/A</v>
      </c>
      <c r="EZ70" s="173" t="e">
        <f t="shared" si="293"/>
        <v>#N/A</v>
      </c>
      <c r="FA70" s="173" t="e">
        <f t="shared" si="294"/>
        <v>#N/A</v>
      </c>
      <c r="FB70" s="173" t="e">
        <f t="shared" si="295"/>
        <v>#N/A</v>
      </c>
      <c r="FC70" s="173" t="e">
        <f t="shared" si="296"/>
        <v>#N/A</v>
      </c>
      <c r="FD70" s="173" t="e">
        <f t="shared" si="297"/>
        <v>#N/A</v>
      </c>
      <c r="FE70" s="173" t="e">
        <f t="shared" si="298"/>
        <v>#N/A</v>
      </c>
      <c r="FF70" s="173" t="e">
        <f t="shared" si="299"/>
        <v>#N/A</v>
      </c>
      <c r="FG70" s="173" t="e">
        <f t="shared" si="300"/>
        <v>#N/A</v>
      </c>
      <c r="FH70" s="173" t="e">
        <f t="shared" si="301"/>
        <v>#N/A</v>
      </c>
      <c r="FI70" s="173" t="e">
        <f t="shared" si="302"/>
        <v>#N/A</v>
      </c>
      <c r="FJ70" s="173" t="e">
        <f t="shared" si="303"/>
        <v>#N/A</v>
      </c>
      <c r="FK70" s="173" t="e">
        <f t="shared" si="304"/>
        <v>#N/A</v>
      </c>
      <c r="FL70" s="173" t="e">
        <f t="shared" si="305"/>
        <v>#N/A</v>
      </c>
      <c r="FM70" s="173" t="e">
        <f t="shared" si="306"/>
        <v>#N/A</v>
      </c>
      <c r="FN70" s="173" t="e">
        <f t="shared" si="307"/>
        <v>#N/A</v>
      </c>
      <c r="FO70" s="173" t="e">
        <f t="shared" si="308"/>
        <v>#N/A</v>
      </c>
      <c r="FP70" s="173" t="e">
        <f t="shared" si="309"/>
        <v>#N/A</v>
      </c>
      <c r="FQ70" s="173" t="e">
        <f t="shared" si="310"/>
        <v>#N/A</v>
      </c>
      <c r="FR70" s="173" t="e">
        <f t="shared" si="311"/>
        <v>#N/A</v>
      </c>
      <c r="FS70" s="173" t="e">
        <f t="shared" si="312"/>
        <v>#N/A</v>
      </c>
      <c r="FT70" s="173" t="e">
        <f t="shared" si="313"/>
        <v>#N/A</v>
      </c>
      <c r="FU70" s="173" t="e">
        <f t="shared" si="314"/>
        <v>#N/A</v>
      </c>
      <c r="FV70" s="173" t="e">
        <f t="shared" si="315"/>
        <v>#N/A</v>
      </c>
      <c r="FW70" s="173" t="e">
        <f t="shared" si="316"/>
        <v>#N/A</v>
      </c>
      <c r="FX70" s="173" t="e">
        <f t="shared" si="317"/>
        <v>#N/A</v>
      </c>
      <c r="FY70" s="173" t="e">
        <f t="shared" si="318"/>
        <v>#N/A</v>
      </c>
      <c r="FZ70" s="173" t="e">
        <f t="shared" si="319"/>
        <v>#N/A</v>
      </c>
      <c r="GA70" s="173" t="e">
        <f t="shared" si="320"/>
        <v>#N/A</v>
      </c>
      <c r="GB70" s="173" t="e">
        <f t="shared" si="321"/>
        <v>#N/A</v>
      </c>
      <c r="GC70" s="173" t="e">
        <f t="shared" si="322"/>
        <v>#N/A</v>
      </c>
      <c r="GD70" s="173" t="e">
        <f t="shared" si="323"/>
        <v>#N/A</v>
      </c>
      <c r="GE70" s="173" t="e">
        <f t="shared" si="324"/>
        <v>#N/A</v>
      </c>
      <c r="GF70" s="173" t="e">
        <f t="shared" si="325"/>
        <v>#N/A</v>
      </c>
      <c r="GG70" s="173" t="e">
        <f t="shared" si="326"/>
        <v>#N/A</v>
      </c>
      <c r="GH70" s="173" t="e">
        <f t="shared" si="327"/>
        <v>#N/A</v>
      </c>
      <c r="GI70" s="173" t="e">
        <f t="shared" si="328"/>
        <v>#N/A</v>
      </c>
      <c r="GJ70" s="173" t="e">
        <f t="shared" si="329"/>
        <v>#N/A</v>
      </c>
      <c r="GK70" s="173" t="e">
        <f t="shared" si="330"/>
        <v>#N/A</v>
      </c>
      <c r="GL70" s="173" t="e">
        <f t="shared" si="331"/>
        <v>#N/A</v>
      </c>
      <c r="GM70" s="173" t="e">
        <f t="shared" si="332"/>
        <v>#N/A</v>
      </c>
      <c r="GN70" s="173" t="e">
        <f t="shared" si="333"/>
        <v>#N/A</v>
      </c>
      <c r="GO70" s="173" t="e">
        <f t="shared" si="334"/>
        <v>#N/A</v>
      </c>
      <c r="GP70" s="173" t="e">
        <f t="shared" si="335"/>
        <v>#N/A</v>
      </c>
      <c r="GQ70" s="173" t="e">
        <f t="shared" si="336"/>
        <v>#N/A</v>
      </c>
      <c r="GR70" s="173" t="e">
        <f t="shared" si="337"/>
        <v>#N/A</v>
      </c>
      <c r="GS70" s="173" t="e">
        <f t="shared" si="338"/>
        <v>#N/A</v>
      </c>
      <c r="GT70" s="173" t="e">
        <f t="shared" si="339"/>
        <v>#N/A</v>
      </c>
      <c r="GU70" s="173" t="e">
        <f t="shared" si="340"/>
        <v>#N/A</v>
      </c>
      <c r="GV70" s="173" t="e">
        <f t="shared" si="341"/>
        <v>#N/A</v>
      </c>
      <c r="GW70" s="173" t="e">
        <f t="shared" si="342"/>
        <v>#N/A</v>
      </c>
      <c r="GX70" s="173" t="e">
        <f t="shared" si="343"/>
        <v>#N/A</v>
      </c>
      <c r="GY70" s="173" t="e">
        <f t="shared" si="344"/>
        <v>#N/A</v>
      </c>
      <c r="GZ70" s="173" t="e">
        <f t="shared" si="345"/>
        <v>#N/A</v>
      </c>
      <c r="HA70" s="173" t="e">
        <f t="shared" si="346"/>
        <v>#N/A</v>
      </c>
      <c r="HB70" s="173" t="e">
        <f t="shared" si="347"/>
        <v>#N/A</v>
      </c>
      <c r="HC70" s="173" t="e">
        <f t="shared" si="348"/>
        <v>#N/A</v>
      </c>
      <c r="HD70" s="173" t="e">
        <f t="shared" si="349"/>
        <v>#N/A</v>
      </c>
      <c r="HE70" s="173" t="e">
        <f t="shared" si="350"/>
        <v>#N/A</v>
      </c>
      <c r="HF70" s="173" t="e">
        <f t="shared" si="351"/>
        <v>#N/A</v>
      </c>
      <c r="HG70" s="173" t="e">
        <f t="shared" si="352"/>
        <v>#N/A</v>
      </c>
      <c r="HH70" s="173" t="e">
        <f t="shared" si="353"/>
        <v>#N/A</v>
      </c>
      <c r="HI70" s="173" t="e">
        <f t="shared" si="354"/>
        <v>#N/A</v>
      </c>
      <c r="HJ70" s="173" t="e">
        <f t="shared" si="355"/>
        <v>#N/A</v>
      </c>
      <c r="HK70" s="173" t="e">
        <f t="shared" si="356"/>
        <v>#N/A</v>
      </c>
      <c r="HL70" s="173" t="e">
        <f t="shared" si="357"/>
        <v>#N/A</v>
      </c>
      <c r="HM70" s="173" t="e">
        <f t="shared" si="358"/>
        <v>#N/A</v>
      </c>
      <c r="HN70" s="173" t="e">
        <f t="shared" si="359"/>
        <v>#N/A</v>
      </c>
      <c r="HO70" s="173" t="e">
        <f t="shared" si="360"/>
        <v>#N/A</v>
      </c>
      <c r="HP70" s="173" t="e">
        <f t="shared" si="361"/>
        <v>#N/A</v>
      </c>
    </row>
    <row r="71" spans="1:224" hidden="1" x14ac:dyDescent="0.25">
      <c r="A71" s="4">
        <v>68</v>
      </c>
      <c r="B71" s="99"/>
      <c r="C71" s="99"/>
      <c r="D71" s="99"/>
      <c r="E71" s="36" t="str">
        <f t="shared" si="362"/>
        <v/>
      </c>
      <c r="F71" s="36" t="str">
        <f t="shared" si="363"/>
        <v/>
      </c>
      <c r="G71" s="77" t="str">
        <f t="shared" si="364"/>
        <v/>
      </c>
      <c r="H71" s="23"/>
      <c r="I71" s="58"/>
      <c r="J71" s="300"/>
      <c r="K71" s="78" t="str">
        <f>IF(AND(B71&gt;0,C71&gt;0,D71&gt;0),IF(ISBLANK(J71),IF(ISBLANK(H71),"",(D71-B71)*VLOOKUP(H71,VLookups!$A$4:$B$13,2,FALSE)),J71),"")</f>
        <v/>
      </c>
      <c r="L71" s="79" t="str">
        <f t="shared" si="257"/>
        <v/>
      </c>
      <c r="M71" s="99"/>
      <c r="N71" s="290" t="str">
        <f>IF(AND(M71&gt;0,C71&gt;0,NOT(K71="")),ABS(VLOOKUP($M$1,VLookups!$A$43:$B$44,2,FALSE)-_xlfn.NORM.DIST(M71,G71,K71,TRUE)),"")</f>
        <v/>
      </c>
      <c r="O71" s="98" t="str">
        <f>IF(AND($B71&gt;0,$C71&gt;0,$D71&gt;0,NOT(ISBLANK($H71))),_xlfn.NORM.INV(ABS(VLOOKUP($M$1,VLookups!$A$43:$B$44,2,FALSE)-O$3),$G71,$K71),"")</f>
        <v/>
      </c>
      <c r="P71" s="97" t="str">
        <f>IF(AND($B71&gt;0,$C71&gt;0,$D71&gt;0,NOT(ISBLANK($H71))),_xlfn.NORM.INV(ABS(VLOOKUP($M$1,VLookups!$A$43:$B$44,2,FALSE)-P$3),$G71,$K71),"")</f>
        <v/>
      </c>
      <c r="Q71" s="98" t="str">
        <f>IF(AND($B71&gt;0,$C71&gt;0,$D71&gt;0,NOT(ISBLANK($H71))),_xlfn.NORM.INV(ABS(VLOOKUP($M$1,VLookups!$A$43:$B$44,2,FALSE)-Q$3),$G71,$K71),"")</f>
        <v/>
      </c>
      <c r="R71" s="97" t="str">
        <f>IF(AND($B71&gt;0,$C71&gt;0,$D71&gt;0,NOT(ISBLANK($H71))),_xlfn.NORM.INV(ABS(VLOOKUP($M$1,VLookups!$A$43:$B$44,2,FALSE)-R$3),$G71,$K71),"")</f>
        <v/>
      </c>
      <c r="S71" s="98" t="str">
        <f>IF(AND($B71&gt;0,$C71&gt;0,$D71&gt;0,NOT(ISBLANK($H71))),_xlfn.NORM.INV(ABS(VLOOKUP($M$1,VLookups!$A$43:$B$44,2,FALSE)-S$3),$G71,$K71),"")</f>
        <v/>
      </c>
      <c r="T71" s="97" t="str">
        <f>IF(AND($B71&gt;0,$C71&gt;0,$D71&gt;0,NOT(ISBLANK($H71))),_xlfn.NORM.INV(ABS(VLOOKUP($M$1,VLookups!$A$43:$B$44,2,FALSE)-T$3),$G71,$K71),"")</f>
        <v/>
      </c>
      <c r="U71" s="5"/>
      <c r="V71" s="172"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3" t="e">
        <f t="shared" si="261"/>
        <v>#N/A</v>
      </c>
      <c r="DU71" s="173" t="e">
        <f t="shared" si="262"/>
        <v>#N/A</v>
      </c>
      <c r="DV71" s="173" t="e">
        <f t="shared" si="263"/>
        <v>#N/A</v>
      </c>
      <c r="DW71" s="173" t="e">
        <f t="shared" si="264"/>
        <v>#N/A</v>
      </c>
      <c r="DX71" s="173" t="e">
        <f t="shared" si="265"/>
        <v>#N/A</v>
      </c>
      <c r="DY71" s="173" t="e">
        <f t="shared" si="266"/>
        <v>#N/A</v>
      </c>
      <c r="DZ71" s="173" t="e">
        <f t="shared" si="267"/>
        <v>#N/A</v>
      </c>
      <c r="EA71" s="173" t="e">
        <f t="shared" si="268"/>
        <v>#N/A</v>
      </c>
      <c r="EB71" s="173" t="e">
        <f t="shared" si="269"/>
        <v>#N/A</v>
      </c>
      <c r="EC71" s="173" t="e">
        <f t="shared" si="270"/>
        <v>#N/A</v>
      </c>
      <c r="ED71" s="173" t="e">
        <f t="shared" si="271"/>
        <v>#N/A</v>
      </c>
      <c r="EE71" s="173" t="e">
        <f t="shared" si="272"/>
        <v>#N/A</v>
      </c>
      <c r="EF71" s="173" t="e">
        <f t="shared" si="273"/>
        <v>#N/A</v>
      </c>
      <c r="EG71" s="173" t="e">
        <f t="shared" si="274"/>
        <v>#N/A</v>
      </c>
      <c r="EH71" s="173" t="e">
        <f t="shared" si="275"/>
        <v>#N/A</v>
      </c>
      <c r="EI71" s="173" t="e">
        <f t="shared" si="276"/>
        <v>#N/A</v>
      </c>
      <c r="EJ71" s="173" t="e">
        <f t="shared" si="277"/>
        <v>#N/A</v>
      </c>
      <c r="EK71" s="173" t="e">
        <f t="shared" si="278"/>
        <v>#N/A</v>
      </c>
      <c r="EL71" s="173" t="e">
        <f t="shared" si="279"/>
        <v>#N/A</v>
      </c>
      <c r="EM71" s="173" t="e">
        <f t="shared" si="280"/>
        <v>#N/A</v>
      </c>
      <c r="EN71" s="173" t="e">
        <f t="shared" si="281"/>
        <v>#N/A</v>
      </c>
      <c r="EO71" s="173" t="e">
        <f t="shared" si="282"/>
        <v>#N/A</v>
      </c>
      <c r="EP71" s="173" t="e">
        <f t="shared" si="283"/>
        <v>#N/A</v>
      </c>
      <c r="EQ71" s="173" t="e">
        <f t="shared" si="284"/>
        <v>#N/A</v>
      </c>
      <c r="ER71" s="173" t="e">
        <f t="shared" si="285"/>
        <v>#N/A</v>
      </c>
      <c r="ES71" s="173" t="e">
        <f t="shared" si="286"/>
        <v>#N/A</v>
      </c>
      <c r="ET71" s="173" t="e">
        <f t="shared" si="287"/>
        <v>#N/A</v>
      </c>
      <c r="EU71" s="173" t="e">
        <f t="shared" si="288"/>
        <v>#N/A</v>
      </c>
      <c r="EV71" s="173" t="e">
        <f t="shared" si="289"/>
        <v>#N/A</v>
      </c>
      <c r="EW71" s="173" t="e">
        <f t="shared" si="290"/>
        <v>#N/A</v>
      </c>
      <c r="EX71" s="173" t="e">
        <f t="shared" si="291"/>
        <v>#N/A</v>
      </c>
      <c r="EY71" s="173" t="e">
        <f t="shared" si="292"/>
        <v>#N/A</v>
      </c>
      <c r="EZ71" s="173" t="e">
        <f t="shared" si="293"/>
        <v>#N/A</v>
      </c>
      <c r="FA71" s="173" t="e">
        <f t="shared" si="294"/>
        <v>#N/A</v>
      </c>
      <c r="FB71" s="173" t="e">
        <f t="shared" si="295"/>
        <v>#N/A</v>
      </c>
      <c r="FC71" s="173" t="e">
        <f t="shared" si="296"/>
        <v>#N/A</v>
      </c>
      <c r="FD71" s="173" t="e">
        <f t="shared" si="297"/>
        <v>#N/A</v>
      </c>
      <c r="FE71" s="173" t="e">
        <f t="shared" si="298"/>
        <v>#N/A</v>
      </c>
      <c r="FF71" s="173" t="e">
        <f t="shared" si="299"/>
        <v>#N/A</v>
      </c>
      <c r="FG71" s="173" t="e">
        <f t="shared" si="300"/>
        <v>#N/A</v>
      </c>
      <c r="FH71" s="173" t="e">
        <f t="shared" si="301"/>
        <v>#N/A</v>
      </c>
      <c r="FI71" s="173" t="e">
        <f t="shared" si="302"/>
        <v>#N/A</v>
      </c>
      <c r="FJ71" s="173" t="e">
        <f t="shared" si="303"/>
        <v>#N/A</v>
      </c>
      <c r="FK71" s="173" t="e">
        <f t="shared" si="304"/>
        <v>#N/A</v>
      </c>
      <c r="FL71" s="173" t="e">
        <f t="shared" si="305"/>
        <v>#N/A</v>
      </c>
      <c r="FM71" s="173" t="e">
        <f t="shared" si="306"/>
        <v>#N/A</v>
      </c>
      <c r="FN71" s="173" t="e">
        <f t="shared" si="307"/>
        <v>#N/A</v>
      </c>
      <c r="FO71" s="173" t="e">
        <f t="shared" si="308"/>
        <v>#N/A</v>
      </c>
      <c r="FP71" s="173" t="e">
        <f t="shared" si="309"/>
        <v>#N/A</v>
      </c>
      <c r="FQ71" s="173" t="e">
        <f t="shared" si="310"/>
        <v>#N/A</v>
      </c>
      <c r="FR71" s="173" t="e">
        <f t="shared" si="311"/>
        <v>#N/A</v>
      </c>
      <c r="FS71" s="173" t="e">
        <f t="shared" si="312"/>
        <v>#N/A</v>
      </c>
      <c r="FT71" s="173" t="e">
        <f t="shared" si="313"/>
        <v>#N/A</v>
      </c>
      <c r="FU71" s="173" t="e">
        <f t="shared" si="314"/>
        <v>#N/A</v>
      </c>
      <c r="FV71" s="173" t="e">
        <f t="shared" si="315"/>
        <v>#N/A</v>
      </c>
      <c r="FW71" s="173" t="e">
        <f t="shared" si="316"/>
        <v>#N/A</v>
      </c>
      <c r="FX71" s="173" t="e">
        <f t="shared" si="317"/>
        <v>#N/A</v>
      </c>
      <c r="FY71" s="173" t="e">
        <f t="shared" si="318"/>
        <v>#N/A</v>
      </c>
      <c r="FZ71" s="173" t="e">
        <f t="shared" si="319"/>
        <v>#N/A</v>
      </c>
      <c r="GA71" s="173" t="e">
        <f t="shared" si="320"/>
        <v>#N/A</v>
      </c>
      <c r="GB71" s="173" t="e">
        <f t="shared" si="321"/>
        <v>#N/A</v>
      </c>
      <c r="GC71" s="173" t="e">
        <f t="shared" si="322"/>
        <v>#N/A</v>
      </c>
      <c r="GD71" s="173" t="e">
        <f t="shared" si="323"/>
        <v>#N/A</v>
      </c>
      <c r="GE71" s="173" t="e">
        <f t="shared" si="324"/>
        <v>#N/A</v>
      </c>
      <c r="GF71" s="173" t="e">
        <f t="shared" si="325"/>
        <v>#N/A</v>
      </c>
      <c r="GG71" s="173" t="e">
        <f t="shared" si="326"/>
        <v>#N/A</v>
      </c>
      <c r="GH71" s="173" t="e">
        <f t="shared" si="327"/>
        <v>#N/A</v>
      </c>
      <c r="GI71" s="173" t="e">
        <f t="shared" si="328"/>
        <v>#N/A</v>
      </c>
      <c r="GJ71" s="173" t="e">
        <f t="shared" si="329"/>
        <v>#N/A</v>
      </c>
      <c r="GK71" s="173" t="e">
        <f t="shared" si="330"/>
        <v>#N/A</v>
      </c>
      <c r="GL71" s="173" t="e">
        <f t="shared" si="331"/>
        <v>#N/A</v>
      </c>
      <c r="GM71" s="173" t="e">
        <f t="shared" si="332"/>
        <v>#N/A</v>
      </c>
      <c r="GN71" s="173" t="e">
        <f t="shared" si="333"/>
        <v>#N/A</v>
      </c>
      <c r="GO71" s="173" t="e">
        <f t="shared" si="334"/>
        <v>#N/A</v>
      </c>
      <c r="GP71" s="173" t="e">
        <f t="shared" si="335"/>
        <v>#N/A</v>
      </c>
      <c r="GQ71" s="173" t="e">
        <f t="shared" si="336"/>
        <v>#N/A</v>
      </c>
      <c r="GR71" s="173" t="e">
        <f t="shared" si="337"/>
        <v>#N/A</v>
      </c>
      <c r="GS71" s="173" t="e">
        <f t="shared" si="338"/>
        <v>#N/A</v>
      </c>
      <c r="GT71" s="173" t="e">
        <f t="shared" si="339"/>
        <v>#N/A</v>
      </c>
      <c r="GU71" s="173" t="e">
        <f t="shared" si="340"/>
        <v>#N/A</v>
      </c>
      <c r="GV71" s="173" t="e">
        <f t="shared" si="341"/>
        <v>#N/A</v>
      </c>
      <c r="GW71" s="173" t="e">
        <f t="shared" si="342"/>
        <v>#N/A</v>
      </c>
      <c r="GX71" s="173" t="e">
        <f t="shared" si="343"/>
        <v>#N/A</v>
      </c>
      <c r="GY71" s="173" t="e">
        <f t="shared" si="344"/>
        <v>#N/A</v>
      </c>
      <c r="GZ71" s="173" t="e">
        <f t="shared" si="345"/>
        <v>#N/A</v>
      </c>
      <c r="HA71" s="173" t="e">
        <f t="shared" si="346"/>
        <v>#N/A</v>
      </c>
      <c r="HB71" s="173" t="e">
        <f t="shared" si="347"/>
        <v>#N/A</v>
      </c>
      <c r="HC71" s="173" t="e">
        <f t="shared" si="348"/>
        <v>#N/A</v>
      </c>
      <c r="HD71" s="173" t="e">
        <f t="shared" si="349"/>
        <v>#N/A</v>
      </c>
      <c r="HE71" s="173" t="e">
        <f t="shared" si="350"/>
        <v>#N/A</v>
      </c>
      <c r="HF71" s="173" t="e">
        <f t="shared" si="351"/>
        <v>#N/A</v>
      </c>
      <c r="HG71" s="173" t="e">
        <f t="shared" si="352"/>
        <v>#N/A</v>
      </c>
      <c r="HH71" s="173" t="e">
        <f t="shared" si="353"/>
        <v>#N/A</v>
      </c>
      <c r="HI71" s="173" t="e">
        <f t="shared" si="354"/>
        <v>#N/A</v>
      </c>
      <c r="HJ71" s="173" t="e">
        <f t="shared" si="355"/>
        <v>#N/A</v>
      </c>
      <c r="HK71" s="173" t="e">
        <f t="shared" si="356"/>
        <v>#N/A</v>
      </c>
      <c r="HL71" s="173" t="e">
        <f t="shared" si="357"/>
        <v>#N/A</v>
      </c>
      <c r="HM71" s="173" t="e">
        <f t="shared" si="358"/>
        <v>#N/A</v>
      </c>
      <c r="HN71" s="173" t="e">
        <f t="shared" si="359"/>
        <v>#N/A</v>
      </c>
      <c r="HO71" s="173" t="e">
        <f t="shared" si="360"/>
        <v>#N/A</v>
      </c>
      <c r="HP71" s="173" t="e">
        <f t="shared" si="361"/>
        <v>#N/A</v>
      </c>
    </row>
    <row r="72" spans="1:224" hidden="1" x14ac:dyDescent="0.25">
      <c r="A72" s="4">
        <v>69</v>
      </c>
      <c r="B72" s="99"/>
      <c r="C72" s="99"/>
      <c r="D72" s="99"/>
      <c r="E72" s="36" t="str">
        <f t="shared" si="362"/>
        <v/>
      </c>
      <c r="F72" s="36" t="str">
        <f t="shared" si="363"/>
        <v/>
      </c>
      <c r="G72" s="77" t="str">
        <f t="shared" si="364"/>
        <v/>
      </c>
      <c r="H72" s="23"/>
      <c r="I72" s="58"/>
      <c r="J72" s="300"/>
      <c r="K72" s="78" t="str">
        <f>IF(AND(B72&gt;0,C72&gt;0,D72&gt;0),IF(ISBLANK(J72),IF(ISBLANK(H72),"",(D72-B72)*VLOOKUP(H72,VLookups!$A$4:$B$13,2,FALSE)),J72),"")</f>
        <v/>
      </c>
      <c r="L72" s="79" t="str">
        <f t="shared" si="257"/>
        <v/>
      </c>
      <c r="M72" s="99"/>
      <c r="N72" s="290" t="str">
        <f>IF(AND(M72&gt;0,C72&gt;0,NOT(K72="")),ABS(VLOOKUP($M$1,VLookups!$A$43:$B$44,2,FALSE)-_xlfn.NORM.DIST(M72,G72,K72,TRUE)),"")</f>
        <v/>
      </c>
      <c r="O72" s="98" t="str">
        <f>IF(AND($B72&gt;0,$C72&gt;0,$D72&gt;0,NOT(ISBLANK($H72))),_xlfn.NORM.INV(ABS(VLOOKUP($M$1,VLookups!$A$43:$B$44,2,FALSE)-O$3),$G72,$K72),"")</f>
        <v/>
      </c>
      <c r="P72" s="97" t="str">
        <f>IF(AND($B72&gt;0,$C72&gt;0,$D72&gt;0,NOT(ISBLANK($H72))),_xlfn.NORM.INV(ABS(VLOOKUP($M$1,VLookups!$A$43:$B$44,2,FALSE)-P$3),$G72,$K72),"")</f>
        <v/>
      </c>
      <c r="Q72" s="98" t="str">
        <f>IF(AND($B72&gt;0,$C72&gt;0,$D72&gt;0,NOT(ISBLANK($H72))),_xlfn.NORM.INV(ABS(VLOOKUP($M$1,VLookups!$A$43:$B$44,2,FALSE)-Q$3),$G72,$K72),"")</f>
        <v/>
      </c>
      <c r="R72" s="97" t="str">
        <f>IF(AND($B72&gt;0,$C72&gt;0,$D72&gt;0,NOT(ISBLANK($H72))),_xlfn.NORM.INV(ABS(VLOOKUP($M$1,VLookups!$A$43:$B$44,2,FALSE)-R$3),$G72,$K72),"")</f>
        <v/>
      </c>
      <c r="S72" s="98" t="str">
        <f>IF(AND($B72&gt;0,$C72&gt;0,$D72&gt;0,NOT(ISBLANK($H72))),_xlfn.NORM.INV(ABS(VLOOKUP($M$1,VLookups!$A$43:$B$44,2,FALSE)-S$3),$G72,$K72),"")</f>
        <v/>
      </c>
      <c r="T72" s="97" t="str">
        <f>IF(AND($B72&gt;0,$C72&gt;0,$D72&gt;0,NOT(ISBLANK($H72))),_xlfn.NORM.INV(ABS(VLOOKUP($M$1,VLookups!$A$43:$B$44,2,FALSE)-T$3),$G72,$K72),"")</f>
        <v/>
      </c>
      <c r="U72" s="5"/>
      <c r="V72" s="172"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3" t="e">
        <f t="shared" si="261"/>
        <v>#N/A</v>
      </c>
      <c r="DU72" s="173" t="e">
        <f t="shared" si="262"/>
        <v>#N/A</v>
      </c>
      <c r="DV72" s="173" t="e">
        <f t="shared" si="263"/>
        <v>#N/A</v>
      </c>
      <c r="DW72" s="173" t="e">
        <f t="shared" si="264"/>
        <v>#N/A</v>
      </c>
      <c r="DX72" s="173" t="e">
        <f t="shared" si="265"/>
        <v>#N/A</v>
      </c>
      <c r="DY72" s="173" t="e">
        <f t="shared" si="266"/>
        <v>#N/A</v>
      </c>
      <c r="DZ72" s="173" t="e">
        <f t="shared" si="267"/>
        <v>#N/A</v>
      </c>
      <c r="EA72" s="173" t="e">
        <f t="shared" si="268"/>
        <v>#N/A</v>
      </c>
      <c r="EB72" s="173" t="e">
        <f t="shared" si="269"/>
        <v>#N/A</v>
      </c>
      <c r="EC72" s="173" t="e">
        <f t="shared" si="270"/>
        <v>#N/A</v>
      </c>
      <c r="ED72" s="173" t="e">
        <f t="shared" si="271"/>
        <v>#N/A</v>
      </c>
      <c r="EE72" s="173" t="e">
        <f t="shared" si="272"/>
        <v>#N/A</v>
      </c>
      <c r="EF72" s="173" t="e">
        <f t="shared" si="273"/>
        <v>#N/A</v>
      </c>
      <c r="EG72" s="173" t="e">
        <f t="shared" si="274"/>
        <v>#N/A</v>
      </c>
      <c r="EH72" s="173" t="e">
        <f t="shared" si="275"/>
        <v>#N/A</v>
      </c>
      <c r="EI72" s="173" t="e">
        <f t="shared" si="276"/>
        <v>#N/A</v>
      </c>
      <c r="EJ72" s="173" t="e">
        <f t="shared" si="277"/>
        <v>#N/A</v>
      </c>
      <c r="EK72" s="173" t="e">
        <f t="shared" si="278"/>
        <v>#N/A</v>
      </c>
      <c r="EL72" s="173" t="e">
        <f t="shared" si="279"/>
        <v>#N/A</v>
      </c>
      <c r="EM72" s="173" t="e">
        <f t="shared" si="280"/>
        <v>#N/A</v>
      </c>
      <c r="EN72" s="173" t="e">
        <f t="shared" si="281"/>
        <v>#N/A</v>
      </c>
      <c r="EO72" s="173" t="e">
        <f t="shared" si="282"/>
        <v>#N/A</v>
      </c>
      <c r="EP72" s="173" t="e">
        <f t="shared" si="283"/>
        <v>#N/A</v>
      </c>
      <c r="EQ72" s="173" t="e">
        <f t="shared" si="284"/>
        <v>#N/A</v>
      </c>
      <c r="ER72" s="173" t="e">
        <f t="shared" si="285"/>
        <v>#N/A</v>
      </c>
      <c r="ES72" s="173" t="e">
        <f t="shared" si="286"/>
        <v>#N/A</v>
      </c>
      <c r="ET72" s="173" t="e">
        <f t="shared" si="287"/>
        <v>#N/A</v>
      </c>
      <c r="EU72" s="173" t="e">
        <f t="shared" si="288"/>
        <v>#N/A</v>
      </c>
      <c r="EV72" s="173" t="e">
        <f t="shared" si="289"/>
        <v>#N/A</v>
      </c>
      <c r="EW72" s="173" t="e">
        <f t="shared" si="290"/>
        <v>#N/A</v>
      </c>
      <c r="EX72" s="173" t="e">
        <f t="shared" si="291"/>
        <v>#N/A</v>
      </c>
      <c r="EY72" s="173" t="e">
        <f t="shared" si="292"/>
        <v>#N/A</v>
      </c>
      <c r="EZ72" s="173" t="e">
        <f t="shared" si="293"/>
        <v>#N/A</v>
      </c>
      <c r="FA72" s="173" t="e">
        <f t="shared" si="294"/>
        <v>#N/A</v>
      </c>
      <c r="FB72" s="173" t="e">
        <f t="shared" si="295"/>
        <v>#N/A</v>
      </c>
      <c r="FC72" s="173" t="e">
        <f t="shared" si="296"/>
        <v>#N/A</v>
      </c>
      <c r="FD72" s="173" t="e">
        <f t="shared" si="297"/>
        <v>#N/A</v>
      </c>
      <c r="FE72" s="173" t="e">
        <f t="shared" si="298"/>
        <v>#N/A</v>
      </c>
      <c r="FF72" s="173" t="e">
        <f t="shared" si="299"/>
        <v>#N/A</v>
      </c>
      <c r="FG72" s="173" t="e">
        <f t="shared" si="300"/>
        <v>#N/A</v>
      </c>
      <c r="FH72" s="173" t="e">
        <f t="shared" si="301"/>
        <v>#N/A</v>
      </c>
      <c r="FI72" s="173" t="e">
        <f t="shared" si="302"/>
        <v>#N/A</v>
      </c>
      <c r="FJ72" s="173" t="e">
        <f t="shared" si="303"/>
        <v>#N/A</v>
      </c>
      <c r="FK72" s="173" t="e">
        <f t="shared" si="304"/>
        <v>#N/A</v>
      </c>
      <c r="FL72" s="173" t="e">
        <f t="shared" si="305"/>
        <v>#N/A</v>
      </c>
      <c r="FM72" s="173" t="e">
        <f t="shared" si="306"/>
        <v>#N/A</v>
      </c>
      <c r="FN72" s="173" t="e">
        <f t="shared" si="307"/>
        <v>#N/A</v>
      </c>
      <c r="FO72" s="173" t="e">
        <f t="shared" si="308"/>
        <v>#N/A</v>
      </c>
      <c r="FP72" s="173" t="e">
        <f t="shared" si="309"/>
        <v>#N/A</v>
      </c>
      <c r="FQ72" s="173" t="e">
        <f t="shared" si="310"/>
        <v>#N/A</v>
      </c>
      <c r="FR72" s="173" t="e">
        <f t="shared" si="311"/>
        <v>#N/A</v>
      </c>
      <c r="FS72" s="173" t="e">
        <f t="shared" si="312"/>
        <v>#N/A</v>
      </c>
      <c r="FT72" s="173" t="e">
        <f t="shared" si="313"/>
        <v>#N/A</v>
      </c>
      <c r="FU72" s="173" t="e">
        <f t="shared" si="314"/>
        <v>#N/A</v>
      </c>
      <c r="FV72" s="173" t="e">
        <f t="shared" si="315"/>
        <v>#N/A</v>
      </c>
      <c r="FW72" s="173" t="e">
        <f t="shared" si="316"/>
        <v>#N/A</v>
      </c>
      <c r="FX72" s="173" t="e">
        <f t="shared" si="317"/>
        <v>#N/A</v>
      </c>
      <c r="FY72" s="173" t="e">
        <f t="shared" si="318"/>
        <v>#N/A</v>
      </c>
      <c r="FZ72" s="173" t="e">
        <f t="shared" si="319"/>
        <v>#N/A</v>
      </c>
      <c r="GA72" s="173" t="e">
        <f t="shared" si="320"/>
        <v>#N/A</v>
      </c>
      <c r="GB72" s="173" t="e">
        <f t="shared" si="321"/>
        <v>#N/A</v>
      </c>
      <c r="GC72" s="173" t="e">
        <f t="shared" si="322"/>
        <v>#N/A</v>
      </c>
      <c r="GD72" s="173" t="e">
        <f t="shared" si="323"/>
        <v>#N/A</v>
      </c>
      <c r="GE72" s="173" t="e">
        <f t="shared" si="324"/>
        <v>#N/A</v>
      </c>
      <c r="GF72" s="173" t="e">
        <f t="shared" si="325"/>
        <v>#N/A</v>
      </c>
      <c r="GG72" s="173" t="e">
        <f t="shared" si="326"/>
        <v>#N/A</v>
      </c>
      <c r="GH72" s="173" t="e">
        <f t="shared" si="327"/>
        <v>#N/A</v>
      </c>
      <c r="GI72" s="173" t="e">
        <f t="shared" si="328"/>
        <v>#N/A</v>
      </c>
      <c r="GJ72" s="173" t="e">
        <f t="shared" si="329"/>
        <v>#N/A</v>
      </c>
      <c r="GK72" s="173" t="e">
        <f t="shared" si="330"/>
        <v>#N/A</v>
      </c>
      <c r="GL72" s="173" t="e">
        <f t="shared" si="331"/>
        <v>#N/A</v>
      </c>
      <c r="GM72" s="173" t="e">
        <f t="shared" si="332"/>
        <v>#N/A</v>
      </c>
      <c r="GN72" s="173" t="e">
        <f t="shared" si="333"/>
        <v>#N/A</v>
      </c>
      <c r="GO72" s="173" t="e">
        <f t="shared" si="334"/>
        <v>#N/A</v>
      </c>
      <c r="GP72" s="173" t="e">
        <f t="shared" si="335"/>
        <v>#N/A</v>
      </c>
      <c r="GQ72" s="173" t="e">
        <f t="shared" si="336"/>
        <v>#N/A</v>
      </c>
      <c r="GR72" s="173" t="e">
        <f t="shared" si="337"/>
        <v>#N/A</v>
      </c>
      <c r="GS72" s="173" t="e">
        <f t="shared" si="338"/>
        <v>#N/A</v>
      </c>
      <c r="GT72" s="173" t="e">
        <f t="shared" si="339"/>
        <v>#N/A</v>
      </c>
      <c r="GU72" s="173" t="e">
        <f t="shared" si="340"/>
        <v>#N/A</v>
      </c>
      <c r="GV72" s="173" t="e">
        <f t="shared" si="341"/>
        <v>#N/A</v>
      </c>
      <c r="GW72" s="173" t="e">
        <f t="shared" si="342"/>
        <v>#N/A</v>
      </c>
      <c r="GX72" s="173" t="e">
        <f t="shared" si="343"/>
        <v>#N/A</v>
      </c>
      <c r="GY72" s="173" t="e">
        <f t="shared" si="344"/>
        <v>#N/A</v>
      </c>
      <c r="GZ72" s="173" t="e">
        <f t="shared" si="345"/>
        <v>#N/A</v>
      </c>
      <c r="HA72" s="173" t="e">
        <f t="shared" si="346"/>
        <v>#N/A</v>
      </c>
      <c r="HB72" s="173" t="e">
        <f t="shared" si="347"/>
        <v>#N/A</v>
      </c>
      <c r="HC72" s="173" t="e">
        <f t="shared" si="348"/>
        <v>#N/A</v>
      </c>
      <c r="HD72" s="173" t="e">
        <f t="shared" si="349"/>
        <v>#N/A</v>
      </c>
      <c r="HE72" s="173" t="e">
        <f t="shared" si="350"/>
        <v>#N/A</v>
      </c>
      <c r="HF72" s="173" t="e">
        <f t="shared" si="351"/>
        <v>#N/A</v>
      </c>
      <c r="HG72" s="173" t="e">
        <f t="shared" si="352"/>
        <v>#N/A</v>
      </c>
      <c r="HH72" s="173" t="e">
        <f t="shared" si="353"/>
        <v>#N/A</v>
      </c>
      <c r="HI72" s="173" t="e">
        <f t="shared" si="354"/>
        <v>#N/A</v>
      </c>
      <c r="HJ72" s="173" t="e">
        <f t="shared" si="355"/>
        <v>#N/A</v>
      </c>
      <c r="HK72" s="173" t="e">
        <f t="shared" si="356"/>
        <v>#N/A</v>
      </c>
      <c r="HL72" s="173" t="e">
        <f t="shared" si="357"/>
        <v>#N/A</v>
      </c>
      <c r="HM72" s="173" t="e">
        <f t="shared" si="358"/>
        <v>#N/A</v>
      </c>
      <c r="HN72" s="173" t="e">
        <f t="shared" si="359"/>
        <v>#N/A</v>
      </c>
      <c r="HO72" s="173" t="e">
        <f t="shared" si="360"/>
        <v>#N/A</v>
      </c>
      <c r="HP72" s="173" t="e">
        <f t="shared" si="361"/>
        <v>#N/A</v>
      </c>
    </row>
    <row r="73" spans="1:224" hidden="1" x14ac:dyDescent="0.25">
      <c r="A73" s="4">
        <v>70</v>
      </c>
      <c r="B73" s="99"/>
      <c r="C73" s="99"/>
      <c r="D73" s="99"/>
      <c r="E73" s="36" t="str">
        <f t="shared" si="362"/>
        <v/>
      </c>
      <c r="F73" s="36" t="str">
        <f t="shared" si="363"/>
        <v/>
      </c>
      <c r="G73" s="77" t="str">
        <f t="shared" si="364"/>
        <v/>
      </c>
      <c r="H73" s="23"/>
      <c r="I73" s="58"/>
      <c r="J73" s="300"/>
      <c r="K73" s="78" t="str">
        <f>IF(AND(B73&gt;0,C73&gt;0,D73&gt;0),IF(ISBLANK(J73),IF(ISBLANK(H73),"",(D73-B73)*VLOOKUP(H73,VLookups!$A$4:$B$13,2,FALSE)),J73),"")</f>
        <v/>
      </c>
      <c r="L73" s="79" t="str">
        <f t="shared" si="257"/>
        <v/>
      </c>
      <c r="M73" s="99"/>
      <c r="N73" s="290" t="str">
        <f>IF(AND(M73&gt;0,C73&gt;0,NOT(K73="")),ABS(VLOOKUP($M$1,VLookups!$A$43:$B$44,2,FALSE)-_xlfn.NORM.DIST(M73,G73,K73,TRUE)),"")</f>
        <v/>
      </c>
      <c r="O73" s="98" t="str">
        <f>IF(AND($B73&gt;0,$C73&gt;0,$D73&gt;0,NOT(ISBLANK($H73))),_xlfn.NORM.INV(ABS(VLOOKUP($M$1,VLookups!$A$43:$B$44,2,FALSE)-O$3),$G73,$K73),"")</f>
        <v/>
      </c>
      <c r="P73" s="97" t="str">
        <f>IF(AND($B73&gt;0,$C73&gt;0,$D73&gt;0,NOT(ISBLANK($H73))),_xlfn.NORM.INV(ABS(VLOOKUP($M$1,VLookups!$A$43:$B$44,2,FALSE)-P$3),$G73,$K73),"")</f>
        <v/>
      </c>
      <c r="Q73" s="98" t="str">
        <f>IF(AND($B73&gt;0,$C73&gt;0,$D73&gt;0,NOT(ISBLANK($H73))),_xlfn.NORM.INV(ABS(VLOOKUP($M$1,VLookups!$A$43:$B$44,2,FALSE)-Q$3),$G73,$K73),"")</f>
        <v/>
      </c>
      <c r="R73" s="97" t="str">
        <f>IF(AND($B73&gt;0,$C73&gt;0,$D73&gt;0,NOT(ISBLANK($H73))),_xlfn.NORM.INV(ABS(VLOOKUP($M$1,VLookups!$A$43:$B$44,2,FALSE)-R$3),$G73,$K73),"")</f>
        <v/>
      </c>
      <c r="S73" s="98" t="str">
        <f>IF(AND($B73&gt;0,$C73&gt;0,$D73&gt;0,NOT(ISBLANK($H73))),_xlfn.NORM.INV(ABS(VLOOKUP($M$1,VLookups!$A$43:$B$44,2,FALSE)-S$3),$G73,$K73),"")</f>
        <v/>
      </c>
      <c r="T73" s="97" t="str">
        <f>IF(AND($B73&gt;0,$C73&gt;0,$D73&gt;0,NOT(ISBLANK($H73))),_xlfn.NORM.INV(ABS(VLOOKUP($M$1,VLookups!$A$43:$B$44,2,FALSE)-T$3),$G73,$K73),"")</f>
        <v/>
      </c>
      <c r="U73" s="5"/>
      <c r="V73" s="172"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3" t="e">
        <f t="shared" si="261"/>
        <v>#N/A</v>
      </c>
      <c r="DU73" s="173" t="e">
        <f t="shared" si="262"/>
        <v>#N/A</v>
      </c>
      <c r="DV73" s="173" t="e">
        <f t="shared" si="263"/>
        <v>#N/A</v>
      </c>
      <c r="DW73" s="173" t="e">
        <f t="shared" si="264"/>
        <v>#N/A</v>
      </c>
      <c r="DX73" s="173" t="e">
        <f t="shared" si="265"/>
        <v>#N/A</v>
      </c>
      <c r="DY73" s="173" t="e">
        <f t="shared" si="266"/>
        <v>#N/A</v>
      </c>
      <c r="DZ73" s="173" t="e">
        <f t="shared" si="267"/>
        <v>#N/A</v>
      </c>
      <c r="EA73" s="173" t="e">
        <f t="shared" si="268"/>
        <v>#N/A</v>
      </c>
      <c r="EB73" s="173" t="e">
        <f t="shared" si="269"/>
        <v>#N/A</v>
      </c>
      <c r="EC73" s="173" t="e">
        <f t="shared" si="270"/>
        <v>#N/A</v>
      </c>
      <c r="ED73" s="173" t="e">
        <f t="shared" si="271"/>
        <v>#N/A</v>
      </c>
      <c r="EE73" s="173" t="e">
        <f t="shared" si="272"/>
        <v>#N/A</v>
      </c>
      <c r="EF73" s="173" t="e">
        <f t="shared" si="273"/>
        <v>#N/A</v>
      </c>
      <c r="EG73" s="173" t="e">
        <f t="shared" si="274"/>
        <v>#N/A</v>
      </c>
      <c r="EH73" s="173" t="e">
        <f t="shared" si="275"/>
        <v>#N/A</v>
      </c>
      <c r="EI73" s="173" t="e">
        <f t="shared" si="276"/>
        <v>#N/A</v>
      </c>
      <c r="EJ73" s="173" t="e">
        <f t="shared" si="277"/>
        <v>#N/A</v>
      </c>
      <c r="EK73" s="173" t="e">
        <f t="shared" si="278"/>
        <v>#N/A</v>
      </c>
      <c r="EL73" s="173" t="e">
        <f t="shared" si="279"/>
        <v>#N/A</v>
      </c>
      <c r="EM73" s="173" t="e">
        <f t="shared" si="280"/>
        <v>#N/A</v>
      </c>
      <c r="EN73" s="173" t="e">
        <f t="shared" si="281"/>
        <v>#N/A</v>
      </c>
      <c r="EO73" s="173" t="e">
        <f t="shared" si="282"/>
        <v>#N/A</v>
      </c>
      <c r="EP73" s="173" t="e">
        <f t="shared" si="283"/>
        <v>#N/A</v>
      </c>
      <c r="EQ73" s="173" t="e">
        <f t="shared" si="284"/>
        <v>#N/A</v>
      </c>
      <c r="ER73" s="173" t="e">
        <f t="shared" si="285"/>
        <v>#N/A</v>
      </c>
      <c r="ES73" s="173" t="e">
        <f t="shared" si="286"/>
        <v>#N/A</v>
      </c>
      <c r="ET73" s="173" t="e">
        <f t="shared" si="287"/>
        <v>#N/A</v>
      </c>
      <c r="EU73" s="173" t="e">
        <f t="shared" si="288"/>
        <v>#N/A</v>
      </c>
      <c r="EV73" s="173" t="e">
        <f t="shared" si="289"/>
        <v>#N/A</v>
      </c>
      <c r="EW73" s="173" t="e">
        <f t="shared" si="290"/>
        <v>#N/A</v>
      </c>
      <c r="EX73" s="173" t="e">
        <f t="shared" si="291"/>
        <v>#N/A</v>
      </c>
      <c r="EY73" s="173" t="e">
        <f t="shared" si="292"/>
        <v>#N/A</v>
      </c>
      <c r="EZ73" s="173" t="e">
        <f t="shared" si="293"/>
        <v>#N/A</v>
      </c>
      <c r="FA73" s="173" t="e">
        <f t="shared" si="294"/>
        <v>#N/A</v>
      </c>
      <c r="FB73" s="173" t="e">
        <f t="shared" si="295"/>
        <v>#N/A</v>
      </c>
      <c r="FC73" s="173" t="e">
        <f t="shared" si="296"/>
        <v>#N/A</v>
      </c>
      <c r="FD73" s="173" t="e">
        <f t="shared" si="297"/>
        <v>#N/A</v>
      </c>
      <c r="FE73" s="173" t="e">
        <f t="shared" si="298"/>
        <v>#N/A</v>
      </c>
      <c r="FF73" s="173" t="e">
        <f t="shared" si="299"/>
        <v>#N/A</v>
      </c>
      <c r="FG73" s="173" t="e">
        <f t="shared" si="300"/>
        <v>#N/A</v>
      </c>
      <c r="FH73" s="173" t="e">
        <f t="shared" si="301"/>
        <v>#N/A</v>
      </c>
      <c r="FI73" s="173" t="e">
        <f t="shared" si="302"/>
        <v>#N/A</v>
      </c>
      <c r="FJ73" s="173" t="e">
        <f t="shared" si="303"/>
        <v>#N/A</v>
      </c>
      <c r="FK73" s="173" t="e">
        <f t="shared" si="304"/>
        <v>#N/A</v>
      </c>
      <c r="FL73" s="173" t="e">
        <f t="shared" si="305"/>
        <v>#N/A</v>
      </c>
      <c r="FM73" s="173" t="e">
        <f t="shared" si="306"/>
        <v>#N/A</v>
      </c>
      <c r="FN73" s="173" t="e">
        <f t="shared" si="307"/>
        <v>#N/A</v>
      </c>
      <c r="FO73" s="173" t="e">
        <f t="shared" si="308"/>
        <v>#N/A</v>
      </c>
      <c r="FP73" s="173" t="e">
        <f t="shared" si="309"/>
        <v>#N/A</v>
      </c>
      <c r="FQ73" s="173" t="e">
        <f t="shared" si="310"/>
        <v>#N/A</v>
      </c>
      <c r="FR73" s="173" t="e">
        <f t="shared" si="311"/>
        <v>#N/A</v>
      </c>
      <c r="FS73" s="173" t="e">
        <f t="shared" si="312"/>
        <v>#N/A</v>
      </c>
      <c r="FT73" s="173" t="e">
        <f t="shared" si="313"/>
        <v>#N/A</v>
      </c>
      <c r="FU73" s="173" t="e">
        <f t="shared" si="314"/>
        <v>#N/A</v>
      </c>
      <c r="FV73" s="173" t="e">
        <f t="shared" si="315"/>
        <v>#N/A</v>
      </c>
      <c r="FW73" s="173" t="e">
        <f t="shared" si="316"/>
        <v>#N/A</v>
      </c>
      <c r="FX73" s="173" t="e">
        <f t="shared" si="317"/>
        <v>#N/A</v>
      </c>
      <c r="FY73" s="173" t="e">
        <f t="shared" si="318"/>
        <v>#N/A</v>
      </c>
      <c r="FZ73" s="173" t="e">
        <f t="shared" si="319"/>
        <v>#N/A</v>
      </c>
      <c r="GA73" s="173" t="e">
        <f t="shared" si="320"/>
        <v>#N/A</v>
      </c>
      <c r="GB73" s="173" t="e">
        <f t="shared" si="321"/>
        <v>#N/A</v>
      </c>
      <c r="GC73" s="173" t="e">
        <f t="shared" si="322"/>
        <v>#N/A</v>
      </c>
      <c r="GD73" s="173" t="e">
        <f t="shared" si="323"/>
        <v>#N/A</v>
      </c>
      <c r="GE73" s="173" t="e">
        <f t="shared" si="324"/>
        <v>#N/A</v>
      </c>
      <c r="GF73" s="173" t="e">
        <f t="shared" si="325"/>
        <v>#N/A</v>
      </c>
      <c r="GG73" s="173" t="e">
        <f t="shared" si="326"/>
        <v>#N/A</v>
      </c>
      <c r="GH73" s="173" t="e">
        <f t="shared" si="327"/>
        <v>#N/A</v>
      </c>
      <c r="GI73" s="173" t="e">
        <f t="shared" si="328"/>
        <v>#N/A</v>
      </c>
      <c r="GJ73" s="173" t="e">
        <f t="shared" si="329"/>
        <v>#N/A</v>
      </c>
      <c r="GK73" s="173" t="e">
        <f t="shared" si="330"/>
        <v>#N/A</v>
      </c>
      <c r="GL73" s="173" t="e">
        <f t="shared" si="331"/>
        <v>#N/A</v>
      </c>
      <c r="GM73" s="173" t="e">
        <f t="shared" si="332"/>
        <v>#N/A</v>
      </c>
      <c r="GN73" s="173" t="e">
        <f t="shared" si="333"/>
        <v>#N/A</v>
      </c>
      <c r="GO73" s="173" t="e">
        <f t="shared" si="334"/>
        <v>#N/A</v>
      </c>
      <c r="GP73" s="173" t="e">
        <f t="shared" si="335"/>
        <v>#N/A</v>
      </c>
      <c r="GQ73" s="173" t="e">
        <f t="shared" si="336"/>
        <v>#N/A</v>
      </c>
      <c r="GR73" s="173" t="e">
        <f t="shared" si="337"/>
        <v>#N/A</v>
      </c>
      <c r="GS73" s="173" t="e">
        <f t="shared" si="338"/>
        <v>#N/A</v>
      </c>
      <c r="GT73" s="173" t="e">
        <f t="shared" si="339"/>
        <v>#N/A</v>
      </c>
      <c r="GU73" s="173" t="e">
        <f t="shared" si="340"/>
        <v>#N/A</v>
      </c>
      <c r="GV73" s="173" t="e">
        <f t="shared" si="341"/>
        <v>#N/A</v>
      </c>
      <c r="GW73" s="173" t="e">
        <f t="shared" si="342"/>
        <v>#N/A</v>
      </c>
      <c r="GX73" s="173" t="e">
        <f t="shared" si="343"/>
        <v>#N/A</v>
      </c>
      <c r="GY73" s="173" t="e">
        <f t="shared" si="344"/>
        <v>#N/A</v>
      </c>
      <c r="GZ73" s="173" t="e">
        <f t="shared" si="345"/>
        <v>#N/A</v>
      </c>
      <c r="HA73" s="173" t="e">
        <f t="shared" si="346"/>
        <v>#N/A</v>
      </c>
      <c r="HB73" s="173" t="e">
        <f t="shared" si="347"/>
        <v>#N/A</v>
      </c>
      <c r="HC73" s="173" t="e">
        <f t="shared" si="348"/>
        <v>#N/A</v>
      </c>
      <c r="HD73" s="173" t="e">
        <f t="shared" si="349"/>
        <v>#N/A</v>
      </c>
      <c r="HE73" s="173" t="e">
        <f t="shared" si="350"/>
        <v>#N/A</v>
      </c>
      <c r="HF73" s="173" t="e">
        <f t="shared" si="351"/>
        <v>#N/A</v>
      </c>
      <c r="HG73" s="173" t="e">
        <f t="shared" si="352"/>
        <v>#N/A</v>
      </c>
      <c r="HH73" s="173" t="e">
        <f t="shared" si="353"/>
        <v>#N/A</v>
      </c>
      <c r="HI73" s="173" t="e">
        <f t="shared" si="354"/>
        <v>#N/A</v>
      </c>
      <c r="HJ73" s="173" t="e">
        <f t="shared" si="355"/>
        <v>#N/A</v>
      </c>
      <c r="HK73" s="173" t="e">
        <f t="shared" si="356"/>
        <v>#N/A</v>
      </c>
      <c r="HL73" s="173" t="e">
        <f t="shared" si="357"/>
        <v>#N/A</v>
      </c>
      <c r="HM73" s="173" t="e">
        <f t="shared" si="358"/>
        <v>#N/A</v>
      </c>
      <c r="HN73" s="173" t="e">
        <f t="shared" si="359"/>
        <v>#N/A</v>
      </c>
      <c r="HO73" s="173" t="e">
        <f t="shared" si="360"/>
        <v>#N/A</v>
      </c>
      <c r="HP73" s="173" t="e">
        <f t="shared" si="361"/>
        <v>#N/A</v>
      </c>
    </row>
    <row r="74" spans="1:224" hidden="1" x14ac:dyDescent="0.25">
      <c r="A74" s="4">
        <v>71</v>
      </c>
      <c r="B74" s="99"/>
      <c r="C74" s="99"/>
      <c r="D74" s="99"/>
      <c r="E74" s="36" t="str">
        <f t="shared" si="362"/>
        <v/>
      </c>
      <c r="F74" s="36" t="str">
        <f t="shared" si="363"/>
        <v/>
      </c>
      <c r="G74" s="77" t="str">
        <f t="shared" si="364"/>
        <v/>
      </c>
      <c r="H74" s="23"/>
      <c r="I74" s="58"/>
      <c r="J74" s="300"/>
      <c r="K74" s="78" t="str">
        <f>IF(AND(B74&gt;0,C74&gt;0,D74&gt;0),IF(ISBLANK(J74),IF(ISBLANK(H74),"",(D74-B74)*VLOOKUP(H74,VLookups!$A$4:$B$13,2,FALSE)),J74),"")</f>
        <v/>
      </c>
      <c r="L74" s="79" t="str">
        <f t="shared" si="257"/>
        <v/>
      </c>
      <c r="M74" s="99"/>
      <c r="N74" s="290" t="str">
        <f>IF(AND(M74&gt;0,C74&gt;0,NOT(K74="")),ABS(VLOOKUP($M$1,VLookups!$A$43:$B$44,2,FALSE)-_xlfn.NORM.DIST(M74,G74,K74,TRUE)),"")</f>
        <v/>
      </c>
      <c r="O74" s="98" t="str">
        <f>IF(AND($B74&gt;0,$C74&gt;0,$D74&gt;0,NOT(ISBLANK($H74))),_xlfn.NORM.INV(ABS(VLOOKUP($M$1,VLookups!$A$43:$B$44,2,FALSE)-O$3),$G74,$K74),"")</f>
        <v/>
      </c>
      <c r="P74" s="97" t="str">
        <f>IF(AND($B74&gt;0,$C74&gt;0,$D74&gt;0,NOT(ISBLANK($H74))),_xlfn.NORM.INV(ABS(VLOOKUP($M$1,VLookups!$A$43:$B$44,2,FALSE)-P$3),$G74,$K74),"")</f>
        <v/>
      </c>
      <c r="Q74" s="98" t="str">
        <f>IF(AND($B74&gt;0,$C74&gt;0,$D74&gt;0,NOT(ISBLANK($H74))),_xlfn.NORM.INV(ABS(VLOOKUP($M$1,VLookups!$A$43:$B$44,2,FALSE)-Q$3),$G74,$K74),"")</f>
        <v/>
      </c>
      <c r="R74" s="97" t="str">
        <f>IF(AND($B74&gt;0,$C74&gt;0,$D74&gt;0,NOT(ISBLANK($H74))),_xlfn.NORM.INV(ABS(VLOOKUP($M$1,VLookups!$A$43:$B$44,2,FALSE)-R$3),$G74,$K74),"")</f>
        <v/>
      </c>
      <c r="S74" s="98" t="str">
        <f>IF(AND($B74&gt;0,$C74&gt;0,$D74&gt;0,NOT(ISBLANK($H74))),_xlfn.NORM.INV(ABS(VLOOKUP($M$1,VLookups!$A$43:$B$44,2,FALSE)-S$3),$G74,$K74),"")</f>
        <v/>
      </c>
      <c r="T74" s="97" t="str">
        <f>IF(AND($B74&gt;0,$C74&gt;0,$D74&gt;0,NOT(ISBLANK($H74))),_xlfn.NORM.INV(ABS(VLOOKUP($M$1,VLookups!$A$43:$B$44,2,FALSE)-T$3),$G74,$K74),"")</f>
        <v/>
      </c>
      <c r="U74" s="5"/>
      <c r="V74" s="172"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3" t="e">
        <f t="shared" si="261"/>
        <v>#N/A</v>
      </c>
      <c r="DU74" s="173" t="e">
        <f t="shared" si="262"/>
        <v>#N/A</v>
      </c>
      <c r="DV74" s="173" t="e">
        <f t="shared" si="263"/>
        <v>#N/A</v>
      </c>
      <c r="DW74" s="173" t="e">
        <f t="shared" si="264"/>
        <v>#N/A</v>
      </c>
      <c r="DX74" s="173" t="e">
        <f t="shared" si="265"/>
        <v>#N/A</v>
      </c>
      <c r="DY74" s="173" t="e">
        <f t="shared" si="266"/>
        <v>#N/A</v>
      </c>
      <c r="DZ74" s="173" t="e">
        <f t="shared" si="267"/>
        <v>#N/A</v>
      </c>
      <c r="EA74" s="173" t="e">
        <f t="shared" si="268"/>
        <v>#N/A</v>
      </c>
      <c r="EB74" s="173" t="e">
        <f t="shared" si="269"/>
        <v>#N/A</v>
      </c>
      <c r="EC74" s="173" t="e">
        <f t="shared" si="270"/>
        <v>#N/A</v>
      </c>
      <c r="ED74" s="173" t="e">
        <f t="shared" si="271"/>
        <v>#N/A</v>
      </c>
      <c r="EE74" s="173" t="e">
        <f t="shared" si="272"/>
        <v>#N/A</v>
      </c>
      <c r="EF74" s="173" t="e">
        <f t="shared" si="273"/>
        <v>#N/A</v>
      </c>
      <c r="EG74" s="173" t="e">
        <f t="shared" si="274"/>
        <v>#N/A</v>
      </c>
      <c r="EH74" s="173" t="e">
        <f t="shared" si="275"/>
        <v>#N/A</v>
      </c>
      <c r="EI74" s="173" t="e">
        <f t="shared" si="276"/>
        <v>#N/A</v>
      </c>
      <c r="EJ74" s="173" t="e">
        <f t="shared" si="277"/>
        <v>#N/A</v>
      </c>
      <c r="EK74" s="173" t="e">
        <f t="shared" si="278"/>
        <v>#N/A</v>
      </c>
      <c r="EL74" s="173" t="e">
        <f t="shared" si="279"/>
        <v>#N/A</v>
      </c>
      <c r="EM74" s="173" t="e">
        <f t="shared" si="280"/>
        <v>#N/A</v>
      </c>
      <c r="EN74" s="173" t="e">
        <f t="shared" si="281"/>
        <v>#N/A</v>
      </c>
      <c r="EO74" s="173" t="e">
        <f t="shared" si="282"/>
        <v>#N/A</v>
      </c>
      <c r="EP74" s="173" t="e">
        <f t="shared" si="283"/>
        <v>#N/A</v>
      </c>
      <c r="EQ74" s="173" t="e">
        <f t="shared" si="284"/>
        <v>#N/A</v>
      </c>
      <c r="ER74" s="173" t="e">
        <f t="shared" si="285"/>
        <v>#N/A</v>
      </c>
      <c r="ES74" s="173" t="e">
        <f t="shared" si="286"/>
        <v>#N/A</v>
      </c>
      <c r="ET74" s="173" t="e">
        <f t="shared" si="287"/>
        <v>#N/A</v>
      </c>
      <c r="EU74" s="173" t="e">
        <f t="shared" si="288"/>
        <v>#N/A</v>
      </c>
      <c r="EV74" s="173" t="e">
        <f t="shared" si="289"/>
        <v>#N/A</v>
      </c>
      <c r="EW74" s="173" t="e">
        <f t="shared" si="290"/>
        <v>#N/A</v>
      </c>
      <c r="EX74" s="173" t="e">
        <f t="shared" si="291"/>
        <v>#N/A</v>
      </c>
      <c r="EY74" s="173" t="e">
        <f t="shared" si="292"/>
        <v>#N/A</v>
      </c>
      <c r="EZ74" s="173" t="e">
        <f t="shared" si="293"/>
        <v>#N/A</v>
      </c>
      <c r="FA74" s="173" t="e">
        <f t="shared" si="294"/>
        <v>#N/A</v>
      </c>
      <c r="FB74" s="173" t="e">
        <f t="shared" si="295"/>
        <v>#N/A</v>
      </c>
      <c r="FC74" s="173" t="e">
        <f t="shared" si="296"/>
        <v>#N/A</v>
      </c>
      <c r="FD74" s="173" t="e">
        <f t="shared" si="297"/>
        <v>#N/A</v>
      </c>
      <c r="FE74" s="173" t="e">
        <f t="shared" si="298"/>
        <v>#N/A</v>
      </c>
      <c r="FF74" s="173" t="e">
        <f t="shared" si="299"/>
        <v>#N/A</v>
      </c>
      <c r="FG74" s="173" t="e">
        <f t="shared" si="300"/>
        <v>#N/A</v>
      </c>
      <c r="FH74" s="173" t="e">
        <f t="shared" si="301"/>
        <v>#N/A</v>
      </c>
      <c r="FI74" s="173" t="e">
        <f t="shared" si="302"/>
        <v>#N/A</v>
      </c>
      <c r="FJ74" s="173" t="e">
        <f t="shared" si="303"/>
        <v>#N/A</v>
      </c>
      <c r="FK74" s="173" t="e">
        <f t="shared" si="304"/>
        <v>#N/A</v>
      </c>
      <c r="FL74" s="173" t="e">
        <f t="shared" si="305"/>
        <v>#N/A</v>
      </c>
      <c r="FM74" s="173" t="e">
        <f t="shared" si="306"/>
        <v>#N/A</v>
      </c>
      <c r="FN74" s="173" t="e">
        <f t="shared" si="307"/>
        <v>#N/A</v>
      </c>
      <c r="FO74" s="173" t="e">
        <f t="shared" si="308"/>
        <v>#N/A</v>
      </c>
      <c r="FP74" s="173" t="e">
        <f t="shared" si="309"/>
        <v>#N/A</v>
      </c>
      <c r="FQ74" s="173" t="e">
        <f t="shared" si="310"/>
        <v>#N/A</v>
      </c>
      <c r="FR74" s="173" t="e">
        <f t="shared" si="311"/>
        <v>#N/A</v>
      </c>
      <c r="FS74" s="173" t="e">
        <f t="shared" si="312"/>
        <v>#N/A</v>
      </c>
      <c r="FT74" s="173" t="e">
        <f t="shared" si="313"/>
        <v>#N/A</v>
      </c>
      <c r="FU74" s="173" t="e">
        <f t="shared" si="314"/>
        <v>#N/A</v>
      </c>
      <c r="FV74" s="173" t="e">
        <f t="shared" si="315"/>
        <v>#N/A</v>
      </c>
      <c r="FW74" s="173" t="e">
        <f t="shared" si="316"/>
        <v>#N/A</v>
      </c>
      <c r="FX74" s="173" t="e">
        <f t="shared" si="317"/>
        <v>#N/A</v>
      </c>
      <c r="FY74" s="173" t="e">
        <f t="shared" si="318"/>
        <v>#N/A</v>
      </c>
      <c r="FZ74" s="173" t="e">
        <f t="shared" si="319"/>
        <v>#N/A</v>
      </c>
      <c r="GA74" s="173" t="e">
        <f t="shared" si="320"/>
        <v>#N/A</v>
      </c>
      <c r="GB74" s="173" t="e">
        <f t="shared" si="321"/>
        <v>#N/A</v>
      </c>
      <c r="GC74" s="173" t="e">
        <f t="shared" si="322"/>
        <v>#N/A</v>
      </c>
      <c r="GD74" s="173" t="e">
        <f t="shared" si="323"/>
        <v>#N/A</v>
      </c>
      <c r="GE74" s="173" t="e">
        <f t="shared" si="324"/>
        <v>#N/A</v>
      </c>
      <c r="GF74" s="173" t="e">
        <f t="shared" si="325"/>
        <v>#N/A</v>
      </c>
      <c r="GG74" s="173" t="e">
        <f t="shared" si="326"/>
        <v>#N/A</v>
      </c>
      <c r="GH74" s="173" t="e">
        <f t="shared" si="327"/>
        <v>#N/A</v>
      </c>
      <c r="GI74" s="173" t="e">
        <f t="shared" si="328"/>
        <v>#N/A</v>
      </c>
      <c r="GJ74" s="173" t="e">
        <f t="shared" si="329"/>
        <v>#N/A</v>
      </c>
      <c r="GK74" s="173" t="e">
        <f t="shared" si="330"/>
        <v>#N/A</v>
      </c>
      <c r="GL74" s="173" t="e">
        <f t="shared" si="331"/>
        <v>#N/A</v>
      </c>
      <c r="GM74" s="173" t="e">
        <f t="shared" si="332"/>
        <v>#N/A</v>
      </c>
      <c r="GN74" s="173" t="e">
        <f t="shared" si="333"/>
        <v>#N/A</v>
      </c>
      <c r="GO74" s="173" t="e">
        <f t="shared" si="334"/>
        <v>#N/A</v>
      </c>
      <c r="GP74" s="173" t="e">
        <f t="shared" si="335"/>
        <v>#N/A</v>
      </c>
      <c r="GQ74" s="173" t="e">
        <f t="shared" si="336"/>
        <v>#N/A</v>
      </c>
      <c r="GR74" s="173" t="e">
        <f t="shared" si="337"/>
        <v>#N/A</v>
      </c>
      <c r="GS74" s="173" t="e">
        <f t="shared" si="338"/>
        <v>#N/A</v>
      </c>
      <c r="GT74" s="173" t="e">
        <f t="shared" si="339"/>
        <v>#N/A</v>
      </c>
      <c r="GU74" s="173" t="e">
        <f t="shared" si="340"/>
        <v>#N/A</v>
      </c>
      <c r="GV74" s="173" t="e">
        <f t="shared" si="341"/>
        <v>#N/A</v>
      </c>
      <c r="GW74" s="173" t="e">
        <f t="shared" si="342"/>
        <v>#N/A</v>
      </c>
      <c r="GX74" s="173" t="e">
        <f t="shared" si="343"/>
        <v>#N/A</v>
      </c>
      <c r="GY74" s="173" t="e">
        <f t="shared" si="344"/>
        <v>#N/A</v>
      </c>
      <c r="GZ74" s="173" t="e">
        <f t="shared" si="345"/>
        <v>#N/A</v>
      </c>
      <c r="HA74" s="173" t="e">
        <f t="shared" si="346"/>
        <v>#N/A</v>
      </c>
      <c r="HB74" s="173" t="e">
        <f t="shared" si="347"/>
        <v>#N/A</v>
      </c>
      <c r="HC74" s="173" t="e">
        <f t="shared" si="348"/>
        <v>#N/A</v>
      </c>
      <c r="HD74" s="173" t="e">
        <f t="shared" si="349"/>
        <v>#N/A</v>
      </c>
      <c r="HE74" s="173" t="e">
        <f t="shared" si="350"/>
        <v>#N/A</v>
      </c>
      <c r="HF74" s="173" t="e">
        <f t="shared" si="351"/>
        <v>#N/A</v>
      </c>
      <c r="HG74" s="173" t="e">
        <f t="shared" si="352"/>
        <v>#N/A</v>
      </c>
      <c r="HH74" s="173" t="e">
        <f t="shared" si="353"/>
        <v>#N/A</v>
      </c>
      <c r="HI74" s="173" t="e">
        <f t="shared" si="354"/>
        <v>#N/A</v>
      </c>
      <c r="HJ74" s="173" t="e">
        <f t="shared" si="355"/>
        <v>#N/A</v>
      </c>
      <c r="HK74" s="173" t="e">
        <f t="shared" si="356"/>
        <v>#N/A</v>
      </c>
      <c r="HL74" s="173" t="e">
        <f t="shared" si="357"/>
        <v>#N/A</v>
      </c>
      <c r="HM74" s="173" t="e">
        <f t="shared" si="358"/>
        <v>#N/A</v>
      </c>
      <c r="HN74" s="173" t="e">
        <f t="shared" si="359"/>
        <v>#N/A</v>
      </c>
      <c r="HO74" s="173" t="e">
        <f t="shared" si="360"/>
        <v>#N/A</v>
      </c>
      <c r="HP74" s="173" t="e">
        <f t="shared" si="361"/>
        <v>#N/A</v>
      </c>
    </row>
    <row r="75" spans="1:224" hidden="1" x14ac:dyDescent="0.25">
      <c r="A75" s="4">
        <v>72</v>
      </c>
      <c r="B75" s="99"/>
      <c r="C75" s="99"/>
      <c r="D75" s="99"/>
      <c r="E75" s="36" t="str">
        <f t="shared" si="362"/>
        <v/>
      </c>
      <c r="F75" s="36" t="str">
        <f t="shared" si="363"/>
        <v/>
      </c>
      <c r="G75" s="77" t="str">
        <f t="shared" si="364"/>
        <v/>
      </c>
      <c r="H75" s="23"/>
      <c r="I75" s="58"/>
      <c r="J75" s="300"/>
      <c r="K75" s="78" t="str">
        <f>IF(AND(B75&gt;0,C75&gt;0,D75&gt;0),IF(ISBLANK(J75),IF(ISBLANK(H75),"",(D75-B75)*VLOOKUP(H75,VLookups!$A$4:$B$13,2,FALSE)),J75),"")</f>
        <v/>
      </c>
      <c r="L75" s="79" t="str">
        <f t="shared" si="257"/>
        <v/>
      </c>
      <c r="M75" s="99"/>
      <c r="N75" s="290" t="str">
        <f>IF(AND(M75&gt;0,C75&gt;0,NOT(K75="")),ABS(VLOOKUP($M$1,VLookups!$A$43:$B$44,2,FALSE)-_xlfn.NORM.DIST(M75,G75,K75,TRUE)),"")</f>
        <v/>
      </c>
      <c r="O75" s="98" t="str">
        <f>IF(AND($B75&gt;0,$C75&gt;0,$D75&gt;0,NOT(ISBLANK($H75))),_xlfn.NORM.INV(ABS(VLOOKUP($M$1,VLookups!$A$43:$B$44,2,FALSE)-O$3),$G75,$K75),"")</f>
        <v/>
      </c>
      <c r="P75" s="97" t="str">
        <f>IF(AND($B75&gt;0,$C75&gt;0,$D75&gt;0,NOT(ISBLANK($H75))),_xlfn.NORM.INV(ABS(VLOOKUP($M$1,VLookups!$A$43:$B$44,2,FALSE)-P$3),$G75,$K75),"")</f>
        <v/>
      </c>
      <c r="Q75" s="98" t="str">
        <f>IF(AND($B75&gt;0,$C75&gt;0,$D75&gt;0,NOT(ISBLANK($H75))),_xlfn.NORM.INV(ABS(VLOOKUP($M$1,VLookups!$A$43:$B$44,2,FALSE)-Q$3),$G75,$K75),"")</f>
        <v/>
      </c>
      <c r="R75" s="97" t="str">
        <f>IF(AND($B75&gt;0,$C75&gt;0,$D75&gt;0,NOT(ISBLANK($H75))),_xlfn.NORM.INV(ABS(VLOOKUP($M$1,VLookups!$A$43:$B$44,2,FALSE)-R$3),$G75,$K75),"")</f>
        <v/>
      </c>
      <c r="S75" s="98" t="str">
        <f>IF(AND($B75&gt;0,$C75&gt;0,$D75&gt;0,NOT(ISBLANK($H75))),_xlfn.NORM.INV(ABS(VLOOKUP($M$1,VLookups!$A$43:$B$44,2,FALSE)-S$3),$G75,$K75),"")</f>
        <v/>
      </c>
      <c r="T75" s="97" t="str">
        <f>IF(AND($B75&gt;0,$C75&gt;0,$D75&gt;0,NOT(ISBLANK($H75))),_xlfn.NORM.INV(ABS(VLOOKUP($M$1,VLookups!$A$43:$B$44,2,FALSE)-T$3),$G75,$K75),"")</f>
        <v/>
      </c>
      <c r="U75" s="5"/>
      <c r="V75" s="172"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3" t="e">
        <f t="shared" si="261"/>
        <v>#N/A</v>
      </c>
      <c r="DU75" s="173" t="e">
        <f t="shared" si="262"/>
        <v>#N/A</v>
      </c>
      <c r="DV75" s="173" t="e">
        <f t="shared" si="263"/>
        <v>#N/A</v>
      </c>
      <c r="DW75" s="173" t="e">
        <f t="shared" si="264"/>
        <v>#N/A</v>
      </c>
      <c r="DX75" s="173" t="e">
        <f t="shared" si="265"/>
        <v>#N/A</v>
      </c>
      <c r="DY75" s="173" t="e">
        <f t="shared" si="266"/>
        <v>#N/A</v>
      </c>
      <c r="DZ75" s="173" t="e">
        <f t="shared" si="267"/>
        <v>#N/A</v>
      </c>
      <c r="EA75" s="173" t="e">
        <f t="shared" si="268"/>
        <v>#N/A</v>
      </c>
      <c r="EB75" s="173" t="e">
        <f t="shared" si="269"/>
        <v>#N/A</v>
      </c>
      <c r="EC75" s="173" t="e">
        <f t="shared" si="270"/>
        <v>#N/A</v>
      </c>
      <c r="ED75" s="173" t="e">
        <f t="shared" si="271"/>
        <v>#N/A</v>
      </c>
      <c r="EE75" s="173" t="e">
        <f t="shared" si="272"/>
        <v>#N/A</v>
      </c>
      <c r="EF75" s="173" t="e">
        <f t="shared" si="273"/>
        <v>#N/A</v>
      </c>
      <c r="EG75" s="173" t="e">
        <f t="shared" si="274"/>
        <v>#N/A</v>
      </c>
      <c r="EH75" s="173" t="e">
        <f t="shared" si="275"/>
        <v>#N/A</v>
      </c>
      <c r="EI75" s="173" t="e">
        <f t="shared" si="276"/>
        <v>#N/A</v>
      </c>
      <c r="EJ75" s="173" t="e">
        <f t="shared" si="277"/>
        <v>#N/A</v>
      </c>
      <c r="EK75" s="173" t="e">
        <f t="shared" si="278"/>
        <v>#N/A</v>
      </c>
      <c r="EL75" s="173" t="e">
        <f t="shared" si="279"/>
        <v>#N/A</v>
      </c>
      <c r="EM75" s="173" t="e">
        <f t="shared" si="280"/>
        <v>#N/A</v>
      </c>
      <c r="EN75" s="173" t="e">
        <f t="shared" si="281"/>
        <v>#N/A</v>
      </c>
      <c r="EO75" s="173" t="e">
        <f t="shared" si="282"/>
        <v>#N/A</v>
      </c>
      <c r="EP75" s="173" t="e">
        <f t="shared" si="283"/>
        <v>#N/A</v>
      </c>
      <c r="EQ75" s="173" t="e">
        <f t="shared" si="284"/>
        <v>#N/A</v>
      </c>
      <c r="ER75" s="173" t="e">
        <f t="shared" si="285"/>
        <v>#N/A</v>
      </c>
      <c r="ES75" s="173" t="e">
        <f t="shared" si="286"/>
        <v>#N/A</v>
      </c>
      <c r="ET75" s="173" t="e">
        <f t="shared" si="287"/>
        <v>#N/A</v>
      </c>
      <c r="EU75" s="173" t="e">
        <f t="shared" si="288"/>
        <v>#N/A</v>
      </c>
      <c r="EV75" s="173" t="e">
        <f t="shared" si="289"/>
        <v>#N/A</v>
      </c>
      <c r="EW75" s="173" t="e">
        <f t="shared" si="290"/>
        <v>#N/A</v>
      </c>
      <c r="EX75" s="173" t="e">
        <f t="shared" si="291"/>
        <v>#N/A</v>
      </c>
      <c r="EY75" s="173" t="e">
        <f t="shared" si="292"/>
        <v>#N/A</v>
      </c>
      <c r="EZ75" s="173" t="e">
        <f t="shared" si="293"/>
        <v>#N/A</v>
      </c>
      <c r="FA75" s="173" t="e">
        <f t="shared" si="294"/>
        <v>#N/A</v>
      </c>
      <c r="FB75" s="173" t="e">
        <f t="shared" si="295"/>
        <v>#N/A</v>
      </c>
      <c r="FC75" s="173" t="e">
        <f t="shared" si="296"/>
        <v>#N/A</v>
      </c>
      <c r="FD75" s="173" t="e">
        <f t="shared" si="297"/>
        <v>#N/A</v>
      </c>
      <c r="FE75" s="173" t="e">
        <f t="shared" si="298"/>
        <v>#N/A</v>
      </c>
      <c r="FF75" s="173" t="e">
        <f t="shared" si="299"/>
        <v>#N/A</v>
      </c>
      <c r="FG75" s="173" t="e">
        <f t="shared" si="300"/>
        <v>#N/A</v>
      </c>
      <c r="FH75" s="173" t="e">
        <f t="shared" si="301"/>
        <v>#N/A</v>
      </c>
      <c r="FI75" s="173" t="e">
        <f t="shared" si="302"/>
        <v>#N/A</v>
      </c>
      <c r="FJ75" s="173" t="e">
        <f t="shared" si="303"/>
        <v>#N/A</v>
      </c>
      <c r="FK75" s="173" t="e">
        <f t="shared" si="304"/>
        <v>#N/A</v>
      </c>
      <c r="FL75" s="173" t="e">
        <f t="shared" si="305"/>
        <v>#N/A</v>
      </c>
      <c r="FM75" s="173" t="e">
        <f t="shared" si="306"/>
        <v>#N/A</v>
      </c>
      <c r="FN75" s="173" t="e">
        <f t="shared" si="307"/>
        <v>#N/A</v>
      </c>
      <c r="FO75" s="173" t="e">
        <f t="shared" si="308"/>
        <v>#N/A</v>
      </c>
      <c r="FP75" s="173" t="e">
        <f t="shared" si="309"/>
        <v>#N/A</v>
      </c>
      <c r="FQ75" s="173" t="e">
        <f t="shared" si="310"/>
        <v>#N/A</v>
      </c>
      <c r="FR75" s="173" t="e">
        <f t="shared" si="311"/>
        <v>#N/A</v>
      </c>
      <c r="FS75" s="173" t="e">
        <f t="shared" si="312"/>
        <v>#N/A</v>
      </c>
      <c r="FT75" s="173" t="e">
        <f t="shared" si="313"/>
        <v>#N/A</v>
      </c>
      <c r="FU75" s="173" t="e">
        <f t="shared" si="314"/>
        <v>#N/A</v>
      </c>
      <c r="FV75" s="173" t="e">
        <f t="shared" si="315"/>
        <v>#N/A</v>
      </c>
      <c r="FW75" s="173" t="e">
        <f t="shared" si="316"/>
        <v>#N/A</v>
      </c>
      <c r="FX75" s="173" t="e">
        <f t="shared" si="317"/>
        <v>#N/A</v>
      </c>
      <c r="FY75" s="173" t="e">
        <f t="shared" si="318"/>
        <v>#N/A</v>
      </c>
      <c r="FZ75" s="173" t="e">
        <f t="shared" si="319"/>
        <v>#N/A</v>
      </c>
      <c r="GA75" s="173" t="e">
        <f t="shared" si="320"/>
        <v>#N/A</v>
      </c>
      <c r="GB75" s="173" t="e">
        <f t="shared" si="321"/>
        <v>#N/A</v>
      </c>
      <c r="GC75" s="173" t="e">
        <f t="shared" si="322"/>
        <v>#N/A</v>
      </c>
      <c r="GD75" s="173" t="e">
        <f t="shared" si="323"/>
        <v>#N/A</v>
      </c>
      <c r="GE75" s="173" t="e">
        <f t="shared" si="324"/>
        <v>#N/A</v>
      </c>
      <c r="GF75" s="173" t="e">
        <f t="shared" si="325"/>
        <v>#N/A</v>
      </c>
      <c r="GG75" s="173" t="e">
        <f t="shared" si="326"/>
        <v>#N/A</v>
      </c>
      <c r="GH75" s="173" t="e">
        <f t="shared" si="327"/>
        <v>#N/A</v>
      </c>
      <c r="GI75" s="173" t="e">
        <f t="shared" si="328"/>
        <v>#N/A</v>
      </c>
      <c r="GJ75" s="173" t="e">
        <f t="shared" si="329"/>
        <v>#N/A</v>
      </c>
      <c r="GK75" s="173" t="e">
        <f t="shared" si="330"/>
        <v>#N/A</v>
      </c>
      <c r="GL75" s="173" t="e">
        <f t="shared" si="331"/>
        <v>#N/A</v>
      </c>
      <c r="GM75" s="173" t="e">
        <f t="shared" si="332"/>
        <v>#N/A</v>
      </c>
      <c r="GN75" s="173" t="e">
        <f t="shared" si="333"/>
        <v>#N/A</v>
      </c>
      <c r="GO75" s="173" t="e">
        <f t="shared" si="334"/>
        <v>#N/A</v>
      </c>
      <c r="GP75" s="173" t="e">
        <f t="shared" si="335"/>
        <v>#N/A</v>
      </c>
      <c r="GQ75" s="173" t="e">
        <f t="shared" si="336"/>
        <v>#N/A</v>
      </c>
      <c r="GR75" s="173" t="e">
        <f t="shared" si="337"/>
        <v>#N/A</v>
      </c>
      <c r="GS75" s="173" t="e">
        <f t="shared" si="338"/>
        <v>#N/A</v>
      </c>
      <c r="GT75" s="173" t="e">
        <f t="shared" si="339"/>
        <v>#N/A</v>
      </c>
      <c r="GU75" s="173" t="e">
        <f t="shared" si="340"/>
        <v>#N/A</v>
      </c>
      <c r="GV75" s="173" t="e">
        <f t="shared" si="341"/>
        <v>#N/A</v>
      </c>
      <c r="GW75" s="173" t="e">
        <f t="shared" si="342"/>
        <v>#N/A</v>
      </c>
      <c r="GX75" s="173" t="e">
        <f t="shared" si="343"/>
        <v>#N/A</v>
      </c>
      <c r="GY75" s="173" t="e">
        <f t="shared" si="344"/>
        <v>#N/A</v>
      </c>
      <c r="GZ75" s="173" t="e">
        <f t="shared" si="345"/>
        <v>#N/A</v>
      </c>
      <c r="HA75" s="173" t="e">
        <f t="shared" si="346"/>
        <v>#N/A</v>
      </c>
      <c r="HB75" s="173" t="e">
        <f t="shared" si="347"/>
        <v>#N/A</v>
      </c>
      <c r="HC75" s="173" t="e">
        <f t="shared" si="348"/>
        <v>#N/A</v>
      </c>
      <c r="HD75" s="173" t="e">
        <f t="shared" si="349"/>
        <v>#N/A</v>
      </c>
      <c r="HE75" s="173" t="e">
        <f t="shared" si="350"/>
        <v>#N/A</v>
      </c>
      <c r="HF75" s="173" t="e">
        <f t="shared" si="351"/>
        <v>#N/A</v>
      </c>
      <c r="HG75" s="173" t="e">
        <f t="shared" si="352"/>
        <v>#N/A</v>
      </c>
      <c r="HH75" s="173" t="e">
        <f t="shared" si="353"/>
        <v>#N/A</v>
      </c>
      <c r="HI75" s="173" t="e">
        <f t="shared" si="354"/>
        <v>#N/A</v>
      </c>
      <c r="HJ75" s="173" t="e">
        <f t="shared" si="355"/>
        <v>#N/A</v>
      </c>
      <c r="HK75" s="173" t="e">
        <f t="shared" si="356"/>
        <v>#N/A</v>
      </c>
      <c r="HL75" s="173" t="e">
        <f t="shared" si="357"/>
        <v>#N/A</v>
      </c>
      <c r="HM75" s="173" t="e">
        <f t="shared" si="358"/>
        <v>#N/A</v>
      </c>
      <c r="HN75" s="173" t="e">
        <f t="shared" si="359"/>
        <v>#N/A</v>
      </c>
      <c r="HO75" s="173" t="e">
        <f t="shared" si="360"/>
        <v>#N/A</v>
      </c>
      <c r="HP75" s="173" t="e">
        <f t="shared" si="361"/>
        <v>#N/A</v>
      </c>
    </row>
    <row r="76" spans="1:224" hidden="1" x14ac:dyDescent="0.25">
      <c r="A76" s="4">
        <v>73</v>
      </c>
      <c r="B76" s="99"/>
      <c r="C76" s="99"/>
      <c r="D76" s="99"/>
      <c r="E76" s="36" t="str">
        <f t="shared" si="362"/>
        <v/>
      </c>
      <c r="F76" s="36" t="str">
        <f t="shared" si="363"/>
        <v/>
      </c>
      <c r="G76" s="77" t="str">
        <f t="shared" si="364"/>
        <v/>
      </c>
      <c r="H76" s="23"/>
      <c r="I76" s="58"/>
      <c r="J76" s="300"/>
      <c r="K76" s="78" t="str">
        <f>IF(AND(B76&gt;0,C76&gt;0,D76&gt;0),IF(ISBLANK(J76),IF(ISBLANK(H76),"",(D76-B76)*VLOOKUP(H76,VLookups!$A$4:$B$13,2,FALSE)),J76),"")</f>
        <v/>
      </c>
      <c r="L76" s="79" t="str">
        <f t="shared" si="257"/>
        <v/>
      </c>
      <c r="M76" s="99"/>
      <c r="N76" s="290" t="str">
        <f>IF(AND(M76&gt;0,C76&gt;0,NOT(K76="")),ABS(VLOOKUP($M$1,VLookups!$A$43:$B$44,2,FALSE)-_xlfn.NORM.DIST(M76,G76,K76,TRUE)),"")</f>
        <v/>
      </c>
      <c r="O76" s="98" t="str">
        <f>IF(AND($B76&gt;0,$C76&gt;0,$D76&gt;0,NOT(ISBLANK($H76))),_xlfn.NORM.INV(ABS(VLOOKUP($M$1,VLookups!$A$43:$B$44,2,FALSE)-O$3),$G76,$K76),"")</f>
        <v/>
      </c>
      <c r="P76" s="97" t="str">
        <f>IF(AND($B76&gt;0,$C76&gt;0,$D76&gt;0,NOT(ISBLANK($H76))),_xlfn.NORM.INV(ABS(VLOOKUP($M$1,VLookups!$A$43:$B$44,2,FALSE)-P$3),$G76,$K76),"")</f>
        <v/>
      </c>
      <c r="Q76" s="98" t="str">
        <f>IF(AND($B76&gt;0,$C76&gt;0,$D76&gt;0,NOT(ISBLANK($H76))),_xlfn.NORM.INV(ABS(VLOOKUP($M$1,VLookups!$A$43:$B$44,2,FALSE)-Q$3),$G76,$K76),"")</f>
        <v/>
      </c>
      <c r="R76" s="97" t="str">
        <f>IF(AND($B76&gt;0,$C76&gt;0,$D76&gt;0,NOT(ISBLANK($H76))),_xlfn.NORM.INV(ABS(VLOOKUP($M$1,VLookups!$A$43:$B$44,2,FALSE)-R$3),$G76,$K76),"")</f>
        <v/>
      </c>
      <c r="S76" s="98" t="str">
        <f>IF(AND($B76&gt;0,$C76&gt;0,$D76&gt;0,NOT(ISBLANK($H76))),_xlfn.NORM.INV(ABS(VLOOKUP($M$1,VLookups!$A$43:$B$44,2,FALSE)-S$3),$G76,$K76),"")</f>
        <v/>
      </c>
      <c r="T76" s="97" t="str">
        <f>IF(AND($B76&gt;0,$C76&gt;0,$D76&gt;0,NOT(ISBLANK($H76))),_xlfn.NORM.INV(ABS(VLOOKUP($M$1,VLookups!$A$43:$B$44,2,FALSE)-T$3),$G76,$K76),"")</f>
        <v/>
      </c>
      <c r="U76" s="5"/>
      <c r="V76" s="172"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3" t="e">
        <f t="shared" si="261"/>
        <v>#N/A</v>
      </c>
      <c r="DU76" s="173" t="e">
        <f t="shared" si="262"/>
        <v>#N/A</v>
      </c>
      <c r="DV76" s="173" t="e">
        <f t="shared" si="263"/>
        <v>#N/A</v>
      </c>
      <c r="DW76" s="173" t="e">
        <f t="shared" si="264"/>
        <v>#N/A</v>
      </c>
      <c r="DX76" s="173" t="e">
        <f t="shared" si="265"/>
        <v>#N/A</v>
      </c>
      <c r="DY76" s="173" t="e">
        <f t="shared" si="266"/>
        <v>#N/A</v>
      </c>
      <c r="DZ76" s="173" t="e">
        <f t="shared" si="267"/>
        <v>#N/A</v>
      </c>
      <c r="EA76" s="173" t="e">
        <f t="shared" si="268"/>
        <v>#N/A</v>
      </c>
      <c r="EB76" s="173" t="e">
        <f t="shared" si="269"/>
        <v>#N/A</v>
      </c>
      <c r="EC76" s="173" t="e">
        <f t="shared" si="270"/>
        <v>#N/A</v>
      </c>
      <c r="ED76" s="173" t="e">
        <f t="shared" si="271"/>
        <v>#N/A</v>
      </c>
      <c r="EE76" s="173" t="e">
        <f t="shared" si="272"/>
        <v>#N/A</v>
      </c>
      <c r="EF76" s="173" t="e">
        <f t="shared" si="273"/>
        <v>#N/A</v>
      </c>
      <c r="EG76" s="173" t="e">
        <f t="shared" si="274"/>
        <v>#N/A</v>
      </c>
      <c r="EH76" s="173" t="e">
        <f t="shared" si="275"/>
        <v>#N/A</v>
      </c>
      <c r="EI76" s="173" t="e">
        <f t="shared" si="276"/>
        <v>#N/A</v>
      </c>
      <c r="EJ76" s="173" t="e">
        <f t="shared" si="277"/>
        <v>#N/A</v>
      </c>
      <c r="EK76" s="173" t="e">
        <f t="shared" si="278"/>
        <v>#N/A</v>
      </c>
      <c r="EL76" s="173" t="e">
        <f t="shared" si="279"/>
        <v>#N/A</v>
      </c>
      <c r="EM76" s="173" t="e">
        <f t="shared" si="280"/>
        <v>#N/A</v>
      </c>
      <c r="EN76" s="173" t="e">
        <f t="shared" si="281"/>
        <v>#N/A</v>
      </c>
      <c r="EO76" s="173" t="e">
        <f t="shared" si="282"/>
        <v>#N/A</v>
      </c>
      <c r="EP76" s="173" t="e">
        <f t="shared" si="283"/>
        <v>#N/A</v>
      </c>
      <c r="EQ76" s="173" t="e">
        <f t="shared" si="284"/>
        <v>#N/A</v>
      </c>
      <c r="ER76" s="173" t="e">
        <f t="shared" si="285"/>
        <v>#N/A</v>
      </c>
      <c r="ES76" s="173" t="e">
        <f t="shared" si="286"/>
        <v>#N/A</v>
      </c>
      <c r="ET76" s="173" t="e">
        <f t="shared" si="287"/>
        <v>#N/A</v>
      </c>
      <c r="EU76" s="173" t="e">
        <f t="shared" si="288"/>
        <v>#N/A</v>
      </c>
      <c r="EV76" s="173" t="e">
        <f t="shared" si="289"/>
        <v>#N/A</v>
      </c>
      <c r="EW76" s="173" t="e">
        <f t="shared" si="290"/>
        <v>#N/A</v>
      </c>
      <c r="EX76" s="173" t="e">
        <f t="shared" si="291"/>
        <v>#N/A</v>
      </c>
      <c r="EY76" s="173" t="e">
        <f t="shared" si="292"/>
        <v>#N/A</v>
      </c>
      <c r="EZ76" s="173" t="e">
        <f t="shared" si="293"/>
        <v>#N/A</v>
      </c>
      <c r="FA76" s="173" t="e">
        <f t="shared" si="294"/>
        <v>#N/A</v>
      </c>
      <c r="FB76" s="173" t="e">
        <f t="shared" si="295"/>
        <v>#N/A</v>
      </c>
      <c r="FC76" s="173" t="e">
        <f t="shared" si="296"/>
        <v>#N/A</v>
      </c>
      <c r="FD76" s="173" t="e">
        <f t="shared" si="297"/>
        <v>#N/A</v>
      </c>
      <c r="FE76" s="173" t="e">
        <f t="shared" si="298"/>
        <v>#N/A</v>
      </c>
      <c r="FF76" s="173" t="e">
        <f t="shared" si="299"/>
        <v>#N/A</v>
      </c>
      <c r="FG76" s="173" t="e">
        <f t="shared" si="300"/>
        <v>#N/A</v>
      </c>
      <c r="FH76" s="173" t="e">
        <f t="shared" si="301"/>
        <v>#N/A</v>
      </c>
      <c r="FI76" s="173" t="e">
        <f t="shared" si="302"/>
        <v>#N/A</v>
      </c>
      <c r="FJ76" s="173" t="e">
        <f t="shared" si="303"/>
        <v>#N/A</v>
      </c>
      <c r="FK76" s="173" t="e">
        <f t="shared" si="304"/>
        <v>#N/A</v>
      </c>
      <c r="FL76" s="173" t="e">
        <f t="shared" si="305"/>
        <v>#N/A</v>
      </c>
      <c r="FM76" s="173" t="e">
        <f t="shared" si="306"/>
        <v>#N/A</v>
      </c>
      <c r="FN76" s="173" t="e">
        <f t="shared" si="307"/>
        <v>#N/A</v>
      </c>
      <c r="FO76" s="173" t="e">
        <f t="shared" si="308"/>
        <v>#N/A</v>
      </c>
      <c r="FP76" s="173" t="e">
        <f t="shared" si="309"/>
        <v>#N/A</v>
      </c>
      <c r="FQ76" s="173" t="e">
        <f t="shared" si="310"/>
        <v>#N/A</v>
      </c>
      <c r="FR76" s="173" t="e">
        <f t="shared" si="311"/>
        <v>#N/A</v>
      </c>
      <c r="FS76" s="173" t="e">
        <f t="shared" si="312"/>
        <v>#N/A</v>
      </c>
      <c r="FT76" s="173" t="e">
        <f t="shared" si="313"/>
        <v>#N/A</v>
      </c>
      <c r="FU76" s="173" t="e">
        <f t="shared" si="314"/>
        <v>#N/A</v>
      </c>
      <c r="FV76" s="173" t="e">
        <f t="shared" si="315"/>
        <v>#N/A</v>
      </c>
      <c r="FW76" s="173" t="e">
        <f t="shared" si="316"/>
        <v>#N/A</v>
      </c>
      <c r="FX76" s="173" t="e">
        <f t="shared" si="317"/>
        <v>#N/A</v>
      </c>
      <c r="FY76" s="173" t="e">
        <f t="shared" si="318"/>
        <v>#N/A</v>
      </c>
      <c r="FZ76" s="173" t="e">
        <f t="shared" si="319"/>
        <v>#N/A</v>
      </c>
      <c r="GA76" s="173" t="e">
        <f t="shared" si="320"/>
        <v>#N/A</v>
      </c>
      <c r="GB76" s="173" t="e">
        <f t="shared" si="321"/>
        <v>#N/A</v>
      </c>
      <c r="GC76" s="173" t="e">
        <f t="shared" si="322"/>
        <v>#N/A</v>
      </c>
      <c r="GD76" s="173" t="e">
        <f t="shared" si="323"/>
        <v>#N/A</v>
      </c>
      <c r="GE76" s="173" t="e">
        <f t="shared" si="324"/>
        <v>#N/A</v>
      </c>
      <c r="GF76" s="173" t="e">
        <f t="shared" si="325"/>
        <v>#N/A</v>
      </c>
      <c r="GG76" s="173" t="e">
        <f t="shared" si="326"/>
        <v>#N/A</v>
      </c>
      <c r="GH76" s="173" t="e">
        <f t="shared" si="327"/>
        <v>#N/A</v>
      </c>
      <c r="GI76" s="173" t="e">
        <f t="shared" si="328"/>
        <v>#N/A</v>
      </c>
      <c r="GJ76" s="173" t="e">
        <f t="shared" si="329"/>
        <v>#N/A</v>
      </c>
      <c r="GK76" s="173" t="e">
        <f t="shared" si="330"/>
        <v>#N/A</v>
      </c>
      <c r="GL76" s="173" t="e">
        <f t="shared" si="331"/>
        <v>#N/A</v>
      </c>
      <c r="GM76" s="173" t="e">
        <f t="shared" si="332"/>
        <v>#N/A</v>
      </c>
      <c r="GN76" s="173" t="e">
        <f t="shared" si="333"/>
        <v>#N/A</v>
      </c>
      <c r="GO76" s="173" t="e">
        <f t="shared" si="334"/>
        <v>#N/A</v>
      </c>
      <c r="GP76" s="173" t="e">
        <f t="shared" si="335"/>
        <v>#N/A</v>
      </c>
      <c r="GQ76" s="173" t="e">
        <f t="shared" si="336"/>
        <v>#N/A</v>
      </c>
      <c r="GR76" s="173" t="e">
        <f t="shared" si="337"/>
        <v>#N/A</v>
      </c>
      <c r="GS76" s="173" t="e">
        <f t="shared" si="338"/>
        <v>#N/A</v>
      </c>
      <c r="GT76" s="173" t="e">
        <f t="shared" si="339"/>
        <v>#N/A</v>
      </c>
      <c r="GU76" s="173" t="e">
        <f t="shared" si="340"/>
        <v>#N/A</v>
      </c>
      <c r="GV76" s="173" t="e">
        <f t="shared" si="341"/>
        <v>#N/A</v>
      </c>
      <c r="GW76" s="173" t="e">
        <f t="shared" si="342"/>
        <v>#N/A</v>
      </c>
      <c r="GX76" s="173" t="e">
        <f t="shared" si="343"/>
        <v>#N/A</v>
      </c>
      <c r="GY76" s="173" t="e">
        <f t="shared" si="344"/>
        <v>#N/A</v>
      </c>
      <c r="GZ76" s="173" t="e">
        <f t="shared" si="345"/>
        <v>#N/A</v>
      </c>
      <c r="HA76" s="173" t="e">
        <f t="shared" si="346"/>
        <v>#N/A</v>
      </c>
      <c r="HB76" s="173" t="e">
        <f t="shared" si="347"/>
        <v>#N/A</v>
      </c>
      <c r="HC76" s="173" t="e">
        <f t="shared" si="348"/>
        <v>#N/A</v>
      </c>
      <c r="HD76" s="173" t="e">
        <f t="shared" si="349"/>
        <v>#N/A</v>
      </c>
      <c r="HE76" s="173" t="e">
        <f t="shared" si="350"/>
        <v>#N/A</v>
      </c>
      <c r="HF76" s="173" t="e">
        <f t="shared" si="351"/>
        <v>#N/A</v>
      </c>
      <c r="HG76" s="173" t="e">
        <f t="shared" si="352"/>
        <v>#N/A</v>
      </c>
      <c r="HH76" s="173" t="e">
        <f t="shared" si="353"/>
        <v>#N/A</v>
      </c>
      <c r="HI76" s="173" t="e">
        <f t="shared" si="354"/>
        <v>#N/A</v>
      </c>
      <c r="HJ76" s="173" t="e">
        <f t="shared" si="355"/>
        <v>#N/A</v>
      </c>
      <c r="HK76" s="173" t="e">
        <f t="shared" si="356"/>
        <v>#N/A</v>
      </c>
      <c r="HL76" s="173" t="e">
        <f t="shared" si="357"/>
        <v>#N/A</v>
      </c>
      <c r="HM76" s="173" t="e">
        <f t="shared" si="358"/>
        <v>#N/A</v>
      </c>
      <c r="HN76" s="173" t="e">
        <f t="shared" si="359"/>
        <v>#N/A</v>
      </c>
      <c r="HO76" s="173" t="e">
        <f t="shared" si="360"/>
        <v>#N/A</v>
      </c>
      <c r="HP76" s="173" t="e">
        <f t="shared" si="361"/>
        <v>#N/A</v>
      </c>
    </row>
    <row r="77" spans="1:224" hidden="1" x14ac:dyDescent="0.25">
      <c r="A77" s="4">
        <v>74</v>
      </c>
      <c r="B77" s="99"/>
      <c r="C77" s="99"/>
      <c r="D77" s="99"/>
      <c r="E77" s="36" t="str">
        <f t="shared" si="362"/>
        <v/>
      </c>
      <c r="F77" s="36" t="str">
        <f t="shared" si="363"/>
        <v/>
      </c>
      <c r="G77" s="77" t="str">
        <f t="shared" si="364"/>
        <v/>
      </c>
      <c r="H77" s="23"/>
      <c r="I77" s="58"/>
      <c r="J77" s="300"/>
      <c r="K77" s="78" t="str">
        <f>IF(AND(B77&gt;0,C77&gt;0,D77&gt;0),IF(ISBLANK(J77),IF(ISBLANK(H77),"",(D77-B77)*VLOOKUP(H77,VLookups!$A$4:$B$13,2,FALSE)),J77),"")</f>
        <v/>
      </c>
      <c r="L77" s="79" t="str">
        <f t="shared" si="257"/>
        <v/>
      </c>
      <c r="M77" s="99"/>
      <c r="N77" s="290" t="str">
        <f>IF(AND(M77&gt;0,C77&gt;0,NOT(K77="")),ABS(VLOOKUP($M$1,VLookups!$A$43:$B$44,2,FALSE)-_xlfn.NORM.DIST(M77,G77,K77,TRUE)),"")</f>
        <v/>
      </c>
      <c r="O77" s="98" t="str">
        <f>IF(AND($B77&gt;0,$C77&gt;0,$D77&gt;0,NOT(ISBLANK($H77))),_xlfn.NORM.INV(ABS(VLOOKUP($M$1,VLookups!$A$43:$B$44,2,FALSE)-O$3),$G77,$K77),"")</f>
        <v/>
      </c>
      <c r="P77" s="97" t="str">
        <f>IF(AND($B77&gt;0,$C77&gt;0,$D77&gt;0,NOT(ISBLANK($H77))),_xlfn.NORM.INV(ABS(VLOOKUP($M$1,VLookups!$A$43:$B$44,2,FALSE)-P$3),$G77,$K77),"")</f>
        <v/>
      </c>
      <c r="Q77" s="98" t="str">
        <f>IF(AND($B77&gt;0,$C77&gt;0,$D77&gt;0,NOT(ISBLANK($H77))),_xlfn.NORM.INV(ABS(VLOOKUP($M$1,VLookups!$A$43:$B$44,2,FALSE)-Q$3),$G77,$K77),"")</f>
        <v/>
      </c>
      <c r="R77" s="97" t="str">
        <f>IF(AND($B77&gt;0,$C77&gt;0,$D77&gt;0,NOT(ISBLANK($H77))),_xlfn.NORM.INV(ABS(VLOOKUP($M$1,VLookups!$A$43:$B$44,2,FALSE)-R$3),$G77,$K77),"")</f>
        <v/>
      </c>
      <c r="S77" s="98" t="str">
        <f>IF(AND($B77&gt;0,$C77&gt;0,$D77&gt;0,NOT(ISBLANK($H77))),_xlfn.NORM.INV(ABS(VLOOKUP($M$1,VLookups!$A$43:$B$44,2,FALSE)-S$3),$G77,$K77),"")</f>
        <v/>
      </c>
      <c r="T77" s="97" t="str">
        <f>IF(AND($B77&gt;0,$C77&gt;0,$D77&gt;0,NOT(ISBLANK($H77))),_xlfn.NORM.INV(ABS(VLOOKUP($M$1,VLookups!$A$43:$B$44,2,FALSE)-T$3),$G77,$K77),"")</f>
        <v/>
      </c>
      <c r="U77" s="5"/>
      <c r="V77" s="172"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3" t="e">
        <f t="shared" si="261"/>
        <v>#N/A</v>
      </c>
      <c r="DU77" s="173" t="e">
        <f t="shared" si="262"/>
        <v>#N/A</v>
      </c>
      <c r="DV77" s="173" t="e">
        <f t="shared" si="263"/>
        <v>#N/A</v>
      </c>
      <c r="DW77" s="173" t="e">
        <f t="shared" si="264"/>
        <v>#N/A</v>
      </c>
      <c r="DX77" s="173" t="e">
        <f t="shared" si="265"/>
        <v>#N/A</v>
      </c>
      <c r="DY77" s="173" t="e">
        <f t="shared" si="266"/>
        <v>#N/A</v>
      </c>
      <c r="DZ77" s="173" t="e">
        <f t="shared" si="267"/>
        <v>#N/A</v>
      </c>
      <c r="EA77" s="173" t="e">
        <f t="shared" si="268"/>
        <v>#N/A</v>
      </c>
      <c r="EB77" s="173" t="e">
        <f t="shared" si="269"/>
        <v>#N/A</v>
      </c>
      <c r="EC77" s="173" t="e">
        <f t="shared" si="270"/>
        <v>#N/A</v>
      </c>
      <c r="ED77" s="173" t="e">
        <f t="shared" si="271"/>
        <v>#N/A</v>
      </c>
      <c r="EE77" s="173" t="e">
        <f t="shared" si="272"/>
        <v>#N/A</v>
      </c>
      <c r="EF77" s="173" t="e">
        <f t="shared" si="273"/>
        <v>#N/A</v>
      </c>
      <c r="EG77" s="173" t="e">
        <f t="shared" si="274"/>
        <v>#N/A</v>
      </c>
      <c r="EH77" s="173" t="e">
        <f t="shared" si="275"/>
        <v>#N/A</v>
      </c>
      <c r="EI77" s="173" t="e">
        <f t="shared" si="276"/>
        <v>#N/A</v>
      </c>
      <c r="EJ77" s="173" t="e">
        <f t="shared" si="277"/>
        <v>#N/A</v>
      </c>
      <c r="EK77" s="173" t="e">
        <f t="shared" si="278"/>
        <v>#N/A</v>
      </c>
      <c r="EL77" s="173" t="e">
        <f t="shared" si="279"/>
        <v>#N/A</v>
      </c>
      <c r="EM77" s="173" t="e">
        <f t="shared" si="280"/>
        <v>#N/A</v>
      </c>
      <c r="EN77" s="173" t="e">
        <f t="shared" si="281"/>
        <v>#N/A</v>
      </c>
      <c r="EO77" s="173" t="e">
        <f t="shared" si="282"/>
        <v>#N/A</v>
      </c>
      <c r="EP77" s="173" t="e">
        <f t="shared" si="283"/>
        <v>#N/A</v>
      </c>
      <c r="EQ77" s="173" t="e">
        <f t="shared" si="284"/>
        <v>#N/A</v>
      </c>
      <c r="ER77" s="173" t="e">
        <f t="shared" si="285"/>
        <v>#N/A</v>
      </c>
      <c r="ES77" s="173" t="e">
        <f t="shared" si="286"/>
        <v>#N/A</v>
      </c>
      <c r="ET77" s="173" t="e">
        <f t="shared" si="287"/>
        <v>#N/A</v>
      </c>
      <c r="EU77" s="173" t="e">
        <f t="shared" si="288"/>
        <v>#N/A</v>
      </c>
      <c r="EV77" s="173" t="e">
        <f t="shared" si="289"/>
        <v>#N/A</v>
      </c>
      <c r="EW77" s="173" t="e">
        <f t="shared" si="290"/>
        <v>#N/A</v>
      </c>
      <c r="EX77" s="173" t="e">
        <f t="shared" si="291"/>
        <v>#N/A</v>
      </c>
      <c r="EY77" s="173" t="e">
        <f t="shared" si="292"/>
        <v>#N/A</v>
      </c>
      <c r="EZ77" s="173" t="e">
        <f t="shared" si="293"/>
        <v>#N/A</v>
      </c>
      <c r="FA77" s="173" t="e">
        <f t="shared" si="294"/>
        <v>#N/A</v>
      </c>
      <c r="FB77" s="173" t="e">
        <f t="shared" si="295"/>
        <v>#N/A</v>
      </c>
      <c r="FC77" s="173" t="e">
        <f t="shared" si="296"/>
        <v>#N/A</v>
      </c>
      <c r="FD77" s="173" t="e">
        <f t="shared" si="297"/>
        <v>#N/A</v>
      </c>
      <c r="FE77" s="173" t="e">
        <f t="shared" si="298"/>
        <v>#N/A</v>
      </c>
      <c r="FF77" s="173" t="e">
        <f t="shared" si="299"/>
        <v>#N/A</v>
      </c>
      <c r="FG77" s="173" t="e">
        <f t="shared" si="300"/>
        <v>#N/A</v>
      </c>
      <c r="FH77" s="173" t="e">
        <f t="shared" si="301"/>
        <v>#N/A</v>
      </c>
      <c r="FI77" s="173" t="e">
        <f t="shared" si="302"/>
        <v>#N/A</v>
      </c>
      <c r="FJ77" s="173" t="e">
        <f t="shared" si="303"/>
        <v>#N/A</v>
      </c>
      <c r="FK77" s="173" t="e">
        <f t="shared" si="304"/>
        <v>#N/A</v>
      </c>
      <c r="FL77" s="173" t="e">
        <f t="shared" si="305"/>
        <v>#N/A</v>
      </c>
      <c r="FM77" s="173" t="e">
        <f t="shared" si="306"/>
        <v>#N/A</v>
      </c>
      <c r="FN77" s="173" t="e">
        <f t="shared" si="307"/>
        <v>#N/A</v>
      </c>
      <c r="FO77" s="173" t="e">
        <f t="shared" si="308"/>
        <v>#N/A</v>
      </c>
      <c r="FP77" s="173" t="e">
        <f t="shared" si="309"/>
        <v>#N/A</v>
      </c>
      <c r="FQ77" s="173" t="e">
        <f t="shared" si="310"/>
        <v>#N/A</v>
      </c>
      <c r="FR77" s="173" t="e">
        <f t="shared" si="311"/>
        <v>#N/A</v>
      </c>
      <c r="FS77" s="173" t="e">
        <f t="shared" si="312"/>
        <v>#N/A</v>
      </c>
      <c r="FT77" s="173" t="e">
        <f t="shared" si="313"/>
        <v>#N/A</v>
      </c>
      <c r="FU77" s="173" t="e">
        <f t="shared" si="314"/>
        <v>#N/A</v>
      </c>
      <c r="FV77" s="173" t="e">
        <f t="shared" si="315"/>
        <v>#N/A</v>
      </c>
      <c r="FW77" s="173" t="e">
        <f t="shared" si="316"/>
        <v>#N/A</v>
      </c>
      <c r="FX77" s="173" t="e">
        <f t="shared" si="317"/>
        <v>#N/A</v>
      </c>
      <c r="FY77" s="173" t="e">
        <f t="shared" si="318"/>
        <v>#N/A</v>
      </c>
      <c r="FZ77" s="173" t="e">
        <f t="shared" si="319"/>
        <v>#N/A</v>
      </c>
      <c r="GA77" s="173" t="e">
        <f t="shared" si="320"/>
        <v>#N/A</v>
      </c>
      <c r="GB77" s="173" t="e">
        <f t="shared" si="321"/>
        <v>#N/A</v>
      </c>
      <c r="GC77" s="173" t="e">
        <f t="shared" si="322"/>
        <v>#N/A</v>
      </c>
      <c r="GD77" s="173" t="e">
        <f t="shared" si="323"/>
        <v>#N/A</v>
      </c>
      <c r="GE77" s="173" t="e">
        <f t="shared" si="324"/>
        <v>#N/A</v>
      </c>
      <c r="GF77" s="173" t="e">
        <f t="shared" si="325"/>
        <v>#N/A</v>
      </c>
      <c r="GG77" s="173" t="e">
        <f t="shared" si="326"/>
        <v>#N/A</v>
      </c>
      <c r="GH77" s="173" t="e">
        <f t="shared" si="327"/>
        <v>#N/A</v>
      </c>
      <c r="GI77" s="173" t="e">
        <f t="shared" si="328"/>
        <v>#N/A</v>
      </c>
      <c r="GJ77" s="173" t="e">
        <f t="shared" si="329"/>
        <v>#N/A</v>
      </c>
      <c r="GK77" s="173" t="e">
        <f t="shared" si="330"/>
        <v>#N/A</v>
      </c>
      <c r="GL77" s="173" t="e">
        <f t="shared" si="331"/>
        <v>#N/A</v>
      </c>
      <c r="GM77" s="173" t="e">
        <f t="shared" si="332"/>
        <v>#N/A</v>
      </c>
      <c r="GN77" s="173" t="e">
        <f t="shared" si="333"/>
        <v>#N/A</v>
      </c>
      <c r="GO77" s="173" t="e">
        <f t="shared" si="334"/>
        <v>#N/A</v>
      </c>
      <c r="GP77" s="173" t="e">
        <f t="shared" si="335"/>
        <v>#N/A</v>
      </c>
      <c r="GQ77" s="173" t="e">
        <f t="shared" si="336"/>
        <v>#N/A</v>
      </c>
      <c r="GR77" s="173" t="e">
        <f t="shared" si="337"/>
        <v>#N/A</v>
      </c>
      <c r="GS77" s="173" t="e">
        <f t="shared" si="338"/>
        <v>#N/A</v>
      </c>
      <c r="GT77" s="173" t="e">
        <f t="shared" si="339"/>
        <v>#N/A</v>
      </c>
      <c r="GU77" s="173" t="e">
        <f t="shared" si="340"/>
        <v>#N/A</v>
      </c>
      <c r="GV77" s="173" t="e">
        <f t="shared" si="341"/>
        <v>#N/A</v>
      </c>
      <c r="GW77" s="173" t="e">
        <f t="shared" si="342"/>
        <v>#N/A</v>
      </c>
      <c r="GX77" s="173" t="e">
        <f t="shared" si="343"/>
        <v>#N/A</v>
      </c>
      <c r="GY77" s="173" t="e">
        <f t="shared" si="344"/>
        <v>#N/A</v>
      </c>
      <c r="GZ77" s="173" t="e">
        <f t="shared" si="345"/>
        <v>#N/A</v>
      </c>
      <c r="HA77" s="173" t="e">
        <f t="shared" si="346"/>
        <v>#N/A</v>
      </c>
      <c r="HB77" s="173" t="e">
        <f t="shared" si="347"/>
        <v>#N/A</v>
      </c>
      <c r="HC77" s="173" t="e">
        <f t="shared" si="348"/>
        <v>#N/A</v>
      </c>
      <c r="HD77" s="173" t="e">
        <f t="shared" si="349"/>
        <v>#N/A</v>
      </c>
      <c r="HE77" s="173" t="e">
        <f t="shared" si="350"/>
        <v>#N/A</v>
      </c>
      <c r="HF77" s="173" t="e">
        <f t="shared" si="351"/>
        <v>#N/A</v>
      </c>
      <c r="HG77" s="173" t="e">
        <f t="shared" si="352"/>
        <v>#N/A</v>
      </c>
      <c r="HH77" s="173" t="e">
        <f t="shared" si="353"/>
        <v>#N/A</v>
      </c>
      <c r="HI77" s="173" t="e">
        <f t="shared" si="354"/>
        <v>#N/A</v>
      </c>
      <c r="HJ77" s="173" t="e">
        <f t="shared" si="355"/>
        <v>#N/A</v>
      </c>
      <c r="HK77" s="173" t="e">
        <f t="shared" si="356"/>
        <v>#N/A</v>
      </c>
      <c r="HL77" s="173" t="e">
        <f t="shared" si="357"/>
        <v>#N/A</v>
      </c>
      <c r="HM77" s="173" t="e">
        <f t="shared" si="358"/>
        <v>#N/A</v>
      </c>
      <c r="HN77" s="173" t="e">
        <f t="shared" si="359"/>
        <v>#N/A</v>
      </c>
      <c r="HO77" s="173" t="e">
        <f t="shared" si="360"/>
        <v>#N/A</v>
      </c>
      <c r="HP77" s="173" t="e">
        <f t="shared" si="361"/>
        <v>#N/A</v>
      </c>
    </row>
    <row r="78" spans="1:224" hidden="1" x14ac:dyDescent="0.25">
      <c r="A78" s="4">
        <v>75</v>
      </c>
      <c r="B78" s="99"/>
      <c r="C78" s="99"/>
      <c r="D78" s="99"/>
      <c r="E78" s="36" t="str">
        <f t="shared" si="362"/>
        <v/>
      </c>
      <c r="F78" s="36" t="str">
        <f t="shared" si="363"/>
        <v/>
      </c>
      <c r="G78" s="77" t="str">
        <f t="shared" si="364"/>
        <v/>
      </c>
      <c r="H78" s="23"/>
      <c r="I78" s="58"/>
      <c r="J78" s="300"/>
      <c r="K78" s="78" t="str">
        <f>IF(AND(B78&gt;0,C78&gt;0,D78&gt;0),IF(ISBLANK(J78),IF(ISBLANK(H78),"",(D78-B78)*VLOOKUP(H78,VLookups!$A$4:$B$13,2,FALSE)),J78),"")</f>
        <v/>
      </c>
      <c r="L78" s="79" t="str">
        <f t="shared" si="257"/>
        <v/>
      </c>
      <c r="M78" s="99"/>
      <c r="N78" s="290" t="str">
        <f>IF(AND(M78&gt;0,C78&gt;0,NOT(K78="")),ABS(VLOOKUP($M$1,VLookups!$A$43:$B$44,2,FALSE)-_xlfn.NORM.DIST(M78,G78,K78,TRUE)),"")</f>
        <v/>
      </c>
      <c r="O78" s="98" t="str">
        <f>IF(AND($B78&gt;0,$C78&gt;0,$D78&gt;0,NOT(ISBLANK($H78))),_xlfn.NORM.INV(ABS(VLOOKUP($M$1,VLookups!$A$43:$B$44,2,FALSE)-O$3),$G78,$K78),"")</f>
        <v/>
      </c>
      <c r="P78" s="97" t="str">
        <f>IF(AND($B78&gt;0,$C78&gt;0,$D78&gt;0,NOT(ISBLANK($H78))),_xlfn.NORM.INV(ABS(VLOOKUP($M$1,VLookups!$A$43:$B$44,2,FALSE)-P$3),$G78,$K78),"")</f>
        <v/>
      </c>
      <c r="Q78" s="98" t="str">
        <f>IF(AND($B78&gt;0,$C78&gt;0,$D78&gt;0,NOT(ISBLANK($H78))),_xlfn.NORM.INV(ABS(VLOOKUP($M$1,VLookups!$A$43:$B$44,2,FALSE)-Q$3),$G78,$K78),"")</f>
        <v/>
      </c>
      <c r="R78" s="97" t="str">
        <f>IF(AND($B78&gt;0,$C78&gt;0,$D78&gt;0,NOT(ISBLANK($H78))),_xlfn.NORM.INV(ABS(VLOOKUP($M$1,VLookups!$A$43:$B$44,2,FALSE)-R$3),$G78,$K78),"")</f>
        <v/>
      </c>
      <c r="S78" s="98" t="str">
        <f>IF(AND($B78&gt;0,$C78&gt;0,$D78&gt;0,NOT(ISBLANK($H78))),_xlfn.NORM.INV(ABS(VLOOKUP($M$1,VLookups!$A$43:$B$44,2,FALSE)-S$3),$G78,$K78),"")</f>
        <v/>
      </c>
      <c r="T78" s="97" t="str">
        <f>IF(AND($B78&gt;0,$C78&gt;0,$D78&gt;0,NOT(ISBLANK($H78))),_xlfn.NORM.INV(ABS(VLOOKUP($M$1,VLookups!$A$43:$B$44,2,FALSE)-T$3),$G78,$K78),"")</f>
        <v/>
      </c>
      <c r="U78" s="5"/>
      <c r="V78" s="172"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3" t="e">
        <f t="shared" si="261"/>
        <v>#N/A</v>
      </c>
      <c r="DU78" s="173" t="e">
        <f t="shared" si="262"/>
        <v>#N/A</v>
      </c>
      <c r="DV78" s="173" t="e">
        <f t="shared" si="263"/>
        <v>#N/A</v>
      </c>
      <c r="DW78" s="173" t="e">
        <f t="shared" si="264"/>
        <v>#N/A</v>
      </c>
      <c r="DX78" s="173" t="e">
        <f t="shared" si="265"/>
        <v>#N/A</v>
      </c>
      <c r="DY78" s="173" t="e">
        <f t="shared" si="266"/>
        <v>#N/A</v>
      </c>
      <c r="DZ78" s="173" t="e">
        <f t="shared" si="267"/>
        <v>#N/A</v>
      </c>
      <c r="EA78" s="173" t="e">
        <f t="shared" si="268"/>
        <v>#N/A</v>
      </c>
      <c r="EB78" s="173" t="e">
        <f t="shared" si="269"/>
        <v>#N/A</v>
      </c>
      <c r="EC78" s="173" t="e">
        <f t="shared" si="270"/>
        <v>#N/A</v>
      </c>
      <c r="ED78" s="173" t="e">
        <f t="shared" si="271"/>
        <v>#N/A</v>
      </c>
      <c r="EE78" s="173" t="e">
        <f t="shared" si="272"/>
        <v>#N/A</v>
      </c>
      <c r="EF78" s="173" t="e">
        <f t="shared" si="273"/>
        <v>#N/A</v>
      </c>
      <c r="EG78" s="173" t="e">
        <f t="shared" si="274"/>
        <v>#N/A</v>
      </c>
      <c r="EH78" s="173" t="e">
        <f t="shared" si="275"/>
        <v>#N/A</v>
      </c>
      <c r="EI78" s="173" t="e">
        <f t="shared" si="276"/>
        <v>#N/A</v>
      </c>
      <c r="EJ78" s="173" t="e">
        <f t="shared" si="277"/>
        <v>#N/A</v>
      </c>
      <c r="EK78" s="173" t="e">
        <f t="shared" si="278"/>
        <v>#N/A</v>
      </c>
      <c r="EL78" s="173" t="e">
        <f t="shared" si="279"/>
        <v>#N/A</v>
      </c>
      <c r="EM78" s="173" t="e">
        <f t="shared" si="280"/>
        <v>#N/A</v>
      </c>
      <c r="EN78" s="173" t="e">
        <f t="shared" si="281"/>
        <v>#N/A</v>
      </c>
      <c r="EO78" s="173" t="e">
        <f t="shared" si="282"/>
        <v>#N/A</v>
      </c>
      <c r="EP78" s="173" t="e">
        <f t="shared" si="283"/>
        <v>#N/A</v>
      </c>
      <c r="EQ78" s="173" t="e">
        <f t="shared" si="284"/>
        <v>#N/A</v>
      </c>
      <c r="ER78" s="173" t="e">
        <f t="shared" si="285"/>
        <v>#N/A</v>
      </c>
      <c r="ES78" s="173" t="e">
        <f t="shared" si="286"/>
        <v>#N/A</v>
      </c>
      <c r="ET78" s="173" t="e">
        <f t="shared" si="287"/>
        <v>#N/A</v>
      </c>
      <c r="EU78" s="173" t="e">
        <f t="shared" si="288"/>
        <v>#N/A</v>
      </c>
      <c r="EV78" s="173" t="e">
        <f t="shared" si="289"/>
        <v>#N/A</v>
      </c>
      <c r="EW78" s="173" t="e">
        <f t="shared" si="290"/>
        <v>#N/A</v>
      </c>
      <c r="EX78" s="173" t="e">
        <f t="shared" si="291"/>
        <v>#N/A</v>
      </c>
      <c r="EY78" s="173" t="e">
        <f t="shared" si="292"/>
        <v>#N/A</v>
      </c>
      <c r="EZ78" s="173" t="e">
        <f t="shared" si="293"/>
        <v>#N/A</v>
      </c>
      <c r="FA78" s="173" t="e">
        <f t="shared" si="294"/>
        <v>#N/A</v>
      </c>
      <c r="FB78" s="173" t="e">
        <f t="shared" si="295"/>
        <v>#N/A</v>
      </c>
      <c r="FC78" s="173" t="e">
        <f t="shared" si="296"/>
        <v>#N/A</v>
      </c>
      <c r="FD78" s="173" t="e">
        <f t="shared" si="297"/>
        <v>#N/A</v>
      </c>
      <c r="FE78" s="173" t="e">
        <f t="shared" si="298"/>
        <v>#N/A</v>
      </c>
      <c r="FF78" s="173" t="e">
        <f t="shared" si="299"/>
        <v>#N/A</v>
      </c>
      <c r="FG78" s="173" t="e">
        <f t="shared" si="300"/>
        <v>#N/A</v>
      </c>
      <c r="FH78" s="173" t="e">
        <f t="shared" si="301"/>
        <v>#N/A</v>
      </c>
      <c r="FI78" s="173" t="e">
        <f t="shared" si="302"/>
        <v>#N/A</v>
      </c>
      <c r="FJ78" s="173" t="e">
        <f t="shared" si="303"/>
        <v>#N/A</v>
      </c>
      <c r="FK78" s="173" t="e">
        <f t="shared" si="304"/>
        <v>#N/A</v>
      </c>
      <c r="FL78" s="173" t="e">
        <f t="shared" si="305"/>
        <v>#N/A</v>
      </c>
      <c r="FM78" s="173" t="e">
        <f t="shared" si="306"/>
        <v>#N/A</v>
      </c>
      <c r="FN78" s="173" t="e">
        <f t="shared" si="307"/>
        <v>#N/A</v>
      </c>
      <c r="FO78" s="173" t="e">
        <f t="shared" si="308"/>
        <v>#N/A</v>
      </c>
      <c r="FP78" s="173" t="e">
        <f t="shared" si="309"/>
        <v>#N/A</v>
      </c>
      <c r="FQ78" s="173" t="e">
        <f t="shared" si="310"/>
        <v>#N/A</v>
      </c>
      <c r="FR78" s="173" t="e">
        <f t="shared" si="311"/>
        <v>#N/A</v>
      </c>
      <c r="FS78" s="173" t="e">
        <f t="shared" si="312"/>
        <v>#N/A</v>
      </c>
      <c r="FT78" s="173" t="e">
        <f t="shared" si="313"/>
        <v>#N/A</v>
      </c>
      <c r="FU78" s="173" t="e">
        <f t="shared" si="314"/>
        <v>#N/A</v>
      </c>
      <c r="FV78" s="173" t="e">
        <f t="shared" si="315"/>
        <v>#N/A</v>
      </c>
      <c r="FW78" s="173" t="e">
        <f t="shared" si="316"/>
        <v>#N/A</v>
      </c>
      <c r="FX78" s="173" t="e">
        <f t="shared" si="317"/>
        <v>#N/A</v>
      </c>
      <c r="FY78" s="173" t="e">
        <f t="shared" si="318"/>
        <v>#N/A</v>
      </c>
      <c r="FZ78" s="173" t="e">
        <f t="shared" si="319"/>
        <v>#N/A</v>
      </c>
      <c r="GA78" s="173" t="e">
        <f t="shared" si="320"/>
        <v>#N/A</v>
      </c>
      <c r="GB78" s="173" t="e">
        <f t="shared" si="321"/>
        <v>#N/A</v>
      </c>
      <c r="GC78" s="173" t="e">
        <f t="shared" si="322"/>
        <v>#N/A</v>
      </c>
      <c r="GD78" s="173" t="e">
        <f t="shared" si="323"/>
        <v>#N/A</v>
      </c>
      <c r="GE78" s="173" t="e">
        <f t="shared" si="324"/>
        <v>#N/A</v>
      </c>
      <c r="GF78" s="173" t="e">
        <f t="shared" si="325"/>
        <v>#N/A</v>
      </c>
      <c r="GG78" s="173" t="e">
        <f t="shared" si="326"/>
        <v>#N/A</v>
      </c>
      <c r="GH78" s="173" t="e">
        <f t="shared" si="327"/>
        <v>#N/A</v>
      </c>
      <c r="GI78" s="173" t="e">
        <f t="shared" si="328"/>
        <v>#N/A</v>
      </c>
      <c r="GJ78" s="173" t="e">
        <f t="shared" si="329"/>
        <v>#N/A</v>
      </c>
      <c r="GK78" s="173" t="e">
        <f t="shared" si="330"/>
        <v>#N/A</v>
      </c>
      <c r="GL78" s="173" t="e">
        <f t="shared" si="331"/>
        <v>#N/A</v>
      </c>
      <c r="GM78" s="173" t="e">
        <f t="shared" si="332"/>
        <v>#N/A</v>
      </c>
      <c r="GN78" s="173" t="e">
        <f t="shared" si="333"/>
        <v>#N/A</v>
      </c>
      <c r="GO78" s="173" t="e">
        <f t="shared" si="334"/>
        <v>#N/A</v>
      </c>
      <c r="GP78" s="173" t="e">
        <f t="shared" si="335"/>
        <v>#N/A</v>
      </c>
      <c r="GQ78" s="173" t="e">
        <f t="shared" si="336"/>
        <v>#N/A</v>
      </c>
      <c r="GR78" s="173" t="e">
        <f t="shared" si="337"/>
        <v>#N/A</v>
      </c>
      <c r="GS78" s="173" t="e">
        <f t="shared" si="338"/>
        <v>#N/A</v>
      </c>
      <c r="GT78" s="173" t="e">
        <f t="shared" si="339"/>
        <v>#N/A</v>
      </c>
      <c r="GU78" s="173" t="e">
        <f t="shared" si="340"/>
        <v>#N/A</v>
      </c>
      <c r="GV78" s="173" t="e">
        <f t="shared" si="341"/>
        <v>#N/A</v>
      </c>
      <c r="GW78" s="173" t="e">
        <f t="shared" si="342"/>
        <v>#N/A</v>
      </c>
      <c r="GX78" s="173" t="e">
        <f t="shared" si="343"/>
        <v>#N/A</v>
      </c>
      <c r="GY78" s="173" t="e">
        <f t="shared" si="344"/>
        <v>#N/A</v>
      </c>
      <c r="GZ78" s="173" t="e">
        <f t="shared" si="345"/>
        <v>#N/A</v>
      </c>
      <c r="HA78" s="173" t="e">
        <f t="shared" si="346"/>
        <v>#N/A</v>
      </c>
      <c r="HB78" s="173" t="e">
        <f t="shared" si="347"/>
        <v>#N/A</v>
      </c>
      <c r="HC78" s="173" t="e">
        <f t="shared" si="348"/>
        <v>#N/A</v>
      </c>
      <c r="HD78" s="173" t="e">
        <f t="shared" si="349"/>
        <v>#N/A</v>
      </c>
      <c r="HE78" s="173" t="e">
        <f t="shared" si="350"/>
        <v>#N/A</v>
      </c>
      <c r="HF78" s="173" t="e">
        <f t="shared" si="351"/>
        <v>#N/A</v>
      </c>
      <c r="HG78" s="173" t="e">
        <f t="shared" si="352"/>
        <v>#N/A</v>
      </c>
      <c r="HH78" s="173" t="e">
        <f t="shared" si="353"/>
        <v>#N/A</v>
      </c>
      <c r="HI78" s="173" t="e">
        <f t="shared" si="354"/>
        <v>#N/A</v>
      </c>
      <c r="HJ78" s="173" t="e">
        <f t="shared" si="355"/>
        <v>#N/A</v>
      </c>
      <c r="HK78" s="173" t="e">
        <f t="shared" si="356"/>
        <v>#N/A</v>
      </c>
      <c r="HL78" s="173" t="e">
        <f t="shared" si="357"/>
        <v>#N/A</v>
      </c>
      <c r="HM78" s="173" t="e">
        <f t="shared" si="358"/>
        <v>#N/A</v>
      </c>
      <c r="HN78" s="173" t="e">
        <f t="shared" si="359"/>
        <v>#N/A</v>
      </c>
      <c r="HO78" s="173" t="e">
        <f t="shared" si="360"/>
        <v>#N/A</v>
      </c>
      <c r="HP78" s="173" t="e">
        <f t="shared" si="361"/>
        <v>#N/A</v>
      </c>
    </row>
    <row r="79" spans="1:224" hidden="1" x14ac:dyDescent="0.25">
      <c r="A79" s="4">
        <v>76</v>
      </c>
      <c r="B79" s="99"/>
      <c r="C79" s="99"/>
      <c r="D79" s="99"/>
      <c r="E79" s="36" t="str">
        <f t="shared" si="362"/>
        <v/>
      </c>
      <c r="F79" s="36" t="str">
        <f t="shared" si="363"/>
        <v/>
      </c>
      <c r="G79" s="77" t="str">
        <f t="shared" si="364"/>
        <v/>
      </c>
      <c r="H79" s="23"/>
      <c r="I79" s="58"/>
      <c r="J79" s="300"/>
      <c r="K79" s="78" t="str">
        <f>IF(AND(B79&gt;0,C79&gt;0,D79&gt;0),IF(ISBLANK(J79),IF(ISBLANK(H79),"",(D79-B79)*VLOOKUP(H79,VLookups!$A$4:$B$13,2,FALSE)),J79),"")</f>
        <v/>
      </c>
      <c r="L79" s="79" t="str">
        <f t="shared" si="257"/>
        <v/>
      </c>
      <c r="M79" s="99"/>
      <c r="N79" s="290" t="str">
        <f>IF(AND(M79&gt;0,C79&gt;0,NOT(K79="")),ABS(VLOOKUP($M$1,VLookups!$A$43:$B$44,2,FALSE)-_xlfn.NORM.DIST(M79,G79,K79,TRUE)),"")</f>
        <v/>
      </c>
      <c r="O79" s="98" t="str">
        <f>IF(AND($B79&gt;0,$C79&gt;0,$D79&gt;0,NOT(ISBLANK($H79))),_xlfn.NORM.INV(ABS(VLOOKUP($M$1,VLookups!$A$43:$B$44,2,FALSE)-O$3),$G79,$K79),"")</f>
        <v/>
      </c>
      <c r="P79" s="97" t="str">
        <f>IF(AND($B79&gt;0,$C79&gt;0,$D79&gt;0,NOT(ISBLANK($H79))),_xlfn.NORM.INV(ABS(VLOOKUP($M$1,VLookups!$A$43:$B$44,2,FALSE)-P$3),$G79,$K79),"")</f>
        <v/>
      </c>
      <c r="Q79" s="98" t="str">
        <f>IF(AND($B79&gt;0,$C79&gt;0,$D79&gt;0,NOT(ISBLANK($H79))),_xlfn.NORM.INV(ABS(VLOOKUP($M$1,VLookups!$A$43:$B$44,2,FALSE)-Q$3),$G79,$K79),"")</f>
        <v/>
      </c>
      <c r="R79" s="97" t="str">
        <f>IF(AND($B79&gt;0,$C79&gt;0,$D79&gt;0,NOT(ISBLANK($H79))),_xlfn.NORM.INV(ABS(VLOOKUP($M$1,VLookups!$A$43:$B$44,2,FALSE)-R$3),$G79,$K79),"")</f>
        <v/>
      </c>
      <c r="S79" s="98" t="str">
        <f>IF(AND($B79&gt;0,$C79&gt;0,$D79&gt;0,NOT(ISBLANK($H79))),_xlfn.NORM.INV(ABS(VLOOKUP($M$1,VLookups!$A$43:$B$44,2,FALSE)-S$3),$G79,$K79),"")</f>
        <v/>
      </c>
      <c r="T79" s="97" t="str">
        <f>IF(AND($B79&gt;0,$C79&gt;0,$D79&gt;0,NOT(ISBLANK($H79))),_xlfn.NORM.INV(ABS(VLOOKUP($M$1,VLookups!$A$43:$B$44,2,FALSE)-T$3),$G79,$K79),"")</f>
        <v/>
      </c>
      <c r="U79" s="5"/>
      <c r="V79" s="172"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3" t="e">
        <f t="shared" si="261"/>
        <v>#N/A</v>
      </c>
      <c r="DU79" s="173" t="e">
        <f t="shared" si="262"/>
        <v>#N/A</v>
      </c>
      <c r="DV79" s="173" t="e">
        <f t="shared" si="263"/>
        <v>#N/A</v>
      </c>
      <c r="DW79" s="173" t="e">
        <f t="shared" si="264"/>
        <v>#N/A</v>
      </c>
      <c r="DX79" s="173" t="e">
        <f t="shared" si="265"/>
        <v>#N/A</v>
      </c>
      <c r="DY79" s="173" t="e">
        <f t="shared" si="266"/>
        <v>#N/A</v>
      </c>
      <c r="DZ79" s="173" t="e">
        <f t="shared" si="267"/>
        <v>#N/A</v>
      </c>
      <c r="EA79" s="173" t="e">
        <f t="shared" si="268"/>
        <v>#N/A</v>
      </c>
      <c r="EB79" s="173" t="e">
        <f t="shared" si="269"/>
        <v>#N/A</v>
      </c>
      <c r="EC79" s="173" t="e">
        <f t="shared" si="270"/>
        <v>#N/A</v>
      </c>
      <c r="ED79" s="173" t="e">
        <f t="shared" si="271"/>
        <v>#N/A</v>
      </c>
      <c r="EE79" s="173" t="e">
        <f t="shared" si="272"/>
        <v>#N/A</v>
      </c>
      <c r="EF79" s="173" t="e">
        <f t="shared" si="273"/>
        <v>#N/A</v>
      </c>
      <c r="EG79" s="173" t="e">
        <f t="shared" si="274"/>
        <v>#N/A</v>
      </c>
      <c r="EH79" s="173" t="e">
        <f t="shared" si="275"/>
        <v>#N/A</v>
      </c>
      <c r="EI79" s="173" t="e">
        <f t="shared" si="276"/>
        <v>#N/A</v>
      </c>
      <c r="EJ79" s="173" t="e">
        <f t="shared" si="277"/>
        <v>#N/A</v>
      </c>
      <c r="EK79" s="173" t="e">
        <f t="shared" si="278"/>
        <v>#N/A</v>
      </c>
      <c r="EL79" s="173" t="e">
        <f t="shared" si="279"/>
        <v>#N/A</v>
      </c>
      <c r="EM79" s="173" t="e">
        <f t="shared" si="280"/>
        <v>#N/A</v>
      </c>
      <c r="EN79" s="173" t="e">
        <f t="shared" si="281"/>
        <v>#N/A</v>
      </c>
      <c r="EO79" s="173" t="e">
        <f t="shared" si="282"/>
        <v>#N/A</v>
      </c>
      <c r="EP79" s="173" t="e">
        <f t="shared" si="283"/>
        <v>#N/A</v>
      </c>
      <c r="EQ79" s="173" t="e">
        <f t="shared" si="284"/>
        <v>#N/A</v>
      </c>
      <c r="ER79" s="173" t="e">
        <f t="shared" si="285"/>
        <v>#N/A</v>
      </c>
      <c r="ES79" s="173" t="e">
        <f t="shared" si="286"/>
        <v>#N/A</v>
      </c>
      <c r="ET79" s="173" t="e">
        <f t="shared" si="287"/>
        <v>#N/A</v>
      </c>
      <c r="EU79" s="173" t="e">
        <f t="shared" si="288"/>
        <v>#N/A</v>
      </c>
      <c r="EV79" s="173" t="e">
        <f t="shared" si="289"/>
        <v>#N/A</v>
      </c>
      <c r="EW79" s="173" t="e">
        <f t="shared" si="290"/>
        <v>#N/A</v>
      </c>
      <c r="EX79" s="173" t="e">
        <f t="shared" si="291"/>
        <v>#N/A</v>
      </c>
      <c r="EY79" s="173" t="e">
        <f t="shared" si="292"/>
        <v>#N/A</v>
      </c>
      <c r="EZ79" s="173" t="e">
        <f t="shared" si="293"/>
        <v>#N/A</v>
      </c>
      <c r="FA79" s="173" t="e">
        <f t="shared" si="294"/>
        <v>#N/A</v>
      </c>
      <c r="FB79" s="173" t="e">
        <f t="shared" si="295"/>
        <v>#N/A</v>
      </c>
      <c r="FC79" s="173" t="e">
        <f t="shared" si="296"/>
        <v>#N/A</v>
      </c>
      <c r="FD79" s="173" t="e">
        <f t="shared" si="297"/>
        <v>#N/A</v>
      </c>
      <c r="FE79" s="173" t="e">
        <f t="shared" si="298"/>
        <v>#N/A</v>
      </c>
      <c r="FF79" s="173" t="e">
        <f t="shared" si="299"/>
        <v>#N/A</v>
      </c>
      <c r="FG79" s="173" t="e">
        <f t="shared" si="300"/>
        <v>#N/A</v>
      </c>
      <c r="FH79" s="173" t="e">
        <f t="shared" si="301"/>
        <v>#N/A</v>
      </c>
      <c r="FI79" s="173" t="e">
        <f t="shared" si="302"/>
        <v>#N/A</v>
      </c>
      <c r="FJ79" s="173" t="e">
        <f t="shared" si="303"/>
        <v>#N/A</v>
      </c>
      <c r="FK79" s="173" t="e">
        <f t="shared" si="304"/>
        <v>#N/A</v>
      </c>
      <c r="FL79" s="173" t="e">
        <f t="shared" si="305"/>
        <v>#N/A</v>
      </c>
      <c r="FM79" s="173" t="e">
        <f t="shared" si="306"/>
        <v>#N/A</v>
      </c>
      <c r="FN79" s="173" t="e">
        <f t="shared" si="307"/>
        <v>#N/A</v>
      </c>
      <c r="FO79" s="173" t="e">
        <f t="shared" si="308"/>
        <v>#N/A</v>
      </c>
      <c r="FP79" s="173" t="e">
        <f t="shared" si="309"/>
        <v>#N/A</v>
      </c>
      <c r="FQ79" s="173" t="e">
        <f t="shared" si="310"/>
        <v>#N/A</v>
      </c>
      <c r="FR79" s="173" t="e">
        <f t="shared" si="311"/>
        <v>#N/A</v>
      </c>
      <c r="FS79" s="173" t="e">
        <f t="shared" si="312"/>
        <v>#N/A</v>
      </c>
      <c r="FT79" s="173" t="e">
        <f t="shared" si="313"/>
        <v>#N/A</v>
      </c>
      <c r="FU79" s="173" t="e">
        <f t="shared" si="314"/>
        <v>#N/A</v>
      </c>
      <c r="FV79" s="173" t="e">
        <f t="shared" si="315"/>
        <v>#N/A</v>
      </c>
      <c r="FW79" s="173" t="e">
        <f t="shared" si="316"/>
        <v>#N/A</v>
      </c>
      <c r="FX79" s="173" t="e">
        <f t="shared" si="317"/>
        <v>#N/A</v>
      </c>
      <c r="FY79" s="173" t="e">
        <f t="shared" si="318"/>
        <v>#N/A</v>
      </c>
      <c r="FZ79" s="173" t="e">
        <f t="shared" si="319"/>
        <v>#N/A</v>
      </c>
      <c r="GA79" s="173" t="e">
        <f t="shared" si="320"/>
        <v>#N/A</v>
      </c>
      <c r="GB79" s="173" t="e">
        <f t="shared" si="321"/>
        <v>#N/A</v>
      </c>
      <c r="GC79" s="173" t="e">
        <f t="shared" si="322"/>
        <v>#N/A</v>
      </c>
      <c r="GD79" s="173" t="e">
        <f t="shared" si="323"/>
        <v>#N/A</v>
      </c>
      <c r="GE79" s="173" t="e">
        <f t="shared" si="324"/>
        <v>#N/A</v>
      </c>
      <c r="GF79" s="173" t="e">
        <f t="shared" si="325"/>
        <v>#N/A</v>
      </c>
      <c r="GG79" s="173" t="e">
        <f t="shared" si="326"/>
        <v>#N/A</v>
      </c>
      <c r="GH79" s="173" t="e">
        <f t="shared" si="327"/>
        <v>#N/A</v>
      </c>
      <c r="GI79" s="173" t="e">
        <f t="shared" si="328"/>
        <v>#N/A</v>
      </c>
      <c r="GJ79" s="173" t="e">
        <f t="shared" si="329"/>
        <v>#N/A</v>
      </c>
      <c r="GK79" s="173" t="e">
        <f t="shared" si="330"/>
        <v>#N/A</v>
      </c>
      <c r="GL79" s="173" t="e">
        <f t="shared" si="331"/>
        <v>#N/A</v>
      </c>
      <c r="GM79" s="173" t="e">
        <f t="shared" si="332"/>
        <v>#N/A</v>
      </c>
      <c r="GN79" s="173" t="e">
        <f t="shared" si="333"/>
        <v>#N/A</v>
      </c>
      <c r="GO79" s="173" t="e">
        <f t="shared" si="334"/>
        <v>#N/A</v>
      </c>
      <c r="GP79" s="173" t="e">
        <f t="shared" si="335"/>
        <v>#N/A</v>
      </c>
      <c r="GQ79" s="173" t="e">
        <f t="shared" si="336"/>
        <v>#N/A</v>
      </c>
      <c r="GR79" s="173" t="e">
        <f t="shared" si="337"/>
        <v>#N/A</v>
      </c>
      <c r="GS79" s="173" t="e">
        <f t="shared" si="338"/>
        <v>#N/A</v>
      </c>
      <c r="GT79" s="173" t="e">
        <f t="shared" si="339"/>
        <v>#N/A</v>
      </c>
      <c r="GU79" s="173" t="e">
        <f t="shared" si="340"/>
        <v>#N/A</v>
      </c>
      <c r="GV79" s="173" t="e">
        <f t="shared" si="341"/>
        <v>#N/A</v>
      </c>
      <c r="GW79" s="173" t="e">
        <f t="shared" si="342"/>
        <v>#N/A</v>
      </c>
      <c r="GX79" s="173" t="e">
        <f t="shared" si="343"/>
        <v>#N/A</v>
      </c>
      <c r="GY79" s="173" t="e">
        <f t="shared" si="344"/>
        <v>#N/A</v>
      </c>
      <c r="GZ79" s="173" t="e">
        <f t="shared" si="345"/>
        <v>#N/A</v>
      </c>
      <c r="HA79" s="173" t="e">
        <f t="shared" si="346"/>
        <v>#N/A</v>
      </c>
      <c r="HB79" s="173" t="e">
        <f t="shared" si="347"/>
        <v>#N/A</v>
      </c>
      <c r="HC79" s="173" t="e">
        <f t="shared" si="348"/>
        <v>#N/A</v>
      </c>
      <c r="HD79" s="173" t="e">
        <f t="shared" si="349"/>
        <v>#N/A</v>
      </c>
      <c r="HE79" s="173" t="e">
        <f t="shared" si="350"/>
        <v>#N/A</v>
      </c>
      <c r="HF79" s="173" t="e">
        <f t="shared" si="351"/>
        <v>#N/A</v>
      </c>
      <c r="HG79" s="173" t="e">
        <f t="shared" si="352"/>
        <v>#N/A</v>
      </c>
      <c r="HH79" s="173" t="e">
        <f t="shared" si="353"/>
        <v>#N/A</v>
      </c>
      <c r="HI79" s="173" t="e">
        <f t="shared" si="354"/>
        <v>#N/A</v>
      </c>
      <c r="HJ79" s="173" t="e">
        <f t="shared" si="355"/>
        <v>#N/A</v>
      </c>
      <c r="HK79" s="173" t="e">
        <f t="shared" si="356"/>
        <v>#N/A</v>
      </c>
      <c r="HL79" s="173" t="e">
        <f t="shared" si="357"/>
        <v>#N/A</v>
      </c>
      <c r="HM79" s="173" t="e">
        <f t="shared" si="358"/>
        <v>#N/A</v>
      </c>
      <c r="HN79" s="173" t="e">
        <f t="shared" si="359"/>
        <v>#N/A</v>
      </c>
      <c r="HO79" s="173" t="e">
        <f t="shared" si="360"/>
        <v>#N/A</v>
      </c>
      <c r="HP79" s="173" t="e">
        <f t="shared" si="361"/>
        <v>#N/A</v>
      </c>
    </row>
    <row r="80" spans="1:224" hidden="1" x14ac:dyDescent="0.25">
      <c r="A80" s="4">
        <v>77</v>
      </c>
      <c r="B80" s="99"/>
      <c r="C80" s="99"/>
      <c r="D80" s="99"/>
      <c r="E80" s="36" t="str">
        <f t="shared" si="362"/>
        <v/>
      </c>
      <c r="F80" s="36" t="str">
        <f t="shared" si="363"/>
        <v/>
      </c>
      <c r="G80" s="77" t="str">
        <f t="shared" si="364"/>
        <v/>
      </c>
      <c r="H80" s="23"/>
      <c r="I80" s="58"/>
      <c r="J80" s="300"/>
      <c r="K80" s="78" t="str">
        <f>IF(AND(B80&gt;0,C80&gt;0,D80&gt;0),IF(ISBLANK(J80),IF(ISBLANK(H80),"",(D80-B80)*VLOOKUP(H80,VLookups!$A$4:$B$13,2,FALSE)),J80),"")</f>
        <v/>
      </c>
      <c r="L80" s="79" t="str">
        <f t="shared" si="257"/>
        <v/>
      </c>
      <c r="M80" s="99"/>
      <c r="N80" s="290" t="str">
        <f>IF(AND(M80&gt;0,C80&gt;0,NOT(K80="")),ABS(VLOOKUP($M$1,VLookups!$A$43:$B$44,2,FALSE)-_xlfn.NORM.DIST(M80,G80,K80,TRUE)),"")</f>
        <v/>
      </c>
      <c r="O80" s="98" t="str">
        <f>IF(AND($B80&gt;0,$C80&gt;0,$D80&gt;0,NOT(ISBLANK($H80))),_xlfn.NORM.INV(ABS(VLOOKUP($M$1,VLookups!$A$43:$B$44,2,FALSE)-O$3),$G80,$K80),"")</f>
        <v/>
      </c>
      <c r="P80" s="97" t="str">
        <f>IF(AND($B80&gt;0,$C80&gt;0,$D80&gt;0,NOT(ISBLANK($H80))),_xlfn.NORM.INV(ABS(VLOOKUP($M$1,VLookups!$A$43:$B$44,2,FALSE)-P$3),$G80,$K80),"")</f>
        <v/>
      </c>
      <c r="Q80" s="98" t="str">
        <f>IF(AND($B80&gt;0,$C80&gt;0,$D80&gt;0,NOT(ISBLANK($H80))),_xlfn.NORM.INV(ABS(VLOOKUP($M$1,VLookups!$A$43:$B$44,2,FALSE)-Q$3),$G80,$K80),"")</f>
        <v/>
      </c>
      <c r="R80" s="97" t="str">
        <f>IF(AND($B80&gt;0,$C80&gt;0,$D80&gt;0,NOT(ISBLANK($H80))),_xlfn.NORM.INV(ABS(VLOOKUP($M$1,VLookups!$A$43:$B$44,2,FALSE)-R$3),$G80,$K80),"")</f>
        <v/>
      </c>
      <c r="S80" s="98" t="str">
        <f>IF(AND($B80&gt;0,$C80&gt;0,$D80&gt;0,NOT(ISBLANK($H80))),_xlfn.NORM.INV(ABS(VLOOKUP($M$1,VLookups!$A$43:$B$44,2,FALSE)-S$3),$G80,$K80),"")</f>
        <v/>
      </c>
      <c r="T80" s="97" t="str">
        <f>IF(AND($B80&gt;0,$C80&gt;0,$D80&gt;0,NOT(ISBLANK($H80))),_xlfn.NORM.INV(ABS(VLOOKUP($M$1,VLookups!$A$43:$B$44,2,FALSE)-T$3),$G80,$K80),"")</f>
        <v/>
      </c>
      <c r="U80" s="5"/>
      <c r="V80" s="172"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3" t="e">
        <f t="shared" si="261"/>
        <v>#N/A</v>
      </c>
      <c r="DU80" s="173" t="e">
        <f t="shared" si="262"/>
        <v>#N/A</v>
      </c>
      <c r="DV80" s="173" t="e">
        <f t="shared" si="263"/>
        <v>#N/A</v>
      </c>
      <c r="DW80" s="173" t="e">
        <f t="shared" si="264"/>
        <v>#N/A</v>
      </c>
      <c r="DX80" s="173" t="e">
        <f t="shared" si="265"/>
        <v>#N/A</v>
      </c>
      <c r="DY80" s="173" t="e">
        <f t="shared" si="266"/>
        <v>#N/A</v>
      </c>
      <c r="DZ80" s="173" t="e">
        <f t="shared" si="267"/>
        <v>#N/A</v>
      </c>
      <c r="EA80" s="173" t="e">
        <f t="shared" si="268"/>
        <v>#N/A</v>
      </c>
      <c r="EB80" s="173" t="e">
        <f t="shared" si="269"/>
        <v>#N/A</v>
      </c>
      <c r="EC80" s="173" t="e">
        <f t="shared" si="270"/>
        <v>#N/A</v>
      </c>
      <c r="ED80" s="173" t="e">
        <f t="shared" si="271"/>
        <v>#N/A</v>
      </c>
      <c r="EE80" s="173" t="e">
        <f t="shared" si="272"/>
        <v>#N/A</v>
      </c>
      <c r="EF80" s="173" t="e">
        <f t="shared" si="273"/>
        <v>#N/A</v>
      </c>
      <c r="EG80" s="173" t="e">
        <f t="shared" si="274"/>
        <v>#N/A</v>
      </c>
      <c r="EH80" s="173" t="e">
        <f t="shared" si="275"/>
        <v>#N/A</v>
      </c>
      <c r="EI80" s="173" t="e">
        <f t="shared" si="276"/>
        <v>#N/A</v>
      </c>
      <c r="EJ80" s="173" t="e">
        <f t="shared" si="277"/>
        <v>#N/A</v>
      </c>
      <c r="EK80" s="173" t="e">
        <f t="shared" si="278"/>
        <v>#N/A</v>
      </c>
      <c r="EL80" s="173" t="e">
        <f t="shared" si="279"/>
        <v>#N/A</v>
      </c>
      <c r="EM80" s="173" t="e">
        <f t="shared" si="280"/>
        <v>#N/A</v>
      </c>
      <c r="EN80" s="173" t="e">
        <f t="shared" si="281"/>
        <v>#N/A</v>
      </c>
      <c r="EO80" s="173" t="e">
        <f t="shared" si="282"/>
        <v>#N/A</v>
      </c>
      <c r="EP80" s="173" t="e">
        <f t="shared" si="283"/>
        <v>#N/A</v>
      </c>
      <c r="EQ80" s="173" t="e">
        <f t="shared" si="284"/>
        <v>#N/A</v>
      </c>
      <c r="ER80" s="173" t="e">
        <f t="shared" si="285"/>
        <v>#N/A</v>
      </c>
      <c r="ES80" s="173" t="e">
        <f t="shared" si="286"/>
        <v>#N/A</v>
      </c>
      <c r="ET80" s="173" t="e">
        <f t="shared" si="287"/>
        <v>#N/A</v>
      </c>
      <c r="EU80" s="173" t="e">
        <f t="shared" si="288"/>
        <v>#N/A</v>
      </c>
      <c r="EV80" s="173" t="e">
        <f t="shared" si="289"/>
        <v>#N/A</v>
      </c>
      <c r="EW80" s="173" t="e">
        <f t="shared" si="290"/>
        <v>#N/A</v>
      </c>
      <c r="EX80" s="173" t="e">
        <f t="shared" si="291"/>
        <v>#N/A</v>
      </c>
      <c r="EY80" s="173" t="e">
        <f t="shared" si="292"/>
        <v>#N/A</v>
      </c>
      <c r="EZ80" s="173" t="e">
        <f t="shared" si="293"/>
        <v>#N/A</v>
      </c>
      <c r="FA80" s="173" t="e">
        <f t="shared" si="294"/>
        <v>#N/A</v>
      </c>
      <c r="FB80" s="173" t="e">
        <f t="shared" si="295"/>
        <v>#N/A</v>
      </c>
      <c r="FC80" s="173" t="e">
        <f t="shared" si="296"/>
        <v>#N/A</v>
      </c>
      <c r="FD80" s="173" t="e">
        <f t="shared" si="297"/>
        <v>#N/A</v>
      </c>
      <c r="FE80" s="173" t="e">
        <f t="shared" si="298"/>
        <v>#N/A</v>
      </c>
      <c r="FF80" s="173" t="e">
        <f t="shared" si="299"/>
        <v>#N/A</v>
      </c>
      <c r="FG80" s="173" t="e">
        <f t="shared" si="300"/>
        <v>#N/A</v>
      </c>
      <c r="FH80" s="173" t="e">
        <f t="shared" si="301"/>
        <v>#N/A</v>
      </c>
      <c r="FI80" s="173" t="e">
        <f t="shared" si="302"/>
        <v>#N/A</v>
      </c>
      <c r="FJ80" s="173" t="e">
        <f t="shared" si="303"/>
        <v>#N/A</v>
      </c>
      <c r="FK80" s="173" t="e">
        <f t="shared" si="304"/>
        <v>#N/A</v>
      </c>
      <c r="FL80" s="173" t="e">
        <f t="shared" si="305"/>
        <v>#N/A</v>
      </c>
      <c r="FM80" s="173" t="e">
        <f t="shared" si="306"/>
        <v>#N/A</v>
      </c>
      <c r="FN80" s="173" t="e">
        <f t="shared" si="307"/>
        <v>#N/A</v>
      </c>
      <c r="FO80" s="173" t="e">
        <f t="shared" si="308"/>
        <v>#N/A</v>
      </c>
      <c r="FP80" s="173" t="e">
        <f t="shared" si="309"/>
        <v>#N/A</v>
      </c>
      <c r="FQ80" s="173" t="e">
        <f t="shared" si="310"/>
        <v>#N/A</v>
      </c>
      <c r="FR80" s="173" t="e">
        <f t="shared" si="311"/>
        <v>#N/A</v>
      </c>
      <c r="FS80" s="173" t="e">
        <f t="shared" si="312"/>
        <v>#N/A</v>
      </c>
      <c r="FT80" s="173" t="e">
        <f t="shared" si="313"/>
        <v>#N/A</v>
      </c>
      <c r="FU80" s="173" t="e">
        <f t="shared" si="314"/>
        <v>#N/A</v>
      </c>
      <c r="FV80" s="173" t="e">
        <f t="shared" si="315"/>
        <v>#N/A</v>
      </c>
      <c r="FW80" s="173" t="e">
        <f t="shared" si="316"/>
        <v>#N/A</v>
      </c>
      <c r="FX80" s="173" t="e">
        <f t="shared" si="317"/>
        <v>#N/A</v>
      </c>
      <c r="FY80" s="173" t="e">
        <f t="shared" si="318"/>
        <v>#N/A</v>
      </c>
      <c r="FZ80" s="173" t="e">
        <f t="shared" si="319"/>
        <v>#N/A</v>
      </c>
      <c r="GA80" s="173" t="e">
        <f t="shared" si="320"/>
        <v>#N/A</v>
      </c>
      <c r="GB80" s="173" t="e">
        <f t="shared" si="321"/>
        <v>#N/A</v>
      </c>
      <c r="GC80" s="173" t="e">
        <f t="shared" si="322"/>
        <v>#N/A</v>
      </c>
      <c r="GD80" s="173" t="e">
        <f t="shared" si="323"/>
        <v>#N/A</v>
      </c>
      <c r="GE80" s="173" t="e">
        <f t="shared" si="324"/>
        <v>#N/A</v>
      </c>
      <c r="GF80" s="173" t="e">
        <f t="shared" si="325"/>
        <v>#N/A</v>
      </c>
      <c r="GG80" s="173" t="e">
        <f t="shared" si="326"/>
        <v>#N/A</v>
      </c>
      <c r="GH80" s="173" t="e">
        <f t="shared" si="327"/>
        <v>#N/A</v>
      </c>
      <c r="GI80" s="173" t="e">
        <f t="shared" si="328"/>
        <v>#N/A</v>
      </c>
      <c r="GJ80" s="173" t="e">
        <f t="shared" si="329"/>
        <v>#N/A</v>
      </c>
      <c r="GK80" s="173" t="e">
        <f t="shared" si="330"/>
        <v>#N/A</v>
      </c>
      <c r="GL80" s="173" t="e">
        <f t="shared" si="331"/>
        <v>#N/A</v>
      </c>
      <c r="GM80" s="173" t="e">
        <f t="shared" si="332"/>
        <v>#N/A</v>
      </c>
      <c r="GN80" s="173" t="e">
        <f t="shared" si="333"/>
        <v>#N/A</v>
      </c>
      <c r="GO80" s="173" t="e">
        <f t="shared" si="334"/>
        <v>#N/A</v>
      </c>
      <c r="GP80" s="173" t="e">
        <f t="shared" si="335"/>
        <v>#N/A</v>
      </c>
      <c r="GQ80" s="173" t="e">
        <f t="shared" si="336"/>
        <v>#N/A</v>
      </c>
      <c r="GR80" s="173" t="e">
        <f t="shared" si="337"/>
        <v>#N/A</v>
      </c>
      <c r="GS80" s="173" t="e">
        <f t="shared" si="338"/>
        <v>#N/A</v>
      </c>
      <c r="GT80" s="173" t="e">
        <f t="shared" si="339"/>
        <v>#N/A</v>
      </c>
      <c r="GU80" s="173" t="e">
        <f t="shared" si="340"/>
        <v>#N/A</v>
      </c>
      <c r="GV80" s="173" t="e">
        <f t="shared" si="341"/>
        <v>#N/A</v>
      </c>
      <c r="GW80" s="173" t="e">
        <f t="shared" si="342"/>
        <v>#N/A</v>
      </c>
      <c r="GX80" s="173" t="e">
        <f t="shared" si="343"/>
        <v>#N/A</v>
      </c>
      <c r="GY80" s="173" t="e">
        <f t="shared" si="344"/>
        <v>#N/A</v>
      </c>
      <c r="GZ80" s="173" t="e">
        <f t="shared" si="345"/>
        <v>#N/A</v>
      </c>
      <c r="HA80" s="173" t="e">
        <f t="shared" si="346"/>
        <v>#N/A</v>
      </c>
      <c r="HB80" s="173" t="e">
        <f t="shared" si="347"/>
        <v>#N/A</v>
      </c>
      <c r="HC80" s="173" t="e">
        <f t="shared" si="348"/>
        <v>#N/A</v>
      </c>
      <c r="HD80" s="173" t="e">
        <f t="shared" si="349"/>
        <v>#N/A</v>
      </c>
      <c r="HE80" s="173" t="e">
        <f t="shared" si="350"/>
        <v>#N/A</v>
      </c>
      <c r="HF80" s="173" t="e">
        <f t="shared" si="351"/>
        <v>#N/A</v>
      </c>
      <c r="HG80" s="173" t="e">
        <f t="shared" si="352"/>
        <v>#N/A</v>
      </c>
      <c r="HH80" s="173" t="e">
        <f t="shared" si="353"/>
        <v>#N/A</v>
      </c>
      <c r="HI80" s="173" t="e">
        <f t="shared" si="354"/>
        <v>#N/A</v>
      </c>
      <c r="HJ80" s="173" t="e">
        <f t="shared" si="355"/>
        <v>#N/A</v>
      </c>
      <c r="HK80" s="173" t="e">
        <f t="shared" si="356"/>
        <v>#N/A</v>
      </c>
      <c r="HL80" s="173" t="e">
        <f t="shared" si="357"/>
        <v>#N/A</v>
      </c>
      <c r="HM80" s="173" t="e">
        <f t="shared" si="358"/>
        <v>#N/A</v>
      </c>
      <c r="HN80" s="173" t="e">
        <f t="shared" si="359"/>
        <v>#N/A</v>
      </c>
      <c r="HO80" s="173" t="e">
        <f t="shared" si="360"/>
        <v>#N/A</v>
      </c>
      <c r="HP80" s="173" t="e">
        <f t="shared" si="361"/>
        <v>#N/A</v>
      </c>
    </row>
    <row r="81" spans="1:224" hidden="1" x14ac:dyDescent="0.25">
      <c r="A81" s="4">
        <v>78</v>
      </c>
      <c r="B81" s="99"/>
      <c r="C81" s="99"/>
      <c r="D81" s="99"/>
      <c r="E81" s="36" t="str">
        <f t="shared" si="362"/>
        <v/>
      </c>
      <c r="F81" s="36" t="str">
        <f t="shared" si="363"/>
        <v/>
      </c>
      <c r="G81" s="77" t="str">
        <f t="shared" si="364"/>
        <v/>
      </c>
      <c r="H81" s="23"/>
      <c r="I81" s="58"/>
      <c r="J81" s="300"/>
      <c r="K81" s="78" t="str">
        <f>IF(AND(B81&gt;0,C81&gt;0,D81&gt;0),IF(ISBLANK(J81),IF(ISBLANK(H81),"",(D81-B81)*VLOOKUP(H81,VLookups!$A$4:$B$13,2,FALSE)),J81),"")</f>
        <v/>
      </c>
      <c r="L81" s="79" t="str">
        <f t="shared" si="257"/>
        <v/>
      </c>
      <c r="M81" s="99"/>
      <c r="N81" s="290" t="str">
        <f>IF(AND(M81&gt;0,C81&gt;0,NOT(K81="")),ABS(VLOOKUP($M$1,VLookups!$A$43:$B$44,2,FALSE)-_xlfn.NORM.DIST(M81,G81,K81,TRUE)),"")</f>
        <v/>
      </c>
      <c r="O81" s="98" t="str">
        <f>IF(AND($B81&gt;0,$C81&gt;0,$D81&gt;0,NOT(ISBLANK($H81))),_xlfn.NORM.INV(ABS(VLOOKUP($M$1,VLookups!$A$43:$B$44,2,FALSE)-O$3),$G81,$K81),"")</f>
        <v/>
      </c>
      <c r="P81" s="97" t="str">
        <f>IF(AND($B81&gt;0,$C81&gt;0,$D81&gt;0,NOT(ISBLANK($H81))),_xlfn.NORM.INV(ABS(VLOOKUP($M$1,VLookups!$A$43:$B$44,2,FALSE)-P$3),$G81,$K81),"")</f>
        <v/>
      </c>
      <c r="Q81" s="98" t="str">
        <f>IF(AND($B81&gt;0,$C81&gt;0,$D81&gt;0,NOT(ISBLANK($H81))),_xlfn.NORM.INV(ABS(VLOOKUP($M$1,VLookups!$A$43:$B$44,2,FALSE)-Q$3),$G81,$K81),"")</f>
        <v/>
      </c>
      <c r="R81" s="97" t="str">
        <f>IF(AND($B81&gt;0,$C81&gt;0,$D81&gt;0,NOT(ISBLANK($H81))),_xlfn.NORM.INV(ABS(VLOOKUP($M$1,VLookups!$A$43:$B$44,2,FALSE)-R$3),$G81,$K81),"")</f>
        <v/>
      </c>
      <c r="S81" s="98" t="str">
        <f>IF(AND($B81&gt;0,$C81&gt;0,$D81&gt;0,NOT(ISBLANK($H81))),_xlfn.NORM.INV(ABS(VLOOKUP($M$1,VLookups!$A$43:$B$44,2,FALSE)-S$3),$G81,$K81),"")</f>
        <v/>
      </c>
      <c r="T81" s="97" t="str">
        <f>IF(AND($B81&gt;0,$C81&gt;0,$D81&gt;0,NOT(ISBLANK($H81))),_xlfn.NORM.INV(ABS(VLOOKUP($M$1,VLookups!$A$43:$B$44,2,FALSE)-T$3),$G81,$K81),"")</f>
        <v/>
      </c>
      <c r="U81" s="5"/>
      <c r="V81" s="172"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3" t="e">
        <f t="shared" si="261"/>
        <v>#N/A</v>
      </c>
      <c r="DU81" s="173" t="e">
        <f t="shared" si="262"/>
        <v>#N/A</v>
      </c>
      <c r="DV81" s="173" t="e">
        <f t="shared" si="263"/>
        <v>#N/A</v>
      </c>
      <c r="DW81" s="173" t="e">
        <f t="shared" si="264"/>
        <v>#N/A</v>
      </c>
      <c r="DX81" s="173" t="e">
        <f t="shared" si="265"/>
        <v>#N/A</v>
      </c>
      <c r="DY81" s="173" t="e">
        <f t="shared" si="266"/>
        <v>#N/A</v>
      </c>
      <c r="DZ81" s="173" t="e">
        <f t="shared" si="267"/>
        <v>#N/A</v>
      </c>
      <c r="EA81" s="173" t="e">
        <f t="shared" si="268"/>
        <v>#N/A</v>
      </c>
      <c r="EB81" s="173" t="e">
        <f t="shared" si="269"/>
        <v>#N/A</v>
      </c>
      <c r="EC81" s="173" t="e">
        <f t="shared" si="270"/>
        <v>#N/A</v>
      </c>
      <c r="ED81" s="173" t="e">
        <f t="shared" si="271"/>
        <v>#N/A</v>
      </c>
      <c r="EE81" s="173" t="e">
        <f t="shared" si="272"/>
        <v>#N/A</v>
      </c>
      <c r="EF81" s="173" t="e">
        <f t="shared" si="273"/>
        <v>#N/A</v>
      </c>
      <c r="EG81" s="173" t="e">
        <f t="shared" si="274"/>
        <v>#N/A</v>
      </c>
      <c r="EH81" s="173" t="e">
        <f t="shared" si="275"/>
        <v>#N/A</v>
      </c>
      <c r="EI81" s="173" t="e">
        <f t="shared" si="276"/>
        <v>#N/A</v>
      </c>
      <c r="EJ81" s="173" t="e">
        <f t="shared" si="277"/>
        <v>#N/A</v>
      </c>
      <c r="EK81" s="173" t="e">
        <f t="shared" si="278"/>
        <v>#N/A</v>
      </c>
      <c r="EL81" s="173" t="e">
        <f t="shared" si="279"/>
        <v>#N/A</v>
      </c>
      <c r="EM81" s="173" t="e">
        <f t="shared" si="280"/>
        <v>#N/A</v>
      </c>
      <c r="EN81" s="173" t="e">
        <f t="shared" si="281"/>
        <v>#N/A</v>
      </c>
      <c r="EO81" s="173" t="e">
        <f t="shared" si="282"/>
        <v>#N/A</v>
      </c>
      <c r="EP81" s="173" t="e">
        <f t="shared" si="283"/>
        <v>#N/A</v>
      </c>
      <c r="EQ81" s="173" t="e">
        <f t="shared" si="284"/>
        <v>#N/A</v>
      </c>
      <c r="ER81" s="173" t="e">
        <f t="shared" si="285"/>
        <v>#N/A</v>
      </c>
      <c r="ES81" s="173" t="e">
        <f t="shared" si="286"/>
        <v>#N/A</v>
      </c>
      <c r="ET81" s="173" t="e">
        <f t="shared" si="287"/>
        <v>#N/A</v>
      </c>
      <c r="EU81" s="173" t="e">
        <f t="shared" si="288"/>
        <v>#N/A</v>
      </c>
      <c r="EV81" s="173" t="e">
        <f t="shared" si="289"/>
        <v>#N/A</v>
      </c>
      <c r="EW81" s="173" t="e">
        <f t="shared" si="290"/>
        <v>#N/A</v>
      </c>
      <c r="EX81" s="173" t="e">
        <f t="shared" si="291"/>
        <v>#N/A</v>
      </c>
      <c r="EY81" s="173" t="e">
        <f t="shared" si="292"/>
        <v>#N/A</v>
      </c>
      <c r="EZ81" s="173" t="e">
        <f t="shared" si="293"/>
        <v>#N/A</v>
      </c>
      <c r="FA81" s="173" t="e">
        <f t="shared" si="294"/>
        <v>#N/A</v>
      </c>
      <c r="FB81" s="173" t="e">
        <f t="shared" si="295"/>
        <v>#N/A</v>
      </c>
      <c r="FC81" s="173" t="e">
        <f t="shared" si="296"/>
        <v>#N/A</v>
      </c>
      <c r="FD81" s="173" t="e">
        <f t="shared" si="297"/>
        <v>#N/A</v>
      </c>
      <c r="FE81" s="173" t="e">
        <f t="shared" si="298"/>
        <v>#N/A</v>
      </c>
      <c r="FF81" s="173" t="e">
        <f t="shared" si="299"/>
        <v>#N/A</v>
      </c>
      <c r="FG81" s="173" t="e">
        <f t="shared" si="300"/>
        <v>#N/A</v>
      </c>
      <c r="FH81" s="173" t="e">
        <f t="shared" si="301"/>
        <v>#N/A</v>
      </c>
      <c r="FI81" s="173" t="e">
        <f t="shared" si="302"/>
        <v>#N/A</v>
      </c>
      <c r="FJ81" s="173" t="e">
        <f t="shared" si="303"/>
        <v>#N/A</v>
      </c>
      <c r="FK81" s="173" t="e">
        <f t="shared" si="304"/>
        <v>#N/A</v>
      </c>
      <c r="FL81" s="173" t="e">
        <f t="shared" si="305"/>
        <v>#N/A</v>
      </c>
      <c r="FM81" s="173" t="e">
        <f t="shared" si="306"/>
        <v>#N/A</v>
      </c>
      <c r="FN81" s="173" t="e">
        <f t="shared" si="307"/>
        <v>#N/A</v>
      </c>
      <c r="FO81" s="173" t="e">
        <f t="shared" si="308"/>
        <v>#N/A</v>
      </c>
      <c r="FP81" s="173" t="e">
        <f t="shared" si="309"/>
        <v>#N/A</v>
      </c>
      <c r="FQ81" s="173" t="e">
        <f t="shared" si="310"/>
        <v>#N/A</v>
      </c>
      <c r="FR81" s="173" t="e">
        <f t="shared" si="311"/>
        <v>#N/A</v>
      </c>
      <c r="FS81" s="173" t="e">
        <f t="shared" si="312"/>
        <v>#N/A</v>
      </c>
      <c r="FT81" s="173" t="e">
        <f t="shared" si="313"/>
        <v>#N/A</v>
      </c>
      <c r="FU81" s="173" t="e">
        <f t="shared" si="314"/>
        <v>#N/A</v>
      </c>
      <c r="FV81" s="173" t="e">
        <f t="shared" si="315"/>
        <v>#N/A</v>
      </c>
      <c r="FW81" s="173" t="e">
        <f t="shared" si="316"/>
        <v>#N/A</v>
      </c>
      <c r="FX81" s="173" t="e">
        <f t="shared" si="317"/>
        <v>#N/A</v>
      </c>
      <c r="FY81" s="173" t="e">
        <f t="shared" si="318"/>
        <v>#N/A</v>
      </c>
      <c r="FZ81" s="173" t="e">
        <f t="shared" si="319"/>
        <v>#N/A</v>
      </c>
      <c r="GA81" s="173" t="e">
        <f t="shared" si="320"/>
        <v>#N/A</v>
      </c>
      <c r="GB81" s="173" t="e">
        <f t="shared" si="321"/>
        <v>#N/A</v>
      </c>
      <c r="GC81" s="173" t="e">
        <f t="shared" si="322"/>
        <v>#N/A</v>
      </c>
      <c r="GD81" s="173" t="e">
        <f t="shared" si="323"/>
        <v>#N/A</v>
      </c>
      <c r="GE81" s="173" t="e">
        <f t="shared" si="324"/>
        <v>#N/A</v>
      </c>
      <c r="GF81" s="173" t="e">
        <f t="shared" si="325"/>
        <v>#N/A</v>
      </c>
      <c r="GG81" s="173" t="e">
        <f t="shared" si="326"/>
        <v>#N/A</v>
      </c>
      <c r="GH81" s="173" t="e">
        <f t="shared" si="327"/>
        <v>#N/A</v>
      </c>
      <c r="GI81" s="173" t="e">
        <f t="shared" si="328"/>
        <v>#N/A</v>
      </c>
      <c r="GJ81" s="173" t="e">
        <f t="shared" si="329"/>
        <v>#N/A</v>
      </c>
      <c r="GK81" s="173" t="e">
        <f t="shared" si="330"/>
        <v>#N/A</v>
      </c>
      <c r="GL81" s="173" t="e">
        <f t="shared" si="331"/>
        <v>#N/A</v>
      </c>
      <c r="GM81" s="173" t="e">
        <f t="shared" si="332"/>
        <v>#N/A</v>
      </c>
      <c r="GN81" s="173" t="e">
        <f t="shared" si="333"/>
        <v>#N/A</v>
      </c>
      <c r="GO81" s="173" t="e">
        <f t="shared" si="334"/>
        <v>#N/A</v>
      </c>
      <c r="GP81" s="173" t="e">
        <f t="shared" si="335"/>
        <v>#N/A</v>
      </c>
      <c r="GQ81" s="173" t="e">
        <f t="shared" si="336"/>
        <v>#N/A</v>
      </c>
      <c r="GR81" s="173" t="e">
        <f t="shared" si="337"/>
        <v>#N/A</v>
      </c>
      <c r="GS81" s="173" t="e">
        <f t="shared" si="338"/>
        <v>#N/A</v>
      </c>
      <c r="GT81" s="173" t="e">
        <f t="shared" si="339"/>
        <v>#N/A</v>
      </c>
      <c r="GU81" s="173" t="e">
        <f t="shared" si="340"/>
        <v>#N/A</v>
      </c>
      <c r="GV81" s="173" t="e">
        <f t="shared" si="341"/>
        <v>#N/A</v>
      </c>
      <c r="GW81" s="173" t="e">
        <f t="shared" si="342"/>
        <v>#N/A</v>
      </c>
      <c r="GX81" s="173" t="e">
        <f t="shared" si="343"/>
        <v>#N/A</v>
      </c>
      <c r="GY81" s="173" t="e">
        <f t="shared" si="344"/>
        <v>#N/A</v>
      </c>
      <c r="GZ81" s="173" t="e">
        <f t="shared" si="345"/>
        <v>#N/A</v>
      </c>
      <c r="HA81" s="173" t="e">
        <f t="shared" si="346"/>
        <v>#N/A</v>
      </c>
      <c r="HB81" s="173" t="e">
        <f t="shared" si="347"/>
        <v>#N/A</v>
      </c>
      <c r="HC81" s="173" t="e">
        <f t="shared" si="348"/>
        <v>#N/A</v>
      </c>
      <c r="HD81" s="173" t="e">
        <f t="shared" si="349"/>
        <v>#N/A</v>
      </c>
      <c r="HE81" s="173" t="e">
        <f t="shared" si="350"/>
        <v>#N/A</v>
      </c>
      <c r="HF81" s="173" t="e">
        <f t="shared" si="351"/>
        <v>#N/A</v>
      </c>
      <c r="HG81" s="173" t="e">
        <f t="shared" si="352"/>
        <v>#N/A</v>
      </c>
      <c r="HH81" s="173" t="e">
        <f t="shared" si="353"/>
        <v>#N/A</v>
      </c>
      <c r="HI81" s="173" t="e">
        <f t="shared" si="354"/>
        <v>#N/A</v>
      </c>
      <c r="HJ81" s="173" t="e">
        <f t="shared" si="355"/>
        <v>#N/A</v>
      </c>
      <c r="HK81" s="173" t="e">
        <f t="shared" si="356"/>
        <v>#N/A</v>
      </c>
      <c r="HL81" s="173" t="e">
        <f t="shared" si="357"/>
        <v>#N/A</v>
      </c>
      <c r="HM81" s="173" t="e">
        <f t="shared" si="358"/>
        <v>#N/A</v>
      </c>
      <c r="HN81" s="173" t="e">
        <f t="shared" si="359"/>
        <v>#N/A</v>
      </c>
      <c r="HO81" s="173" t="e">
        <f t="shared" si="360"/>
        <v>#N/A</v>
      </c>
      <c r="HP81" s="173" t="e">
        <f t="shared" si="361"/>
        <v>#N/A</v>
      </c>
    </row>
    <row r="82" spans="1:224" hidden="1" x14ac:dyDescent="0.25">
      <c r="A82" s="4">
        <v>79</v>
      </c>
      <c r="B82" s="99"/>
      <c r="C82" s="99"/>
      <c r="D82" s="99"/>
      <c r="E82" s="36" t="str">
        <f t="shared" si="362"/>
        <v/>
      </c>
      <c r="F82" s="36" t="str">
        <f t="shared" si="363"/>
        <v/>
      </c>
      <c r="G82" s="77" t="str">
        <f t="shared" si="364"/>
        <v/>
      </c>
      <c r="H82" s="23"/>
      <c r="I82" s="58"/>
      <c r="J82" s="300"/>
      <c r="K82" s="78" t="str">
        <f>IF(AND(B82&gt;0,C82&gt;0,D82&gt;0),IF(ISBLANK(J82),IF(ISBLANK(H82),"",(D82-B82)*VLOOKUP(H82,VLookups!$A$4:$B$13,2,FALSE)),J82),"")</f>
        <v/>
      </c>
      <c r="L82" s="79" t="str">
        <f t="shared" si="257"/>
        <v/>
      </c>
      <c r="M82" s="99"/>
      <c r="N82" s="290" t="str">
        <f>IF(AND(M82&gt;0,C82&gt;0,NOT(K82="")),ABS(VLOOKUP($M$1,VLookups!$A$43:$B$44,2,FALSE)-_xlfn.NORM.DIST(M82,G82,K82,TRUE)),"")</f>
        <v/>
      </c>
      <c r="O82" s="98" t="str">
        <f>IF(AND($B82&gt;0,$C82&gt;0,$D82&gt;0,NOT(ISBLANK($H82))),_xlfn.NORM.INV(ABS(VLOOKUP($M$1,VLookups!$A$43:$B$44,2,FALSE)-O$3),$G82,$K82),"")</f>
        <v/>
      </c>
      <c r="P82" s="97" t="str">
        <f>IF(AND($B82&gt;0,$C82&gt;0,$D82&gt;0,NOT(ISBLANK($H82))),_xlfn.NORM.INV(ABS(VLOOKUP($M$1,VLookups!$A$43:$B$44,2,FALSE)-P$3),$G82,$K82),"")</f>
        <v/>
      </c>
      <c r="Q82" s="98" t="str">
        <f>IF(AND($B82&gt;0,$C82&gt;0,$D82&gt;0,NOT(ISBLANK($H82))),_xlfn.NORM.INV(ABS(VLOOKUP($M$1,VLookups!$A$43:$B$44,2,FALSE)-Q$3),$G82,$K82),"")</f>
        <v/>
      </c>
      <c r="R82" s="97" t="str">
        <f>IF(AND($B82&gt;0,$C82&gt;0,$D82&gt;0,NOT(ISBLANK($H82))),_xlfn.NORM.INV(ABS(VLOOKUP($M$1,VLookups!$A$43:$B$44,2,FALSE)-R$3),$G82,$K82),"")</f>
        <v/>
      </c>
      <c r="S82" s="98" t="str">
        <f>IF(AND($B82&gt;0,$C82&gt;0,$D82&gt;0,NOT(ISBLANK($H82))),_xlfn.NORM.INV(ABS(VLOOKUP($M$1,VLookups!$A$43:$B$44,2,FALSE)-S$3),$G82,$K82),"")</f>
        <v/>
      </c>
      <c r="T82" s="97" t="str">
        <f>IF(AND($B82&gt;0,$C82&gt;0,$D82&gt;0,NOT(ISBLANK($H82))),_xlfn.NORM.INV(ABS(VLOOKUP($M$1,VLookups!$A$43:$B$44,2,FALSE)-T$3),$G82,$K82),"")</f>
        <v/>
      </c>
      <c r="U82" s="5"/>
      <c r="V82" s="172"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3" t="e">
        <f t="shared" si="261"/>
        <v>#N/A</v>
      </c>
      <c r="DU82" s="173" t="e">
        <f t="shared" si="262"/>
        <v>#N/A</v>
      </c>
      <c r="DV82" s="173" t="e">
        <f t="shared" si="263"/>
        <v>#N/A</v>
      </c>
      <c r="DW82" s="173" t="e">
        <f t="shared" si="264"/>
        <v>#N/A</v>
      </c>
      <c r="DX82" s="173" t="e">
        <f t="shared" si="265"/>
        <v>#N/A</v>
      </c>
      <c r="DY82" s="173" t="e">
        <f t="shared" si="266"/>
        <v>#N/A</v>
      </c>
      <c r="DZ82" s="173" t="e">
        <f t="shared" si="267"/>
        <v>#N/A</v>
      </c>
      <c r="EA82" s="173" t="e">
        <f t="shared" si="268"/>
        <v>#N/A</v>
      </c>
      <c r="EB82" s="173" t="e">
        <f t="shared" si="269"/>
        <v>#N/A</v>
      </c>
      <c r="EC82" s="173" t="e">
        <f t="shared" si="270"/>
        <v>#N/A</v>
      </c>
      <c r="ED82" s="173" t="e">
        <f t="shared" si="271"/>
        <v>#N/A</v>
      </c>
      <c r="EE82" s="173" t="e">
        <f t="shared" si="272"/>
        <v>#N/A</v>
      </c>
      <c r="EF82" s="173" t="e">
        <f t="shared" si="273"/>
        <v>#N/A</v>
      </c>
      <c r="EG82" s="173" t="e">
        <f t="shared" si="274"/>
        <v>#N/A</v>
      </c>
      <c r="EH82" s="173" t="e">
        <f t="shared" si="275"/>
        <v>#N/A</v>
      </c>
      <c r="EI82" s="173" t="e">
        <f t="shared" si="276"/>
        <v>#N/A</v>
      </c>
      <c r="EJ82" s="173" t="e">
        <f t="shared" si="277"/>
        <v>#N/A</v>
      </c>
      <c r="EK82" s="173" t="e">
        <f t="shared" si="278"/>
        <v>#N/A</v>
      </c>
      <c r="EL82" s="173" t="e">
        <f t="shared" si="279"/>
        <v>#N/A</v>
      </c>
      <c r="EM82" s="173" t="e">
        <f t="shared" si="280"/>
        <v>#N/A</v>
      </c>
      <c r="EN82" s="173" t="e">
        <f t="shared" si="281"/>
        <v>#N/A</v>
      </c>
      <c r="EO82" s="173" t="e">
        <f t="shared" si="282"/>
        <v>#N/A</v>
      </c>
      <c r="EP82" s="173" t="e">
        <f t="shared" si="283"/>
        <v>#N/A</v>
      </c>
      <c r="EQ82" s="173" t="e">
        <f t="shared" si="284"/>
        <v>#N/A</v>
      </c>
      <c r="ER82" s="173" t="e">
        <f t="shared" si="285"/>
        <v>#N/A</v>
      </c>
      <c r="ES82" s="173" t="e">
        <f t="shared" si="286"/>
        <v>#N/A</v>
      </c>
      <c r="ET82" s="173" t="e">
        <f t="shared" si="287"/>
        <v>#N/A</v>
      </c>
      <c r="EU82" s="173" t="e">
        <f t="shared" si="288"/>
        <v>#N/A</v>
      </c>
      <c r="EV82" s="173" t="e">
        <f t="shared" si="289"/>
        <v>#N/A</v>
      </c>
      <c r="EW82" s="173" t="e">
        <f t="shared" si="290"/>
        <v>#N/A</v>
      </c>
      <c r="EX82" s="173" t="e">
        <f t="shared" si="291"/>
        <v>#N/A</v>
      </c>
      <c r="EY82" s="173" t="e">
        <f t="shared" si="292"/>
        <v>#N/A</v>
      </c>
      <c r="EZ82" s="173" t="e">
        <f t="shared" si="293"/>
        <v>#N/A</v>
      </c>
      <c r="FA82" s="173" t="e">
        <f t="shared" si="294"/>
        <v>#N/A</v>
      </c>
      <c r="FB82" s="173" t="e">
        <f t="shared" si="295"/>
        <v>#N/A</v>
      </c>
      <c r="FC82" s="173" t="e">
        <f t="shared" si="296"/>
        <v>#N/A</v>
      </c>
      <c r="FD82" s="173" t="e">
        <f t="shared" si="297"/>
        <v>#N/A</v>
      </c>
      <c r="FE82" s="173" t="e">
        <f t="shared" si="298"/>
        <v>#N/A</v>
      </c>
      <c r="FF82" s="173" t="e">
        <f t="shared" si="299"/>
        <v>#N/A</v>
      </c>
      <c r="FG82" s="173" t="e">
        <f t="shared" si="300"/>
        <v>#N/A</v>
      </c>
      <c r="FH82" s="173" t="e">
        <f t="shared" si="301"/>
        <v>#N/A</v>
      </c>
      <c r="FI82" s="173" t="e">
        <f t="shared" si="302"/>
        <v>#N/A</v>
      </c>
      <c r="FJ82" s="173" t="e">
        <f t="shared" si="303"/>
        <v>#N/A</v>
      </c>
      <c r="FK82" s="173" t="e">
        <f t="shared" si="304"/>
        <v>#N/A</v>
      </c>
      <c r="FL82" s="173" t="e">
        <f t="shared" si="305"/>
        <v>#N/A</v>
      </c>
      <c r="FM82" s="173" t="e">
        <f t="shared" si="306"/>
        <v>#N/A</v>
      </c>
      <c r="FN82" s="173" t="e">
        <f t="shared" si="307"/>
        <v>#N/A</v>
      </c>
      <c r="FO82" s="173" t="e">
        <f t="shared" si="308"/>
        <v>#N/A</v>
      </c>
      <c r="FP82" s="173" t="e">
        <f t="shared" si="309"/>
        <v>#N/A</v>
      </c>
      <c r="FQ82" s="173" t="e">
        <f t="shared" si="310"/>
        <v>#N/A</v>
      </c>
      <c r="FR82" s="173" t="e">
        <f t="shared" si="311"/>
        <v>#N/A</v>
      </c>
      <c r="FS82" s="173" t="e">
        <f t="shared" si="312"/>
        <v>#N/A</v>
      </c>
      <c r="FT82" s="173" t="e">
        <f t="shared" si="313"/>
        <v>#N/A</v>
      </c>
      <c r="FU82" s="173" t="e">
        <f t="shared" si="314"/>
        <v>#N/A</v>
      </c>
      <c r="FV82" s="173" t="e">
        <f t="shared" si="315"/>
        <v>#N/A</v>
      </c>
      <c r="FW82" s="173" t="e">
        <f t="shared" si="316"/>
        <v>#N/A</v>
      </c>
      <c r="FX82" s="173" t="e">
        <f t="shared" si="317"/>
        <v>#N/A</v>
      </c>
      <c r="FY82" s="173" t="e">
        <f t="shared" si="318"/>
        <v>#N/A</v>
      </c>
      <c r="FZ82" s="173" t="e">
        <f t="shared" si="319"/>
        <v>#N/A</v>
      </c>
      <c r="GA82" s="173" t="e">
        <f t="shared" si="320"/>
        <v>#N/A</v>
      </c>
      <c r="GB82" s="173" t="e">
        <f t="shared" si="321"/>
        <v>#N/A</v>
      </c>
      <c r="GC82" s="173" t="e">
        <f t="shared" si="322"/>
        <v>#N/A</v>
      </c>
      <c r="GD82" s="173" t="e">
        <f t="shared" si="323"/>
        <v>#N/A</v>
      </c>
      <c r="GE82" s="173" t="e">
        <f t="shared" si="324"/>
        <v>#N/A</v>
      </c>
      <c r="GF82" s="173" t="e">
        <f t="shared" si="325"/>
        <v>#N/A</v>
      </c>
      <c r="GG82" s="173" t="e">
        <f t="shared" si="326"/>
        <v>#N/A</v>
      </c>
      <c r="GH82" s="173" t="e">
        <f t="shared" si="327"/>
        <v>#N/A</v>
      </c>
      <c r="GI82" s="173" t="e">
        <f t="shared" si="328"/>
        <v>#N/A</v>
      </c>
      <c r="GJ82" s="173" t="e">
        <f t="shared" si="329"/>
        <v>#N/A</v>
      </c>
      <c r="GK82" s="173" t="e">
        <f t="shared" si="330"/>
        <v>#N/A</v>
      </c>
      <c r="GL82" s="173" t="e">
        <f t="shared" si="331"/>
        <v>#N/A</v>
      </c>
      <c r="GM82" s="173" t="e">
        <f t="shared" si="332"/>
        <v>#N/A</v>
      </c>
      <c r="GN82" s="173" t="e">
        <f t="shared" si="333"/>
        <v>#N/A</v>
      </c>
      <c r="GO82" s="173" t="e">
        <f t="shared" si="334"/>
        <v>#N/A</v>
      </c>
      <c r="GP82" s="173" t="e">
        <f t="shared" si="335"/>
        <v>#N/A</v>
      </c>
      <c r="GQ82" s="173" t="e">
        <f t="shared" si="336"/>
        <v>#N/A</v>
      </c>
      <c r="GR82" s="173" t="e">
        <f t="shared" si="337"/>
        <v>#N/A</v>
      </c>
      <c r="GS82" s="173" t="e">
        <f t="shared" si="338"/>
        <v>#N/A</v>
      </c>
      <c r="GT82" s="173" t="e">
        <f t="shared" si="339"/>
        <v>#N/A</v>
      </c>
      <c r="GU82" s="173" t="e">
        <f t="shared" si="340"/>
        <v>#N/A</v>
      </c>
      <c r="GV82" s="173" t="e">
        <f t="shared" si="341"/>
        <v>#N/A</v>
      </c>
      <c r="GW82" s="173" t="e">
        <f t="shared" si="342"/>
        <v>#N/A</v>
      </c>
      <c r="GX82" s="173" t="e">
        <f t="shared" si="343"/>
        <v>#N/A</v>
      </c>
      <c r="GY82" s="173" t="e">
        <f t="shared" si="344"/>
        <v>#N/A</v>
      </c>
      <c r="GZ82" s="173" t="e">
        <f t="shared" si="345"/>
        <v>#N/A</v>
      </c>
      <c r="HA82" s="173" t="e">
        <f t="shared" si="346"/>
        <v>#N/A</v>
      </c>
      <c r="HB82" s="173" t="e">
        <f t="shared" si="347"/>
        <v>#N/A</v>
      </c>
      <c r="HC82" s="173" t="e">
        <f t="shared" si="348"/>
        <v>#N/A</v>
      </c>
      <c r="HD82" s="173" t="e">
        <f t="shared" si="349"/>
        <v>#N/A</v>
      </c>
      <c r="HE82" s="173" t="e">
        <f t="shared" si="350"/>
        <v>#N/A</v>
      </c>
      <c r="HF82" s="173" t="e">
        <f t="shared" si="351"/>
        <v>#N/A</v>
      </c>
      <c r="HG82" s="173" t="e">
        <f t="shared" si="352"/>
        <v>#N/A</v>
      </c>
      <c r="HH82" s="173" t="e">
        <f t="shared" si="353"/>
        <v>#N/A</v>
      </c>
      <c r="HI82" s="173" t="e">
        <f t="shared" si="354"/>
        <v>#N/A</v>
      </c>
      <c r="HJ82" s="173" t="e">
        <f t="shared" si="355"/>
        <v>#N/A</v>
      </c>
      <c r="HK82" s="173" t="e">
        <f t="shared" si="356"/>
        <v>#N/A</v>
      </c>
      <c r="HL82" s="173" t="e">
        <f t="shared" si="357"/>
        <v>#N/A</v>
      </c>
      <c r="HM82" s="173" t="e">
        <f t="shared" si="358"/>
        <v>#N/A</v>
      </c>
      <c r="HN82" s="173" t="e">
        <f t="shared" si="359"/>
        <v>#N/A</v>
      </c>
      <c r="HO82" s="173" t="e">
        <f t="shared" si="360"/>
        <v>#N/A</v>
      </c>
      <c r="HP82" s="173" t="e">
        <f t="shared" si="361"/>
        <v>#N/A</v>
      </c>
    </row>
    <row r="83" spans="1:224" hidden="1" x14ac:dyDescent="0.25">
      <c r="A83" s="4">
        <v>80</v>
      </c>
      <c r="B83" s="99"/>
      <c r="C83" s="99"/>
      <c r="D83" s="99"/>
      <c r="E83" s="36" t="str">
        <f t="shared" si="362"/>
        <v/>
      </c>
      <c r="F83" s="36" t="str">
        <f t="shared" si="363"/>
        <v/>
      </c>
      <c r="G83" s="77" t="str">
        <f t="shared" si="364"/>
        <v/>
      </c>
      <c r="H83" s="23"/>
      <c r="I83" s="58"/>
      <c r="J83" s="300"/>
      <c r="K83" s="78" t="str">
        <f>IF(AND(B83&gt;0,C83&gt;0,D83&gt;0),IF(ISBLANK(J83),IF(ISBLANK(H83),"",(D83-B83)*VLOOKUP(H83,VLookups!$A$4:$B$13,2,FALSE)),J83),"")</f>
        <v/>
      </c>
      <c r="L83" s="79" t="str">
        <f t="shared" si="257"/>
        <v/>
      </c>
      <c r="M83" s="99"/>
      <c r="N83" s="290" t="str">
        <f>IF(AND(M83&gt;0,C83&gt;0,NOT(K83="")),ABS(VLOOKUP($M$1,VLookups!$A$43:$B$44,2,FALSE)-_xlfn.NORM.DIST(M83,G83,K83,TRUE)),"")</f>
        <v/>
      </c>
      <c r="O83" s="98" t="str">
        <f>IF(AND($B83&gt;0,$C83&gt;0,$D83&gt;0,NOT(ISBLANK($H83))),_xlfn.NORM.INV(ABS(VLOOKUP($M$1,VLookups!$A$43:$B$44,2,FALSE)-O$3),$G83,$K83),"")</f>
        <v/>
      </c>
      <c r="P83" s="97" t="str">
        <f>IF(AND($B83&gt;0,$C83&gt;0,$D83&gt;0,NOT(ISBLANK($H83))),_xlfn.NORM.INV(ABS(VLOOKUP($M$1,VLookups!$A$43:$B$44,2,FALSE)-P$3),$G83,$K83),"")</f>
        <v/>
      </c>
      <c r="Q83" s="98" t="str">
        <f>IF(AND($B83&gt;0,$C83&gt;0,$D83&gt;0,NOT(ISBLANK($H83))),_xlfn.NORM.INV(ABS(VLOOKUP($M$1,VLookups!$A$43:$B$44,2,FALSE)-Q$3),$G83,$K83),"")</f>
        <v/>
      </c>
      <c r="R83" s="97" t="str">
        <f>IF(AND($B83&gt;0,$C83&gt;0,$D83&gt;0,NOT(ISBLANK($H83))),_xlfn.NORM.INV(ABS(VLOOKUP($M$1,VLookups!$A$43:$B$44,2,FALSE)-R$3),$G83,$K83),"")</f>
        <v/>
      </c>
      <c r="S83" s="98" t="str">
        <f>IF(AND($B83&gt;0,$C83&gt;0,$D83&gt;0,NOT(ISBLANK($H83))),_xlfn.NORM.INV(ABS(VLOOKUP($M$1,VLookups!$A$43:$B$44,2,FALSE)-S$3),$G83,$K83),"")</f>
        <v/>
      </c>
      <c r="T83" s="97" t="str">
        <f>IF(AND($B83&gt;0,$C83&gt;0,$D83&gt;0,NOT(ISBLANK($H83))),_xlfn.NORM.INV(ABS(VLOOKUP($M$1,VLookups!$A$43:$B$44,2,FALSE)-T$3),$G83,$K83),"")</f>
        <v/>
      </c>
      <c r="U83" s="5"/>
      <c r="V83" s="172"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3" t="e">
        <f t="shared" si="261"/>
        <v>#N/A</v>
      </c>
      <c r="DU83" s="173" t="e">
        <f t="shared" si="262"/>
        <v>#N/A</v>
      </c>
      <c r="DV83" s="173" t="e">
        <f t="shared" si="263"/>
        <v>#N/A</v>
      </c>
      <c r="DW83" s="173" t="e">
        <f t="shared" si="264"/>
        <v>#N/A</v>
      </c>
      <c r="DX83" s="173" t="e">
        <f t="shared" si="265"/>
        <v>#N/A</v>
      </c>
      <c r="DY83" s="173" t="e">
        <f t="shared" si="266"/>
        <v>#N/A</v>
      </c>
      <c r="DZ83" s="173" t="e">
        <f t="shared" si="267"/>
        <v>#N/A</v>
      </c>
      <c r="EA83" s="173" t="e">
        <f t="shared" si="268"/>
        <v>#N/A</v>
      </c>
      <c r="EB83" s="173" t="e">
        <f t="shared" si="269"/>
        <v>#N/A</v>
      </c>
      <c r="EC83" s="173" t="e">
        <f t="shared" si="270"/>
        <v>#N/A</v>
      </c>
      <c r="ED83" s="173" t="e">
        <f t="shared" si="271"/>
        <v>#N/A</v>
      </c>
      <c r="EE83" s="173" t="e">
        <f t="shared" si="272"/>
        <v>#N/A</v>
      </c>
      <c r="EF83" s="173" t="e">
        <f t="shared" si="273"/>
        <v>#N/A</v>
      </c>
      <c r="EG83" s="173" t="e">
        <f t="shared" si="274"/>
        <v>#N/A</v>
      </c>
      <c r="EH83" s="173" t="e">
        <f t="shared" si="275"/>
        <v>#N/A</v>
      </c>
      <c r="EI83" s="173" t="e">
        <f t="shared" si="276"/>
        <v>#N/A</v>
      </c>
      <c r="EJ83" s="173" t="e">
        <f t="shared" si="277"/>
        <v>#N/A</v>
      </c>
      <c r="EK83" s="173" t="e">
        <f t="shared" si="278"/>
        <v>#N/A</v>
      </c>
      <c r="EL83" s="173" t="e">
        <f t="shared" si="279"/>
        <v>#N/A</v>
      </c>
      <c r="EM83" s="173" t="e">
        <f t="shared" si="280"/>
        <v>#N/A</v>
      </c>
      <c r="EN83" s="173" t="e">
        <f t="shared" si="281"/>
        <v>#N/A</v>
      </c>
      <c r="EO83" s="173" t="e">
        <f t="shared" si="282"/>
        <v>#N/A</v>
      </c>
      <c r="EP83" s="173" t="e">
        <f t="shared" si="283"/>
        <v>#N/A</v>
      </c>
      <c r="EQ83" s="173" t="e">
        <f t="shared" si="284"/>
        <v>#N/A</v>
      </c>
      <c r="ER83" s="173" t="e">
        <f t="shared" si="285"/>
        <v>#N/A</v>
      </c>
      <c r="ES83" s="173" t="e">
        <f t="shared" si="286"/>
        <v>#N/A</v>
      </c>
      <c r="ET83" s="173" t="e">
        <f t="shared" si="287"/>
        <v>#N/A</v>
      </c>
      <c r="EU83" s="173" t="e">
        <f t="shared" si="288"/>
        <v>#N/A</v>
      </c>
      <c r="EV83" s="173" t="e">
        <f t="shared" si="289"/>
        <v>#N/A</v>
      </c>
      <c r="EW83" s="173" t="e">
        <f t="shared" si="290"/>
        <v>#N/A</v>
      </c>
      <c r="EX83" s="173" t="e">
        <f t="shared" si="291"/>
        <v>#N/A</v>
      </c>
      <c r="EY83" s="173" t="e">
        <f t="shared" si="292"/>
        <v>#N/A</v>
      </c>
      <c r="EZ83" s="173" t="e">
        <f t="shared" si="293"/>
        <v>#N/A</v>
      </c>
      <c r="FA83" s="173" t="e">
        <f t="shared" si="294"/>
        <v>#N/A</v>
      </c>
      <c r="FB83" s="173" t="e">
        <f t="shared" si="295"/>
        <v>#N/A</v>
      </c>
      <c r="FC83" s="173" t="e">
        <f t="shared" si="296"/>
        <v>#N/A</v>
      </c>
      <c r="FD83" s="173" t="e">
        <f t="shared" si="297"/>
        <v>#N/A</v>
      </c>
      <c r="FE83" s="173" t="e">
        <f t="shared" si="298"/>
        <v>#N/A</v>
      </c>
      <c r="FF83" s="173" t="e">
        <f t="shared" si="299"/>
        <v>#N/A</v>
      </c>
      <c r="FG83" s="173" t="e">
        <f t="shared" si="300"/>
        <v>#N/A</v>
      </c>
      <c r="FH83" s="173" t="e">
        <f t="shared" si="301"/>
        <v>#N/A</v>
      </c>
      <c r="FI83" s="173" t="e">
        <f t="shared" si="302"/>
        <v>#N/A</v>
      </c>
      <c r="FJ83" s="173" t="e">
        <f t="shared" si="303"/>
        <v>#N/A</v>
      </c>
      <c r="FK83" s="173" t="e">
        <f t="shared" si="304"/>
        <v>#N/A</v>
      </c>
      <c r="FL83" s="173" t="e">
        <f t="shared" si="305"/>
        <v>#N/A</v>
      </c>
      <c r="FM83" s="173" t="e">
        <f t="shared" si="306"/>
        <v>#N/A</v>
      </c>
      <c r="FN83" s="173" t="e">
        <f t="shared" si="307"/>
        <v>#N/A</v>
      </c>
      <c r="FO83" s="173" t="e">
        <f t="shared" si="308"/>
        <v>#N/A</v>
      </c>
      <c r="FP83" s="173" t="e">
        <f t="shared" si="309"/>
        <v>#N/A</v>
      </c>
      <c r="FQ83" s="173" t="e">
        <f t="shared" si="310"/>
        <v>#N/A</v>
      </c>
      <c r="FR83" s="173" t="e">
        <f t="shared" si="311"/>
        <v>#N/A</v>
      </c>
      <c r="FS83" s="173" t="e">
        <f t="shared" si="312"/>
        <v>#N/A</v>
      </c>
      <c r="FT83" s="173" t="e">
        <f t="shared" si="313"/>
        <v>#N/A</v>
      </c>
      <c r="FU83" s="173" t="e">
        <f t="shared" si="314"/>
        <v>#N/A</v>
      </c>
      <c r="FV83" s="173" t="e">
        <f t="shared" si="315"/>
        <v>#N/A</v>
      </c>
      <c r="FW83" s="173" t="e">
        <f t="shared" si="316"/>
        <v>#N/A</v>
      </c>
      <c r="FX83" s="173" t="e">
        <f t="shared" si="317"/>
        <v>#N/A</v>
      </c>
      <c r="FY83" s="173" t="e">
        <f t="shared" si="318"/>
        <v>#N/A</v>
      </c>
      <c r="FZ83" s="173" t="e">
        <f t="shared" si="319"/>
        <v>#N/A</v>
      </c>
      <c r="GA83" s="173" t="e">
        <f t="shared" si="320"/>
        <v>#N/A</v>
      </c>
      <c r="GB83" s="173" t="e">
        <f t="shared" si="321"/>
        <v>#N/A</v>
      </c>
      <c r="GC83" s="173" t="e">
        <f t="shared" si="322"/>
        <v>#N/A</v>
      </c>
      <c r="GD83" s="173" t="e">
        <f t="shared" si="323"/>
        <v>#N/A</v>
      </c>
      <c r="GE83" s="173" t="e">
        <f t="shared" si="324"/>
        <v>#N/A</v>
      </c>
      <c r="GF83" s="173" t="e">
        <f t="shared" si="325"/>
        <v>#N/A</v>
      </c>
      <c r="GG83" s="173" t="e">
        <f t="shared" si="326"/>
        <v>#N/A</v>
      </c>
      <c r="GH83" s="173" t="e">
        <f t="shared" si="327"/>
        <v>#N/A</v>
      </c>
      <c r="GI83" s="173" t="e">
        <f t="shared" si="328"/>
        <v>#N/A</v>
      </c>
      <c r="GJ83" s="173" t="e">
        <f t="shared" si="329"/>
        <v>#N/A</v>
      </c>
      <c r="GK83" s="173" t="e">
        <f t="shared" si="330"/>
        <v>#N/A</v>
      </c>
      <c r="GL83" s="173" t="e">
        <f t="shared" si="331"/>
        <v>#N/A</v>
      </c>
      <c r="GM83" s="173" t="e">
        <f t="shared" si="332"/>
        <v>#N/A</v>
      </c>
      <c r="GN83" s="173" t="e">
        <f t="shared" si="333"/>
        <v>#N/A</v>
      </c>
      <c r="GO83" s="173" t="e">
        <f t="shared" si="334"/>
        <v>#N/A</v>
      </c>
      <c r="GP83" s="173" t="e">
        <f t="shared" si="335"/>
        <v>#N/A</v>
      </c>
      <c r="GQ83" s="173" t="e">
        <f t="shared" si="336"/>
        <v>#N/A</v>
      </c>
      <c r="GR83" s="173" t="e">
        <f t="shared" si="337"/>
        <v>#N/A</v>
      </c>
      <c r="GS83" s="173" t="e">
        <f t="shared" si="338"/>
        <v>#N/A</v>
      </c>
      <c r="GT83" s="173" t="e">
        <f t="shared" si="339"/>
        <v>#N/A</v>
      </c>
      <c r="GU83" s="173" t="e">
        <f t="shared" si="340"/>
        <v>#N/A</v>
      </c>
      <c r="GV83" s="173" t="e">
        <f t="shared" si="341"/>
        <v>#N/A</v>
      </c>
      <c r="GW83" s="173" t="e">
        <f t="shared" si="342"/>
        <v>#N/A</v>
      </c>
      <c r="GX83" s="173" t="e">
        <f t="shared" si="343"/>
        <v>#N/A</v>
      </c>
      <c r="GY83" s="173" t="e">
        <f t="shared" si="344"/>
        <v>#N/A</v>
      </c>
      <c r="GZ83" s="173" t="e">
        <f t="shared" si="345"/>
        <v>#N/A</v>
      </c>
      <c r="HA83" s="173" t="e">
        <f t="shared" si="346"/>
        <v>#N/A</v>
      </c>
      <c r="HB83" s="173" t="e">
        <f t="shared" si="347"/>
        <v>#N/A</v>
      </c>
      <c r="HC83" s="173" t="e">
        <f t="shared" si="348"/>
        <v>#N/A</v>
      </c>
      <c r="HD83" s="173" t="e">
        <f t="shared" si="349"/>
        <v>#N/A</v>
      </c>
      <c r="HE83" s="173" t="e">
        <f t="shared" si="350"/>
        <v>#N/A</v>
      </c>
      <c r="HF83" s="173" t="e">
        <f t="shared" si="351"/>
        <v>#N/A</v>
      </c>
      <c r="HG83" s="173" t="e">
        <f t="shared" si="352"/>
        <v>#N/A</v>
      </c>
      <c r="HH83" s="173" t="e">
        <f t="shared" si="353"/>
        <v>#N/A</v>
      </c>
      <c r="HI83" s="173" t="e">
        <f t="shared" si="354"/>
        <v>#N/A</v>
      </c>
      <c r="HJ83" s="173" t="e">
        <f t="shared" si="355"/>
        <v>#N/A</v>
      </c>
      <c r="HK83" s="173" t="e">
        <f t="shared" si="356"/>
        <v>#N/A</v>
      </c>
      <c r="HL83" s="173" t="e">
        <f t="shared" si="357"/>
        <v>#N/A</v>
      </c>
      <c r="HM83" s="173" t="e">
        <f t="shared" si="358"/>
        <v>#N/A</v>
      </c>
      <c r="HN83" s="173" t="e">
        <f t="shared" si="359"/>
        <v>#N/A</v>
      </c>
      <c r="HO83" s="173" t="e">
        <f t="shared" si="360"/>
        <v>#N/A</v>
      </c>
      <c r="HP83" s="173" t="e">
        <f t="shared" si="361"/>
        <v>#N/A</v>
      </c>
    </row>
    <row r="84" spans="1:224" hidden="1" x14ac:dyDescent="0.25">
      <c r="A84" s="4">
        <v>81</v>
      </c>
      <c r="B84" s="99"/>
      <c r="C84" s="99"/>
      <c r="D84" s="99"/>
      <c r="E84" s="36" t="str">
        <f t="shared" si="362"/>
        <v/>
      </c>
      <c r="F84" s="36" t="str">
        <f t="shared" si="363"/>
        <v/>
      </c>
      <c r="G84" s="77" t="str">
        <f t="shared" si="364"/>
        <v/>
      </c>
      <c r="H84" s="23"/>
      <c r="I84" s="58"/>
      <c r="J84" s="300"/>
      <c r="K84" s="78" t="str">
        <f>IF(AND(B84&gt;0,C84&gt;0,D84&gt;0),IF(ISBLANK(J84),IF(ISBLANK(H84),"",(D84-B84)*VLOOKUP(H84,VLookups!$A$4:$B$13,2,FALSE)),J84),"")</f>
        <v/>
      </c>
      <c r="L84" s="79" t="str">
        <f t="shared" si="257"/>
        <v/>
      </c>
      <c r="M84" s="99"/>
      <c r="N84" s="290" t="str">
        <f>IF(AND(M84&gt;0,C84&gt;0,NOT(K84="")),ABS(VLOOKUP($M$1,VLookups!$A$43:$B$44,2,FALSE)-_xlfn.NORM.DIST(M84,G84,K84,TRUE)),"")</f>
        <v/>
      </c>
      <c r="O84" s="98" t="str">
        <f>IF(AND($B84&gt;0,$C84&gt;0,$D84&gt;0,NOT(ISBLANK($H84))),_xlfn.NORM.INV(ABS(VLOOKUP($M$1,VLookups!$A$43:$B$44,2,FALSE)-O$3),$G84,$K84),"")</f>
        <v/>
      </c>
      <c r="P84" s="97" t="str">
        <f>IF(AND($B84&gt;0,$C84&gt;0,$D84&gt;0,NOT(ISBLANK($H84))),_xlfn.NORM.INV(ABS(VLOOKUP($M$1,VLookups!$A$43:$B$44,2,FALSE)-P$3),$G84,$K84),"")</f>
        <v/>
      </c>
      <c r="Q84" s="98" t="str">
        <f>IF(AND($B84&gt;0,$C84&gt;0,$D84&gt;0,NOT(ISBLANK($H84))),_xlfn.NORM.INV(ABS(VLOOKUP($M$1,VLookups!$A$43:$B$44,2,FALSE)-Q$3),$G84,$K84),"")</f>
        <v/>
      </c>
      <c r="R84" s="97" t="str">
        <f>IF(AND($B84&gt;0,$C84&gt;0,$D84&gt;0,NOT(ISBLANK($H84))),_xlfn.NORM.INV(ABS(VLOOKUP($M$1,VLookups!$A$43:$B$44,2,FALSE)-R$3),$G84,$K84),"")</f>
        <v/>
      </c>
      <c r="S84" s="98" t="str">
        <f>IF(AND($B84&gt;0,$C84&gt;0,$D84&gt;0,NOT(ISBLANK($H84))),_xlfn.NORM.INV(ABS(VLOOKUP($M$1,VLookups!$A$43:$B$44,2,FALSE)-S$3),$G84,$K84),"")</f>
        <v/>
      </c>
      <c r="T84" s="97" t="str">
        <f>IF(AND($B84&gt;0,$C84&gt;0,$D84&gt;0,NOT(ISBLANK($H84))),_xlfn.NORM.INV(ABS(VLOOKUP($M$1,VLookups!$A$43:$B$44,2,FALSE)-T$3),$G84,$K84),"")</f>
        <v/>
      </c>
      <c r="U84" s="5"/>
      <c r="V84" s="172"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3" t="e">
        <f t="shared" si="261"/>
        <v>#N/A</v>
      </c>
      <c r="DU84" s="173" t="e">
        <f t="shared" si="262"/>
        <v>#N/A</v>
      </c>
      <c r="DV84" s="173" t="e">
        <f t="shared" si="263"/>
        <v>#N/A</v>
      </c>
      <c r="DW84" s="173" t="e">
        <f t="shared" si="264"/>
        <v>#N/A</v>
      </c>
      <c r="DX84" s="173" t="e">
        <f t="shared" si="265"/>
        <v>#N/A</v>
      </c>
      <c r="DY84" s="173" t="e">
        <f t="shared" si="266"/>
        <v>#N/A</v>
      </c>
      <c r="DZ84" s="173" t="e">
        <f t="shared" si="267"/>
        <v>#N/A</v>
      </c>
      <c r="EA84" s="173" t="e">
        <f t="shared" si="268"/>
        <v>#N/A</v>
      </c>
      <c r="EB84" s="173" t="e">
        <f t="shared" si="269"/>
        <v>#N/A</v>
      </c>
      <c r="EC84" s="173" t="e">
        <f t="shared" si="270"/>
        <v>#N/A</v>
      </c>
      <c r="ED84" s="173" t="e">
        <f t="shared" si="271"/>
        <v>#N/A</v>
      </c>
      <c r="EE84" s="173" t="e">
        <f t="shared" si="272"/>
        <v>#N/A</v>
      </c>
      <c r="EF84" s="173" t="e">
        <f t="shared" si="273"/>
        <v>#N/A</v>
      </c>
      <c r="EG84" s="173" t="e">
        <f t="shared" si="274"/>
        <v>#N/A</v>
      </c>
      <c r="EH84" s="173" t="e">
        <f t="shared" si="275"/>
        <v>#N/A</v>
      </c>
      <c r="EI84" s="173" t="e">
        <f t="shared" si="276"/>
        <v>#N/A</v>
      </c>
      <c r="EJ84" s="173" t="e">
        <f t="shared" si="277"/>
        <v>#N/A</v>
      </c>
      <c r="EK84" s="173" t="e">
        <f t="shared" si="278"/>
        <v>#N/A</v>
      </c>
      <c r="EL84" s="173" t="e">
        <f t="shared" si="279"/>
        <v>#N/A</v>
      </c>
      <c r="EM84" s="173" t="e">
        <f t="shared" si="280"/>
        <v>#N/A</v>
      </c>
      <c r="EN84" s="173" t="e">
        <f t="shared" si="281"/>
        <v>#N/A</v>
      </c>
      <c r="EO84" s="173" t="e">
        <f t="shared" si="282"/>
        <v>#N/A</v>
      </c>
      <c r="EP84" s="173" t="e">
        <f t="shared" si="283"/>
        <v>#N/A</v>
      </c>
      <c r="EQ84" s="173" t="e">
        <f t="shared" si="284"/>
        <v>#N/A</v>
      </c>
      <c r="ER84" s="173" t="e">
        <f t="shared" si="285"/>
        <v>#N/A</v>
      </c>
      <c r="ES84" s="173" t="e">
        <f t="shared" si="286"/>
        <v>#N/A</v>
      </c>
      <c r="ET84" s="173" t="e">
        <f t="shared" si="287"/>
        <v>#N/A</v>
      </c>
      <c r="EU84" s="173" t="e">
        <f t="shared" si="288"/>
        <v>#N/A</v>
      </c>
      <c r="EV84" s="173" t="e">
        <f t="shared" si="289"/>
        <v>#N/A</v>
      </c>
      <c r="EW84" s="173" t="e">
        <f t="shared" si="290"/>
        <v>#N/A</v>
      </c>
      <c r="EX84" s="173" t="e">
        <f t="shared" si="291"/>
        <v>#N/A</v>
      </c>
      <c r="EY84" s="173" t="e">
        <f t="shared" si="292"/>
        <v>#N/A</v>
      </c>
      <c r="EZ84" s="173" t="e">
        <f t="shared" si="293"/>
        <v>#N/A</v>
      </c>
      <c r="FA84" s="173" t="e">
        <f t="shared" si="294"/>
        <v>#N/A</v>
      </c>
      <c r="FB84" s="173" t="e">
        <f t="shared" si="295"/>
        <v>#N/A</v>
      </c>
      <c r="FC84" s="173" t="e">
        <f t="shared" si="296"/>
        <v>#N/A</v>
      </c>
      <c r="FD84" s="173" t="e">
        <f t="shared" si="297"/>
        <v>#N/A</v>
      </c>
      <c r="FE84" s="173" t="e">
        <f t="shared" si="298"/>
        <v>#N/A</v>
      </c>
      <c r="FF84" s="173" t="e">
        <f t="shared" si="299"/>
        <v>#N/A</v>
      </c>
      <c r="FG84" s="173" t="e">
        <f t="shared" si="300"/>
        <v>#N/A</v>
      </c>
      <c r="FH84" s="173" t="e">
        <f t="shared" si="301"/>
        <v>#N/A</v>
      </c>
      <c r="FI84" s="173" t="e">
        <f t="shared" si="302"/>
        <v>#N/A</v>
      </c>
      <c r="FJ84" s="173" t="e">
        <f t="shared" si="303"/>
        <v>#N/A</v>
      </c>
      <c r="FK84" s="173" t="e">
        <f t="shared" si="304"/>
        <v>#N/A</v>
      </c>
      <c r="FL84" s="173" t="e">
        <f t="shared" si="305"/>
        <v>#N/A</v>
      </c>
      <c r="FM84" s="173" t="e">
        <f t="shared" si="306"/>
        <v>#N/A</v>
      </c>
      <c r="FN84" s="173" t="e">
        <f t="shared" si="307"/>
        <v>#N/A</v>
      </c>
      <c r="FO84" s="173" t="e">
        <f t="shared" si="308"/>
        <v>#N/A</v>
      </c>
      <c r="FP84" s="173" t="e">
        <f t="shared" si="309"/>
        <v>#N/A</v>
      </c>
      <c r="FQ84" s="173" t="e">
        <f t="shared" si="310"/>
        <v>#N/A</v>
      </c>
      <c r="FR84" s="173" t="e">
        <f t="shared" si="311"/>
        <v>#N/A</v>
      </c>
      <c r="FS84" s="173" t="e">
        <f t="shared" si="312"/>
        <v>#N/A</v>
      </c>
      <c r="FT84" s="173" t="e">
        <f t="shared" si="313"/>
        <v>#N/A</v>
      </c>
      <c r="FU84" s="173" t="e">
        <f t="shared" si="314"/>
        <v>#N/A</v>
      </c>
      <c r="FV84" s="173" t="e">
        <f t="shared" si="315"/>
        <v>#N/A</v>
      </c>
      <c r="FW84" s="173" t="e">
        <f t="shared" si="316"/>
        <v>#N/A</v>
      </c>
      <c r="FX84" s="173" t="e">
        <f t="shared" si="317"/>
        <v>#N/A</v>
      </c>
      <c r="FY84" s="173" t="e">
        <f t="shared" si="318"/>
        <v>#N/A</v>
      </c>
      <c r="FZ84" s="173" t="e">
        <f t="shared" si="319"/>
        <v>#N/A</v>
      </c>
      <c r="GA84" s="173" t="e">
        <f t="shared" si="320"/>
        <v>#N/A</v>
      </c>
      <c r="GB84" s="173" t="e">
        <f t="shared" si="321"/>
        <v>#N/A</v>
      </c>
      <c r="GC84" s="173" t="e">
        <f t="shared" si="322"/>
        <v>#N/A</v>
      </c>
      <c r="GD84" s="173" t="e">
        <f t="shared" si="323"/>
        <v>#N/A</v>
      </c>
      <c r="GE84" s="173" t="e">
        <f t="shared" si="324"/>
        <v>#N/A</v>
      </c>
      <c r="GF84" s="173" t="e">
        <f t="shared" si="325"/>
        <v>#N/A</v>
      </c>
      <c r="GG84" s="173" t="e">
        <f t="shared" si="326"/>
        <v>#N/A</v>
      </c>
      <c r="GH84" s="173" t="e">
        <f t="shared" si="327"/>
        <v>#N/A</v>
      </c>
      <c r="GI84" s="173" t="e">
        <f t="shared" si="328"/>
        <v>#N/A</v>
      </c>
      <c r="GJ84" s="173" t="e">
        <f t="shared" si="329"/>
        <v>#N/A</v>
      </c>
      <c r="GK84" s="173" t="e">
        <f t="shared" si="330"/>
        <v>#N/A</v>
      </c>
      <c r="GL84" s="173" t="e">
        <f t="shared" si="331"/>
        <v>#N/A</v>
      </c>
      <c r="GM84" s="173" t="e">
        <f t="shared" si="332"/>
        <v>#N/A</v>
      </c>
      <c r="GN84" s="173" t="e">
        <f t="shared" si="333"/>
        <v>#N/A</v>
      </c>
      <c r="GO84" s="173" t="e">
        <f t="shared" si="334"/>
        <v>#N/A</v>
      </c>
      <c r="GP84" s="173" t="e">
        <f t="shared" si="335"/>
        <v>#N/A</v>
      </c>
      <c r="GQ84" s="173" t="e">
        <f t="shared" si="336"/>
        <v>#N/A</v>
      </c>
      <c r="GR84" s="173" t="e">
        <f t="shared" si="337"/>
        <v>#N/A</v>
      </c>
      <c r="GS84" s="173" t="e">
        <f t="shared" si="338"/>
        <v>#N/A</v>
      </c>
      <c r="GT84" s="173" t="e">
        <f t="shared" si="339"/>
        <v>#N/A</v>
      </c>
      <c r="GU84" s="173" t="e">
        <f t="shared" si="340"/>
        <v>#N/A</v>
      </c>
      <c r="GV84" s="173" t="e">
        <f t="shared" si="341"/>
        <v>#N/A</v>
      </c>
      <c r="GW84" s="173" t="e">
        <f t="shared" si="342"/>
        <v>#N/A</v>
      </c>
      <c r="GX84" s="173" t="e">
        <f t="shared" si="343"/>
        <v>#N/A</v>
      </c>
      <c r="GY84" s="173" t="e">
        <f t="shared" si="344"/>
        <v>#N/A</v>
      </c>
      <c r="GZ84" s="173" t="e">
        <f t="shared" si="345"/>
        <v>#N/A</v>
      </c>
      <c r="HA84" s="173" t="e">
        <f t="shared" si="346"/>
        <v>#N/A</v>
      </c>
      <c r="HB84" s="173" t="e">
        <f t="shared" si="347"/>
        <v>#N/A</v>
      </c>
      <c r="HC84" s="173" t="e">
        <f t="shared" si="348"/>
        <v>#N/A</v>
      </c>
      <c r="HD84" s="173" t="e">
        <f t="shared" si="349"/>
        <v>#N/A</v>
      </c>
      <c r="HE84" s="173" t="e">
        <f t="shared" si="350"/>
        <v>#N/A</v>
      </c>
      <c r="HF84" s="173" t="e">
        <f t="shared" si="351"/>
        <v>#N/A</v>
      </c>
      <c r="HG84" s="173" t="e">
        <f t="shared" si="352"/>
        <v>#N/A</v>
      </c>
      <c r="HH84" s="173" t="e">
        <f t="shared" si="353"/>
        <v>#N/A</v>
      </c>
      <c r="HI84" s="173" t="e">
        <f t="shared" si="354"/>
        <v>#N/A</v>
      </c>
      <c r="HJ84" s="173" t="e">
        <f t="shared" si="355"/>
        <v>#N/A</v>
      </c>
      <c r="HK84" s="173" t="e">
        <f t="shared" si="356"/>
        <v>#N/A</v>
      </c>
      <c r="HL84" s="173" t="e">
        <f t="shared" si="357"/>
        <v>#N/A</v>
      </c>
      <c r="HM84" s="173" t="e">
        <f t="shared" si="358"/>
        <v>#N/A</v>
      </c>
      <c r="HN84" s="173" t="e">
        <f t="shared" si="359"/>
        <v>#N/A</v>
      </c>
      <c r="HO84" s="173" t="e">
        <f t="shared" si="360"/>
        <v>#N/A</v>
      </c>
      <c r="HP84" s="173" t="e">
        <f t="shared" si="361"/>
        <v>#N/A</v>
      </c>
    </row>
    <row r="85" spans="1:224" hidden="1" x14ac:dyDescent="0.25">
      <c r="A85" s="4">
        <v>82</v>
      </c>
      <c r="B85" s="99"/>
      <c r="C85" s="99"/>
      <c r="D85" s="99"/>
      <c r="E85" s="36" t="str">
        <f t="shared" si="362"/>
        <v/>
      </c>
      <c r="F85" s="36" t="str">
        <f t="shared" si="363"/>
        <v/>
      </c>
      <c r="G85" s="77" t="str">
        <f t="shared" si="364"/>
        <v/>
      </c>
      <c r="H85" s="23"/>
      <c r="I85" s="58"/>
      <c r="J85" s="300"/>
      <c r="K85" s="78" t="str">
        <f>IF(AND(B85&gt;0,C85&gt;0,D85&gt;0),IF(ISBLANK(J85),IF(ISBLANK(H85),"",(D85-B85)*VLOOKUP(H85,VLookups!$A$4:$B$13,2,FALSE)),J85),"")</f>
        <v/>
      </c>
      <c r="L85" s="79" t="str">
        <f t="shared" si="257"/>
        <v/>
      </c>
      <c r="M85" s="99"/>
      <c r="N85" s="290" t="str">
        <f>IF(AND(M85&gt;0,C85&gt;0,NOT(K85="")),ABS(VLOOKUP($M$1,VLookups!$A$43:$B$44,2,FALSE)-_xlfn.NORM.DIST(M85,G85,K85,TRUE)),"")</f>
        <v/>
      </c>
      <c r="O85" s="98" t="str">
        <f>IF(AND($B85&gt;0,$C85&gt;0,$D85&gt;0,NOT(ISBLANK($H85))),_xlfn.NORM.INV(ABS(VLOOKUP($M$1,VLookups!$A$43:$B$44,2,FALSE)-O$3),$G85,$K85),"")</f>
        <v/>
      </c>
      <c r="P85" s="97" t="str">
        <f>IF(AND($B85&gt;0,$C85&gt;0,$D85&gt;0,NOT(ISBLANK($H85))),_xlfn.NORM.INV(ABS(VLOOKUP($M$1,VLookups!$A$43:$B$44,2,FALSE)-P$3),$G85,$K85),"")</f>
        <v/>
      </c>
      <c r="Q85" s="98" t="str">
        <f>IF(AND($B85&gt;0,$C85&gt;0,$D85&gt;0,NOT(ISBLANK($H85))),_xlfn.NORM.INV(ABS(VLOOKUP($M$1,VLookups!$A$43:$B$44,2,FALSE)-Q$3),$G85,$K85),"")</f>
        <v/>
      </c>
      <c r="R85" s="97" t="str">
        <f>IF(AND($B85&gt;0,$C85&gt;0,$D85&gt;0,NOT(ISBLANK($H85))),_xlfn.NORM.INV(ABS(VLOOKUP($M$1,VLookups!$A$43:$B$44,2,FALSE)-R$3),$G85,$K85),"")</f>
        <v/>
      </c>
      <c r="S85" s="98" t="str">
        <f>IF(AND($B85&gt;0,$C85&gt;0,$D85&gt;0,NOT(ISBLANK($H85))),_xlfn.NORM.INV(ABS(VLOOKUP($M$1,VLookups!$A$43:$B$44,2,FALSE)-S$3),$G85,$K85),"")</f>
        <v/>
      </c>
      <c r="T85" s="97" t="str">
        <f>IF(AND($B85&gt;0,$C85&gt;0,$D85&gt;0,NOT(ISBLANK($H85))),_xlfn.NORM.INV(ABS(VLOOKUP($M$1,VLookups!$A$43:$B$44,2,FALSE)-T$3),$G85,$K85),"")</f>
        <v/>
      </c>
      <c r="U85" s="5"/>
      <c r="V85" s="172"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3" t="e">
        <f t="shared" si="261"/>
        <v>#N/A</v>
      </c>
      <c r="DU85" s="173" t="e">
        <f t="shared" si="262"/>
        <v>#N/A</v>
      </c>
      <c r="DV85" s="173" t="e">
        <f t="shared" si="263"/>
        <v>#N/A</v>
      </c>
      <c r="DW85" s="173" t="e">
        <f t="shared" si="264"/>
        <v>#N/A</v>
      </c>
      <c r="DX85" s="173" t="e">
        <f t="shared" si="265"/>
        <v>#N/A</v>
      </c>
      <c r="DY85" s="173" t="e">
        <f t="shared" si="266"/>
        <v>#N/A</v>
      </c>
      <c r="DZ85" s="173" t="e">
        <f t="shared" si="267"/>
        <v>#N/A</v>
      </c>
      <c r="EA85" s="173" t="e">
        <f t="shared" si="268"/>
        <v>#N/A</v>
      </c>
      <c r="EB85" s="173" t="e">
        <f t="shared" si="269"/>
        <v>#N/A</v>
      </c>
      <c r="EC85" s="173" t="e">
        <f t="shared" si="270"/>
        <v>#N/A</v>
      </c>
      <c r="ED85" s="173" t="e">
        <f t="shared" si="271"/>
        <v>#N/A</v>
      </c>
      <c r="EE85" s="173" t="e">
        <f t="shared" si="272"/>
        <v>#N/A</v>
      </c>
      <c r="EF85" s="173" t="e">
        <f t="shared" si="273"/>
        <v>#N/A</v>
      </c>
      <c r="EG85" s="173" t="e">
        <f t="shared" si="274"/>
        <v>#N/A</v>
      </c>
      <c r="EH85" s="173" t="e">
        <f t="shared" si="275"/>
        <v>#N/A</v>
      </c>
      <c r="EI85" s="173" t="e">
        <f t="shared" si="276"/>
        <v>#N/A</v>
      </c>
      <c r="EJ85" s="173" t="e">
        <f t="shared" si="277"/>
        <v>#N/A</v>
      </c>
      <c r="EK85" s="173" t="e">
        <f t="shared" si="278"/>
        <v>#N/A</v>
      </c>
      <c r="EL85" s="173" t="e">
        <f t="shared" si="279"/>
        <v>#N/A</v>
      </c>
      <c r="EM85" s="173" t="e">
        <f t="shared" si="280"/>
        <v>#N/A</v>
      </c>
      <c r="EN85" s="173" t="e">
        <f t="shared" si="281"/>
        <v>#N/A</v>
      </c>
      <c r="EO85" s="173" t="e">
        <f t="shared" si="282"/>
        <v>#N/A</v>
      </c>
      <c r="EP85" s="173" t="e">
        <f t="shared" si="283"/>
        <v>#N/A</v>
      </c>
      <c r="EQ85" s="173" t="e">
        <f t="shared" si="284"/>
        <v>#N/A</v>
      </c>
      <c r="ER85" s="173" t="e">
        <f t="shared" si="285"/>
        <v>#N/A</v>
      </c>
      <c r="ES85" s="173" t="e">
        <f t="shared" si="286"/>
        <v>#N/A</v>
      </c>
      <c r="ET85" s="173" t="e">
        <f t="shared" si="287"/>
        <v>#N/A</v>
      </c>
      <c r="EU85" s="173" t="e">
        <f t="shared" si="288"/>
        <v>#N/A</v>
      </c>
      <c r="EV85" s="173" t="e">
        <f t="shared" si="289"/>
        <v>#N/A</v>
      </c>
      <c r="EW85" s="173" t="e">
        <f t="shared" si="290"/>
        <v>#N/A</v>
      </c>
      <c r="EX85" s="173" t="e">
        <f t="shared" si="291"/>
        <v>#N/A</v>
      </c>
      <c r="EY85" s="173" t="e">
        <f t="shared" si="292"/>
        <v>#N/A</v>
      </c>
      <c r="EZ85" s="173" t="e">
        <f t="shared" si="293"/>
        <v>#N/A</v>
      </c>
      <c r="FA85" s="173" t="e">
        <f t="shared" si="294"/>
        <v>#N/A</v>
      </c>
      <c r="FB85" s="173" t="e">
        <f t="shared" si="295"/>
        <v>#N/A</v>
      </c>
      <c r="FC85" s="173" t="e">
        <f t="shared" si="296"/>
        <v>#N/A</v>
      </c>
      <c r="FD85" s="173" t="e">
        <f t="shared" si="297"/>
        <v>#N/A</v>
      </c>
      <c r="FE85" s="173" t="e">
        <f t="shared" si="298"/>
        <v>#N/A</v>
      </c>
      <c r="FF85" s="173" t="e">
        <f t="shared" si="299"/>
        <v>#N/A</v>
      </c>
      <c r="FG85" s="173" t="e">
        <f t="shared" si="300"/>
        <v>#N/A</v>
      </c>
      <c r="FH85" s="173" t="e">
        <f t="shared" si="301"/>
        <v>#N/A</v>
      </c>
      <c r="FI85" s="173" t="e">
        <f t="shared" si="302"/>
        <v>#N/A</v>
      </c>
      <c r="FJ85" s="173" t="e">
        <f t="shared" si="303"/>
        <v>#N/A</v>
      </c>
      <c r="FK85" s="173" t="e">
        <f t="shared" si="304"/>
        <v>#N/A</v>
      </c>
      <c r="FL85" s="173" t="e">
        <f t="shared" si="305"/>
        <v>#N/A</v>
      </c>
      <c r="FM85" s="173" t="e">
        <f t="shared" si="306"/>
        <v>#N/A</v>
      </c>
      <c r="FN85" s="173" t="e">
        <f t="shared" si="307"/>
        <v>#N/A</v>
      </c>
      <c r="FO85" s="173" t="e">
        <f t="shared" si="308"/>
        <v>#N/A</v>
      </c>
      <c r="FP85" s="173" t="e">
        <f t="shared" si="309"/>
        <v>#N/A</v>
      </c>
      <c r="FQ85" s="173" t="e">
        <f t="shared" si="310"/>
        <v>#N/A</v>
      </c>
      <c r="FR85" s="173" t="e">
        <f t="shared" si="311"/>
        <v>#N/A</v>
      </c>
      <c r="FS85" s="173" t="e">
        <f t="shared" si="312"/>
        <v>#N/A</v>
      </c>
      <c r="FT85" s="173" t="e">
        <f t="shared" si="313"/>
        <v>#N/A</v>
      </c>
      <c r="FU85" s="173" t="e">
        <f t="shared" si="314"/>
        <v>#N/A</v>
      </c>
      <c r="FV85" s="173" t="e">
        <f t="shared" si="315"/>
        <v>#N/A</v>
      </c>
      <c r="FW85" s="173" t="e">
        <f t="shared" si="316"/>
        <v>#N/A</v>
      </c>
      <c r="FX85" s="173" t="e">
        <f t="shared" si="317"/>
        <v>#N/A</v>
      </c>
      <c r="FY85" s="173" t="e">
        <f t="shared" si="318"/>
        <v>#N/A</v>
      </c>
      <c r="FZ85" s="173" t="e">
        <f t="shared" si="319"/>
        <v>#N/A</v>
      </c>
      <c r="GA85" s="173" t="e">
        <f t="shared" si="320"/>
        <v>#N/A</v>
      </c>
      <c r="GB85" s="173" t="e">
        <f t="shared" si="321"/>
        <v>#N/A</v>
      </c>
      <c r="GC85" s="173" t="e">
        <f t="shared" si="322"/>
        <v>#N/A</v>
      </c>
      <c r="GD85" s="173" t="e">
        <f t="shared" si="323"/>
        <v>#N/A</v>
      </c>
      <c r="GE85" s="173" t="e">
        <f t="shared" si="324"/>
        <v>#N/A</v>
      </c>
      <c r="GF85" s="173" t="e">
        <f t="shared" si="325"/>
        <v>#N/A</v>
      </c>
      <c r="GG85" s="173" t="e">
        <f t="shared" si="326"/>
        <v>#N/A</v>
      </c>
      <c r="GH85" s="173" t="e">
        <f t="shared" si="327"/>
        <v>#N/A</v>
      </c>
      <c r="GI85" s="173" t="e">
        <f t="shared" si="328"/>
        <v>#N/A</v>
      </c>
      <c r="GJ85" s="173" t="e">
        <f t="shared" si="329"/>
        <v>#N/A</v>
      </c>
      <c r="GK85" s="173" t="e">
        <f t="shared" si="330"/>
        <v>#N/A</v>
      </c>
      <c r="GL85" s="173" t="e">
        <f t="shared" si="331"/>
        <v>#N/A</v>
      </c>
      <c r="GM85" s="173" t="e">
        <f t="shared" si="332"/>
        <v>#N/A</v>
      </c>
      <c r="GN85" s="173" t="e">
        <f t="shared" si="333"/>
        <v>#N/A</v>
      </c>
      <c r="GO85" s="173" t="e">
        <f t="shared" si="334"/>
        <v>#N/A</v>
      </c>
      <c r="GP85" s="173" t="e">
        <f t="shared" si="335"/>
        <v>#N/A</v>
      </c>
      <c r="GQ85" s="173" t="e">
        <f t="shared" si="336"/>
        <v>#N/A</v>
      </c>
      <c r="GR85" s="173" t="e">
        <f t="shared" si="337"/>
        <v>#N/A</v>
      </c>
      <c r="GS85" s="173" t="e">
        <f t="shared" si="338"/>
        <v>#N/A</v>
      </c>
      <c r="GT85" s="173" t="e">
        <f t="shared" si="339"/>
        <v>#N/A</v>
      </c>
      <c r="GU85" s="173" t="e">
        <f t="shared" si="340"/>
        <v>#N/A</v>
      </c>
      <c r="GV85" s="173" t="e">
        <f t="shared" si="341"/>
        <v>#N/A</v>
      </c>
      <c r="GW85" s="173" t="e">
        <f t="shared" si="342"/>
        <v>#N/A</v>
      </c>
      <c r="GX85" s="173" t="e">
        <f t="shared" si="343"/>
        <v>#N/A</v>
      </c>
      <c r="GY85" s="173" t="e">
        <f t="shared" si="344"/>
        <v>#N/A</v>
      </c>
      <c r="GZ85" s="173" t="e">
        <f t="shared" si="345"/>
        <v>#N/A</v>
      </c>
      <c r="HA85" s="173" t="e">
        <f t="shared" si="346"/>
        <v>#N/A</v>
      </c>
      <c r="HB85" s="173" t="e">
        <f t="shared" si="347"/>
        <v>#N/A</v>
      </c>
      <c r="HC85" s="173" t="e">
        <f t="shared" si="348"/>
        <v>#N/A</v>
      </c>
      <c r="HD85" s="173" t="e">
        <f t="shared" si="349"/>
        <v>#N/A</v>
      </c>
      <c r="HE85" s="173" t="e">
        <f t="shared" si="350"/>
        <v>#N/A</v>
      </c>
      <c r="HF85" s="173" t="e">
        <f t="shared" si="351"/>
        <v>#N/A</v>
      </c>
      <c r="HG85" s="173" t="e">
        <f t="shared" si="352"/>
        <v>#N/A</v>
      </c>
      <c r="HH85" s="173" t="e">
        <f t="shared" si="353"/>
        <v>#N/A</v>
      </c>
      <c r="HI85" s="173" t="e">
        <f t="shared" si="354"/>
        <v>#N/A</v>
      </c>
      <c r="HJ85" s="173" t="e">
        <f t="shared" si="355"/>
        <v>#N/A</v>
      </c>
      <c r="HK85" s="173" t="e">
        <f t="shared" si="356"/>
        <v>#N/A</v>
      </c>
      <c r="HL85" s="173" t="e">
        <f t="shared" si="357"/>
        <v>#N/A</v>
      </c>
      <c r="HM85" s="173" t="e">
        <f t="shared" si="358"/>
        <v>#N/A</v>
      </c>
      <c r="HN85" s="173" t="e">
        <f t="shared" si="359"/>
        <v>#N/A</v>
      </c>
      <c r="HO85" s="173" t="e">
        <f t="shared" si="360"/>
        <v>#N/A</v>
      </c>
      <c r="HP85" s="173" t="e">
        <f t="shared" si="361"/>
        <v>#N/A</v>
      </c>
    </row>
    <row r="86" spans="1:224" hidden="1" x14ac:dyDescent="0.25">
      <c r="A86" s="4">
        <v>83</v>
      </c>
      <c r="B86" s="99"/>
      <c r="C86" s="99"/>
      <c r="D86" s="99"/>
      <c r="E86" s="36" t="str">
        <f t="shared" si="362"/>
        <v/>
      </c>
      <c r="F86" s="36" t="str">
        <f t="shared" si="363"/>
        <v/>
      </c>
      <c r="G86" s="77" t="str">
        <f t="shared" si="364"/>
        <v/>
      </c>
      <c r="H86" s="23"/>
      <c r="I86" s="58"/>
      <c r="J86" s="300"/>
      <c r="K86" s="78" t="str">
        <f>IF(AND(B86&gt;0,C86&gt;0,D86&gt;0),IF(ISBLANK(J86),IF(ISBLANK(H86),"",(D86-B86)*VLOOKUP(H86,VLookups!$A$4:$B$13,2,FALSE)),J86),"")</f>
        <v/>
      </c>
      <c r="L86" s="79" t="str">
        <f t="shared" si="257"/>
        <v/>
      </c>
      <c r="M86" s="99"/>
      <c r="N86" s="290" t="str">
        <f>IF(AND(M86&gt;0,C86&gt;0,NOT(K86="")),ABS(VLOOKUP($M$1,VLookups!$A$43:$B$44,2,FALSE)-_xlfn.NORM.DIST(M86,G86,K86,TRUE)),"")</f>
        <v/>
      </c>
      <c r="O86" s="98" t="str">
        <f>IF(AND($B86&gt;0,$C86&gt;0,$D86&gt;0,NOT(ISBLANK($H86))),_xlfn.NORM.INV(ABS(VLOOKUP($M$1,VLookups!$A$43:$B$44,2,FALSE)-O$3),$G86,$K86),"")</f>
        <v/>
      </c>
      <c r="P86" s="97" t="str">
        <f>IF(AND($B86&gt;0,$C86&gt;0,$D86&gt;0,NOT(ISBLANK($H86))),_xlfn.NORM.INV(ABS(VLOOKUP($M$1,VLookups!$A$43:$B$44,2,FALSE)-P$3),$G86,$K86),"")</f>
        <v/>
      </c>
      <c r="Q86" s="98" t="str">
        <f>IF(AND($B86&gt;0,$C86&gt;0,$D86&gt;0,NOT(ISBLANK($H86))),_xlfn.NORM.INV(ABS(VLOOKUP($M$1,VLookups!$A$43:$B$44,2,FALSE)-Q$3),$G86,$K86),"")</f>
        <v/>
      </c>
      <c r="R86" s="97" t="str">
        <f>IF(AND($B86&gt;0,$C86&gt;0,$D86&gt;0,NOT(ISBLANK($H86))),_xlfn.NORM.INV(ABS(VLOOKUP($M$1,VLookups!$A$43:$B$44,2,FALSE)-R$3),$G86,$K86),"")</f>
        <v/>
      </c>
      <c r="S86" s="98" t="str">
        <f>IF(AND($B86&gt;0,$C86&gt;0,$D86&gt;0,NOT(ISBLANK($H86))),_xlfn.NORM.INV(ABS(VLOOKUP($M$1,VLookups!$A$43:$B$44,2,FALSE)-S$3),$G86,$K86),"")</f>
        <v/>
      </c>
      <c r="T86" s="97" t="str">
        <f>IF(AND($B86&gt;0,$C86&gt;0,$D86&gt;0,NOT(ISBLANK($H86))),_xlfn.NORM.INV(ABS(VLOOKUP($M$1,VLookups!$A$43:$B$44,2,FALSE)-T$3),$G86,$K86),"")</f>
        <v/>
      </c>
      <c r="U86" s="5"/>
      <c r="V86" s="172"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3" t="e">
        <f t="shared" si="261"/>
        <v>#N/A</v>
      </c>
      <c r="DU86" s="173" t="e">
        <f t="shared" si="262"/>
        <v>#N/A</v>
      </c>
      <c r="DV86" s="173" t="e">
        <f t="shared" si="263"/>
        <v>#N/A</v>
      </c>
      <c r="DW86" s="173" t="e">
        <f t="shared" si="264"/>
        <v>#N/A</v>
      </c>
      <c r="DX86" s="173" t="e">
        <f t="shared" si="265"/>
        <v>#N/A</v>
      </c>
      <c r="DY86" s="173" t="e">
        <f t="shared" si="266"/>
        <v>#N/A</v>
      </c>
      <c r="DZ86" s="173" t="e">
        <f t="shared" si="267"/>
        <v>#N/A</v>
      </c>
      <c r="EA86" s="173" t="e">
        <f t="shared" si="268"/>
        <v>#N/A</v>
      </c>
      <c r="EB86" s="173" t="e">
        <f t="shared" si="269"/>
        <v>#N/A</v>
      </c>
      <c r="EC86" s="173" t="e">
        <f t="shared" si="270"/>
        <v>#N/A</v>
      </c>
      <c r="ED86" s="173" t="e">
        <f t="shared" si="271"/>
        <v>#N/A</v>
      </c>
      <c r="EE86" s="173" t="e">
        <f t="shared" si="272"/>
        <v>#N/A</v>
      </c>
      <c r="EF86" s="173" t="e">
        <f t="shared" si="273"/>
        <v>#N/A</v>
      </c>
      <c r="EG86" s="173" t="e">
        <f t="shared" si="274"/>
        <v>#N/A</v>
      </c>
      <c r="EH86" s="173" t="e">
        <f t="shared" si="275"/>
        <v>#N/A</v>
      </c>
      <c r="EI86" s="173" t="e">
        <f t="shared" si="276"/>
        <v>#N/A</v>
      </c>
      <c r="EJ86" s="173" t="e">
        <f t="shared" si="277"/>
        <v>#N/A</v>
      </c>
      <c r="EK86" s="173" t="e">
        <f t="shared" si="278"/>
        <v>#N/A</v>
      </c>
      <c r="EL86" s="173" t="e">
        <f t="shared" si="279"/>
        <v>#N/A</v>
      </c>
      <c r="EM86" s="173" t="e">
        <f t="shared" si="280"/>
        <v>#N/A</v>
      </c>
      <c r="EN86" s="173" t="e">
        <f t="shared" si="281"/>
        <v>#N/A</v>
      </c>
      <c r="EO86" s="173" t="e">
        <f t="shared" si="282"/>
        <v>#N/A</v>
      </c>
      <c r="EP86" s="173" t="e">
        <f t="shared" si="283"/>
        <v>#N/A</v>
      </c>
      <c r="EQ86" s="173" t="e">
        <f t="shared" si="284"/>
        <v>#N/A</v>
      </c>
      <c r="ER86" s="173" t="e">
        <f t="shared" si="285"/>
        <v>#N/A</v>
      </c>
      <c r="ES86" s="173" t="e">
        <f t="shared" si="286"/>
        <v>#N/A</v>
      </c>
      <c r="ET86" s="173" t="e">
        <f t="shared" si="287"/>
        <v>#N/A</v>
      </c>
      <c r="EU86" s="173" t="e">
        <f t="shared" si="288"/>
        <v>#N/A</v>
      </c>
      <c r="EV86" s="173" t="e">
        <f t="shared" si="289"/>
        <v>#N/A</v>
      </c>
      <c r="EW86" s="173" t="e">
        <f t="shared" si="290"/>
        <v>#N/A</v>
      </c>
      <c r="EX86" s="173" t="e">
        <f t="shared" si="291"/>
        <v>#N/A</v>
      </c>
      <c r="EY86" s="173" t="e">
        <f t="shared" si="292"/>
        <v>#N/A</v>
      </c>
      <c r="EZ86" s="173" t="e">
        <f t="shared" si="293"/>
        <v>#N/A</v>
      </c>
      <c r="FA86" s="173" t="e">
        <f t="shared" si="294"/>
        <v>#N/A</v>
      </c>
      <c r="FB86" s="173" t="e">
        <f t="shared" si="295"/>
        <v>#N/A</v>
      </c>
      <c r="FC86" s="173" t="e">
        <f t="shared" si="296"/>
        <v>#N/A</v>
      </c>
      <c r="FD86" s="173" t="e">
        <f t="shared" si="297"/>
        <v>#N/A</v>
      </c>
      <c r="FE86" s="173" t="e">
        <f t="shared" si="298"/>
        <v>#N/A</v>
      </c>
      <c r="FF86" s="173" t="e">
        <f t="shared" si="299"/>
        <v>#N/A</v>
      </c>
      <c r="FG86" s="173" t="e">
        <f t="shared" si="300"/>
        <v>#N/A</v>
      </c>
      <c r="FH86" s="173" t="e">
        <f t="shared" si="301"/>
        <v>#N/A</v>
      </c>
      <c r="FI86" s="173" t="e">
        <f t="shared" si="302"/>
        <v>#N/A</v>
      </c>
      <c r="FJ86" s="173" t="e">
        <f t="shared" si="303"/>
        <v>#N/A</v>
      </c>
      <c r="FK86" s="173" t="e">
        <f t="shared" si="304"/>
        <v>#N/A</v>
      </c>
      <c r="FL86" s="173" t="e">
        <f t="shared" si="305"/>
        <v>#N/A</v>
      </c>
      <c r="FM86" s="173" t="e">
        <f t="shared" si="306"/>
        <v>#N/A</v>
      </c>
      <c r="FN86" s="173" t="e">
        <f t="shared" si="307"/>
        <v>#N/A</v>
      </c>
      <c r="FO86" s="173" t="e">
        <f t="shared" si="308"/>
        <v>#N/A</v>
      </c>
      <c r="FP86" s="173" t="e">
        <f t="shared" si="309"/>
        <v>#N/A</v>
      </c>
      <c r="FQ86" s="173" t="e">
        <f t="shared" si="310"/>
        <v>#N/A</v>
      </c>
      <c r="FR86" s="173" t="e">
        <f t="shared" si="311"/>
        <v>#N/A</v>
      </c>
      <c r="FS86" s="173" t="e">
        <f t="shared" si="312"/>
        <v>#N/A</v>
      </c>
      <c r="FT86" s="173" t="e">
        <f t="shared" si="313"/>
        <v>#N/A</v>
      </c>
      <c r="FU86" s="173" t="e">
        <f t="shared" si="314"/>
        <v>#N/A</v>
      </c>
      <c r="FV86" s="173" t="e">
        <f t="shared" si="315"/>
        <v>#N/A</v>
      </c>
      <c r="FW86" s="173" t="e">
        <f t="shared" si="316"/>
        <v>#N/A</v>
      </c>
      <c r="FX86" s="173" t="e">
        <f t="shared" si="317"/>
        <v>#N/A</v>
      </c>
      <c r="FY86" s="173" t="e">
        <f t="shared" si="318"/>
        <v>#N/A</v>
      </c>
      <c r="FZ86" s="173" t="e">
        <f t="shared" si="319"/>
        <v>#N/A</v>
      </c>
      <c r="GA86" s="173" t="e">
        <f t="shared" si="320"/>
        <v>#N/A</v>
      </c>
      <c r="GB86" s="173" t="e">
        <f t="shared" si="321"/>
        <v>#N/A</v>
      </c>
      <c r="GC86" s="173" t="e">
        <f t="shared" si="322"/>
        <v>#N/A</v>
      </c>
      <c r="GD86" s="173" t="e">
        <f t="shared" si="323"/>
        <v>#N/A</v>
      </c>
      <c r="GE86" s="173" t="e">
        <f t="shared" si="324"/>
        <v>#N/A</v>
      </c>
      <c r="GF86" s="173" t="e">
        <f t="shared" si="325"/>
        <v>#N/A</v>
      </c>
      <c r="GG86" s="173" t="e">
        <f t="shared" si="326"/>
        <v>#N/A</v>
      </c>
      <c r="GH86" s="173" t="e">
        <f t="shared" si="327"/>
        <v>#N/A</v>
      </c>
      <c r="GI86" s="173" t="e">
        <f t="shared" si="328"/>
        <v>#N/A</v>
      </c>
      <c r="GJ86" s="173" t="e">
        <f t="shared" si="329"/>
        <v>#N/A</v>
      </c>
      <c r="GK86" s="173" t="e">
        <f t="shared" si="330"/>
        <v>#N/A</v>
      </c>
      <c r="GL86" s="173" t="e">
        <f t="shared" si="331"/>
        <v>#N/A</v>
      </c>
      <c r="GM86" s="173" t="e">
        <f t="shared" si="332"/>
        <v>#N/A</v>
      </c>
      <c r="GN86" s="173" t="e">
        <f t="shared" si="333"/>
        <v>#N/A</v>
      </c>
      <c r="GO86" s="173" t="e">
        <f t="shared" si="334"/>
        <v>#N/A</v>
      </c>
      <c r="GP86" s="173" t="e">
        <f t="shared" si="335"/>
        <v>#N/A</v>
      </c>
      <c r="GQ86" s="173" t="e">
        <f t="shared" si="336"/>
        <v>#N/A</v>
      </c>
      <c r="GR86" s="173" t="e">
        <f t="shared" si="337"/>
        <v>#N/A</v>
      </c>
      <c r="GS86" s="173" t="e">
        <f t="shared" si="338"/>
        <v>#N/A</v>
      </c>
      <c r="GT86" s="173" t="e">
        <f t="shared" si="339"/>
        <v>#N/A</v>
      </c>
      <c r="GU86" s="173" t="e">
        <f t="shared" si="340"/>
        <v>#N/A</v>
      </c>
      <c r="GV86" s="173" t="e">
        <f t="shared" si="341"/>
        <v>#N/A</v>
      </c>
      <c r="GW86" s="173" t="e">
        <f t="shared" si="342"/>
        <v>#N/A</v>
      </c>
      <c r="GX86" s="173" t="e">
        <f t="shared" si="343"/>
        <v>#N/A</v>
      </c>
      <c r="GY86" s="173" t="e">
        <f t="shared" si="344"/>
        <v>#N/A</v>
      </c>
      <c r="GZ86" s="173" t="e">
        <f t="shared" si="345"/>
        <v>#N/A</v>
      </c>
      <c r="HA86" s="173" t="e">
        <f t="shared" si="346"/>
        <v>#N/A</v>
      </c>
      <c r="HB86" s="173" t="e">
        <f t="shared" si="347"/>
        <v>#N/A</v>
      </c>
      <c r="HC86" s="173" t="e">
        <f t="shared" si="348"/>
        <v>#N/A</v>
      </c>
      <c r="HD86" s="173" t="e">
        <f t="shared" si="349"/>
        <v>#N/A</v>
      </c>
      <c r="HE86" s="173" t="e">
        <f t="shared" si="350"/>
        <v>#N/A</v>
      </c>
      <c r="HF86" s="173" t="e">
        <f t="shared" si="351"/>
        <v>#N/A</v>
      </c>
      <c r="HG86" s="173" t="e">
        <f t="shared" si="352"/>
        <v>#N/A</v>
      </c>
      <c r="HH86" s="173" t="e">
        <f t="shared" si="353"/>
        <v>#N/A</v>
      </c>
      <c r="HI86" s="173" t="e">
        <f t="shared" si="354"/>
        <v>#N/A</v>
      </c>
      <c r="HJ86" s="173" t="e">
        <f t="shared" si="355"/>
        <v>#N/A</v>
      </c>
      <c r="HK86" s="173" t="e">
        <f t="shared" si="356"/>
        <v>#N/A</v>
      </c>
      <c r="HL86" s="173" t="e">
        <f t="shared" si="357"/>
        <v>#N/A</v>
      </c>
      <c r="HM86" s="173" t="e">
        <f t="shared" si="358"/>
        <v>#N/A</v>
      </c>
      <c r="HN86" s="173" t="e">
        <f t="shared" si="359"/>
        <v>#N/A</v>
      </c>
      <c r="HO86" s="173" t="e">
        <f t="shared" si="360"/>
        <v>#N/A</v>
      </c>
      <c r="HP86" s="173" t="e">
        <f t="shared" si="361"/>
        <v>#N/A</v>
      </c>
    </row>
    <row r="87" spans="1:224" hidden="1" x14ac:dyDescent="0.25">
      <c r="A87" s="4">
        <v>84</v>
      </c>
      <c r="B87" s="99"/>
      <c r="C87" s="99"/>
      <c r="D87" s="99"/>
      <c r="E87" s="36" t="str">
        <f t="shared" si="362"/>
        <v/>
      </c>
      <c r="F87" s="36" t="str">
        <f t="shared" si="363"/>
        <v/>
      </c>
      <c r="G87" s="77" t="str">
        <f t="shared" si="364"/>
        <v/>
      </c>
      <c r="H87" s="23"/>
      <c r="I87" s="58"/>
      <c r="J87" s="300"/>
      <c r="K87" s="78" t="str">
        <f>IF(AND(B87&gt;0,C87&gt;0,D87&gt;0),IF(ISBLANK(J87),IF(ISBLANK(H87),"",(D87-B87)*VLOOKUP(H87,VLookups!$A$4:$B$13,2,FALSE)),J87),"")</f>
        <v/>
      </c>
      <c r="L87" s="79" t="str">
        <f t="shared" si="257"/>
        <v/>
      </c>
      <c r="M87" s="99"/>
      <c r="N87" s="290" t="str">
        <f>IF(AND(M87&gt;0,C87&gt;0,NOT(K87="")),ABS(VLOOKUP($M$1,VLookups!$A$43:$B$44,2,FALSE)-_xlfn.NORM.DIST(M87,G87,K87,TRUE)),"")</f>
        <v/>
      </c>
      <c r="O87" s="98" t="str">
        <f>IF(AND($B87&gt;0,$C87&gt;0,$D87&gt;0,NOT(ISBLANK($H87))),_xlfn.NORM.INV(ABS(VLOOKUP($M$1,VLookups!$A$43:$B$44,2,FALSE)-O$3),$G87,$K87),"")</f>
        <v/>
      </c>
      <c r="P87" s="97" t="str">
        <f>IF(AND($B87&gt;0,$C87&gt;0,$D87&gt;0,NOT(ISBLANK($H87))),_xlfn.NORM.INV(ABS(VLOOKUP($M$1,VLookups!$A$43:$B$44,2,FALSE)-P$3),$G87,$K87),"")</f>
        <v/>
      </c>
      <c r="Q87" s="98" t="str">
        <f>IF(AND($B87&gt;0,$C87&gt;0,$D87&gt;0,NOT(ISBLANK($H87))),_xlfn.NORM.INV(ABS(VLOOKUP($M$1,VLookups!$A$43:$B$44,2,FALSE)-Q$3),$G87,$K87),"")</f>
        <v/>
      </c>
      <c r="R87" s="97" t="str">
        <f>IF(AND($B87&gt;0,$C87&gt;0,$D87&gt;0,NOT(ISBLANK($H87))),_xlfn.NORM.INV(ABS(VLOOKUP($M$1,VLookups!$A$43:$B$44,2,FALSE)-R$3),$G87,$K87),"")</f>
        <v/>
      </c>
      <c r="S87" s="98" t="str">
        <f>IF(AND($B87&gt;0,$C87&gt;0,$D87&gt;0,NOT(ISBLANK($H87))),_xlfn.NORM.INV(ABS(VLOOKUP($M$1,VLookups!$A$43:$B$44,2,FALSE)-S$3),$G87,$K87),"")</f>
        <v/>
      </c>
      <c r="T87" s="97" t="str">
        <f>IF(AND($B87&gt;0,$C87&gt;0,$D87&gt;0,NOT(ISBLANK($H87))),_xlfn.NORM.INV(ABS(VLOOKUP($M$1,VLookups!$A$43:$B$44,2,FALSE)-T$3),$G87,$K87),"")</f>
        <v/>
      </c>
      <c r="U87" s="5"/>
      <c r="V87" s="172"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3" t="e">
        <f t="shared" si="261"/>
        <v>#N/A</v>
      </c>
      <c r="DU87" s="173" t="e">
        <f t="shared" si="262"/>
        <v>#N/A</v>
      </c>
      <c r="DV87" s="173" t="e">
        <f t="shared" si="263"/>
        <v>#N/A</v>
      </c>
      <c r="DW87" s="173" t="e">
        <f t="shared" si="264"/>
        <v>#N/A</v>
      </c>
      <c r="DX87" s="173" t="e">
        <f t="shared" si="265"/>
        <v>#N/A</v>
      </c>
      <c r="DY87" s="173" t="e">
        <f t="shared" si="266"/>
        <v>#N/A</v>
      </c>
      <c r="DZ87" s="173" t="e">
        <f t="shared" si="267"/>
        <v>#N/A</v>
      </c>
      <c r="EA87" s="173" t="e">
        <f t="shared" si="268"/>
        <v>#N/A</v>
      </c>
      <c r="EB87" s="173" t="e">
        <f t="shared" si="269"/>
        <v>#N/A</v>
      </c>
      <c r="EC87" s="173" t="e">
        <f t="shared" si="270"/>
        <v>#N/A</v>
      </c>
      <c r="ED87" s="173" t="e">
        <f t="shared" si="271"/>
        <v>#N/A</v>
      </c>
      <c r="EE87" s="173" t="e">
        <f t="shared" si="272"/>
        <v>#N/A</v>
      </c>
      <c r="EF87" s="173" t="e">
        <f t="shared" si="273"/>
        <v>#N/A</v>
      </c>
      <c r="EG87" s="173" t="e">
        <f t="shared" si="274"/>
        <v>#N/A</v>
      </c>
      <c r="EH87" s="173" t="e">
        <f t="shared" si="275"/>
        <v>#N/A</v>
      </c>
      <c r="EI87" s="173" t="e">
        <f t="shared" si="276"/>
        <v>#N/A</v>
      </c>
      <c r="EJ87" s="173" t="e">
        <f t="shared" si="277"/>
        <v>#N/A</v>
      </c>
      <c r="EK87" s="173" t="e">
        <f t="shared" si="278"/>
        <v>#N/A</v>
      </c>
      <c r="EL87" s="173" t="e">
        <f t="shared" si="279"/>
        <v>#N/A</v>
      </c>
      <c r="EM87" s="173" t="e">
        <f t="shared" si="280"/>
        <v>#N/A</v>
      </c>
      <c r="EN87" s="173" t="e">
        <f t="shared" si="281"/>
        <v>#N/A</v>
      </c>
      <c r="EO87" s="173" t="e">
        <f t="shared" si="282"/>
        <v>#N/A</v>
      </c>
      <c r="EP87" s="173" t="e">
        <f t="shared" si="283"/>
        <v>#N/A</v>
      </c>
      <c r="EQ87" s="173" t="e">
        <f t="shared" si="284"/>
        <v>#N/A</v>
      </c>
      <c r="ER87" s="173" t="e">
        <f t="shared" si="285"/>
        <v>#N/A</v>
      </c>
      <c r="ES87" s="173" t="e">
        <f t="shared" si="286"/>
        <v>#N/A</v>
      </c>
      <c r="ET87" s="173" t="e">
        <f t="shared" si="287"/>
        <v>#N/A</v>
      </c>
      <c r="EU87" s="173" t="e">
        <f t="shared" si="288"/>
        <v>#N/A</v>
      </c>
      <c r="EV87" s="173" t="e">
        <f t="shared" si="289"/>
        <v>#N/A</v>
      </c>
      <c r="EW87" s="173" t="e">
        <f t="shared" si="290"/>
        <v>#N/A</v>
      </c>
      <c r="EX87" s="173" t="e">
        <f t="shared" si="291"/>
        <v>#N/A</v>
      </c>
      <c r="EY87" s="173" t="e">
        <f t="shared" si="292"/>
        <v>#N/A</v>
      </c>
      <c r="EZ87" s="173" t="e">
        <f t="shared" si="293"/>
        <v>#N/A</v>
      </c>
      <c r="FA87" s="173" t="e">
        <f t="shared" si="294"/>
        <v>#N/A</v>
      </c>
      <c r="FB87" s="173" t="e">
        <f t="shared" si="295"/>
        <v>#N/A</v>
      </c>
      <c r="FC87" s="173" t="e">
        <f t="shared" si="296"/>
        <v>#N/A</v>
      </c>
      <c r="FD87" s="173" t="e">
        <f t="shared" si="297"/>
        <v>#N/A</v>
      </c>
      <c r="FE87" s="173" t="e">
        <f t="shared" si="298"/>
        <v>#N/A</v>
      </c>
      <c r="FF87" s="173" t="e">
        <f t="shared" si="299"/>
        <v>#N/A</v>
      </c>
      <c r="FG87" s="173" t="e">
        <f t="shared" si="300"/>
        <v>#N/A</v>
      </c>
      <c r="FH87" s="173" t="e">
        <f t="shared" si="301"/>
        <v>#N/A</v>
      </c>
      <c r="FI87" s="173" t="e">
        <f t="shared" si="302"/>
        <v>#N/A</v>
      </c>
      <c r="FJ87" s="173" t="e">
        <f t="shared" si="303"/>
        <v>#N/A</v>
      </c>
      <c r="FK87" s="173" t="e">
        <f t="shared" si="304"/>
        <v>#N/A</v>
      </c>
      <c r="FL87" s="173" t="e">
        <f t="shared" si="305"/>
        <v>#N/A</v>
      </c>
      <c r="FM87" s="173" t="e">
        <f t="shared" si="306"/>
        <v>#N/A</v>
      </c>
      <c r="FN87" s="173" t="e">
        <f t="shared" si="307"/>
        <v>#N/A</v>
      </c>
      <c r="FO87" s="173" t="e">
        <f t="shared" si="308"/>
        <v>#N/A</v>
      </c>
      <c r="FP87" s="173" t="e">
        <f t="shared" si="309"/>
        <v>#N/A</v>
      </c>
      <c r="FQ87" s="173" t="e">
        <f t="shared" si="310"/>
        <v>#N/A</v>
      </c>
      <c r="FR87" s="173" t="e">
        <f t="shared" si="311"/>
        <v>#N/A</v>
      </c>
      <c r="FS87" s="173" t="e">
        <f t="shared" si="312"/>
        <v>#N/A</v>
      </c>
      <c r="FT87" s="173" t="e">
        <f t="shared" si="313"/>
        <v>#N/A</v>
      </c>
      <c r="FU87" s="173" t="e">
        <f t="shared" si="314"/>
        <v>#N/A</v>
      </c>
      <c r="FV87" s="173" t="e">
        <f t="shared" si="315"/>
        <v>#N/A</v>
      </c>
      <c r="FW87" s="173" t="e">
        <f t="shared" si="316"/>
        <v>#N/A</v>
      </c>
      <c r="FX87" s="173" t="e">
        <f t="shared" si="317"/>
        <v>#N/A</v>
      </c>
      <c r="FY87" s="173" t="e">
        <f t="shared" si="318"/>
        <v>#N/A</v>
      </c>
      <c r="FZ87" s="173" t="e">
        <f t="shared" si="319"/>
        <v>#N/A</v>
      </c>
      <c r="GA87" s="173" t="e">
        <f t="shared" si="320"/>
        <v>#N/A</v>
      </c>
      <c r="GB87" s="173" t="e">
        <f t="shared" si="321"/>
        <v>#N/A</v>
      </c>
      <c r="GC87" s="173" t="e">
        <f t="shared" si="322"/>
        <v>#N/A</v>
      </c>
      <c r="GD87" s="173" t="e">
        <f t="shared" si="323"/>
        <v>#N/A</v>
      </c>
      <c r="GE87" s="173" t="e">
        <f t="shared" si="324"/>
        <v>#N/A</v>
      </c>
      <c r="GF87" s="173" t="e">
        <f t="shared" si="325"/>
        <v>#N/A</v>
      </c>
      <c r="GG87" s="173" t="e">
        <f t="shared" si="326"/>
        <v>#N/A</v>
      </c>
      <c r="GH87" s="173" t="e">
        <f t="shared" si="327"/>
        <v>#N/A</v>
      </c>
      <c r="GI87" s="173" t="e">
        <f t="shared" si="328"/>
        <v>#N/A</v>
      </c>
      <c r="GJ87" s="173" t="e">
        <f t="shared" si="329"/>
        <v>#N/A</v>
      </c>
      <c r="GK87" s="173" t="e">
        <f t="shared" si="330"/>
        <v>#N/A</v>
      </c>
      <c r="GL87" s="173" t="e">
        <f t="shared" si="331"/>
        <v>#N/A</v>
      </c>
      <c r="GM87" s="173" t="e">
        <f t="shared" si="332"/>
        <v>#N/A</v>
      </c>
      <c r="GN87" s="173" t="e">
        <f t="shared" si="333"/>
        <v>#N/A</v>
      </c>
      <c r="GO87" s="173" t="e">
        <f t="shared" si="334"/>
        <v>#N/A</v>
      </c>
      <c r="GP87" s="173" t="e">
        <f t="shared" si="335"/>
        <v>#N/A</v>
      </c>
      <c r="GQ87" s="173" t="e">
        <f t="shared" si="336"/>
        <v>#N/A</v>
      </c>
      <c r="GR87" s="173" t="e">
        <f t="shared" si="337"/>
        <v>#N/A</v>
      </c>
      <c r="GS87" s="173" t="e">
        <f t="shared" si="338"/>
        <v>#N/A</v>
      </c>
      <c r="GT87" s="173" t="e">
        <f t="shared" si="339"/>
        <v>#N/A</v>
      </c>
      <c r="GU87" s="173" t="e">
        <f t="shared" si="340"/>
        <v>#N/A</v>
      </c>
      <c r="GV87" s="173" t="e">
        <f t="shared" si="341"/>
        <v>#N/A</v>
      </c>
      <c r="GW87" s="173" t="e">
        <f t="shared" si="342"/>
        <v>#N/A</v>
      </c>
      <c r="GX87" s="173" t="e">
        <f t="shared" si="343"/>
        <v>#N/A</v>
      </c>
      <c r="GY87" s="173" t="e">
        <f t="shared" si="344"/>
        <v>#N/A</v>
      </c>
      <c r="GZ87" s="173" t="e">
        <f t="shared" si="345"/>
        <v>#N/A</v>
      </c>
      <c r="HA87" s="173" t="e">
        <f t="shared" si="346"/>
        <v>#N/A</v>
      </c>
      <c r="HB87" s="173" t="e">
        <f t="shared" si="347"/>
        <v>#N/A</v>
      </c>
      <c r="HC87" s="173" t="e">
        <f t="shared" si="348"/>
        <v>#N/A</v>
      </c>
      <c r="HD87" s="173" t="e">
        <f t="shared" si="349"/>
        <v>#N/A</v>
      </c>
      <c r="HE87" s="173" t="e">
        <f t="shared" si="350"/>
        <v>#N/A</v>
      </c>
      <c r="HF87" s="173" t="e">
        <f t="shared" si="351"/>
        <v>#N/A</v>
      </c>
      <c r="HG87" s="173" t="e">
        <f t="shared" si="352"/>
        <v>#N/A</v>
      </c>
      <c r="HH87" s="173" t="e">
        <f t="shared" si="353"/>
        <v>#N/A</v>
      </c>
      <c r="HI87" s="173" t="e">
        <f t="shared" si="354"/>
        <v>#N/A</v>
      </c>
      <c r="HJ87" s="173" t="e">
        <f t="shared" si="355"/>
        <v>#N/A</v>
      </c>
      <c r="HK87" s="173" t="e">
        <f t="shared" si="356"/>
        <v>#N/A</v>
      </c>
      <c r="HL87" s="173" t="e">
        <f t="shared" si="357"/>
        <v>#N/A</v>
      </c>
      <c r="HM87" s="173" t="e">
        <f t="shared" si="358"/>
        <v>#N/A</v>
      </c>
      <c r="HN87" s="173" t="e">
        <f t="shared" si="359"/>
        <v>#N/A</v>
      </c>
      <c r="HO87" s="173" t="e">
        <f t="shared" si="360"/>
        <v>#N/A</v>
      </c>
      <c r="HP87" s="173" t="e">
        <f t="shared" si="361"/>
        <v>#N/A</v>
      </c>
    </row>
    <row r="88" spans="1:224" hidden="1" x14ac:dyDescent="0.25">
      <c r="A88" s="4">
        <v>85</v>
      </c>
      <c r="B88" s="99"/>
      <c r="C88" s="99"/>
      <c r="D88" s="99"/>
      <c r="E88" s="36" t="str">
        <f t="shared" si="362"/>
        <v/>
      </c>
      <c r="F88" s="36" t="str">
        <f t="shared" si="363"/>
        <v/>
      </c>
      <c r="G88" s="77" t="str">
        <f t="shared" si="364"/>
        <v/>
      </c>
      <c r="H88" s="23"/>
      <c r="I88" s="58"/>
      <c r="J88" s="300"/>
      <c r="K88" s="78" t="str">
        <f>IF(AND(B88&gt;0,C88&gt;0,D88&gt;0),IF(ISBLANK(J88),IF(ISBLANK(H88),"",(D88-B88)*VLOOKUP(H88,VLookups!$A$4:$B$13,2,FALSE)),J88),"")</f>
        <v/>
      </c>
      <c r="L88" s="79" t="str">
        <f t="shared" si="257"/>
        <v/>
      </c>
      <c r="M88" s="99"/>
      <c r="N88" s="290" t="str">
        <f>IF(AND(M88&gt;0,C88&gt;0,NOT(K88="")),ABS(VLOOKUP($M$1,VLookups!$A$43:$B$44,2,FALSE)-_xlfn.NORM.DIST(M88,G88,K88,TRUE)),"")</f>
        <v/>
      </c>
      <c r="O88" s="98" t="str">
        <f>IF(AND($B88&gt;0,$C88&gt;0,$D88&gt;0,NOT(ISBLANK($H88))),_xlfn.NORM.INV(ABS(VLOOKUP($M$1,VLookups!$A$43:$B$44,2,FALSE)-O$3),$G88,$K88),"")</f>
        <v/>
      </c>
      <c r="P88" s="97" t="str">
        <f>IF(AND($B88&gt;0,$C88&gt;0,$D88&gt;0,NOT(ISBLANK($H88))),_xlfn.NORM.INV(ABS(VLOOKUP($M$1,VLookups!$A$43:$B$44,2,FALSE)-P$3),$G88,$K88),"")</f>
        <v/>
      </c>
      <c r="Q88" s="98" t="str">
        <f>IF(AND($B88&gt;0,$C88&gt;0,$D88&gt;0,NOT(ISBLANK($H88))),_xlfn.NORM.INV(ABS(VLOOKUP($M$1,VLookups!$A$43:$B$44,2,FALSE)-Q$3),$G88,$K88),"")</f>
        <v/>
      </c>
      <c r="R88" s="97" t="str">
        <f>IF(AND($B88&gt;0,$C88&gt;0,$D88&gt;0,NOT(ISBLANK($H88))),_xlfn.NORM.INV(ABS(VLOOKUP($M$1,VLookups!$A$43:$B$44,2,FALSE)-R$3),$G88,$K88),"")</f>
        <v/>
      </c>
      <c r="S88" s="98" t="str">
        <f>IF(AND($B88&gt;0,$C88&gt;0,$D88&gt;0,NOT(ISBLANK($H88))),_xlfn.NORM.INV(ABS(VLOOKUP($M$1,VLookups!$A$43:$B$44,2,FALSE)-S$3),$G88,$K88),"")</f>
        <v/>
      </c>
      <c r="T88" s="97" t="str">
        <f>IF(AND($B88&gt;0,$C88&gt;0,$D88&gt;0,NOT(ISBLANK($H88))),_xlfn.NORM.INV(ABS(VLOOKUP($M$1,VLookups!$A$43:$B$44,2,FALSE)-T$3),$G88,$K88),"")</f>
        <v/>
      </c>
      <c r="U88" s="5"/>
      <c r="V88" s="172"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3" t="e">
        <f t="shared" si="261"/>
        <v>#N/A</v>
      </c>
      <c r="DU88" s="173" t="e">
        <f t="shared" si="262"/>
        <v>#N/A</v>
      </c>
      <c r="DV88" s="173" t="e">
        <f t="shared" si="263"/>
        <v>#N/A</v>
      </c>
      <c r="DW88" s="173" t="e">
        <f t="shared" si="264"/>
        <v>#N/A</v>
      </c>
      <c r="DX88" s="173" t="e">
        <f t="shared" si="265"/>
        <v>#N/A</v>
      </c>
      <c r="DY88" s="173" t="e">
        <f t="shared" si="266"/>
        <v>#N/A</v>
      </c>
      <c r="DZ88" s="173" t="e">
        <f t="shared" si="267"/>
        <v>#N/A</v>
      </c>
      <c r="EA88" s="173" t="e">
        <f t="shared" si="268"/>
        <v>#N/A</v>
      </c>
      <c r="EB88" s="173" t="e">
        <f t="shared" si="269"/>
        <v>#N/A</v>
      </c>
      <c r="EC88" s="173" t="e">
        <f t="shared" si="270"/>
        <v>#N/A</v>
      </c>
      <c r="ED88" s="173" t="e">
        <f t="shared" si="271"/>
        <v>#N/A</v>
      </c>
      <c r="EE88" s="173" t="e">
        <f t="shared" si="272"/>
        <v>#N/A</v>
      </c>
      <c r="EF88" s="173" t="e">
        <f t="shared" si="273"/>
        <v>#N/A</v>
      </c>
      <c r="EG88" s="173" t="e">
        <f t="shared" si="274"/>
        <v>#N/A</v>
      </c>
      <c r="EH88" s="173" t="e">
        <f t="shared" si="275"/>
        <v>#N/A</v>
      </c>
      <c r="EI88" s="173" t="e">
        <f t="shared" si="276"/>
        <v>#N/A</v>
      </c>
      <c r="EJ88" s="173" t="e">
        <f t="shared" si="277"/>
        <v>#N/A</v>
      </c>
      <c r="EK88" s="173" t="e">
        <f t="shared" si="278"/>
        <v>#N/A</v>
      </c>
      <c r="EL88" s="173" t="e">
        <f t="shared" si="279"/>
        <v>#N/A</v>
      </c>
      <c r="EM88" s="173" t="e">
        <f t="shared" si="280"/>
        <v>#N/A</v>
      </c>
      <c r="EN88" s="173" t="e">
        <f t="shared" si="281"/>
        <v>#N/A</v>
      </c>
      <c r="EO88" s="173" t="e">
        <f t="shared" si="282"/>
        <v>#N/A</v>
      </c>
      <c r="EP88" s="173" t="e">
        <f t="shared" si="283"/>
        <v>#N/A</v>
      </c>
      <c r="EQ88" s="173" t="e">
        <f t="shared" si="284"/>
        <v>#N/A</v>
      </c>
      <c r="ER88" s="173" t="e">
        <f t="shared" si="285"/>
        <v>#N/A</v>
      </c>
      <c r="ES88" s="173" t="e">
        <f t="shared" si="286"/>
        <v>#N/A</v>
      </c>
      <c r="ET88" s="173" t="e">
        <f t="shared" si="287"/>
        <v>#N/A</v>
      </c>
      <c r="EU88" s="173" t="e">
        <f t="shared" si="288"/>
        <v>#N/A</v>
      </c>
      <c r="EV88" s="173" t="e">
        <f t="shared" si="289"/>
        <v>#N/A</v>
      </c>
      <c r="EW88" s="173" t="e">
        <f t="shared" si="290"/>
        <v>#N/A</v>
      </c>
      <c r="EX88" s="173" t="e">
        <f t="shared" si="291"/>
        <v>#N/A</v>
      </c>
      <c r="EY88" s="173" t="e">
        <f t="shared" si="292"/>
        <v>#N/A</v>
      </c>
      <c r="EZ88" s="173" t="e">
        <f t="shared" si="293"/>
        <v>#N/A</v>
      </c>
      <c r="FA88" s="173" t="e">
        <f t="shared" si="294"/>
        <v>#N/A</v>
      </c>
      <c r="FB88" s="173" t="e">
        <f t="shared" si="295"/>
        <v>#N/A</v>
      </c>
      <c r="FC88" s="173" t="e">
        <f t="shared" si="296"/>
        <v>#N/A</v>
      </c>
      <c r="FD88" s="173" t="e">
        <f t="shared" si="297"/>
        <v>#N/A</v>
      </c>
      <c r="FE88" s="173" t="e">
        <f t="shared" si="298"/>
        <v>#N/A</v>
      </c>
      <c r="FF88" s="173" t="e">
        <f t="shared" si="299"/>
        <v>#N/A</v>
      </c>
      <c r="FG88" s="173" t="e">
        <f t="shared" si="300"/>
        <v>#N/A</v>
      </c>
      <c r="FH88" s="173" t="e">
        <f t="shared" si="301"/>
        <v>#N/A</v>
      </c>
      <c r="FI88" s="173" t="e">
        <f t="shared" si="302"/>
        <v>#N/A</v>
      </c>
      <c r="FJ88" s="173" t="e">
        <f t="shared" si="303"/>
        <v>#N/A</v>
      </c>
      <c r="FK88" s="173" t="e">
        <f t="shared" si="304"/>
        <v>#N/A</v>
      </c>
      <c r="FL88" s="173" t="e">
        <f t="shared" si="305"/>
        <v>#N/A</v>
      </c>
      <c r="FM88" s="173" t="e">
        <f t="shared" si="306"/>
        <v>#N/A</v>
      </c>
      <c r="FN88" s="173" t="e">
        <f t="shared" si="307"/>
        <v>#N/A</v>
      </c>
      <c r="FO88" s="173" t="e">
        <f t="shared" si="308"/>
        <v>#N/A</v>
      </c>
      <c r="FP88" s="173" t="e">
        <f t="shared" si="309"/>
        <v>#N/A</v>
      </c>
      <c r="FQ88" s="173" t="e">
        <f t="shared" si="310"/>
        <v>#N/A</v>
      </c>
      <c r="FR88" s="173" t="e">
        <f t="shared" si="311"/>
        <v>#N/A</v>
      </c>
      <c r="FS88" s="173" t="e">
        <f t="shared" si="312"/>
        <v>#N/A</v>
      </c>
      <c r="FT88" s="173" t="e">
        <f t="shared" si="313"/>
        <v>#N/A</v>
      </c>
      <c r="FU88" s="173" t="e">
        <f t="shared" si="314"/>
        <v>#N/A</v>
      </c>
      <c r="FV88" s="173" t="e">
        <f t="shared" si="315"/>
        <v>#N/A</v>
      </c>
      <c r="FW88" s="173" t="e">
        <f t="shared" si="316"/>
        <v>#N/A</v>
      </c>
      <c r="FX88" s="173" t="e">
        <f t="shared" si="317"/>
        <v>#N/A</v>
      </c>
      <c r="FY88" s="173" t="e">
        <f t="shared" si="318"/>
        <v>#N/A</v>
      </c>
      <c r="FZ88" s="173" t="e">
        <f t="shared" si="319"/>
        <v>#N/A</v>
      </c>
      <c r="GA88" s="173" t="e">
        <f t="shared" si="320"/>
        <v>#N/A</v>
      </c>
      <c r="GB88" s="173" t="e">
        <f t="shared" si="321"/>
        <v>#N/A</v>
      </c>
      <c r="GC88" s="173" t="e">
        <f t="shared" si="322"/>
        <v>#N/A</v>
      </c>
      <c r="GD88" s="173" t="e">
        <f t="shared" si="323"/>
        <v>#N/A</v>
      </c>
      <c r="GE88" s="173" t="e">
        <f t="shared" si="324"/>
        <v>#N/A</v>
      </c>
      <c r="GF88" s="173" t="e">
        <f t="shared" si="325"/>
        <v>#N/A</v>
      </c>
      <c r="GG88" s="173" t="e">
        <f t="shared" si="326"/>
        <v>#N/A</v>
      </c>
      <c r="GH88" s="173" t="e">
        <f t="shared" si="327"/>
        <v>#N/A</v>
      </c>
      <c r="GI88" s="173" t="e">
        <f t="shared" si="328"/>
        <v>#N/A</v>
      </c>
      <c r="GJ88" s="173" t="e">
        <f t="shared" si="329"/>
        <v>#N/A</v>
      </c>
      <c r="GK88" s="173" t="e">
        <f t="shared" si="330"/>
        <v>#N/A</v>
      </c>
      <c r="GL88" s="173" t="e">
        <f t="shared" si="331"/>
        <v>#N/A</v>
      </c>
      <c r="GM88" s="173" t="e">
        <f t="shared" si="332"/>
        <v>#N/A</v>
      </c>
      <c r="GN88" s="173" t="e">
        <f t="shared" si="333"/>
        <v>#N/A</v>
      </c>
      <c r="GO88" s="173" t="e">
        <f t="shared" si="334"/>
        <v>#N/A</v>
      </c>
      <c r="GP88" s="173" t="e">
        <f t="shared" si="335"/>
        <v>#N/A</v>
      </c>
      <c r="GQ88" s="173" t="e">
        <f t="shared" si="336"/>
        <v>#N/A</v>
      </c>
      <c r="GR88" s="173" t="e">
        <f t="shared" si="337"/>
        <v>#N/A</v>
      </c>
      <c r="GS88" s="173" t="e">
        <f t="shared" si="338"/>
        <v>#N/A</v>
      </c>
      <c r="GT88" s="173" t="e">
        <f t="shared" si="339"/>
        <v>#N/A</v>
      </c>
      <c r="GU88" s="173" t="e">
        <f t="shared" si="340"/>
        <v>#N/A</v>
      </c>
      <c r="GV88" s="173" t="e">
        <f t="shared" si="341"/>
        <v>#N/A</v>
      </c>
      <c r="GW88" s="173" t="e">
        <f t="shared" si="342"/>
        <v>#N/A</v>
      </c>
      <c r="GX88" s="173" t="e">
        <f t="shared" si="343"/>
        <v>#N/A</v>
      </c>
      <c r="GY88" s="173" t="e">
        <f t="shared" si="344"/>
        <v>#N/A</v>
      </c>
      <c r="GZ88" s="173" t="e">
        <f t="shared" si="345"/>
        <v>#N/A</v>
      </c>
      <c r="HA88" s="173" t="e">
        <f t="shared" si="346"/>
        <v>#N/A</v>
      </c>
      <c r="HB88" s="173" t="e">
        <f t="shared" si="347"/>
        <v>#N/A</v>
      </c>
      <c r="HC88" s="173" t="e">
        <f t="shared" si="348"/>
        <v>#N/A</v>
      </c>
      <c r="HD88" s="173" t="e">
        <f t="shared" si="349"/>
        <v>#N/A</v>
      </c>
      <c r="HE88" s="173" t="e">
        <f t="shared" si="350"/>
        <v>#N/A</v>
      </c>
      <c r="HF88" s="173" t="e">
        <f t="shared" si="351"/>
        <v>#N/A</v>
      </c>
      <c r="HG88" s="173" t="e">
        <f t="shared" si="352"/>
        <v>#N/A</v>
      </c>
      <c r="HH88" s="173" t="e">
        <f t="shared" si="353"/>
        <v>#N/A</v>
      </c>
      <c r="HI88" s="173" t="e">
        <f t="shared" si="354"/>
        <v>#N/A</v>
      </c>
      <c r="HJ88" s="173" t="e">
        <f t="shared" si="355"/>
        <v>#N/A</v>
      </c>
      <c r="HK88" s="173" t="e">
        <f t="shared" si="356"/>
        <v>#N/A</v>
      </c>
      <c r="HL88" s="173" t="e">
        <f t="shared" si="357"/>
        <v>#N/A</v>
      </c>
      <c r="HM88" s="173" t="e">
        <f t="shared" si="358"/>
        <v>#N/A</v>
      </c>
      <c r="HN88" s="173" t="e">
        <f t="shared" si="359"/>
        <v>#N/A</v>
      </c>
      <c r="HO88" s="173" t="e">
        <f t="shared" si="360"/>
        <v>#N/A</v>
      </c>
      <c r="HP88" s="173" t="e">
        <f t="shared" si="361"/>
        <v>#N/A</v>
      </c>
    </row>
    <row r="89" spans="1:224" hidden="1" x14ac:dyDescent="0.25">
      <c r="A89" s="4">
        <v>86</v>
      </c>
      <c r="B89" s="99"/>
      <c r="C89" s="99"/>
      <c r="D89" s="99"/>
      <c r="E89" s="36" t="str">
        <f t="shared" si="362"/>
        <v/>
      </c>
      <c r="F89" s="36" t="str">
        <f t="shared" si="363"/>
        <v/>
      </c>
      <c r="G89" s="77" t="str">
        <f t="shared" si="364"/>
        <v/>
      </c>
      <c r="H89" s="23"/>
      <c r="I89" s="58"/>
      <c r="J89" s="300"/>
      <c r="K89" s="78" t="str">
        <f>IF(AND(B89&gt;0,C89&gt;0,D89&gt;0),IF(ISBLANK(J89),IF(ISBLANK(H89),"",(D89-B89)*VLOOKUP(H89,VLookups!$A$4:$B$13,2,FALSE)),J89),"")</f>
        <v/>
      </c>
      <c r="L89" s="79" t="str">
        <f t="shared" si="257"/>
        <v/>
      </c>
      <c r="M89" s="99"/>
      <c r="N89" s="290" t="str">
        <f>IF(AND(M89&gt;0,C89&gt;0,NOT(K89="")),ABS(VLOOKUP($M$1,VLookups!$A$43:$B$44,2,FALSE)-_xlfn.NORM.DIST(M89,G89,K89,TRUE)),"")</f>
        <v/>
      </c>
      <c r="O89" s="98" t="str">
        <f>IF(AND($B89&gt;0,$C89&gt;0,$D89&gt;0,NOT(ISBLANK($H89))),_xlfn.NORM.INV(ABS(VLOOKUP($M$1,VLookups!$A$43:$B$44,2,FALSE)-O$3),$G89,$K89),"")</f>
        <v/>
      </c>
      <c r="P89" s="97" t="str">
        <f>IF(AND($B89&gt;0,$C89&gt;0,$D89&gt;0,NOT(ISBLANK($H89))),_xlfn.NORM.INV(ABS(VLOOKUP($M$1,VLookups!$A$43:$B$44,2,FALSE)-P$3),$G89,$K89),"")</f>
        <v/>
      </c>
      <c r="Q89" s="98" t="str">
        <f>IF(AND($B89&gt;0,$C89&gt;0,$D89&gt;0,NOT(ISBLANK($H89))),_xlfn.NORM.INV(ABS(VLOOKUP($M$1,VLookups!$A$43:$B$44,2,FALSE)-Q$3),$G89,$K89),"")</f>
        <v/>
      </c>
      <c r="R89" s="97" t="str">
        <f>IF(AND($B89&gt;0,$C89&gt;0,$D89&gt;0,NOT(ISBLANK($H89))),_xlfn.NORM.INV(ABS(VLOOKUP($M$1,VLookups!$A$43:$B$44,2,FALSE)-R$3),$G89,$K89),"")</f>
        <v/>
      </c>
      <c r="S89" s="98" t="str">
        <f>IF(AND($B89&gt;0,$C89&gt;0,$D89&gt;0,NOT(ISBLANK($H89))),_xlfn.NORM.INV(ABS(VLOOKUP($M$1,VLookups!$A$43:$B$44,2,FALSE)-S$3),$G89,$K89),"")</f>
        <v/>
      </c>
      <c r="T89" s="97" t="str">
        <f>IF(AND($B89&gt;0,$C89&gt;0,$D89&gt;0,NOT(ISBLANK($H89))),_xlfn.NORM.INV(ABS(VLOOKUP($M$1,VLookups!$A$43:$B$44,2,FALSE)-T$3),$G89,$K89),"")</f>
        <v/>
      </c>
      <c r="U89" s="5"/>
      <c r="V89" s="172"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3" t="e">
        <f t="shared" si="261"/>
        <v>#N/A</v>
      </c>
      <c r="DU89" s="173" t="e">
        <f t="shared" si="262"/>
        <v>#N/A</v>
      </c>
      <c r="DV89" s="173" t="e">
        <f t="shared" si="263"/>
        <v>#N/A</v>
      </c>
      <c r="DW89" s="173" t="e">
        <f t="shared" si="264"/>
        <v>#N/A</v>
      </c>
      <c r="DX89" s="173" t="e">
        <f t="shared" si="265"/>
        <v>#N/A</v>
      </c>
      <c r="DY89" s="173" t="e">
        <f t="shared" si="266"/>
        <v>#N/A</v>
      </c>
      <c r="DZ89" s="173" t="e">
        <f t="shared" si="267"/>
        <v>#N/A</v>
      </c>
      <c r="EA89" s="173" t="e">
        <f t="shared" si="268"/>
        <v>#N/A</v>
      </c>
      <c r="EB89" s="173" t="e">
        <f t="shared" si="269"/>
        <v>#N/A</v>
      </c>
      <c r="EC89" s="173" t="e">
        <f t="shared" si="270"/>
        <v>#N/A</v>
      </c>
      <c r="ED89" s="173" t="e">
        <f t="shared" si="271"/>
        <v>#N/A</v>
      </c>
      <c r="EE89" s="173" t="e">
        <f t="shared" si="272"/>
        <v>#N/A</v>
      </c>
      <c r="EF89" s="173" t="e">
        <f t="shared" si="273"/>
        <v>#N/A</v>
      </c>
      <c r="EG89" s="173" t="e">
        <f t="shared" si="274"/>
        <v>#N/A</v>
      </c>
      <c r="EH89" s="173" t="e">
        <f t="shared" si="275"/>
        <v>#N/A</v>
      </c>
      <c r="EI89" s="173" t="e">
        <f t="shared" si="276"/>
        <v>#N/A</v>
      </c>
      <c r="EJ89" s="173" t="e">
        <f t="shared" si="277"/>
        <v>#N/A</v>
      </c>
      <c r="EK89" s="173" t="e">
        <f t="shared" si="278"/>
        <v>#N/A</v>
      </c>
      <c r="EL89" s="173" t="e">
        <f t="shared" si="279"/>
        <v>#N/A</v>
      </c>
      <c r="EM89" s="173" t="e">
        <f t="shared" si="280"/>
        <v>#N/A</v>
      </c>
      <c r="EN89" s="173" t="e">
        <f t="shared" si="281"/>
        <v>#N/A</v>
      </c>
      <c r="EO89" s="173" t="e">
        <f t="shared" si="282"/>
        <v>#N/A</v>
      </c>
      <c r="EP89" s="173" t="e">
        <f t="shared" si="283"/>
        <v>#N/A</v>
      </c>
      <c r="EQ89" s="173" t="e">
        <f t="shared" si="284"/>
        <v>#N/A</v>
      </c>
      <c r="ER89" s="173" t="e">
        <f t="shared" si="285"/>
        <v>#N/A</v>
      </c>
      <c r="ES89" s="173" t="e">
        <f t="shared" si="286"/>
        <v>#N/A</v>
      </c>
      <c r="ET89" s="173" t="e">
        <f t="shared" si="287"/>
        <v>#N/A</v>
      </c>
      <c r="EU89" s="173" t="e">
        <f t="shared" si="288"/>
        <v>#N/A</v>
      </c>
      <c r="EV89" s="173" t="e">
        <f t="shared" si="289"/>
        <v>#N/A</v>
      </c>
      <c r="EW89" s="173" t="e">
        <f t="shared" si="290"/>
        <v>#N/A</v>
      </c>
      <c r="EX89" s="173" t="e">
        <f t="shared" si="291"/>
        <v>#N/A</v>
      </c>
      <c r="EY89" s="173" t="e">
        <f t="shared" si="292"/>
        <v>#N/A</v>
      </c>
      <c r="EZ89" s="173" t="e">
        <f t="shared" si="293"/>
        <v>#N/A</v>
      </c>
      <c r="FA89" s="173" t="e">
        <f t="shared" si="294"/>
        <v>#N/A</v>
      </c>
      <c r="FB89" s="173" t="e">
        <f t="shared" si="295"/>
        <v>#N/A</v>
      </c>
      <c r="FC89" s="173" t="e">
        <f t="shared" si="296"/>
        <v>#N/A</v>
      </c>
      <c r="FD89" s="173" t="e">
        <f t="shared" si="297"/>
        <v>#N/A</v>
      </c>
      <c r="FE89" s="173" t="e">
        <f t="shared" si="298"/>
        <v>#N/A</v>
      </c>
      <c r="FF89" s="173" t="e">
        <f t="shared" si="299"/>
        <v>#N/A</v>
      </c>
      <c r="FG89" s="173" t="e">
        <f t="shared" si="300"/>
        <v>#N/A</v>
      </c>
      <c r="FH89" s="173" t="e">
        <f t="shared" si="301"/>
        <v>#N/A</v>
      </c>
      <c r="FI89" s="173" t="e">
        <f t="shared" si="302"/>
        <v>#N/A</v>
      </c>
      <c r="FJ89" s="173" t="e">
        <f t="shared" si="303"/>
        <v>#N/A</v>
      </c>
      <c r="FK89" s="173" t="e">
        <f t="shared" si="304"/>
        <v>#N/A</v>
      </c>
      <c r="FL89" s="173" t="e">
        <f t="shared" si="305"/>
        <v>#N/A</v>
      </c>
      <c r="FM89" s="173" t="e">
        <f t="shared" si="306"/>
        <v>#N/A</v>
      </c>
      <c r="FN89" s="173" t="e">
        <f t="shared" si="307"/>
        <v>#N/A</v>
      </c>
      <c r="FO89" s="173" t="e">
        <f t="shared" si="308"/>
        <v>#N/A</v>
      </c>
      <c r="FP89" s="173" t="e">
        <f t="shared" si="309"/>
        <v>#N/A</v>
      </c>
      <c r="FQ89" s="173" t="e">
        <f t="shared" si="310"/>
        <v>#N/A</v>
      </c>
      <c r="FR89" s="173" t="e">
        <f t="shared" si="311"/>
        <v>#N/A</v>
      </c>
      <c r="FS89" s="173" t="e">
        <f t="shared" si="312"/>
        <v>#N/A</v>
      </c>
      <c r="FT89" s="173" t="e">
        <f t="shared" si="313"/>
        <v>#N/A</v>
      </c>
      <c r="FU89" s="173" t="e">
        <f t="shared" si="314"/>
        <v>#N/A</v>
      </c>
      <c r="FV89" s="173" t="e">
        <f t="shared" si="315"/>
        <v>#N/A</v>
      </c>
      <c r="FW89" s="173" t="e">
        <f t="shared" si="316"/>
        <v>#N/A</v>
      </c>
      <c r="FX89" s="173" t="e">
        <f t="shared" si="317"/>
        <v>#N/A</v>
      </c>
      <c r="FY89" s="173" t="e">
        <f t="shared" si="318"/>
        <v>#N/A</v>
      </c>
      <c r="FZ89" s="173" t="e">
        <f t="shared" si="319"/>
        <v>#N/A</v>
      </c>
      <c r="GA89" s="173" t="e">
        <f t="shared" si="320"/>
        <v>#N/A</v>
      </c>
      <c r="GB89" s="173" t="e">
        <f t="shared" si="321"/>
        <v>#N/A</v>
      </c>
      <c r="GC89" s="173" t="e">
        <f t="shared" si="322"/>
        <v>#N/A</v>
      </c>
      <c r="GD89" s="173" t="e">
        <f t="shared" si="323"/>
        <v>#N/A</v>
      </c>
      <c r="GE89" s="173" t="e">
        <f t="shared" si="324"/>
        <v>#N/A</v>
      </c>
      <c r="GF89" s="173" t="e">
        <f t="shared" si="325"/>
        <v>#N/A</v>
      </c>
      <c r="GG89" s="173" t="e">
        <f t="shared" si="326"/>
        <v>#N/A</v>
      </c>
      <c r="GH89" s="173" t="e">
        <f t="shared" si="327"/>
        <v>#N/A</v>
      </c>
      <c r="GI89" s="173" t="e">
        <f t="shared" si="328"/>
        <v>#N/A</v>
      </c>
      <c r="GJ89" s="173" t="e">
        <f t="shared" si="329"/>
        <v>#N/A</v>
      </c>
      <c r="GK89" s="173" t="e">
        <f t="shared" si="330"/>
        <v>#N/A</v>
      </c>
      <c r="GL89" s="173" t="e">
        <f t="shared" si="331"/>
        <v>#N/A</v>
      </c>
      <c r="GM89" s="173" t="e">
        <f t="shared" si="332"/>
        <v>#N/A</v>
      </c>
      <c r="GN89" s="173" t="e">
        <f t="shared" si="333"/>
        <v>#N/A</v>
      </c>
      <c r="GO89" s="173" t="e">
        <f t="shared" si="334"/>
        <v>#N/A</v>
      </c>
      <c r="GP89" s="173" t="e">
        <f t="shared" si="335"/>
        <v>#N/A</v>
      </c>
      <c r="GQ89" s="173" t="e">
        <f t="shared" si="336"/>
        <v>#N/A</v>
      </c>
      <c r="GR89" s="173" t="e">
        <f t="shared" si="337"/>
        <v>#N/A</v>
      </c>
      <c r="GS89" s="173" t="e">
        <f t="shared" si="338"/>
        <v>#N/A</v>
      </c>
      <c r="GT89" s="173" t="e">
        <f t="shared" si="339"/>
        <v>#N/A</v>
      </c>
      <c r="GU89" s="173" t="e">
        <f t="shared" si="340"/>
        <v>#N/A</v>
      </c>
      <c r="GV89" s="173" t="e">
        <f t="shared" si="341"/>
        <v>#N/A</v>
      </c>
      <c r="GW89" s="173" t="e">
        <f t="shared" si="342"/>
        <v>#N/A</v>
      </c>
      <c r="GX89" s="173" t="e">
        <f t="shared" si="343"/>
        <v>#N/A</v>
      </c>
      <c r="GY89" s="173" t="e">
        <f t="shared" si="344"/>
        <v>#N/A</v>
      </c>
      <c r="GZ89" s="173" t="e">
        <f t="shared" si="345"/>
        <v>#N/A</v>
      </c>
      <c r="HA89" s="173" t="e">
        <f t="shared" si="346"/>
        <v>#N/A</v>
      </c>
      <c r="HB89" s="173" t="e">
        <f t="shared" si="347"/>
        <v>#N/A</v>
      </c>
      <c r="HC89" s="173" t="e">
        <f t="shared" si="348"/>
        <v>#N/A</v>
      </c>
      <c r="HD89" s="173" t="e">
        <f t="shared" si="349"/>
        <v>#N/A</v>
      </c>
      <c r="HE89" s="173" t="e">
        <f t="shared" si="350"/>
        <v>#N/A</v>
      </c>
      <c r="HF89" s="173" t="e">
        <f t="shared" si="351"/>
        <v>#N/A</v>
      </c>
      <c r="HG89" s="173" t="e">
        <f t="shared" si="352"/>
        <v>#N/A</v>
      </c>
      <c r="HH89" s="173" t="e">
        <f t="shared" si="353"/>
        <v>#N/A</v>
      </c>
      <c r="HI89" s="173" t="e">
        <f t="shared" si="354"/>
        <v>#N/A</v>
      </c>
      <c r="HJ89" s="173" t="e">
        <f t="shared" si="355"/>
        <v>#N/A</v>
      </c>
      <c r="HK89" s="173" t="e">
        <f t="shared" si="356"/>
        <v>#N/A</v>
      </c>
      <c r="HL89" s="173" t="e">
        <f t="shared" si="357"/>
        <v>#N/A</v>
      </c>
      <c r="HM89" s="173" t="e">
        <f t="shared" si="358"/>
        <v>#N/A</v>
      </c>
      <c r="HN89" s="173" t="e">
        <f t="shared" si="359"/>
        <v>#N/A</v>
      </c>
      <c r="HO89" s="173" t="e">
        <f t="shared" si="360"/>
        <v>#N/A</v>
      </c>
      <c r="HP89" s="173" t="e">
        <f t="shared" si="361"/>
        <v>#N/A</v>
      </c>
    </row>
    <row r="90" spans="1:224" hidden="1" x14ac:dyDescent="0.25">
      <c r="A90" s="4">
        <v>87</v>
      </c>
      <c r="B90" s="99"/>
      <c r="C90" s="99"/>
      <c r="D90" s="99"/>
      <c r="E90" s="36" t="str">
        <f t="shared" si="362"/>
        <v/>
      </c>
      <c r="F90" s="36" t="str">
        <f t="shared" si="363"/>
        <v/>
      </c>
      <c r="G90" s="77" t="str">
        <f t="shared" si="364"/>
        <v/>
      </c>
      <c r="H90" s="23"/>
      <c r="I90" s="58"/>
      <c r="J90" s="300"/>
      <c r="K90" s="78" t="str">
        <f>IF(AND(B90&gt;0,C90&gt;0,D90&gt;0),IF(ISBLANK(J90),IF(ISBLANK(H90),"",(D90-B90)*VLOOKUP(H90,VLookups!$A$4:$B$13,2,FALSE)),J90),"")</f>
        <v/>
      </c>
      <c r="L90" s="79" t="str">
        <f t="shared" si="257"/>
        <v/>
      </c>
      <c r="M90" s="99"/>
      <c r="N90" s="290" t="str">
        <f>IF(AND(M90&gt;0,C90&gt;0,NOT(K90="")),ABS(VLOOKUP($M$1,VLookups!$A$43:$B$44,2,FALSE)-_xlfn.NORM.DIST(M90,G90,K90,TRUE)),"")</f>
        <v/>
      </c>
      <c r="O90" s="98" t="str">
        <f>IF(AND($B90&gt;0,$C90&gt;0,$D90&gt;0,NOT(ISBLANK($H90))),_xlfn.NORM.INV(ABS(VLOOKUP($M$1,VLookups!$A$43:$B$44,2,FALSE)-O$3),$G90,$K90),"")</f>
        <v/>
      </c>
      <c r="P90" s="97" t="str">
        <f>IF(AND($B90&gt;0,$C90&gt;0,$D90&gt;0,NOT(ISBLANK($H90))),_xlfn.NORM.INV(ABS(VLOOKUP($M$1,VLookups!$A$43:$B$44,2,FALSE)-P$3),$G90,$K90),"")</f>
        <v/>
      </c>
      <c r="Q90" s="98" t="str">
        <f>IF(AND($B90&gt;0,$C90&gt;0,$D90&gt;0,NOT(ISBLANK($H90))),_xlfn.NORM.INV(ABS(VLOOKUP($M$1,VLookups!$A$43:$B$44,2,FALSE)-Q$3),$G90,$K90),"")</f>
        <v/>
      </c>
      <c r="R90" s="97" t="str">
        <f>IF(AND($B90&gt;0,$C90&gt;0,$D90&gt;0,NOT(ISBLANK($H90))),_xlfn.NORM.INV(ABS(VLOOKUP($M$1,VLookups!$A$43:$B$44,2,FALSE)-R$3),$G90,$K90),"")</f>
        <v/>
      </c>
      <c r="S90" s="98" t="str">
        <f>IF(AND($B90&gt;0,$C90&gt;0,$D90&gt;0,NOT(ISBLANK($H90))),_xlfn.NORM.INV(ABS(VLOOKUP($M$1,VLookups!$A$43:$B$44,2,FALSE)-S$3),$G90,$K90),"")</f>
        <v/>
      </c>
      <c r="T90" s="97" t="str">
        <f>IF(AND($B90&gt;0,$C90&gt;0,$D90&gt;0,NOT(ISBLANK($H90))),_xlfn.NORM.INV(ABS(VLOOKUP($M$1,VLookups!$A$43:$B$44,2,FALSE)-T$3),$G90,$K90),"")</f>
        <v/>
      </c>
      <c r="U90" s="5"/>
      <c r="V90" s="172"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3" t="e">
        <f t="shared" si="261"/>
        <v>#N/A</v>
      </c>
      <c r="DU90" s="173" t="e">
        <f t="shared" si="262"/>
        <v>#N/A</v>
      </c>
      <c r="DV90" s="173" t="e">
        <f t="shared" si="263"/>
        <v>#N/A</v>
      </c>
      <c r="DW90" s="173" t="e">
        <f t="shared" si="264"/>
        <v>#N/A</v>
      </c>
      <c r="DX90" s="173" t="e">
        <f t="shared" si="265"/>
        <v>#N/A</v>
      </c>
      <c r="DY90" s="173" t="e">
        <f t="shared" si="266"/>
        <v>#N/A</v>
      </c>
      <c r="DZ90" s="173" t="e">
        <f t="shared" si="267"/>
        <v>#N/A</v>
      </c>
      <c r="EA90" s="173" t="e">
        <f t="shared" si="268"/>
        <v>#N/A</v>
      </c>
      <c r="EB90" s="173" t="e">
        <f t="shared" si="269"/>
        <v>#N/A</v>
      </c>
      <c r="EC90" s="173" t="e">
        <f t="shared" si="270"/>
        <v>#N/A</v>
      </c>
      <c r="ED90" s="173" t="e">
        <f t="shared" si="271"/>
        <v>#N/A</v>
      </c>
      <c r="EE90" s="173" t="e">
        <f t="shared" si="272"/>
        <v>#N/A</v>
      </c>
      <c r="EF90" s="173" t="e">
        <f t="shared" si="273"/>
        <v>#N/A</v>
      </c>
      <c r="EG90" s="173" t="e">
        <f t="shared" si="274"/>
        <v>#N/A</v>
      </c>
      <c r="EH90" s="173" t="e">
        <f t="shared" si="275"/>
        <v>#N/A</v>
      </c>
      <c r="EI90" s="173" t="e">
        <f t="shared" si="276"/>
        <v>#N/A</v>
      </c>
      <c r="EJ90" s="173" t="e">
        <f t="shared" si="277"/>
        <v>#N/A</v>
      </c>
      <c r="EK90" s="173" t="e">
        <f t="shared" si="278"/>
        <v>#N/A</v>
      </c>
      <c r="EL90" s="173" t="e">
        <f t="shared" si="279"/>
        <v>#N/A</v>
      </c>
      <c r="EM90" s="173" t="e">
        <f t="shared" si="280"/>
        <v>#N/A</v>
      </c>
      <c r="EN90" s="173" t="e">
        <f t="shared" si="281"/>
        <v>#N/A</v>
      </c>
      <c r="EO90" s="173" t="e">
        <f t="shared" si="282"/>
        <v>#N/A</v>
      </c>
      <c r="EP90" s="173" t="e">
        <f t="shared" si="283"/>
        <v>#N/A</v>
      </c>
      <c r="EQ90" s="173" t="e">
        <f t="shared" si="284"/>
        <v>#N/A</v>
      </c>
      <c r="ER90" s="173" t="e">
        <f t="shared" si="285"/>
        <v>#N/A</v>
      </c>
      <c r="ES90" s="173" t="e">
        <f t="shared" si="286"/>
        <v>#N/A</v>
      </c>
      <c r="ET90" s="173" t="e">
        <f t="shared" si="287"/>
        <v>#N/A</v>
      </c>
      <c r="EU90" s="173" t="e">
        <f t="shared" si="288"/>
        <v>#N/A</v>
      </c>
      <c r="EV90" s="173" t="e">
        <f t="shared" si="289"/>
        <v>#N/A</v>
      </c>
      <c r="EW90" s="173" t="e">
        <f t="shared" si="290"/>
        <v>#N/A</v>
      </c>
      <c r="EX90" s="173" t="e">
        <f t="shared" si="291"/>
        <v>#N/A</v>
      </c>
      <c r="EY90" s="173" t="e">
        <f t="shared" si="292"/>
        <v>#N/A</v>
      </c>
      <c r="EZ90" s="173" t="e">
        <f t="shared" si="293"/>
        <v>#N/A</v>
      </c>
      <c r="FA90" s="173" t="e">
        <f t="shared" si="294"/>
        <v>#N/A</v>
      </c>
      <c r="FB90" s="173" t="e">
        <f t="shared" si="295"/>
        <v>#N/A</v>
      </c>
      <c r="FC90" s="173" t="e">
        <f t="shared" si="296"/>
        <v>#N/A</v>
      </c>
      <c r="FD90" s="173" t="e">
        <f t="shared" si="297"/>
        <v>#N/A</v>
      </c>
      <c r="FE90" s="173" t="e">
        <f t="shared" si="298"/>
        <v>#N/A</v>
      </c>
      <c r="FF90" s="173" t="e">
        <f t="shared" si="299"/>
        <v>#N/A</v>
      </c>
      <c r="FG90" s="173" t="e">
        <f t="shared" si="300"/>
        <v>#N/A</v>
      </c>
      <c r="FH90" s="173" t="e">
        <f t="shared" si="301"/>
        <v>#N/A</v>
      </c>
      <c r="FI90" s="173" t="e">
        <f t="shared" si="302"/>
        <v>#N/A</v>
      </c>
      <c r="FJ90" s="173" t="e">
        <f t="shared" si="303"/>
        <v>#N/A</v>
      </c>
      <c r="FK90" s="173" t="e">
        <f t="shared" si="304"/>
        <v>#N/A</v>
      </c>
      <c r="FL90" s="173" t="e">
        <f t="shared" si="305"/>
        <v>#N/A</v>
      </c>
      <c r="FM90" s="173" t="e">
        <f t="shared" si="306"/>
        <v>#N/A</v>
      </c>
      <c r="FN90" s="173" t="e">
        <f t="shared" si="307"/>
        <v>#N/A</v>
      </c>
      <c r="FO90" s="173" t="e">
        <f t="shared" si="308"/>
        <v>#N/A</v>
      </c>
      <c r="FP90" s="173" t="e">
        <f t="shared" si="309"/>
        <v>#N/A</v>
      </c>
      <c r="FQ90" s="173" t="e">
        <f t="shared" si="310"/>
        <v>#N/A</v>
      </c>
      <c r="FR90" s="173" t="e">
        <f t="shared" si="311"/>
        <v>#N/A</v>
      </c>
      <c r="FS90" s="173" t="e">
        <f t="shared" si="312"/>
        <v>#N/A</v>
      </c>
      <c r="FT90" s="173" t="e">
        <f t="shared" si="313"/>
        <v>#N/A</v>
      </c>
      <c r="FU90" s="173" t="e">
        <f t="shared" si="314"/>
        <v>#N/A</v>
      </c>
      <c r="FV90" s="173" t="e">
        <f t="shared" si="315"/>
        <v>#N/A</v>
      </c>
      <c r="FW90" s="173" t="e">
        <f t="shared" si="316"/>
        <v>#N/A</v>
      </c>
      <c r="FX90" s="173" t="e">
        <f t="shared" si="317"/>
        <v>#N/A</v>
      </c>
      <c r="FY90" s="173" t="e">
        <f t="shared" si="318"/>
        <v>#N/A</v>
      </c>
      <c r="FZ90" s="173" t="e">
        <f t="shared" si="319"/>
        <v>#N/A</v>
      </c>
      <c r="GA90" s="173" t="e">
        <f t="shared" si="320"/>
        <v>#N/A</v>
      </c>
      <c r="GB90" s="173" t="e">
        <f t="shared" si="321"/>
        <v>#N/A</v>
      </c>
      <c r="GC90" s="173" t="e">
        <f t="shared" si="322"/>
        <v>#N/A</v>
      </c>
      <c r="GD90" s="173" t="e">
        <f t="shared" si="323"/>
        <v>#N/A</v>
      </c>
      <c r="GE90" s="173" t="e">
        <f t="shared" si="324"/>
        <v>#N/A</v>
      </c>
      <c r="GF90" s="173" t="e">
        <f t="shared" si="325"/>
        <v>#N/A</v>
      </c>
      <c r="GG90" s="173" t="e">
        <f t="shared" si="326"/>
        <v>#N/A</v>
      </c>
      <c r="GH90" s="173" t="e">
        <f t="shared" si="327"/>
        <v>#N/A</v>
      </c>
      <c r="GI90" s="173" t="e">
        <f t="shared" si="328"/>
        <v>#N/A</v>
      </c>
      <c r="GJ90" s="173" t="e">
        <f t="shared" si="329"/>
        <v>#N/A</v>
      </c>
      <c r="GK90" s="173" t="e">
        <f t="shared" si="330"/>
        <v>#N/A</v>
      </c>
      <c r="GL90" s="173" t="e">
        <f t="shared" si="331"/>
        <v>#N/A</v>
      </c>
      <c r="GM90" s="173" t="e">
        <f t="shared" si="332"/>
        <v>#N/A</v>
      </c>
      <c r="GN90" s="173" t="e">
        <f t="shared" si="333"/>
        <v>#N/A</v>
      </c>
      <c r="GO90" s="173" t="e">
        <f t="shared" si="334"/>
        <v>#N/A</v>
      </c>
      <c r="GP90" s="173" t="e">
        <f t="shared" si="335"/>
        <v>#N/A</v>
      </c>
      <c r="GQ90" s="173" t="e">
        <f t="shared" si="336"/>
        <v>#N/A</v>
      </c>
      <c r="GR90" s="173" t="e">
        <f t="shared" si="337"/>
        <v>#N/A</v>
      </c>
      <c r="GS90" s="173" t="e">
        <f t="shared" si="338"/>
        <v>#N/A</v>
      </c>
      <c r="GT90" s="173" t="e">
        <f t="shared" si="339"/>
        <v>#N/A</v>
      </c>
      <c r="GU90" s="173" t="e">
        <f t="shared" si="340"/>
        <v>#N/A</v>
      </c>
      <c r="GV90" s="173" t="e">
        <f t="shared" si="341"/>
        <v>#N/A</v>
      </c>
      <c r="GW90" s="173" t="e">
        <f t="shared" si="342"/>
        <v>#N/A</v>
      </c>
      <c r="GX90" s="173" t="e">
        <f t="shared" si="343"/>
        <v>#N/A</v>
      </c>
      <c r="GY90" s="173" t="e">
        <f t="shared" si="344"/>
        <v>#N/A</v>
      </c>
      <c r="GZ90" s="173" t="e">
        <f t="shared" si="345"/>
        <v>#N/A</v>
      </c>
      <c r="HA90" s="173" t="e">
        <f t="shared" si="346"/>
        <v>#N/A</v>
      </c>
      <c r="HB90" s="173" t="e">
        <f t="shared" si="347"/>
        <v>#N/A</v>
      </c>
      <c r="HC90" s="173" t="e">
        <f t="shared" si="348"/>
        <v>#N/A</v>
      </c>
      <c r="HD90" s="173" t="e">
        <f t="shared" si="349"/>
        <v>#N/A</v>
      </c>
      <c r="HE90" s="173" t="e">
        <f t="shared" si="350"/>
        <v>#N/A</v>
      </c>
      <c r="HF90" s="173" t="e">
        <f t="shared" si="351"/>
        <v>#N/A</v>
      </c>
      <c r="HG90" s="173" t="e">
        <f t="shared" si="352"/>
        <v>#N/A</v>
      </c>
      <c r="HH90" s="173" t="e">
        <f t="shared" si="353"/>
        <v>#N/A</v>
      </c>
      <c r="HI90" s="173" t="e">
        <f t="shared" si="354"/>
        <v>#N/A</v>
      </c>
      <c r="HJ90" s="173" t="e">
        <f t="shared" si="355"/>
        <v>#N/A</v>
      </c>
      <c r="HK90" s="173" t="e">
        <f t="shared" si="356"/>
        <v>#N/A</v>
      </c>
      <c r="HL90" s="173" t="e">
        <f t="shared" si="357"/>
        <v>#N/A</v>
      </c>
      <c r="HM90" s="173" t="e">
        <f t="shared" si="358"/>
        <v>#N/A</v>
      </c>
      <c r="HN90" s="173" t="e">
        <f t="shared" si="359"/>
        <v>#N/A</v>
      </c>
      <c r="HO90" s="173" t="e">
        <f t="shared" si="360"/>
        <v>#N/A</v>
      </c>
      <c r="HP90" s="173" t="e">
        <f t="shared" si="361"/>
        <v>#N/A</v>
      </c>
    </row>
    <row r="91" spans="1:224" hidden="1" x14ac:dyDescent="0.25">
      <c r="A91" s="4">
        <v>88</v>
      </c>
      <c r="B91" s="99"/>
      <c r="C91" s="99"/>
      <c r="D91" s="99"/>
      <c r="E91" s="36" t="str">
        <f t="shared" si="362"/>
        <v/>
      </c>
      <c r="F91" s="36" t="str">
        <f t="shared" si="363"/>
        <v/>
      </c>
      <c r="G91" s="77" t="str">
        <f t="shared" si="364"/>
        <v/>
      </c>
      <c r="H91" s="23"/>
      <c r="I91" s="58"/>
      <c r="J91" s="300"/>
      <c r="K91" s="78" t="str">
        <f>IF(AND(B91&gt;0,C91&gt;0,D91&gt;0),IF(ISBLANK(J91),IF(ISBLANK(H91),"",(D91-B91)*VLOOKUP(H91,VLookups!$A$4:$B$13,2,FALSE)),J91),"")</f>
        <v/>
      </c>
      <c r="L91" s="79" t="str">
        <f t="shared" si="257"/>
        <v/>
      </c>
      <c r="M91" s="99"/>
      <c r="N91" s="290" t="str">
        <f>IF(AND(M91&gt;0,C91&gt;0,NOT(K91="")),ABS(VLOOKUP($M$1,VLookups!$A$43:$B$44,2,FALSE)-_xlfn.NORM.DIST(M91,G91,K91,TRUE)),"")</f>
        <v/>
      </c>
      <c r="O91" s="98" t="str">
        <f>IF(AND($B91&gt;0,$C91&gt;0,$D91&gt;0,NOT(ISBLANK($H91))),_xlfn.NORM.INV(ABS(VLOOKUP($M$1,VLookups!$A$43:$B$44,2,FALSE)-O$3),$G91,$K91),"")</f>
        <v/>
      </c>
      <c r="P91" s="97" t="str">
        <f>IF(AND($B91&gt;0,$C91&gt;0,$D91&gt;0,NOT(ISBLANK($H91))),_xlfn.NORM.INV(ABS(VLOOKUP($M$1,VLookups!$A$43:$B$44,2,FALSE)-P$3),$G91,$K91),"")</f>
        <v/>
      </c>
      <c r="Q91" s="98" t="str">
        <f>IF(AND($B91&gt;0,$C91&gt;0,$D91&gt;0,NOT(ISBLANK($H91))),_xlfn.NORM.INV(ABS(VLOOKUP($M$1,VLookups!$A$43:$B$44,2,FALSE)-Q$3),$G91,$K91),"")</f>
        <v/>
      </c>
      <c r="R91" s="97" t="str">
        <f>IF(AND($B91&gt;0,$C91&gt;0,$D91&gt;0,NOT(ISBLANK($H91))),_xlfn.NORM.INV(ABS(VLOOKUP($M$1,VLookups!$A$43:$B$44,2,FALSE)-R$3),$G91,$K91),"")</f>
        <v/>
      </c>
      <c r="S91" s="98" t="str">
        <f>IF(AND($B91&gt;0,$C91&gt;0,$D91&gt;0,NOT(ISBLANK($H91))),_xlfn.NORM.INV(ABS(VLOOKUP($M$1,VLookups!$A$43:$B$44,2,FALSE)-S$3),$G91,$K91),"")</f>
        <v/>
      </c>
      <c r="T91" s="97" t="str">
        <f>IF(AND($B91&gt;0,$C91&gt;0,$D91&gt;0,NOT(ISBLANK($H91))),_xlfn.NORM.INV(ABS(VLOOKUP($M$1,VLookups!$A$43:$B$44,2,FALSE)-T$3),$G91,$K91),"")</f>
        <v/>
      </c>
      <c r="U91" s="5"/>
      <c r="V91" s="172"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3" t="e">
        <f t="shared" si="261"/>
        <v>#N/A</v>
      </c>
      <c r="DU91" s="173" t="e">
        <f t="shared" si="262"/>
        <v>#N/A</v>
      </c>
      <c r="DV91" s="173" t="e">
        <f t="shared" si="263"/>
        <v>#N/A</v>
      </c>
      <c r="DW91" s="173" t="e">
        <f t="shared" si="264"/>
        <v>#N/A</v>
      </c>
      <c r="DX91" s="173" t="e">
        <f t="shared" si="265"/>
        <v>#N/A</v>
      </c>
      <c r="DY91" s="173" t="e">
        <f t="shared" si="266"/>
        <v>#N/A</v>
      </c>
      <c r="DZ91" s="173" t="e">
        <f t="shared" si="267"/>
        <v>#N/A</v>
      </c>
      <c r="EA91" s="173" t="e">
        <f t="shared" si="268"/>
        <v>#N/A</v>
      </c>
      <c r="EB91" s="173" t="e">
        <f t="shared" si="269"/>
        <v>#N/A</v>
      </c>
      <c r="EC91" s="173" t="e">
        <f t="shared" si="270"/>
        <v>#N/A</v>
      </c>
      <c r="ED91" s="173" t="e">
        <f t="shared" si="271"/>
        <v>#N/A</v>
      </c>
      <c r="EE91" s="173" t="e">
        <f t="shared" si="272"/>
        <v>#N/A</v>
      </c>
      <c r="EF91" s="173" t="e">
        <f t="shared" si="273"/>
        <v>#N/A</v>
      </c>
      <c r="EG91" s="173" t="e">
        <f t="shared" si="274"/>
        <v>#N/A</v>
      </c>
      <c r="EH91" s="173" t="e">
        <f t="shared" si="275"/>
        <v>#N/A</v>
      </c>
      <c r="EI91" s="173" t="e">
        <f t="shared" si="276"/>
        <v>#N/A</v>
      </c>
      <c r="EJ91" s="173" t="e">
        <f t="shared" si="277"/>
        <v>#N/A</v>
      </c>
      <c r="EK91" s="173" t="e">
        <f t="shared" si="278"/>
        <v>#N/A</v>
      </c>
      <c r="EL91" s="173" t="e">
        <f t="shared" si="279"/>
        <v>#N/A</v>
      </c>
      <c r="EM91" s="173" t="e">
        <f t="shared" si="280"/>
        <v>#N/A</v>
      </c>
      <c r="EN91" s="173" t="e">
        <f t="shared" si="281"/>
        <v>#N/A</v>
      </c>
      <c r="EO91" s="173" t="e">
        <f t="shared" si="282"/>
        <v>#N/A</v>
      </c>
      <c r="EP91" s="173" t="e">
        <f t="shared" si="283"/>
        <v>#N/A</v>
      </c>
      <c r="EQ91" s="173" t="e">
        <f t="shared" si="284"/>
        <v>#N/A</v>
      </c>
      <c r="ER91" s="173" t="e">
        <f t="shared" si="285"/>
        <v>#N/A</v>
      </c>
      <c r="ES91" s="173" t="e">
        <f t="shared" si="286"/>
        <v>#N/A</v>
      </c>
      <c r="ET91" s="173" t="e">
        <f t="shared" si="287"/>
        <v>#N/A</v>
      </c>
      <c r="EU91" s="173" t="e">
        <f t="shared" si="288"/>
        <v>#N/A</v>
      </c>
      <c r="EV91" s="173" t="e">
        <f t="shared" si="289"/>
        <v>#N/A</v>
      </c>
      <c r="EW91" s="173" t="e">
        <f t="shared" si="290"/>
        <v>#N/A</v>
      </c>
      <c r="EX91" s="173" t="e">
        <f t="shared" si="291"/>
        <v>#N/A</v>
      </c>
      <c r="EY91" s="173" t="e">
        <f t="shared" si="292"/>
        <v>#N/A</v>
      </c>
      <c r="EZ91" s="173" t="e">
        <f t="shared" si="293"/>
        <v>#N/A</v>
      </c>
      <c r="FA91" s="173" t="e">
        <f t="shared" si="294"/>
        <v>#N/A</v>
      </c>
      <c r="FB91" s="173" t="e">
        <f t="shared" si="295"/>
        <v>#N/A</v>
      </c>
      <c r="FC91" s="173" t="e">
        <f t="shared" si="296"/>
        <v>#N/A</v>
      </c>
      <c r="FD91" s="173" t="e">
        <f t="shared" si="297"/>
        <v>#N/A</v>
      </c>
      <c r="FE91" s="173" t="e">
        <f t="shared" si="298"/>
        <v>#N/A</v>
      </c>
      <c r="FF91" s="173" t="e">
        <f t="shared" si="299"/>
        <v>#N/A</v>
      </c>
      <c r="FG91" s="173" t="e">
        <f t="shared" si="300"/>
        <v>#N/A</v>
      </c>
      <c r="FH91" s="173" t="e">
        <f t="shared" si="301"/>
        <v>#N/A</v>
      </c>
      <c r="FI91" s="173" t="e">
        <f t="shared" si="302"/>
        <v>#N/A</v>
      </c>
      <c r="FJ91" s="173" t="e">
        <f t="shared" si="303"/>
        <v>#N/A</v>
      </c>
      <c r="FK91" s="173" t="e">
        <f t="shared" si="304"/>
        <v>#N/A</v>
      </c>
      <c r="FL91" s="173" t="e">
        <f t="shared" si="305"/>
        <v>#N/A</v>
      </c>
      <c r="FM91" s="173" t="e">
        <f t="shared" si="306"/>
        <v>#N/A</v>
      </c>
      <c r="FN91" s="173" t="e">
        <f t="shared" si="307"/>
        <v>#N/A</v>
      </c>
      <c r="FO91" s="173" t="e">
        <f t="shared" si="308"/>
        <v>#N/A</v>
      </c>
      <c r="FP91" s="173" t="e">
        <f t="shared" si="309"/>
        <v>#N/A</v>
      </c>
      <c r="FQ91" s="173" t="e">
        <f t="shared" si="310"/>
        <v>#N/A</v>
      </c>
      <c r="FR91" s="173" t="e">
        <f t="shared" si="311"/>
        <v>#N/A</v>
      </c>
      <c r="FS91" s="173" t="e">
        <f t="shared" si="312"/>
        <v>#N/A</v>
      </c>
      <c r="FT91" s="173" t="e">
        <f t="shared" si="313"/>
        <v>#N/A</v>
      </c>
      <c r="FU91" s="173" t="e">
        <f t="shared" si="314"/>
        <v>#N/A</v>
      </c>
      <c r="FV91" s="173" t="e">
        <f t="shared" si="315"/>
        <v>#N/A</v>
      </c>
      <c r="FW91" s="173" t="e">
        <f t="shared" si="316"/>
        <v>#N/A</v>
      </c>
      <c r="FX91" s="173" t="e">
        <f t="shared" si="317"/>
        <v>#N/A</v>
      </c>
      <c r="FY91" s="173" t="e">
        <f t="shared" si="318"/>
        <v>#N/A</v>
      </c>
      <c r="FZ91" s="173" t="e">
        <f t="shared" si="319"/>
        <v>#N/A</v>
      </c>
      <c r="GA91" s="173" t="e">
        <f t="shared" si="320"/>
        <v>#N/A</v>
      </c>
      <c r="GB91" s="173" t="e">
        <f t="shared" si="321"/>
        <v>#N/A</v>
      </c>
      <c r="GC91" s="173" t="e">
        <f t="shared" si="322"/>
        <v>#N/A</v>
      </c>
      <c r="GD91" s="173" t="e">
        <f t="shared" si="323"/>
        <v>#N/A</v>
      </c>
      <c r="GE91" s="173" t="e">
        <f t="shared" si="324"/>
        <v>#N/A</v>
      </c>
      <c r="GF91" s="173" t="e">
        <f t="shared" si="325"/>
        <v>#N/A</v>
      </c>
      <c r="GG91" s="173" t="e">
        <f t="shared" si="326"/>
        <v>#N/A</v>
      </c>
      <c r="GH91" s="173" t="e">
        <f t="shared" si="327"/>
        <v>#N/A</v>
      </c>
      <c r="GI91" s="173" t="e">
        <f t="shared" si="328"/>
        <v>#N/A</v>
      </c>
      <c r="GJ91" s="173" t="e">
        <f t="shared" si="329"/>
        <v>#N/A</v>
      </c>
      <c r="GK91" s="173" t="e">
        <f t="shared" si="330"/>
        <v>#N/A</v>
      </c>
      <c r="GL91" s="173" t="e">
        <f t="shared" si="331"/>
        <v>#N/A</v>
      </c>
      <c r="GM91" s="173" t="e">
        <f t="shared" si="332"/>
        <v>#N/A</v>
      </c>
      <c r="GN91" s="173" t="e">
        <f t="shared" si="333"/>
        <v>#N/A</v>
      </c>
      <c r="GO91" s="173" t="e">
        <f t="shared" si="334"/>
        <v>#N/A</v>
      </c>
      <c r="GP91" s="173" t="e">
        <f t="shared" si="335"/>
        <v>#N/A</v>
      </c>
      <c r="GQ91" s="173" t="e">
        <f t="shared" si="336"/>
        <v>#N/A</v>
      </c>
      <c r="GR91" s="173" t="e">
        <f t="shared" si="337"/>
        <v>#N/A</v>
      </c>
      <c r="GS91" s="173" t="e">
        <f t="shared" si="338"/>
        <v>#N/A</v>
      </c>
      <c r="GT91" s="173" t="e">
        <f t="shared" si="339"/>
        <v>#N/A</v>
      </c>
      <c r="GU91" s="173" t="e">
        <f t="shared" si="340"/>
        <v>#N/A</v>
      </c>
      <c r="GV91" s="173" t="e">
        <f t="shared" si="341"/>
        <v>#N/A</v>
      </c>
      <c r="GW91" s="173" t="e">
        <f t="shared" si="342"/>
        <v>#N/A</v>
      </c>
      <c r="GX91" s="173" t="e">
        <f t="shared" si="343"/>
        <v>#N/A</v>
      </c>
      <c r="GY91" s="173" t="e">
        <f t="shared" si="344"/>
        <v>#N/A</v>
      </c>
      <c r="GZ91" s="173" t="e">
        <f t="shared" si="345"/>
        <v>#N/A</v>
      </c>
      <c r="HA91" s="173" t="e">
        <f t="shared" si="346"/>
        <v>#N/A</v>
      </c>
      <c r="HB91" s="173" t="e">
        <f t="shared" si="347"/>
        <v>#N/A</v>
      </c>
      <c r="HC91" s="173" t="e">
        <f t="shared" si="348"/>
        <v>#N/A</v>
      </c>
      <c r="HD91" s="173" t="e">
        <f t="shared" si="349"/>
        <v>#N/A</v>
      </c>
      <c r="HE91" s="173" t="e">
        <f t="shared" si="350"/>
        <v>#N/A</v>
      </c>
      <c r="HF91" s="173" t="e">
        <f t="shared" si="351"/>
        <v>#N/A</v>
      </c>
      <c r="HG91" s="173" t="e">
        <f t="shared" si="352"/>
        <v>#N/A</v>
      </c>
      <c r="HH91" s="173" t="e">
        <f t="shared" si="353"/>
        <v>#N/A</v>
      </c>
      <c r="HI91" s="173" t="e">
        <f t="shared" si="354"/>
        <v>#N/A</v>
      </c>
      <c r="HJ91" s="173" t="e">
        <f t="shared" si="355"/>
        <v>#N/A</v>
      </c>
      <c r="HK91" s="173" t="e">
        <f t="shared" si="356"/>
        <v>#N/A</v>
      </c>
      <c r="HL91" s="173" t="e">
        <f t="shared" si="357"/>
        <v>#N/A</v>
      </c>
      <c r="HM91" s="173" t="e">
        <f t="shared" si="358"/>
        <v>#N/A</v>
      </c>
      <c r="HN91" s="173" t="e">
        <f t="shared" si="359"/>
        <v>#N/A</v>
      </c>
      <c r="HO91" s="173" t="e">
        <f t="shared" si="360"/>
        <v>#N/A</v>
      </c>
      <c r="HP91" s="173" t="e">
        <f t="shared" si="361"/>
        <v>#N/A</v>
      </c>
    </row>
    <row r="92" spans="1:224" hidden="1" x14ac:dyDescent="0.25">
      <c r="A92" s="4">
        <v>89</v>
      </c>
      <c r="B92" s="99"/>
      <c r="C92" s="99"/>
      <c r="D92" s="99"/>
      <c r="E92" s="36" t="str">
        <f t="shared" si="362"/>
        <v/>
      </c>
      <c r="F92" s="36" t="str">
        <f t="shared" si="363"/>
        <v/>
      </c>
      <c r="G92" s="77" t="str">
        <f t="shared" si="364"/>
        <v/>
      </c>
      <c r="H92" s="23"/>
      <c r="I92" s="58"/>
      <c r="J92" s="300"/>
      <c r="K92" s="78" t="str">
        <f>IF(AND(B92&gt;0,C92&gt;0,D92&gt;0),IF(ISBLANK(J92),IF(ISBLANK(H92),"",(D92-B92)*VLOOKUP(H92,VLookups!$A$4:$B$13,2,FALSE)),J92),"")</f>
        <v/>
      </c>
      <c r="L92" s="79" t="str">
        <f t="shared" si="257"/>
        <v/>
      </c>
      <c r="M92" s="99"/>
      <c r="N92" s="290" t="str">
        <f>IF(AND(M92&gt;0,C92&gt;0,NOT(K92="")),ABS(VLOOKUP($M$1,VLookups!$A$43:$B$44,2,FALSE)-_xlfn.NORM.DIST(M92,G92,K92,TRUE)),"")</f>
        <v/>
      </c>
      <c r="O92" s="98" t="str">
        <f>IF(AND($B92&gt;0,$C92&gt;0,$D92&gt;0,NOT(ISBLANK($H92))),_xlfn.NORM.INV(ABS(VLOOKUP($M$1,VLookups!$A$43:$B$44,2,FALSE)-O$3),$G92,$K92),"")</f>
        <v/>
      </c>
      <c r="P92" s="97" t="str">
        <f>IF(AND($B92&gt;0,$C92&gt;0,$D92&gt;0,NOT(ISBLANK($H92))),_xlfn.NORM.INV(ABS(VLOOKUP($M$1,VLookups!$A$43:$B$44,2,FALSE)-P$3),$G92,$K92),"")</f>
        <v/>
      </c>
      <c r="Q92" s="98" t="str">
        <f>IF(AND($B92&gt;0,$C92&gt;0,$D92&gt;0,NOT(ISBLANK($H92))),_xlfn.NORM.INV(ABS(VLOOKUP($M$1,VLookups!$A$43:$B$44,2,FALSE)-Q$3),$G92,$K92),"")</f>
        <v/>
      </c>
      <c r="R92" s="97" t="str">
        <f>IF(AND($B92&gt;0,$C92&gt;0,$D92&gt;0,NOT(ISBLANK($H92))),_xlfn.NORM.INV(ABS(VLOOKUP($M$1,VLookups!$A$43:$B$44,2,FALSE)-R$3),$G92,$K92),"")</f>
        <v/>
      </c>
      <c r="S92" s="98" t="str">
        <f>IF(AND($B92&gt;0,$C92&gt;0,$D92&gt;0,NOT(ISBLANK($H92))),_xlfn.NORM.INV(ABS(VLOOKUP($M$1,VLookups!$A$43:$B$44,2,FALSE)-S$3),$G92,$K92),"")</f>
        <v/>
      </c>
      <c r="T92" s="97" t="str">
        <f>IF(AND($B92&gt;0,$C92&gt;0,$D92&gt;0,NOT(ISBLANK($H92))),_xlfn.NORM.INV(ABS(VLOOKUP($M$1,VLookups!$A$43:$B$44,2,FALSE)-T$3),$G92,$K92),"")</f>
        <v/>
      </c>
      <c r="U92" s="5"/>
      <c r="V92" s="172"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3" t="e">
        <f t="shared" si="261"/>
        <v>#N/A</v>
      </c>
      <c r="DU92" s="173" t="e">
        <f t="shared" si="262"/>
        <v>#N/A</v>
      </c>
      <c r="DV92" s="173" t="e">
        <f t="shared" si="263"/>
        <v>#N/A</v>
      </c>
      <c r="DW92" s="173" t="e">
        <f t="shared" si="264"/>
        <v>#N/A</v>
      </c>
      <c r="DX92" s="173" t="e">
        <f t="shared" si="265"/>
        <v>#N/A</v>
      </c>
      <c r="DY92" s="173" t="e">
        <f t="shared" si="266"/>
        <v>#N/A</v>
      </c>
      <c r="DZ92" s="173" t="e">
        <f t="shared" si="267"/>
        <v>#N/A</v>
      </c>
      <c r="EA92" s="173" t="e">
        <f t="shared" si="268"/>
        <v>#N/A</v>
      </c>
      <c r="EB92" s="173" t="e">
        <f t="shared" si="269"/>
        <v>#N/A</v>
      </c>
      <c r="EC92" s="173" t="e">
        <f t="shared" si="270"/>
        <v>#N/A</v>
      </c>
      <c r="ED92" s="173" t="e">
        <f t="shared" si="271"/>
        <v>#N/A</v>
      </c>
      <c r="EE92" s="173" t="e">
        <f t="shared" si="272"/>
        <v>#N/A</v>
      </c>
      <c r="EF92" s="173" t="e">
        <f t="shared" si="273"/>
        <v>#N/A</v>
      </c>
      <c r="EG92" s="173" t="e">
        <f t="shared" si="274"/>
        <v>#N/A</v>
      </c>
      <c r="EH92" s="173" t="e">
        <f t="shared" si="275"/>
        <v>#N/A</v>
      </c>
      <c r="EI92" s="173" t="e">
        <f t="shared" si="276"/>
        <v>#N/A</v>
      </c>
      <c r="EJ92" s="173" t="e">
        <f t="shared" si="277"/>
        <v>#N/A</v>
      </c>
      <c r="EK92" s="173" t="e">
        <f t="shared" si="278"/>
        <v>#N/A</v>
      </c>
      <c r="EL92" s="173" t="e">
        <f t="shared" si="279"/>
        <v>#N/A</v>
      </c>
      <c r="EM92" s="173" t="e">
        <f t="shared" si="280"/>
        <v>#N/A</v>
      </c>
      <c r="EN92" s="173" t="e">
        <f t="shared" si="281"/>
        <v>#N/A</v>
      </c>
      <c r="EO92" s="173" t="e">
        <f t="shared" si="282"/>
        <v>#N/A</v>
      </c>
      <c r="EP92" s="173" t="e">
        <f t="shared" si="283"/>
        <v>#N/A</v>
      </c>
      <c r="EQ92" s="173" t="e">
        <f t="shared" si="284"/>
        <v>#N/A</v>
      </c>
      <c r="ER92" s="173" t="e">
        <f t="shared" si="285"/>
        <v>#N/A</v>
      </c>
      <c r="ES92" s="173" t="e">
        <f t="shared" si="286"/>
        <v>#N/A</v>
      </c>
      <c r="ET92" s="173" t="e">
        <f t="shared" si="287"/>
        <v>#N/A</v>
      </c>
      <c r="EU92" s="173" t="e">
        <f t="shared" si="288"/>
        <v>#N/A</v>
      </c>
      <c r="EV92" s="173" t="e">
        <f t="shared" si="289"/>
        <v>#N/A</v>
      </c>
      <c r="EW92" s="173" t="e">
        <f t="shared" si="290"/>
        <v>#N/A</v>
      </c>
      <c r="EX92" s="173" t="e">
        <f t="shared" si="291"/>
        <v>#N/A</v>
      </c>
      <c r="EY92" s="173" t="e">
        <f t="shared" si="292"/>
        <v>#N/A</v>
      </c>
      <c r="EZ92" s="173" t="e">
        <f t="shared" si="293"/>
        <v>#N/A</v>
      </c>
      <c r="FA92" s="173" t="e">
        <f t="shared" si="294"/>
        <v>#N/A</v>
      </c>
      <c r="FB92" s="173" t="e">
        <f t="shared" si="295"/>
        <v>#N/A</v>
      </c>
      <c r="FC92" s="173" t="e">
        <f t="shared" si="296"/>
        <v>#N/A</v>
      </c>
      <c r="FD92" s="173" t="e">
        <f t="shared" si="297"/>
        <v>#N/A</v>
      </c>
      <c r="FE92" s="173" t="e">
        <f t="shared" si="298"/>
        <v>#N/A</v>
      </c>
      <c r="FF92" s="173" t="e">
        <f t="shared" si="299"/>
        <v>#N/A</v>
      </c>
      <c r="FG92" s="173" t="e">
        <f t="shared" si="300"/>
        <v>#N/A</v>
      </c>
      <c r="FH92" s="173" t="e">
        <f t="shared" si="301"/>
        <v>#N/A</v>
      </c>
      <c r="FI92" s="173" t="e">
        <f t="shared" si="302"/>
        <v>#N/A</v>
      </c>
      <c r="FJ92" s="173" t="e">
        <f t="shared" si="303"/>
        <v>#N/A</v>
      </c>
      <c r="FK92" s="173" t="e">
        <f t="shared" si="304"/>
        <v>#N/A</v>
      </c>
      <c r="FL92" s="173" t="e">
        <f t="shared" si="305"/>
        <v>#N/A</v>
      </c>
      <c r="FM92" s="173" t="e">
        <f t="shared" si="306"/>
        <v>#N/A</v>
      </c>
      <c r="FN92" s="173" t="e">
        <f t="shared" si="307"/>
        <v>#N/A</v>
      </c>
      <c r="FO92" s="173" t="e">
        <f t="shared" si="308"/>
        <v>#N/A</v>
      </c>
      <c r="FP92" s="173" t="e">
        <f t="shared" si="309"/>
        <v>#N/A</v>
      </c>
      <c r="FQ92" s="173" t="e">
        <f t="shared" si="310"/>
        <v>#N/A</v>
      </c>
      <c r="FR92" s="173" t="e">
        <f t="shared" si="311"/>
        <v>#N/A</v>
      </c>
      <c r="FS92" s="173" t="e">
        <f t="shared" si="312"/>
        <v>#N/A</v>
      </c>
      <c r="FT92" s="173" t="e">
        <f t="shared" si="313"/>
        <v>#N/A</v>
      </c>
      <c r="FU92" s="173" t="e">
        <f t="shared" si="314"/>
        <v>#N/A</v>
      </c>
      <c r="FV92" s="173" t="e">
        <f t="shared" si="315"/>
        <v>#N/A</v>
      </c>
      <c r="FW92" s="173" t="e">
        <f t="shared" si="316"/>
        <v>#N/A</v>
      </c>
      <c r="FX92" s="173" t="e">
        <f t="shared" si="317"/>
        <v>#N/A</v>
      </c>
      <c r="FY92" s="173" t="e">
        <f t="shared" si="318"/>
        <v>#N/A</v>
      </c>
      <c r="FZ92" s="173" t="e">
        <f t="shared" si="319"/>
        <v>#N/A</v>
      </c>
      <c r="GA92" s="173" t="e">
        <f t="shared" si="320"/>
        <v>#N/A</v>
      </c>
      <c r="GB92" s="173" t="e">
        <f t="shared" si="321"/>
        <v>#N/A</v>
      </c>
      <c r="GC92" s="173" t="e">
        <f t="shared" si="322"/>
        <v>#N/A</v>
      </c>
      <c r="GD92" s="173" t="e">
        <f t="shared" si="323"/>
        <v>#N/A</v>
      </c>
      <c r="GE92" s="173" t="e">
        <f t="shared" si="324"/>
        <v>#N/A</v>
      </c>
      <c r="GF92" s="173" t="e">
        <f t="shared" si="325"/>
        <v>#N/A</v>
      </c>
      <c r="GG92" s="173" t="e">
        <f t="shared" si="326"/>
        <v>#N/A</v>
      </c>
      <c r="GH92" s="173" t="e">
        <f t="shared" si="327"/>
        <v>#N/A</v>
      </c>
      <c r="GI92" s="173" t="e">
        <f t="shared" si="328"/>
        <v>#N/A</v>
      </c>
      <c r="GJ92" s="173" t="e">
        <f t="shared" si="329"/>
        <v>#N/A</v>
      </c>
      <c r="GK92" s="173" t="e">
        <f t="shared" si="330"/>
        <v>#N/A</v>
      </c>
      <c r="GL92" s="173" t="e">
        <f t="shared" si="331"/>
        <v>#N/A</v>
      </c>
      <c r="GM92" s="173" t="e">
        <f t="shared" si="332"/>
        <v>#N/A</v>
      </c>
      <c r="GN92" s="173" t="e">
        <f t="shared" si="333"/>
        <v>#N/A</v>
      </c>
      <c r="GO92" s="173" t="e">
        <f t="shared" si="334"/>
        <v>#N/A</v>
      </c>
      <c r="GP92" s="173" t="e">
        <f t="shared" si="335"/>
        <v>#N/A</v>
      </c>
      <c r="GQ92" s="173" t="e">
        <f t="shared" si="336"/>
        <v>#N/A</v>
      </c>
      <c r="GR92" s="173" t="e">
        <f t="shared" si="337"/>
        <v>#N/A</v>
      </c>
      <c r="GS92" s="173" t="e">
        <f t="shared" si="338"/>
        <v>#N/A</v>
      </c>
      <c r="GT92" s="173" t="e">
        <f t="shared" si="339"/>
        <v>#N/A</v>
      </c>
      <c r="GU92" s="173" t="e">
        <f t="shared" si="340"/>
        <v>#N/A</v>
      </c>
      <c r="GV92" s="173" t="e">
        <f t="shared" si="341"/>
        <v>#N/A</v>
      </c>
      <c r="GW92" s="173" t="e">
        <f t="shared" si="342"/>
        <v>#N/A</v>
      </c>
      <c r="GX92" s="173" t="e">
        <f t="shared" si="343"/>
        <v>#N/A</v>
      </c>
      <c r="GY92" s="173" t="e">
        <f t="shared" si="344"/>
        <v>#N/A</v>
      </c>
      <c r="GZ92" s="173" t="e">
        <f t="shared" si="345"/>
        <v>#N/A</v>
      </c>
      <c r="HA92" s="173" t="e">
        <f t="shared" si="346"/>
        <v>#N/A</v>
      </c>
      <c r="HB92" s="173" t="e">
        <f t="shared" si="347"/>
        <v>#N/A</v>
      </c>
      <c r="HC92" s="173" t="e">
        <f t="shared" si="348"/>
        <v>#N/A</v>
      </c>
      <c r="HD92" s="173" t="e">
        <f t="shared" si="349"/>
        <v>#N/A</v>
      </c>
      <c r="HE92" s="173" t="e">
        <f t="shared" si="350"/>
        <v>#N/A</v>
      </c>
      <c r="HF92" s="173" t="e">
        <f t="shared" si="351"/>
        <v>#N/A</v>
      </c>
      <c r="HG92" s="173" t="e">
        <f t="shared" si="352"/>
        <v>#N/A</v>
      </c>
      <c r="HH92" s="173" t="e">
        <f t="shared" si="353"/>
        <v>#N/A</v>
      </c>
      <c r="HI92" s="173" t="e">
        <f t="shared" si="354"/>
        <v>#N/A</v>
      </c>
      <c r="HJ92" s="173" t="e">
        <f t="shared" si="355"/>
        <v>#N/A</v>
      </c>
      <c r="HK92" s="173" t="e">
        <f t="shared" si="356"/>
        <v>#N/A</v>
      </c>
      <c r="HL92" s="173" t="e">
        <f t="shared" si="357"/>
        <v>#N/A</v>
      </c>
      <c r="HM92" s="173" t="e">
        <f t="shared" si="358"/>
        <v>#N/A</v>
      </c>
      <c r="HN92" s="173" t="e">
        <f t="shared" si="359"/>
        <v>#N/A</v>
      </c>
      <c r="HO92" s="173" t="e">
        <f t="shared" si="360"/>
        <v>#N/A</v>
      </c>
      <c r="HP92" s="173" t="e">
        <f t="shared" si="361"/>
        <v>#N/A</v>
      </c>
    </row>
    <row r="93" spans="1:224" hidden="1" x14ac:dyDescent="0.25">
      <c r="A93" s="4">
        <v>90</v>
      </c>
      <c r="B93" s="99"/>
      <c r="C93" s="99"/>
      <c r="D93" s="99"/>
      <c r="E93" s="36" t="str">
        <f t="shared" si="362"/>
        <v/>
      </c>
      <c r="F93" s="36" t="str">
        <f t="shared" si="363"/>
        <v/>
      </c>
      <c r="G93" s="77" t="str">
        <f t="shared" si="364"/>
        <v/>
      </c>
      <c r="H93" s="23"/>
      <c r="I93" s="58"/>
      <c r="J93" s="300"/>
      <c r="K93" s="78" t="str">
        <f>IF(AND(B93&gt;0,C93&gt;0,D93&gt;0),IF(ISBLANK(J93),IF(ISBLANK(H93),"",(D93-B93)*VLOOKUP(H93,VLookups!$A$4:$B$13,2,FALSE)),J93),"")</f>
        <v/>
      </c>
      <c r="L93" s="79" t="str">
        <f t="shared" si="257"/>
        <v/>
      </c>
      <c r="M93" s="99"/>
      <c r="N93" s="290" t="str">
        <f>IF(AND(M93&gt;0,C93&gt;0,NOT(K93="")),ABS(VLOOKUP($M$1,VLookups!$A$43:$B$44,2,FALSE)-_xlfn.NORM.DIST(M93,G93,K93,TRUE)),"")</f>
        <v/>
      </c>
      <c r="O93" s="98" t="str">
        <f>IF(AND($B93&gt;0,$C93&gt;0,$D93&gt;0,NOT(ISBLANK($H93))),_xlfn.NORM.INV(ABS(VLOOKUP($M$1,VLookups!$A$43:$B$44,2,FALSE)-O$3),$G93,$K93),"")</f>
        <v/>
      </c>
      <c r="P93" s="97" t="str">
        <f>IF(AND($B93&gt;0,$C93&gt;0,$D93&gt;0,NOT(ISBLANK($H93))),_xlfn.NORM.INV(ABS(VLOOKUP($M$1,VLookups!$A$43:$B$44,2,FALSE)-P$3),$G93,$K93),"")</f>
        <v/>
      </c>
      <c r="Q93" s="98" t="str">
        <f>IF(AND($B93&gt;0,$C93&gt;0,$D93&gt;0,NOT(ISBLANK($H93))),_xlfn.NORM.INV(ABS(VLOOKUP($M$1,VLookups!$A$43:$B$44,2,FALSE)-Q$3),$G93,$K93),"")</f>
        <v/>
      </c>
      <c r="R93" s="97" t="str">
        <f>IF(AND($B93&gt;0,$C93&gt;0,$D93&gt;0,NOT(ISBLANK($H93))),_xlfn.NORM.INV(ABS(VLOOKUP($M$1,VLookups!$A$43:$B$44,2,FALSE)-R$3),$G93,$K93),"")</f>
        <v/>
      </c>
      <c r="S93" s="98" t="str">
        <f>IF(AND($B93&gt;0,$C93&gt;0,$D93&gt;0,NOT(ISBLANK($H93))),_xlfn.NORM.INV(ABS(VLOOKUP($M$1,VLookups!$A$43:$B$44,2,FALSE)-S$3),$G93,$K93),"")</f>
        <v/>
      </c>
      <c r="T93" s="97" t="str">
        <f>IF(AND($B93&gt;0,$C93&gt;0,$D93&gt;0,NOT(ISBLANK($H93))),_xlfn.NORM.INV(ABS(VLOOKUP($M$1,VLookups!$A$43:$B$44,2,FALSE)-T$3),$G93,$K93),"")</f>
        <v/>
      </c>
      <c r="U93" s="5"/>
      <c r="V93" s="172"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3" t="e">
        <f t="shared" si="261"/>
        <v>#N/A</v>
      </c>
      <c r="DU93" s="173" t="e">
        <f t="shared" si="262"/>
        <v>#N/A</v>
      </c>
      <c r="DV93" s="173" t="e">
        <f t="shared" si="263"/>
        <v>#N/A</v>
      </c>
      <c r="DW93" s="173" t="e">
        <f t="shared" si="264"/>
        <v>#N/A</v>
      </c>
      <c r="DX93" s="173" t="e">
        <f t="shared" si="265"/>
        <v>#N/A</v>
      </c>
      <c r="DY93" s="173" t="e">
        <f t="shared" si="266"/>
        <v>#N/A</v>
      </c>
      <c r="DZ93" s="173" t="e">
        <f t="shared" si="267"/>
        <v>#N/A</v>
      </c>
      <c r="EA93" s="173" t="e">
        <f t="shared" si="268"/>
        <v>#N/A</v>
      </c>
      <c r="EB93" s="173" t="e">
        <f t="shared" si="269"/>
        <v>#N/A</v>
      </c>
      <c r="EC93" s="173" t="e">
        <f t="shared" si="270"/>
        <v>#N/A</v>
      </c>
      <c r="ED93" s="173" t="e">
        <f t="shared" si="271"/>
        <v>#N/A</v>
      </c>
      <c r="EE93" s="173" t="e">
        <f t="shared" si="272"/>
        <v>#N/A</v>
      </c>
      <c r="EF93" s="173" t="e">
        <f t="shared" si="273"/>
        <v>#N/A</v>
      </c>
      <c r="EG93" s="173" t="e">
        <f t="shared" si="274"/>
        <v>#N/A</v>
      </c>
      <c r="EH93" s="173" t="e">
        <f t="shared" si="275"/>
        <v>#N/A</v>
      </c>
      <c r="EI93" s="173" t="e">
        <f t="shared" si="276"/>
        <v>#N/A</v>
      </c>
      <c r="EJ93" s="173" t="e">
        <f t="shared" si="277"/>
        <v>#N/A</v>
      </c>
      <c r="EK93" s="173" t="e">
        <f t="shared" si="278"/>
        <v>#N/A</v>
      </c>
      <c r="EL93" s="173" t="e">
        <f t="shared" si="279"/>
        <v>#N/A</v>
      </c>
      <c r="EM93" s="173" t="e">
        <f t="shared" si="280"/>
        <v>#N/A</v>
      </c>
      <c r="EN93" s="173" t="e">
        <f t="shared" si="281"/>
        <v>#N/A</v>
      </c>
      <c r="EO93" s="173" t="e">
        <f t="shared" si="282"/>
        <v>#N/A</v>
      </c>
      <c r="EP93" s="173" t="e">
        <f t="shared" si="283"/>
        <v>#N/A</v>
      </c>
      <c r="EQ93" s="173" t="e">
        <f t="shared" si="284"/>
        <v>#N/A</v>
      </c>
      <c r="ER93" s="173" t="e">
        <f t="shared" si="285"/>
        <v>#N/A</v>
      </c>
      <c r="ES93" s="173" t="e">
        <f t="shared" si="286"/>
        <v>#N/A</v>
      </c>
      <c r="ET93" s="173" t="e">
        <f t="shared" si="287"/>
        <v>#N/A</v>
      </c>
      <c r="EU93" s="173" t="e">
        <f t="shared" si="288"/>
        <v>#N/A</v>
      </c>
      <c r="EV93" s="173" t="e">
        <f t="shared" si="289"/>
        <v>#N/A</v>
      </c>
      <c r="EW93" s="173" t="e">
        <f t="shared" si="290"/>
        <v>#N/A</v>
      </c>
      <c r="EX93" s="173" t="e">
        <f t="shared" si="291"/>
        <v>#N/A</v>
      </c>
      <c r="EY93" s="173" t="e">
        <f t="shared" si="292"/>
        <v>#N/A</v>
      </c>
      <c r="EZ93" s="173" t="e">
        <f t="shared" si="293"/>
        <v>#N/A</v>
      </c>
      <c r="FA93" s="173" t="e">
        <f t="shared" si="294"/>
        <v>#N/A</v>
      </c>
      <c r="FB93" s="173" t="e">
        <f t="shared" si="295"/>
        <v>#N/A</v>
      </c>
      <c r="FC93" s="173" t="e">
        <f t="shared" si="296"/>
        <v>#N/A</v>
      </c>
      <c r="FD93" s="173" t="e">
        <f t="shared" si="297"/>
        <v>#N/A</v>
      </c>
      <c r="FE93" s="173" t="e">
        <f t="shared" si="298"/>
        <v>#N/A</v>
      </c>
      <c r="FF93" s="173" t="e">
        <f t="shared" si="299"/>
        <v>#N/A</v>
      </c>
      <c r="FG93" s="173" t="e">
        <f t="shared" si="300"/>
        <v>#N/A</v>
      </c>
      <c r="FH93" s="173" t="e">
        <f t="shared" si="301"/>
        <v>#N/A</v>
      </c>
      <c r="FI93" s="173" t="e">
        <f t="shared" si="302"/>
        <v>#N/A</v>
      </c>
      <c r="FJ93" s="173" t="e">
        <f t="shared" si="303"/>
        <v>#N/A</v>
      </c>
      <c r="FK93" s="173" t="e">
        <f t="shared" si="304"/>
        <v>#N/A</v>
      </c>
      <c r="FL93" s="173" t="e">
        <f t="shared" si="305"/>
        <v>#N/A</v>
      </c>
      <c r="FM93" s="173" t="e">
        <f t="shared" si="306"/>
        <v>#N/A</v>
      </c>
      <c r="FN93" s="173" t="e">
        <f t="shared" si="307"/>
        <v>#N/A</v>
      </c>
      <c r="FO93" s="173" t="e">
        <f t="shared" si="308"/>
        <v>#N/A</v>
      </c>
      <c r="FP93" s="173" t="e">
        <f t="shared" si="309"/>
        <v>#N/A</v>
      </c>
      <c r="FQ93" s="173" t="e">
        <f t="shared" si="310"/>
        <v>#N/A</v>
      </c>
      <c r="FR93" s="173" t="e">
        <f t="shared" si="311"/>
        <v>#N/A</v>
      </c>
      <c r="FS93" s="173" t="e">
        <f t="shared" si="312"/>
        <v>#N/A</v>
      </c>
      <c r="FT93" s="173" t="e">
        <f t="shared" si="313"/>
        <v>#N/A</v>
      </c>
      <c r="FU93" s="173" t="e">
        <f t="shared" si="314"/>
        <v>#N/A</v>
      </c>
      <c r="FV93" s="173" t="e">
        <f t="shared" si="315"/>
        <v>#N/A</v>
      </c>
      <c r="FW93" s="173" t="e">
        <f t="shared" si="316"/>
        <v>#N/A</v>
      </c>
      <c r="FX93" s="173" t="e">
        <f t="shared" si="317"/>
        <v>#N/A</v>
      </c>
      <c r="FY93" s="173" t="e">
        <f t="shared" si="318"/>
        <v>#N/A</v>
      </c>
      <c r="FZ93" s="173" t="e">
        <f t="shared" si="319"/>
        <v>#N/A</v>
      </c>
      <c r="GA93" s="173" t="e">
        <f t="shared" si="320"/>
        <v>#N/A</v>
      </c>
      <c r="GB93" s="173" t="e">
        <f t="shared" si="321"/>
        <v>#N/A</v>
      </c>
      <c r="GC93" s="173" t="e">
        <f t="shared" si="322"/>
        <v>#N/A</v>
      </c>
      <c r="GD93" s="173" t="e">
        <f t="shared" si="323"/>
        <v>#N/A</v>
      </c>
      <c r="GE93" s="173" t="e">
        <f t="shared" si="324"/>
        <v>#N/A</v>
      </c>
      <c r="GF93" s="173" t="e">
        <f t="shared" si="325"/>
        <v>#N/A</v>
      </c>
      <c r="GG93" s="173" t="e">
        <f t="shared" si="326"/>
        <v>#N/A</v>
      </c>
      <c r="GH93" s="173" t="e">
        <f t="shared" si="327"/>
        <v>#N/A</v>
      </c>
      <c r="GI93" s="173" t="e">
        <f t="shared" si="328"/>
        <v>#N/A</v>
      </c>
      <c r="GJ93" s="173" t="e">
        <f t="shared" si="329"/>
        <v>#N/A</v>
      </c>
      <c r="GK93" s="173" t="e">
        <f t="shared" si="330"/>
        <v>#N/A</v>
      </c>
      <c r="GL93" s="173" t="e">
        <f t="shared" si="331"/>
        <v>#N/A</v>
      </c>
      <c r="GM93" s="173" t="e">
        <f t="shared" si="332"/>
        <v>#N/A</v>
      </c>
      <c r="GN93" s="173" t="e">
        <f t="shared" si="333"/>
        <v>#N/A</v>
      </c>
      <c r="GO93" s="173" t="e">
        <f t="shared" si="334"/>
        <v>#N/A</v>
      </c>
      <c r="GP93" s="173" t="e">
        <f t="shared" si="335"/>
        <v>#N/A</v>
      </c>
      <c r="GQ93" s="173" t="e">
        <f t="shared" si="336"/>
        <v>#N/A</v>
      </c>
      <c r="GR93" s="173" t="e">
        <f t="shared" si="337"/>
        <v>#N/A</v>
      </c>
      <c r="GS93" s="173" t="e">
        <f t="shared" si="338"/>
        <v>#N/A</v>
      </c>
      <c r="GT93" s="173" t="e">
        <f t="shared" si="339"/>
        <v>#N/A</v>
      </c>
      <c r="GU93" s="173" t="e">
        <f t="shared" si="340"/>
        <v>#N/A</v>
      </c>
      <c r="GV93" s="173" t="e">
        <f t="shared" si="341"/>
        <v>#N/A</v>
      </c>
      <c r="GW93" s="173" t="e">
        <f t="shared" si="342"/>
        <v>#N/A</v>
      </c>
      <c r="GX93" s="173" t="e">
        <f t="shared" si="343"/>
        <v>#N/A</v>
      </c>
      <c r="GY93" s="173" t="e">
        <f t="shared" si="344"/>
        <v>#N/A</v>
      </c>
      <c r="GZ93" s="173" t="e">
        <f t="shared" si="345"/>
        <v>#N/A</v>
      </c>
      <c r="HA93" s="173" t="e">
        <f t="shared" si="346"/>
        <v>#N/A</v>
      </c>
      <c r="HB93" s="173" t="e">
        <f t="shared" si="347"/>
        <v>#N/A</v>
      </c>
      <c r="HC93" s="173" t="e">
        <f t="shared" si="348"/>
        <v>#N/A</v>
      </c>
      <c r="HD93" s="173" t="e">
        <f t="shared" si="349"/>
        <v>#N/A</v>
      </c>
      <c r="HE93" s="173" t="e">
        <f t="shared" si="350"/>
        <v>#N/A</v>
      </c>
      <c r="HF93" s="173" t="e">
        <f t="shared" si="351"/>
        <v>#N/A</v>
      </c>
      <c r="HG93" s="173" t="e">
        <f t="shared" si="352"/>
        <v>#N/A</v>
      </c>
      <c r="HH93" s="173" t="e">
        <f t="shared" si="353"/>
        <v>#N/A</v>
      </c>
      <c r="HI93" s="173" t="e">
        <f t="shared" si="354"/>
        <v>#N/A</v>
      </c>
      <c r="HJ93" s="173" t="e">
        <f t="shared" si="355"/>
        <v>#N/A</v>
      </c>
      <c r="HK93" s="173" t="e">
        <f t="shared" si="356"/>
        <v>#N/A</v>
      </c>
      <c r="HL93" s="173" t="e">
        <f t="shared" si="357"/>
        <v>#N/A</v>
      </c>
      <c r="HM93" s="173" t="e">
        <f t="shared" si="358"/>
        <v>#N/A</v>
      </c>
      <c r="HN93" s="173" t="e">
        <f t="shared" si="359"/>
        <v>#N/A</v>
      </c>
      <c r="HO93" s="173" t="e">
        <f t="shared" si="360"/>
        <v>#N/A</v>
      </c>
      <c r="HP93" s="173" t="e">
        <f t="shared" si="361"/>
        <v>#N/A</v>
      </c>
    </row>
    <row r="94" spans="1:224" hidden="1" x14ac:dyDescent="0.25">
      <c r="A94" s="4">
        <v>91</v>
      </c>
      <c r="B94" s="99"/>
      <c r="C94" s="99"/>
      <c r="D94" s="99"/>
      <c r="E94" s="36" t="str">
        <f t="shared" si="362"/>
        <v/>
      </c>
      <c r="F94" s="36" t="str">
        <f t="shared" si="363"/>
        <v/>
      </c>
      <c r="G94" s="77" t="str">
        <f t="shared" si="364"/>
        <v/>
      </c>
      <c r="H94" s="23"/>
      <c r="I94" s="58"/>
      <c r="J94" s="300"/>
      <c r="K94" s="78" t="str">
        <f>IF(AND(B94&gt;0,C94&gt;0,D94&gt;0),IF(ISBLANK(J94),IF(ISBLANK(H94),"",(D94-B94)*VLOOKUP(H94,VLookups!$A$4:$B$13,2,FALSE)),J94),"")</f>
        <v/>
      </c>
      <c r="L94" s="79" t="str">
        <f t="shared" si="257"/>
        <v/>
      </c>
      <c r="M94" s="99"/>
      <c r="N94" s="290" t="str">
        <f>IF(AND(M94&gt;0,C94&gt;0,NOT(K94="")),ABS(VLOOKUP($M$1,VLookups!$A$43:$B$44,2,FALSE)-_xlfn.NORM.DIST(M94,G94,K94,TRUE)),"")</f>
        <v/>
      </c>
      <c r="O94" s="98" t="str">
        <f>IF(AND($B94&gt;0,$C94&gt;0,$D94&gt;0,NOT(ISBLANK($H94))),_xlfn.NORM.INV(ABS(VLOOKUP($M$1,VLookups!$A$43:$B$44,2,FALSE)-O$3),$G94,$K94),"")</f>
        <v/>
      </c>
      <c r="P94" s="97" t="str">
        <f>IF(AND($B94&gt;0,$C94&gt;0,$D94&gt;0,NOT(ISBLANK($H94))),_xlfn.NORM.INV(ABS(VLOOKUP($M$1,VLookups!$A$43:$B$44,2,FALSE)-P$3),$G94,$K94),"")</f>
        <v/>
      </c>
      <c r="Q94" s="98" t="str">
        <f>IF(AND($B94&gt;0,$C94&gt;0,$D94&gt;0,NOT(ISBLANK($H94))),_xlfn.NORM.INV(ABS(VLOOKUP($M$1,VLookups!$A$43:$B$44,2,FALSE)-Q$3),$G94,$K94),"")</f>
        <v/>
      </c>
      <c r="R94" s="97" t="str">
        <f>IF(AND($B94&gt;0,$C94&gt;0,$D94&gt;0,NOT(ISBLANK($H94))),_xlfn.NORM.INV(ABS(VLOOKUP($M$1,VLookups!$A$43:$B$44,2,FALSE)-R$3),$G94,$K94),"")</f>
        <v/>
      </c>
      <c r="S94" s="98" t="str">
        <f>IF(AND($B94&gt;0,$C94&gt;0,$D94&gt;0,NOT(ISBLANK($H94))),_xlfn.NORM.INV(ABS(VLOOKUP($M$1,VLookups!$A$43:$B$44,2,FALSE)-S$3),$G94,$K94),"")</f>
        <v/>
      </c>
      <c r="T94" s="97" t="str">
        <f>IF(AND($B94&gt;0,$C94&gt;0,$D94&gt;0,NOT(ISBLANK($H94))),_xlfn.NORM.INV(ABS(VLOOKUP($M$1,VLookups!$A$43:$B$44,2,FALSE)-T$3),$G94,$K94),"")</f>
        <v/>
      </c>
      <c r="U94" s="5"/>
      <c r="V94" s="172"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3" t="e">
        <f t="shared" si="261"/>
        <v>#N/A</v>
      </c>
      <c r="DU94" s="173" t="e">
        <f t="shared" si="262"/>
        <v>#N/A</v>
      </c>
      <c r="DV94" s="173" t="e">
        <f t="shared" si="263"/>
        <v>#N/A</v>
      </c>
      <c r="DW94" s="173" t="e">
        <f t="shared" si="264"/>
        <v>#N/A</v>
      </c>
      <c r="DX94" s="173" t="e">
        <f t="shared" si="265"/>
        <v>#N/A</v>
      </c>
      <c r="DY94" s="173" t="e">
        <f t="shared" si="266"/>
        <v>#N/A</v>
      </c>
      <c r="DZ94" s="173" t="e">
        <f t="shared" si="267"/>
        <v>#N/A</v>
      </c>
      <c r="EA94" s="173" t="e">
        <f t="shared" si="268"/>
        <v>#N/A</v>
      </c>
      <c r="EB94" s="173" t="e">
        <f t="shared" si="269"/>
        <v>#N/A</v>
      </c>
      <c r="EC94" s="173" t="e">
        <f t="shared" si="270"/>
        <v>#N/A</v>
      </c>
      <c r="ED94" s="173" t="e">
        <f t="shared" si="271"/>
        <v>#N/A</v>
      </c>
      <c r="EE94" s="173" t="e">
        <f t="shared" si="272"/>
        <v>#N/A</v>
      </c>
      <c r="EF94" s="173" t="e">
        <f t="shared" si="273"/>
        <v>#N/A</v>
      </c>
      <c r="EG94" s="173" t="e">
        <f t="shared" si="274"/>
        <v>#N/A</v>
      </c>
      <c r="EH94" s="173" t="e">
        <f t="shared" si="275"/>
        <v>#N/A</v>
      </c>
      <c r="EI94" s="173" t="e">
        <f t="shared" si="276"/>
        <v>#N/A</v>
      </c>
      <c r="EJ94" s="173" t="e">
        <f t="shared" si="277"/>
        <v>#N/A</v>
      </c>
      <c r="EK94" s="173" t="e">
        <f t="shared" si="278"/>
        <v>#N/A</v>
      </c>
      <c r="EL94" s="173" t="e">
        <f t="shared" si="279"/>
        <v>#N/A</v>
      </c>
      <c r="EM94" s="173" t="e">
        <f t="shared" si="280"/>
        <v>#N/A</v>
      </c>
      <c r="EN94" s="173" t="e">
        <f t="shared" si="281"/>
        <v>#N/A</v>
      </c>
      <c r="EO94" s="173" t="e">
        <f t="shared" si="282"/>
        <v>#N/A</v>
      </c>
      <c r="EP94" s="173" t="e">
        <f t="shared" si="283"/>
        <v>#N/A</v>
      </c>
      <c r="EQ94" s="173" t="e">
        <f t="shared" si="284"/>
        <v>#N/A</v>
      </c>
      <c r="ER94" s="173" t="e">
        <f t="shared" si="285"/>
        <v>#N/A</v>
      </c>
      <c r="ES94" s="173" t="e">
        <f t="shared" si="286"/>
        <v>#N/A</v>
      </c>
      <c r="ET94" s="173" t="e">
        <f t="shared" si="287"/>
        <v>#N/A</v>
      </c>
      <c r="EU94" s="173" t="e">
        <f t="shared" si="288"/>
        <v>#N/A</v>
      </c>
      <c r="EV94" s="173" t="e">
        <f t="shared" si="289"/>
        <v>#N/A</v>
      </c>
      <c r="EW94" s="173" t="e">
        <f t="shared" si="290"/>
        <v>#N/A</v>
      </c>
      <c r="EX94" s="173" t="e">
        <f t="shared" si="291"/>
        <v>#N/A</v>
      </c>
      <c r="EY94" s="173" t="e">
        <f t="shared" si="292"/>
        <v>#N/A</v>
      </c>
      <c r="EZ94" s="173" t="e">
        <f t="shared" si="293"/>
        <v>#N/A</v>
      </c>
      <c r="FA94" s="173" t="e">
        <f t="shared" si="294"/>
        <v>#N/A</v>
      </c>
      <c r="FB94" s="173" t="e">
        <f t="shared" si="295"/>
        <v>#N/A</v>
      </c>
      <c r="FC94" s="173" t="e">
        <f t="shared" si="296"/>
        <v>#N/A</v>
      </c>
      <c r="FD94" s="173" t="e">
        <f t="shared" si="297"/>
        <v>#N/A</v>
      </c>
      <c r="FE94" s="173" t="e">
        <f t="shared" si="298"/>
        <v>#N/A</v>
      </c>
      <c r="FF94" s="173" t="e">
        <f t="shared" si="299"/>
        <v>#N/A</v>
      </c>
      <c r="FG94" s="173" t="e">
        <f t="shared" si="300"/>
        <v>#N/A</v>
      </c>
      <c r="FH94" s="173" t="e">
        <f t="shared" si="301"/>
        <v>#N/A</v>
      </c>
      <c r="FI94" s="173" t="e">
        <f t="shared" si="302"/>
        <v>#N/A</v>
      </c>
      <c r="FJ94" s="173" t="e">
        <f t="shared" si="303"/>
        <v>#N/A</v>
      </c>
      <c r="FK94" s="173" t="e">
        <f t="shared" si="304"/>
        <v>#N/A</v>
      </c>
      <c r="FL94" s="173" t="e">
        <f t="shared" si="305"/>
        <v>#N/A</v>
      </c>
      <c r="FM94" s="173" t="e">
        <f t="shared" si="306"/>
        <v>#N/A</v>
      </c>
      <c r="FN94" s="173" t="e">
        <f t="shared" si="307"/>
        <v>#N/A</v>
      </c>
      <c r="FO94" s="173" t="e">
        <f t="shared" si="308"/>
        <v>#N/A</v>
      </c>
      <c r="FP94" s="173" t="e">
        <f t="shared" si="309"/>
        <v>#N/A</v>
      </c>
      <c r="FQ94" s="173" t="e">
        <f t="shared" si="310"/>
        <v>#N/A</v>
      </c>
      <c r="FR94" s="173" t="e">
        <f t="shared" si="311"/>
        <v>#N/A</v>
      </c>
      <c r="FS94" s="173" t="e">
        <f t="shared" si="312"/>
        <v>#N/A</v>
      </c>
      <c r="FT94" s="173" t="e">
        <f t="shared" si="313"/>
        <v>#N/A</v>
      </c>
      <c r="FU94" s="173" t="e">
        <f t="shared" si="314"/>
        <v>#N/A</v>
      </c>
      <c r="FV94" s="173" t="e">
        <f t="shared" si="315"/>
        <v>#N/A</v>
      </c>
      <c r="FW94" s="173" t="e">
        <f t="shared" si="316"/>
        <v>#N/A</v>
      </c>
      <c r="FX94" s="173" t="e">
        <f t="shared" si="317"/>
        <v>#N/A</v>
      </c>
      <c r="FY94" s="173" t="e">
        <f t="shared" si="318"/>
        <v>#N/A</v>
      </c>
      <c r="FZ94" s="173" t="e">
        <f t="shared" si="319"/>
        <v>#N/A</v>
      </c>
      <c r="GA94" s="173" t="e">
        <f t="shared" si="320"/>
        <v>#N/A</v>
      </c>
      <c r="GB94" s="173" t="e">
        <f t="shared" si="321"/>
        <v>#N/A</v>
      </c>
      <c r="GC94" s="173" t="e">
        <f t="shared" si="322"/>
        <v>#N/A</v>
      </c>
      <c r="GD94" s="173" t="e">
        <f t="shared" si="323"/>
        <v>#N/A</v>
      </c>
      <c r="GE94" s="173" t="e">
        <f t="shared" si="324"/>
        <v>#N/A</v>
      </c>
      <c r="GF94" s="173" t="e">
        <f t="shared" si="325"/>
        <v>#N/A</v>
      </c>
      <c r="GG94" s="173" t="e">
        <f t="shared" si="326"/>
        <v>#N/A</v>
      </c>
      <c r="GH94" s="173" t="e">
        <f t="shared" si="327"/>
        <v>#N/A</v>
      </c>
      <c r="GI94" s="173" t="e">
        <f t="shared" si="328"/>
        <v>#N/A</v>
      </c>
      <c r="GJ94" s="173" t="e">
        <f t="shared" si="329"/>
        <v>#N/A</v>
      </c>
      <c r="GK94" s="173" t="e">
        <f t="shared" si="330"/>
        <v>#N/A</v>
      </c>
      <c r="GL94" s="173" t="e">
        <f t="shared" si="331"/>
        <v>#N/A</v>
      </c>
      <c r="GM94" s="173" t="e">
        <f t="shared" si="332"/>
        <v>#N/A</v>
      </c>
      <c r="GN94" s="173" t="e">
        <f t="shared" si="333"/>
        <v>#N/A</v>
      </c>
      <c r="GO94" s="173" t="e">
        <f t="shared" si="334"/>
        <v>#N/A</v>
      </c>
      <c r="GP94" s="173" t="e">
        <f t="shared" si="335"/>
        <v>#N/A</v>
      </c>
      <c r="GQ94" s="173" t="e">
        <f t="shared" si="336"/>
        <v>#N/A</v>
      </c>
      <c r="GR94" s="173" t="e">
        <f t="shared" si="337"/>
        <v>#N/A</v>
      </c>
      <c r="GS94" s="173" t="e">
        <f t="shared" si="338"/>
        <v>#N/A</v>
      </c>
      <c r="GT94" s="173" t="e">
        <f t="shared" si="339"/>
        <v>#N/A</v>
      </c>
      <c r="GU94" s="173" t="e">
        <f t="shared" si="340"/>
        <v>#N/A</v>
      </c>
      <c r="GV94" s="173" t="e">
        <f t="shared" si="341"/>
        <v>#N/A</v>
      </c>
      <c r="GW94" s="173" t="e">
        <f t="shared" si="342"/>
        <v>#N/A</v>
      </c>
      <c r="GX94" s="173" t="e">
        <f t="shared" si="343"/>
        <v>#N/A</v>
      </c>
      <c r="GY94" s="173" t="e">
        <f t="shared" si="344"/>
        <v>#N/A</v>
      </c>
      <c r="GZ94" s="173" t="e">
        <f t="shared" si="345"/>
        <v>#N/A</v>
      </c>
      <c r="HA94" s="173" t="e">
        <f t="shared" si="346"/>
        <v>#N/A</v>
      </c>
      <c r="HB94" s="173" t="e">
        <f t="shared" si="347"/>
        <v>#N/A</v>
      </c>
      <c r="HC94" s="173" t="e">
        <f t="shared" si="348"/>
        <v>#N/A</v>
      </c>
      <c r="HD94" s="173" t="e">
        <f t="shared" si="349"/>
        <v>#N/A</v>
      </c>
      <c r="HE94" s="173" t="e">
        <f t="shared" si="350"/>
        <v>#N/A</v>
      </c>
      <c r="HF94" s="173" t="e">
        <f t="shared" si="351"/>
        <v>#N/A</v>
      </c>
      <c r="HG94" s="173" t="e">
        <f t="shared" si="352"/>
        <v>#N/A</v>
      </c>
      <c r="HH94" s="173" t="e">
        <f t="shared" si="353"/>
        <v>#N/A</v>
      </c>
      <c r="HI94" s="173" t="e">
        <f t="shared" si="354"/>
        <v>#N/A</v>
      </c>
      <c r="HJ94" s="173" t="e">
        <f t="shared" si="355"/>
        <v>#N/A</v>
      </c>
      <c r="HK94" s="173" t="e">
        <f t="shared" si="356"/>
        <v>#N/A</v>
      </c>
      <c r="HL94" s="173" t="e">
        <f t="shared" si="357"/>
        <v>#N/A</v>
      </c>
      <c r="HM94" s="173" t="e">
        <f t="shared" si="358"/>
        <v>#N/A</v>
      </c>
      <c r="HN94" s="173" t="e">
        <f t="shared" si="359"/>
        <v>#N/A</v>
      </c>
      <c r="HO94" s="173" t="e">
        <f t="shared" si="360"/>
        <v>#N/A</v>
      </c>
      <c r="HP94" s="173" t="e">
        <f t="shared" si="361"/>
        <v>#N/A</v>
      </c>
    </row>
    <row r="95" spans="1:224" hidden="1" x14ac:dyDescent="0.25">
      <c r="A95" s="4">
        <v>92</v>
      </c>
      <c r="B95" s="99"/>
      <c r="C95" s="99"/>
      <c r="D95" s="99"/>
      <c r="E95" s="36" t="str">
        <f t="shared" si="362"/>
        <v/>
      </c>
      <c r="F95" s="36" t="str">
        <f t="shared" si="363"/>
        <v/>
      </c>
      <c r="G95" s="77" t="str">
        <f t="shared" si="364"/>
        <v/>
      </c>
      <c r="H95" s="23"/>
      <c r="I95" s="58"/>
      <c r="J95" s="300"/>
      <c r="K95" s="78" t="str">
        <f>IF(AND(B95&gt;0,C95&gt;0,D95&gt;0),IF(ISBLANK(J95),IF(ISBLANK(H95),"",(D95-B95)*VLOOKUP(H95,VLookups!$A$4:$B$13,2,FALSE)),J95),"")</f>
        <v/>
      </c>
      <c r="L95" s="79" t="str">
        <f t="shared" si="257"/>
        <v/>
      </c>
      <c r="M95" s="99"/>
      <c r="N95" s="290" t="str">
        <f>IF(AND(M95&gt;0,C95&gt;0,NOT(K95="")),ABS(VLOOKUP($M$1,VLookups!$A$43:$B$44,2,FALSE)-_xlfn.NORM.DIST(M95,G95,K95,TRUE)),"")</f>
        <v/>
      </c>
      <c r="O95" s="98" t="str">
        <f>IF(AND($B95&gt;0,$C95&gt;0,$D95&gt;0,NOT(ISBLANK($H95))),_xlfn.NORM.INV(ABS(VLOOKUP($M$1,VLookups!$A$43:$B$44,2,FALSE)-O$3),$G95,$K95),"")</f>
        <v/>
      </c>
      <c r="P95" s="97" t="str">
        <f>IF(AND($B95&gt;0,$C95&gt;0,$D95&gt;0,NOT(ISBLANK($H95))),_xlfn.NORM.INV(ABS(VLOOKUP($M$1,VLookups!$A$43:$B$44,2,FALSE)-P$3),$G95,$K95),"")</f>
        <v/>
      </c>
      <c r="Q95" s="98" t="str">
        <f>IF(AND($B95&gt;0,$C95&gt;0,$D95&gt;0,NOT(ISBLANK($H95))),_xlfn.NORM.INV(ABS(VLOOKUP($M$1,VLookups!$A$43:$B$44,2,FALSE)-Q$3),$G95,$K95),"")</f>
        <v/>
      </c>
      <c r="R95" s="97" t="str">
        <f>IF(AND($B95&gt;0,$C95&gt;0,$D95&gt;0,NOT(ISBLANK($H95))),_xlfn.NORM.INV(ABS(VLOOKUP($M$1,VLookups!$A$43:$B$44,2,FALSE)-R$3),$G95,$K95),"")</f>
        <v/>
      </c>
      <c r="S95" s="98" t="str">
        <f>IF(AND($B95&gt;0,$C95&gt;0,$D95&gt;0,NOT(ISBLANK($H95))),_xlfn.NORM.INV(ABS(VLOOKUP($M$1,VLookups!$A$43:$B$44,2,FALSE)-S$3),$G95,$K95),"")</f>
        <v/>
      </c>
      <c r="T95" s="97" t="str">
        <f>IF(AND($B95&gt;0,$C95&gt;0,$D95&gt;0,NOT(ISBLANK($H95))),_xlfn.NORM.INV(ABS(VLOOKUP($M$1,VLookups!$A$43:$B$44,2,FALSE)-T$3),$G95,$K95),"")</f>
        <v/>
      </c>
      <c r="U95" s="5"/>
      <c r="V95" s="172"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3" t="e">
        <f t="shared" si="261"/>
        <v>#N/A</v>
      </c>
      <c r="DU95" s="173" t="e">
        <f t="shared" si="262"/>
        <v>#N/A</v>
      </c>
      <c r="DV95" s="173" t="e">
        <f t="shared" si="263"/>
        <v>#N/A</v>
      </c>
      <c r="DW95" s="173" t="e">
        <f t="shared" si="264"/>
        <v>#N/A</v>
      </c>
      <c r="DX95" s="173" t="e">
        <f t="shared" si="265"/>
        <v>#N/A</v>
      </c>
      <c r="DY95" s="173" t="e">
        <f t="shared" si="266"/>
        <v>#N/A</v>
      </c>
      <c r="DZ95" s="173" t="e">
        <f t="shared" si="267"/>
        <v>#N/A</v>
      </c>
      <c r="EA95" s="173" t="e">
        <f t="shared" si="268"/>
        <v>#N/A</v>
      </c>
      <c r="EB95" s="173" t="e">
        <f t="shared" si="269"/>
        <v>#N/A</v>
      </c>
      <c r="EC95" s="173" t="e">
        <f t="shared" si="270"/>
        <v>#N/A</v>
      </c>
      <c r="ED95" s="173" t="e">
        <f t="shared" si="271"/>
        <v>#N/A</v>
      </c>
      <c r="EE95" s="173" t="e">
        <f t="shared" si="272"/>
        <v>#N/A</v>
      </c>
      <c r="EF95" s="173" t="e">
        <f t="shared" si="273"/>
        <v>#N/A</v>
      </c>
      <c r="EG95" s="173" t="e">
        <f t="shared" si="274"/>
        <v>#N/A</v>
      </c>
      <c r="EH95" s="173" t="e">
        <f t="shared" si="275"/>
        <v>#N/A</v>
      </c>
      <c r="EI95" s="173" t="e">
        <f t="shared" si="276"/>
        <v>#N/A</v>
      </c>
      <c r="EJ95" s="173" t="e">
        <f t="shared" si="277"/>
        <v>#N/A</v>
      </c>
      <c r="EK95" s="173" t="e">
        <f t="shared" si="278"/>
        <v>#N/A</v>
      </c>
      <c r="EL95" s="173" t="e">
        <f t="shared" si="279"/>
        <v>#N/A</v>
      </c>
      <c r="EM95" s="173" t="e">
        <f t="shared" si="280"/>
        <v>#N/A</v>
      </c>
      <c r="EN95" s="173" t="e">
        <f t="shared" si="281"/>
        <v>#N/A</v>
      </c>
      <c r="EO95" s="173" t="e">
        <f t="shared" si="282"/>
        <v>#N/A</v>
      </c>
      <c r="EP95" s="173" t="e">
        <f t="shared" si="283"/>
        <v>#N/A</v>
      </c>
      <c r="EQ95" s="173" t="e">
        <f t="shared" si="284"/>
        <v>#N/A</v>
      </c>
      <c r="ER95" s="173" t="e">
        <f t="shared" si="285"/>
        <v>#N/A</v>
      </c>
      <c r="ES95" s="173" t="e">
        <f t="shared" si="286"/>
        <v>#N/A</v>
      </c>
      <c r="ET95" s="173" t="e">
        <f t="shared" si="287"/>
        <v>#N/A</v>
      </c>
      <c r="EU95" s="173" t="e">
        <f t="shared" si="288"/>
        <v>#N/A</v>
      </c>
      <c r="EV95" s="173" t="e">
        <f t="shared" si="289"/>
        <v>#N/A</v>
      </c>
      <c r="EW95" s="173" t="e">
        <f t="shared" si="290"/>
        <v>#N/A</v>
      </c>
      <c r="EX95" s="173" t="e">
        <f t="shared" si="291"/>
        <v>#N/A</v>
      </c>
      <c r="EY95" s="173" t="e">
        <f t="shared" si="292"/>
        <v>#N/A</v>
      </c>
      <c r="EZ95" s="173" t="e">
        <f t="shared" si="293"/>
        <v>#N/A</v>
      </c>
      <c r="FA95" s="173" t="e">
        <f t="shared" si="294"/>
        <v>#N/A</v>
      </c>
      <c r="FB95" s="173" t="e">
        <f t="shared" si="295"/>
        <v>#N/A</v>
      </c>
      <c r="FC95" s="173" t="e">
        <f t="shared" si="296"/>
        <v>#N/A</v>
      </c>
      <c r="FD95" s="173" t="e">
        <f t="shared" si="297"/>
        <v>#N/A</v>
      </c>
      <c r="FE95" s="173" t="e">
        <f t="shared" si="298"/>
        <v>#N/A</v>
      </c>
      <c r="FF95" s="173" t="e">
        <f t="shared" si="299"/>
        <v>#N/A</v>
      </c>
      <c r="FG95" s="173" t="e">
        <f t="shared" si="300"/>
        <v>#N/A</v>
      </c>
      <c r="FH95" s="173" t="e">
        <f t="shared" si="301"/>
        <v>#N/A</v>
      </c>
      <c r="FI95" s="173" t="e">
        <f t="shared" si="302"/>
        <v>#N/A</v>
      </c>
      <c r="FJ95" s="173" t="e">
        <f t="shared" si="303"/>
        <v>#N/A</v>
      </c>
      <c r="FK95" s="173" t="e">
        <f t="shared" si="304"/>
        <v>#N/A</v>
      </c>
      <c r="FL95" s="173" t="e">
        <f t="shared" si="305"/>
        <v>#N/A</v>
      </c>
      <c r="FM95" s="173" t="e">
        <f t="shared" si="306"/>
        <v>#N/A</v>
      </c>
      <c r="FN95" s="173" t="e">
        <f t="shared" si="307"/>
        <v>#N/A</v>
      </c>
      <c r="FO95" s="173" t="e">
        <f t="shared" si="308"/>
        <v>#N/A</v>
      </c>
      <c r="FP95" s="173" t="e">
        <f t="shared" si="309"/>
        <v>#N/A</v>
      </c>
      <c r="FQ95" s="173" t="e">
        <f t="shared" si="310"/>
        <v>#N/A</v>
      </c>
      <c r="FR95" s="173" t="e">
        <f t="shared" si="311"/>
        <v>#N/A</v>
      </c>
      <c r="FS95" s="173" t="e">
        <f t="shared" si="312"/>
        <v>#N/A</v>
      </c>
      <c r="FT95" s="173" t="e">
        <f t="shared" si="313"/>
        <v>#N/A</v>
      </c>
      <c r="FU95" s="173" t="e">
        <f t="shared" si="314"/>
        <v>#N/A</v>
      </c>
      <c r="FV95" s="173" t="e">
        <f t="shared" si="315"/>
        <v>#N/A</v>
      </c>
      <c r="FW95" s="173" t="e">
        <f t="shared" si="316"/>
        <v>#N/A</v>
      </c>
      <c r="FX95" s="173" t="e">
        <f t="shared" si="317"/>
        <v>#N/A</v>
      </c>
      <c r="FY95" s="173" t="e">
        <f t="shared" si="318"/>
        <v>#N/A</v>
      </c>
      <c r="FZ95" s="173" t="e">
        <f t="shared" si="319"/>
        <v>#N/A</v>
      </c>
      <c r="GA95" s="173" t="e">
        <f t="shared" si="320"/>
        <v>#N/A</v>
      </c>
      <c r="GB95" s="173" t="e">
        <f t="shared" si="321"/>
        <v>#N/A</v>
      </c>
      <c r="GC95" s="173" t="e">
        <f t="shared" si="322"/>
        <v>#N/A</v>
      </c>
      <c r="GD95" s="173" t="e">
        <f t="shared" si="323"/>
        <v>#N/A</v>
      </c>
      <c r="GE95" s="173" t="e">
        <f t="shared" si="324"/>
        <v>#N/A</v>
      </c>
      <c r="GF95" s="173" t="e">
        <f t="shared" si="325"/>
        <v>#N/A</v>
      </c>
      <c r="GG95" s="173" t="e">
        <f t="shared" si="326"/>
        <v>#N/A</v>
      </c>
      <c r="GH95" s="173" t="e">
        <f t="shared" si="327"/>
        <v>#N/A</v>
      </c>
      <c r="GI95" s="173" t="e">
        <f t="shared" si="328"/>
        <v>#N/A</v>
      </c>
      <c r="GJ95" s="173" t="e">
        <f t="shared" si="329"/>
        <v>#N/A</v>
      </c>
      <c r="GK95" s="173" t="e">
        <f t="shared" si="330"/>
        <v>#N/A</v>
      </c>
      <c r="GL95" s="173" t="e">
        <f t="shared" si="331"/>
        <v>#N/A</v>
      </c>
      <c r="GM95" s="173" t="e">
        <f t="shared" si="332"/>
        <v>#N/A</v>
      </c>
      <c r="GN95" s="173" t="e">
        <f t="shared" si="333"/>
        <v>#N/A</v>
      </c>
      <c r="GO95" s="173" t="e">
        <f t="shared" si="334"/>
        <v>#N/A</v>
      </c>
      <c r="GP95" s="173" t="e">
        <f t="shared" si="335"/>
        <v>#N/A</v>
      </c>
      <c r="GQ95" s="173" t="e">
        <f t="shared" si="336"/>
        <v>#N/A</v>
      </c>
      <c r="GR95" s="173" t="e">
        <f t="shared" si="337"/>
        <v>#N/A</v>
      </c>
      <c r="GS95" s="173" t="e">
        <f t="shared" si="338"/>
        <v>#N/A</v>
      </c>
      <c r="GT95" s="173" t="e">
        <f t="shared" si="339"/>
        <v>#N/A</v>
      </c>
      <c r="GU95" s="173" t="e">
        <f t="shared" si="340"/>
        <v>#N/A</v>
      </c>
      <c r="GV95" s="173" t="e">
        <f t="shared" si="341"/>
        <v>#N/A</v>
      </c>
      <c r="GW95" s="173" t="e">
        <f t="shared" si="342"/>
        <v>#N/A</v>
      </c>
      <c r="GX95" s="173" t="e">
        <f t="shared" si="343"/>
        <v>#N/A</v>
      </c>
      <c r="GY95" s="173" t="e">
        <f t="shared" si="344"/>
        <v>#N/A</v>
      </c>
      <c r="GZ95" s="173" t="e">
        <f t="shared" si="345"/>
        <v>#N/A</v>
      </c>
      <c r="HA95" s="173" t="e">
        <f t="shared" si="346"/>
        <v>#N/A</v>
      </c>
      <c r="HB95" s="173" t="e">
        <f t="shared" si="347"/>
        <v>#N/A</v>
      </c>
      <c r="HC95" s="173" t="e">
        <f t="shared" si="348"/>
        <v>#N/A</v>
      </c>
      <c r="HD95" s="173" t="e">
        <f t="shared" si="349"/>
        <v>#N/A</v>
      </c>
      <c r="HE95" s="173" t="e">
        <f t="shared" si="350"/>
        <v>#N/A</v>
      </c>
      <c r="HF95" s="173" t="e">
        <f t="shared" si="351"/>
        <v>#N/A</v>
      </c>
      <c r="HG95" s="173" t="e">
        <f t="shared" si="352"/>
        <v>#N/A</v>
      </c>
      <c r="HH95" s="173" t="e">
        <f t="shared" si="353"/>
        <v>#N/A</v>
      </c>
      <c r="HI95" s="173" t="e">
        <f t="shared" si="354"/>
        <v>#N/A</v>
      </c>
      <c r="HJ95" s="173" t="e">
        <f t="shared" si="355"/>
        <v>#N/A</v>
      </c>
      <c r="HK95" s="173" t="e">
        <f t="shared" si="356"/>
        <v>#N/A</v>
      </c>
      <c r="HL95" s="173" t="e">
        <f t="shared" si="357"/>
        <v>#N/A</v>
      </c>
      <c r="HM95" s="173" t="e">
        <f t="shared" si="358"/>
        <v>#N/A</v>
      </c>
      <c r="HN95" s="173" t="e">
        <f t="shared" si="359"/>
        <v>#N/A</v>
      </c>
      <c r="HO95" s="173" t="e">
        <f t="shared" si="360"/>
        <v>#N/A</v>
      </c>
      <c r="HP95" s="173" t="e">
        <f t="shared" si="361"/>
        <v>#N/A</v>
      </c>
    </row>
    <row r="96" spans="1:224" hidden="1" x14ac:dyDescent="0.25">
      <c r="A96" s="4">
        <v>93</v>
      </c>
      <c r="B96" s="99"/>
      <c r="C96" s="99"/>
      <c r="D96" s="99"/>
      <c r="E96" s="36" t="str">
        <f t="shared" si="362"/>
        <v/>
      </c>
      <c r="F96" s="36" t="str">
        <f t="shared" si="363"/>
        <v/>
      </c>
      <c r="G96" s="77" t="str">
        <f t="shared" si="364"/>
        <v/>
      </c>
      <c r="H96" s="23"/>
      <c r="I96" s="58"/>
      <c r="J96" s="300"/>
      <c r="K96" s="78" t="str">
        <f>IF(AND(B96&gt;0,C96&gt;0,D96&gt;0),IF(ISBLANK(J96),IF(ISBLANK(H96),"",(D96-B96)*VLOOKUP(H96,VLookups!$A$4:$B$13,2,FALSE)),J96),"")</f>
        <v/>
      </c>
      <c r="L96" s="79" t="str">
        <f t="shared" si="257"/>
        <v/>
      </c>
      <c r="M96" s="99"/>
      <c r="N96" s="290" t="str">
        <f>IF(AND(M96&gt;0,C96&gt;0,NOT(K96="")),ABS(VLOOKUP($M$1,VLookups!$A$43:$B$44,2,FALSE)-_xlfn.NORM.DIST(M96,G96,K96,TRUE)),"")</f>
        <v/>
      </c>
      <c r="O96" s="98" t="str">
        <f>IF(AND($B96&gt;0,$C96&gt;0,$D96&gt;0,NOT(ISBLANK($H96))),_xlfn.NORM.INV(ABS(VLOOKUP($M$1,VLookups!$A$43:$B$44,2,FALSE)-O$3),$G96,$K96),"")</f>
        <v/>
      </c>
      <c r="P96" s="97" t="str">
        <f>IF(AND($B96&gt;0,$C96&gt;0,$D96&gt;0,NOT(ISBLANK($H96))),_xlfn.NORM.INV(ABS(VLOOKUP($M$1,VLookups!$A$43:$B$44,2,FALSE)-P$3),$G96,$K96),"")</f>
        <v/>
      </c>
      <c r="Q96" s="98" t="str">
        <f>IF(AND($B96&gt;0,$C96&gt;0,$D96&gt;0,NOT(ISBLANK($H96))),_xlfn.NORM.INV(ABS(VLOOKUP($M$1,VLookups!$A$43:$B$44,2,FALSE)-Q$3),$G96,$K96),"")</f>
        <v/>
      </c>
      <c r="R96" s="97" t="str">
        <f>IF(AND($B96&gt;0,$C96&gt;0,$D96&gt;0,NOT(ISBLANK($H96))),_xlfn.NORM.INV(ABS(VLOOKUP($M$1,VLookups!$A$43:$B$44,2,FALSE)-R$3),$G96,$K96),"")</f>
        <v/>
      </c>
      <c r="S96" s="98" t="str">
        <f>IF(AND($B96&gt;0,$C96&gt;0,$D96&gt;0,NOT(ISBLANK($H96))),_xlfn.NORM.INV(ABS(VLOOKUP($M$1,VLookups!$A$43:$B$44,2,FALSE)-S$3),$G96,$K96),"")</f>
        <v/>
      </c>
      <c r="T96" s="97" t="str">
        <f>IF(AND($B96&gt;0,$C96&gt;0,$D96&gt;0,NOT(ISBLANK($H96))),_xlfn.NORM.INV(ABS(VLOOKUP($M$1,VLookups!$A$43:$B$44,2,FALSE)-T$3),$G96,$K96),"")</f>
        <v/>
      </c>
      <c r="U96" s="5"/>
      <c r="V96" s="172"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3" t="e">
        <f t="shared" si="261"/>
        <v>#N/A</v>
      </c>
      <c r="DU96" s="173" t="e">
        <f t="shared" si="262"/>
        <v>#N/A</v>
      </c>
      <c r="DV96" s="173" t="e">
        <f t="shared" si="263"/>
        <v>#N/A</v>
      </c>
      <c r="DW96" s="173" t="e">
        <f t="shared" si="264"/>
        <v>#N/A</v>
      </c>
      <c r="DX96" s="173" t="e">
        <f t="shared" si="265"/>
        <v>#N/A</v>
      </c>
      <c r="DY96" s="173" t="e">
        <f t="shared" si="266"/>
        <v>#N/A</v>
      </c>
      <c r="DZ96" s="173" t="e">
        <f t="shared" si="267"/>
        <v>#N/A</v>
      </c>
      <c r="EA96" s="173" t="e">
        <f t="shared" si="268"/>
        <v>#N/A</v>
      </c>
      <c r="EB96" s="173" t="e">
        <f t="shared" si="269"/>
        <v>#N/A</v>
      </c>
      <c r="EC96" s="173" t="e">
        <f t="shared" si="270"/>
        <v>#N/A</v>
      </c>
      <c r="ED96" s="173" t="e">
        <f t="shared" si="271"/>
        <v>#N/A</v>
      </c>
      <c r="EE96" s="173" t="e">
        <f t="shared" si="272"/>
        <v>#N/A</v>
      </c>
      <c r="EF96" s="173" t="e">
        <f t="shared" si="273"/>
        <v>#N/A</v>
      </c>
      <c r="EG96" s="173" t="e">
        <f t="shared" si="274"/>
        <v>#N/A</v>
      </c>
      <c r="EH96" s="173" t="e">
        <f t="shared" si="275"/>
        <v>#N/A</v>
      </c>
      <c r="EI96" s="173" t="e">
        <f t="shared" si="276"/>
        <v>#N/A</v>
      </c>
      <c r="EJ96" s="173" t="e">
        <f t="shared" si="277"/>
        <v>#N/A</v>
      </c>
      <c r="EK96" s="173" t="e">
        <f t="shared" si="278"/>
        <v>#N/A</v>
      </c>
      <c r="EL96" s="173" t="e">
        <f t="shared" si="279"/>
        <v>#N/A</v>
      </c>
      <c r="EM96" s="173" t="e">
        <f t="shared" si="280"/>
        <v>#N/A</v>
      </c>
      <c r="EN96" s="173" t="e">
        <f t="shared" si="281"/>
        <v>#N/A</v>
      </c>
      <c r="EO96" s="173" t="e">
        <f t="shared" si="282"/>
        <v>#N/A</v>
      </c>
      <c r="EP96" s="173" t="e">
        <f t="shared" si="283"/>
        <v>#N/A</v>
      </c>
      <c r="EQ96" s="173" t="e">
        <f t="shared" si="284"/>
        <v>#N/A</v>
      </c>
      <c r="ER96" s="173" t="e">
        <f t="shared" si="285"/>
        <v>#N/A</v>
      </c>
      <c r="ES96" s="173" t="e">
        <f t="shared" si="286"/>
        <v>#N/A</v>
      </c>
      <c r="ET96" s="173" t="e">
        <f t="shared" si="287"/>
        <v>#N/A</v>
      </c>
      <c r="EU96" s="173" t="e">
        <f t="shared" si="288"/>
        <v>#N/A</v>
      </c>
      <c r="EV96" s="173" t="e">
        <f t="shared" si="289"/>
        <v>#N/A</v>
      </c>
      <c r="EW96" s="173" t="e">
        <f t="shared" si="290"/>
        <v>#N/A</v>
      </c>
      <c r="EX96" s="173" t="e">
        <f t="shared" si="291"/>
        <v>#N/A</v>
      </c>
      <c r="EY96" s="173" t="e">
        <f t="shared" si="292"/>
        <v>#N/A</v>
      </c>
      <c r="EZ96" s="173" t="e">
        <f t="shared" si="293"/>
        <v>#N/A</v>
      </c>
      <c r="FA96" s="173" t="e">
        <f t="shared" si="294"/>
        <v>#N/A</v>
      </c>
      <c r="FB96" s="173" t="e">
        <f t="shared" si="295"/>
        <v>#N/A</v>
      </c>
      <c r="FC96" s="173" t="e">
        <f t="shared" si="296"/>
        <v>#N/A</v>
      </c>
      <c r="FD96" s="173" t="e">
        <f t="shared" si="297"/>
        <v>#N/A</v>
      </c>
      <c r="FE96" s="173" t="e">
        <f t="shared" si="298"/>
        <v>#N/A</v>
      </c>
      <c r="FF96" s="173" t="e">
        <f t="shared" si="299"/>
        <v>#N/A</v>
      </c>
      <c r="FG96" s="173" t="e">
        <f t="shared" si="300"/>
        <v>#N/A</v>
      </c>
      <c r="FH96" s="173" t="e">
        <f t="shared" si="301"/>
        <v>#N/A</v>
      </c>
      <c r="FI96" s="173" t="e">
        <f t="shared" si="302"/>
        <v>#N/A</v>
      </c>
      <c r="FJ96" s="173" t="e">
        <f t="shared" si="303"/>
        <v>#N/A</v>
      </c>
      <c r="FK96" s="173" t="e">
        <f t="shared" si="304"/>
        <v>#N/A</v>
      </c>
      <c r="FL96" s="173" t="e">
        <f t="shared" si="305"/>
        <v>#N/A</v>
      </c>
      <c r="FM96" s="173" t="e">
        <f t="shared" si="306"/>
        <v>#N/A</v>
      </c>
      <c r="FN96" s="173" t="e">
        <f t="shared" si="307"/>
        <v>#N/A</v>
      </c>
      <c r="FO96" s="173" t="e">
        <f t="shared" si="308"/>
        <v>#N/A</v>
      </c>
      <c r="FP96" s="173" t="e">
        <f t="shared" si="309"/>
        <v>#N/A</v>
      </c>
      <c r="FQ96" s="173" t="e">
        <f t="shared" si="310"/>
        <v>#N/A</v>
      </c>
      <c r="FR96" s="173" t="e">
        <f t="shared" si="311"/>
        <v>#N/A</v>
      </c>
      <c r="FS96" s="173" t="e">
        <f t="shared" si="312"/>
        <v>#N/A</v>
      </c>
      <c r="FT96" s="173" t="e">
        <f t="shared" si="313"/>
        <v>#N/A</v>
      </c>
      <c r="FU96" s="173" t="e">
        <f t="shared" si="314"/>
        <v>#N/A</v>
      </c>
      <c r="FV96" s="173" t="e">
        <f t="shared" si="315"/>
        <v>#N/A</v>
      </c>
      <c r="FW96" s="173" t="e">
        <f t="shared" si="316"/>
        <v>#N/A</v>
      </c>
      <c r="FX96" s="173" t="e">
        <f t="shared" si="317"/>
        <v>#N/A</v>
      </c>
      <c r="FY96" s="173" t="e">
        <f t="shared" si="318"/>
        <v>#N/A</v>
      </c>
      <c r="FZ96" s="173" t="e">
        <f t="shared" si="319"/>
        <v>#N/A</v>
      </c>
      <c r="GA96" s="173" t="e">
        <f t="shared" si="320"/>
        <v>#N/A</v>
      </c>
      <c r="GB96" s="173" t="e">
        <f t="shared" si="321"/>
        <v>#N/A</v>
      </c>
      <c r="GC96" s="173" t="e">
        <f t="shared" si="322"/>
        <v>#N/A</v>
      </c>
      <c r="GD96" s="173" t="e">
        <f t="shared" si="323"/>
        <v>#N/A</v>
      </c>
      <c r="GE96" s="173" t="e">
        <f t="shared" si="324"/>
        <v>#N/A</v>
      </c>
      <c r="GF96" s="173" t="e">
        <f t="shared" si="325"/>
        <v>#N/A</v>
      </c>
      <c r="GG96" s="173" t="e">
        <f t="shared" si="326"/>
        <v>#N/A</v>
      </c>
      <c r="GH96" s="173" t="e">
        <f t="shared" si="327"/>
        <v>#N/A</v>
      </c>
      <c r="GI96" s="173" t="e">
        <f t="shared" si="328"/>
        <v>#N/A</v>
      </c>
      <c r="GJ96" s="173" t="e">
        <f t="shared" si="329"/>
        <v>#N/A</v>
      </c>
      <c r="GK96" s="173" t="e">
        <f t="shared" si="330"/>
        <v>#N/A</v>
      </c>
      <c r="GL96" s="173" t="e">
        <f t="shared" si="331"/>
        <v>#N/A</v>
      </c>
      <c r="GM96" s="173" t="e">
        <f t="shared" si="332"/>
        <v>#N/A</v>
      </c>
      <c r="GN96" s="173" t="e">
        <f t="shared" si="333"/>
        <v>#N/A</v>
      </c>
      <c r="GO96" s="173" t="e">
        <f t="shared" si="334"/>
        <v>#N/A</v>
      </c>
      <c r="GP96" s="173" t="e">
        <f t="shared" si="335"/>
        <v>#N/A</v>
      </c>
      <c r="GQ96" s="173" t="e">
        <f t="shared" si="336"/>
        <v>#N/A</v>
      </c>
      <c r="GR96" s="173" t="e">
        <f t="shared" si="337"/>
        <v>#N/A</v>
      </c>
      <c r="GS96" s="173" t="e">
        <f t="shared" si="338"/>
        <v>#N/A</v>
      </c>
      <c r="GT96" s="173" t="e">
        <f t="shared" si="339"/>
        <v>#N/A</v>
      </c>
      <c r="GU96" s="173" t="e">
        <f t="shared" si="340"/>
        <v>#N/A</v>
      </c>
      <c r="GV96" s="173" t="e">
        <f t="shared" si="341"/>
        <v>#N/A</v>
      </c>
      <c r="GW96" s="173" t="e">
        <f t="shared" si="342"/>
        <v>#N/A</v>
      </c>
      <c r="GX96" s="173" t="e">
        <f t="shared" si="343"/>
        <v>#N/A</v>
      </c>
      <c r="GY96" s="173" t="e">
        <f t="shared" si="344"/>
        <v>#N/A</v>
      </c>
      <c r="GZ96" s="173" t="e">
        <f t="shared" si="345"/>
        <v>#N/A</v>
      </c>
      <c r="HA96" s="173" t="e">
        <f t="shared" si="346"/>
        <v>#N/A</v>
      </c>
      <c r="HB96" s="173" t="e">
        <f t="shared" si="347"/>
        <v>#N/A</v>
      </c>
      <c r="HC96" s="173" t="e">
        <f t="shared" si="348"/>
        <v>#N/A</v>
      </c>
      <c r="HD96" s="173" t="e">
        <f t="shared" si="349"/>
        <v>#N/A</v>
      </c>
      <c r="HE96" s="173" t="e">
        <f t="shared" si="350"/>
        <v>#N/A</v>
      </c>
      <c r="HF96" s="173" t="e">
        <f t="shared" si="351"/>
        <v>#N/A</v>
      </c>
      <c r="HG96" s="173" t="e">
        <f t="shared" si="352"/>
        <v>#N/A</v>
      </c>
      <c r="HH96" s="173" t="e">
        <f t="shared" si="353"/>
        <v>#N/A</v>
      </c>
      <c r="HI96" s="173" t="e">
        <f t="shared" si="354"/>
        <v>#N/A</v>
      </c>
      <c r="HJ96" s="173" t="e">
        <f t="shared" si="355"/>
        <v>#N/A</v>
      </c>
      <c r="HK96" s="173" t="e">
        <f t="shared" si="356"/>
        <v>#N/A</v>
      </c>
      <c r="HL96" s="173" t="e">
        <f t="shared" si="357"/>
        <v>#N/A</v>
      </c>
      <c r="HM96" s="173" t="e">
        <f t="shared" si="358"/>
        <v>#N/A</v>
      </c>
      <c r="HN96" s="173" t="e">
        <f t="shared" si="359"/>
        <v>#N/A</v>
      </c>
      <c r="HO96" s="173" t="e">
        <f t="shared" si="360"/>
        <v>#N/A</v>
      </c>
      <c r="HP96" s="173" t="e">
        <f t="shared" si="361"/>
        <v>#N/A</v>
      </c>
    </row>
    <row r="97" spans="1:224" hidden="1" x14ac:dyDescent="0.25">
      <c r="A97" s="4">
        <v>94</v>
      </c>
      <c r="B97" s="99"/>
      <c r="C97" s="99"/>
      <c r="D97" s="99"/>
      <c r="E97" s="36" t="str">
        <f t="shared" si="362"/>
        <v/>
      </c>
      <c r="F97" s="36" t="str">
        <f t="shared" si="363"/>
        <v/>
      </c>
      <c r="G97" s="77" t="str">
        <f t="shared" si="364"/>
        <v/>
      </c>
      <c r="H97" s="23"/>
      <c r="I97" s="58"/>
      <c r="J97" s="300"/>
      <c r="K97" s="78" t="str">
        <f>IF(AND(B97&gt;0,C97&gt;0,D97&gt;0),IF(ISBLANK(J97),IF(ISBLANK(H97),"",(D97-B97)*VLOOKUP(H97,VLookups!$A$4:$B$13,2,FALSE)),J97),"")</f>
        <v/>
      </c>
      <c r="L97" s="79" t="str">
        <f t="shared" si="257"/>
        <v/>
      </c>
      <c r="M97" s="99"/>
      <c r="N97" s="290" t="str">
        <f>IF(AND(M97&gt;0,C97&gt;0,NOT(K97="")),ABS(VLOOKUP($M$1,VLookups!$A$43:$B$44,2,FALSE)-_xlfn.NORM.DIST(M97,G97,K97,TRUE)),"")</f>
        <v/>
      </c>
      <c r="O97" s="98" t="str">
        <f>IF(AND($B97&gt;0,$C97&gt;0,$D97&gt;0,NOT(ISBLANK($H97))),_xlfn.NORM.INV(ABS(VLOOKUP($M$1,VLookups!$A$43:$B$44,2,FALSE)-O$3),$G97,$K97),"")</f>
        <v/>
      </c>
      <c r="P97" s="97" t="str">
        <f>IF(AND($B97&gt;0,$C97&gt;0,$D97&gt;0,NOT(ISBLANK($H97))),_xlfn.NORM.INV(ABS(VLOOKUP($M$1,VLookups!$A$43:$B$44,2,FALSE)-P$3),$G97,$K97),"")</f>
        <v/>
      </c>
      <c r="Q97" s="98" t="str">
        <f>IF(AND($B97&gt;0,$C97&gt;0,$D97&gt;0,NOT(ISBLANK($H97))),_xlfn.NORM.INV(ABS(VLOOKUP($M$1,VLookups!$A$43:$B$44,2,FALSE)-Q$3),$G97,$K97),"")</f>
        <v/>
      </c>
      <c r="R97" s="97" t="str">
        <f>IF(AND($B97&gt;0,$C97&gt;0,$D97&gt;0,NOT(ISBLANK($H97))),_xlfn.NORM.INV(ABS(VLOOKUP($M$1,VLookups!$A$43:$B$44,2,FALSE)-R$3),$G97,$K97),"")</f>
        <v/>
      </c>
      <c r="S97" s="98" t="str">
        <f>IF(AND($B97&gt;0,$C97&gt;0,$D97&gt;0,NOT(ISBLANK($H97))),_xlfn.NORM.INV(ABS(VLOOKUP($M$1,VLookups!$A$43:$B$44,2,FALSE)-S$3),$G97,$K97),"")</f>
        <v/>
      </c>
      <c r="T97" s="97" t="str">
        <f>IF(AND($B97&gt;0,$C97&gt;0,$D97&gt;0,NOT(ISBLANK($H97))),_xlfn.NORM.INV(ABS(VLOOKUP($M$1,VLookups!$A$43:$B$44,2,FALSE)-T$3),$G97,$K97),"")</f>
        <v/>
      </c>
      <c r="U97" s="5"/>
      <c r="V97" s="172"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3" t="e">
        <f t="shared" si="261"/>
        <v>#N/A</v>
      </c>
      <c r="DU97" s="173" t="e">
        <f t="shared" si="262"/>
        <v>#N/A</v>
      </c>
      <c r="DV97" s="173" t="e">
        <f t="shared" si="263"/>
        <v>#N/A</v>
      </c>
      <c r="DW97" s="173" t="e">
        <f t="shared" si="264"/>
        <v>#N/A</v>
      </c>
      <c r="DX97" s="173" t="e">
        <f t="shared" si="265"/>
        <v>#N/A</v>
      </c>
      <c r="DY97" s="173" t="e">
        <f t="shared" si="266"/>
        <v>#N/A</v>
      </c>
      <c r="DZ97" s="173" t="e">
        <f t="shared" si="267"/>
        <v>#N/A</v>
      </c>
      <c r="EA97" s="173" t="e">
        <f t="shared" si="268"/>
        <v>#N/A</v>
      </c>
      <c r="EB97" s="173" t="e">
        <f t="shared" si="269"/>
        <v>#N/A</v>
      </c>
      <c r="EC97" s="173" t="e">
        <f t="shared" si="270"/>
        <v>#N/A</v>
      </c>
      <c r="ED97" s="173" t="e">
        <f t="shared" si="271"/>
        <v>#N/A</v>
      </c>
      <c r="EE97" s="173" t="e">
        <f t="shared" si="272"/>
        <v>#N/A</v>
      </c>
      <c r="EF97" s="173" t="e">
        <f t="shared" si="273"/>
        <v>#N/A</v>
      </c>
      <c r="EG97" s="173" t="e">
        <f t="shared" si="274"/>
        <v>#N/A</v>
      </c>
      <c r="EH97" s="173" t="e">
        <f t="shared" si="275"/>
        <v>#N/A</v>
      </c>
      <c r="EI97" s="173" t="e">
        <f t="shared" si="276"/>
        <v>#N/A</v>
      </c>
      <c r="EJ97" s="173" t="e">
        <f t="shared" si="277"/>
        <v>#N/A</v>
      </c>
      <c r="EK97" s="173" t="e">
        <f t="shared" si="278"/>
        <v>#N/A</v>
      </c>
      <c r="EL97" s="173" t="e">
        <f t="shared" si="279"/>
        <v>#N/A</v>
      </c>
      <c r="EM97" s="173" t="e">
        <f t="shared" si="280"/>
        <v>#N/A</v>
      </c>
      <c r="EN97" s="173" t="e">
        <f t="shared" si="281"/>
        <v>#N/A</v>
      </c>
      <c r="EO97" s="173" t="e">
        <f t="shared" si="282"/>
        <v>#N/A</v>
      </c>
      <c r="EP97" s="173" t="e">
        <f t="shared" si="283"/>
        <v>#N/A</v>
      </c>
      <c r="EQ97" s="173" t="e">
        <f t="shared" si="284"/>
        <v>#N/A</v>
      </c>
      <c r="ER97" s="173" t="e">
        <f t="shared" si="285"/>
        <v>#N/A</v>
      </c>
      <c r="ES97" s="173" t="e">
        <f t="shared" si="286"/>
        <v>#N/A</v>
      </c>
      <c r="ET97" s="173" t="e">
        <f t="shared" si="287"/>
        <v>#N/A</v>
      </c>
      <c r="EU97" s="173" t="e">
        <f t="shared" si="288"/>
        <v>#N/A</v>
      </c>
      <c r="EV97" s="173" t="e">
        <f t="shared" si="289"/>
        <v>#N/A</v>
      </c>
      <c r="EW97" s="173" t="e">
        <f t="shared" si="290"/>
        <v>#N/A</v>
      </c>
      <c r="EX97" s="173" t="e">
        <f t="shared" si="291"/>
        <v>#N/A</v>
      </c>
      <c r="EY97" s="173" t="e">
        <f t="shared" si="292"/>
        <v>#N/A</v>
      </c>
      <c r="EZ97" s="173" t="e">
        <f t="shared" si="293"/>
        <v>#N/A</v>
      </c>
      <c r="FA97" s="173" t="e">
        <f t="shared" si="294"/>
        <v>#N/A</v>
      </c>
      <c r="FB97" s="173" t="e">
        <f t="shared" si="295"/>
        <v>#N/A</v>
      </c>
      <c r="FC97" s="173" t="e">
        <f t="shared" si="296"/>
        <v>#N/A</v>
      </c>
      <c r="FD97" s="173" t="e">
        <f t="shared" si="297"/>
        <v>#N/A</v>
      </c>
      <c r="FE97" s="173" t="e">
        <f t="shared" si="298"/>
        <v>#N/A</v>
      </c>
      <c r="FF97" s="173" t="e">
        <f t="shared" si="299"/>
        <v>#N/A</v>
      </c>
      <c r="FG97" s="173" t="e">
        <f t="shared" si="300"/>
        <v>#N/A</v>
      </c>
      <c r="FH97" s="173" t="e">
        <f t="shared" si="301"/>
        <v>#N/A</v>
      </c>
      <c r="FI97" s="173" t="e">
        <f t="shared" si="302"/>
        <v>#N/A</v>
      </c>
      <c r="FJ97" s="173" t="e">
        <f t="shared" si="303"/>
        <v>#N/A</v>
      </c>
      <c r="FK97" s="173" t="e">
        <f t="shared" si="304"/>
        <v>#N/A</v>
      </c>
      <c r="FL97" s="173" t="e">
        <f t="shared" si="305"/>
        <v>#N/A</v>
      </c>
      <c r="FM97" s="173" t="e">
        <f t="shared" si="306"/>
        <v>#N/A</v>
      </c>
      <c r="FN97" s="173" t="e">
        <f t="shared" si="307"/>
        <v>#N/A</v>
      </c>
      <c r="FO97" s="173" t="e">
        <f t="shared" si="308"/>
        <v>#N/A</v>
      </c>
      <c r="FP97" s="173" t="e">
        <f t="shared" si="309"/>
        <v>#N/A</v>
      </c>
      <c r="FQ97" s="173" t="e">
        <f t="shared" si="310"/>
        <v>#N/A</v>
      </c>
      <c r="FR97" s="173" t="e">
        <f t="shared" si="311"/>
        <v>#N/A</v>
      </c>
      <c r="FS97" s="173" t="e">
        <f t="shared" si="312"/>
        <v>#N/A</v>
      </c>
      <c r="FT97" s="173" t="e">
        <f t="shared" si="313"/>
        <v>#N/A</v>
      </c>
      <c r="FU97" s="173" t="e">
        <f t="shared" si="314"/>
        <v>#N/A</v>
      </c>
      <c r="FV97" s="173" t="e">
        <f t="shared" si="315"/>
        <v>#N/A</v>
      </c>
      <c r="FW97" s="173" t="e">
        <f t="shared" si="316"/>
        <v>#N/A</v>
      </c>
      <c r="FX97" s="173" t="e">
        <f t="shared" si="317"/>
        <v>#N/A</v>
      </c>
      <c r="FY97" s="173" t="e">
        <f t="shared" si="318"/>
        <v>#N/A</v>
      </c>
      <c r="FZ97" s="173" t="e">
        <f t="shared" si="319"/>
        <v>#N/A</v>
      </c>
      <c r="GA97" s="173" t="e">
        <f t="shared" si="320"/>
        <v>#N/A</v>
      </c>
      <c r="GB97" s="173" t="e">
        <f t="shared" si="321"/>
        <v>#N/A</v>
      </c>
      <c r="GC97" s="173" t="e">
        <f t="shared" si="322"/>
        <v>#N/A</v>
      </c>
      <c r="GD97" s="173" t="e">
        <f t="shared" si="323"/>
        <v>#N/A</v>
      </c>
      <c r="GE97" s="173" t="e">
        <f t="shared" si="324"/>
        <v>#N/A</v>
      </c>
      <c r="GF97" s="173" t="e">
        <f t="shared" si="325"/>
        <v>#N/A</v>
      </c>
      <c r="GG97" s="173" t="e">
        <f t="shared" si="326"/>
        <v>#N/A</v>
      </c>
      <c r="GH97" s="173" t="e">
        <f t="shared" si="327"/>
        <v>#N/A</v>
      </c>
      <c r="GI97" s="173" t="e">
        <f t="shared" si="328"/>
        <v>#N/A</v>
      </c>
      <c r="GJ97" s="173" t="e">
        <f t="shared" si="329"/>
        <v>#N/A</v>
      </c>
      <c r="GK97" s="173" t="e">
        <f t="shared" si="330"/>
        <v>#N/A</v>
      </c>
      <c r="GL97" s="173" t="e">
        <f t="shared" si="331"/>
        <v>#N/A</v>
      </c>
      <c r="GM97" s="173" t="e">
        <f t="shared" si="332"/>
        <v>#N/A</v>
      </c>
      <c r="GN97" s="173" t="e">
        <f t="shared" si="333"/>
        <v>#N/A</v>
      </c>
      <c r="GO97" s="173" t="e">
        <f t="shared" si="334"/>
        <v>#N/A</v>
      </c>
      <c r="GP97" s="173" t="e">
        <f t="shared" si="335"/>
        <v>#N/A</v>
      </c>
      <c r="GQ97" s="173" t="e">
        <f t="shared" si="336"/>
        <v>#N/A</v>
      </c>
      <c r="GR97" s="173" t="e">
        <f t="shared" si="337"/>
        <v>#N/A</v>
      </c>
      <c r="GS97" s="173" t="e">
        <f t="shared" si="338"/>
        <v>#N/A</v>
      </c>
      <c r="GT97" s="173" t="e">
        <f t="shared" si="339"/>
        <v>#N/A</v>
      </c>
      <c r="GU97" s="173" t="e">
        <f t="shared" si="340"/>
        <v>#N/A</v>
      </c>
      <c r="GV97" s="173" t="e">
        <f t="shared" si="341"/>
        <v>#N/A</v>
      </c>
      <c r="GW97" s="173" t="e">
        <f t="shared" si="342"/>
        <v>#N/A</v>
      </c>
      <c r="GX97" s="173" t="e">
        <f t="shared" si="343"/>
        <v>#N/A</v>
      </c>
      <c r="GY97" s="173" t="e">
        <f t="shared" si="344"/>
        <v>#N/A</v>
      </c>
      <c r="GZ97" s="173" t="e">
        <f t="shared" si="345"/>
        <v>#N/A</v>
      </c>
      <c r="HA97" s="173" t="e">
        <f t="shared" si="346"/>
        <v>#N/A</v>
      </c>
      <c r="HB97" s="173" t="e">
        <f t="shared" si="347"/>
        <v>#N/A</v>
      </c>
      <c r="HC97" s="173" t="e">
        <f t="shared" si="348"/>
        <v>#N/A</v>
      </c>
      <c r="HD97" s="173" t="e">
        <f t="shared" si="349"/>
        <v>#N/A</v>
      </c>
      <c r="HE97" s="173" t="e">
        <f t="shared" si="350"/>
        <v>#N/A</v>
      </c>
      <c r="HF97" s="173" t="e">
        <f t="shared" si="351"/>
        <v>#N/A</v>
      </c>
      <c r="HG97" s="173" t="e">
        <f t="shared" si="352"/>
        <v>#N/A</v>
      </c>
      <c r="HH97" s="173" t="e">
        <f t="shared" si="353"/>
        <v>#N/A</v>
      </c>
      <c r="HI97" s="173" t="e">
        <f t="shared" si="354"/>
        <v>#N/A</v>
      </c>
      <c r="HJ97" s="173" t="e">
        <f t="shared" si="355"/>
        <v>#N/A</v>
      </c>
      <c r="HK97" s="173" t="e">
        <f t="shared" si="356"/>
        <v>#N/A</v>
      </c>
      <c r="HL97" s="173" t="e">
        <f t="shared" si="357"/>
        <v>#N/A</v>
      </c>
      <c r="HM97" s="173" t="e">
        <f t="shared" si="358"/>
        <v>#N/A</v>
      </c>
      <c r="HN97" s="173" t="e">
        <f t="shared" si="359"/>
        <v>#N/A</v>
      </c>
      <c r="HO97" s="173" t="e">
        <f t="shared" si="360"/>
        <v>#N/A</v>
      </c>
      <c r="HP97" s="173" t="e">
        <f t="shared" si="361"/>
        <v>#N/A</v>
      </c>
    </row>
    <row r="98" spans="1:224" hidden="1" x14ac:dyDescent="0.25">
      <c r="A98" s="4">
        <v>95</v>
      </c>
      <c r="B98" s="99"/>
      <c r="C98" s="99"/>
      <c r="D98" s="99"/>
      <c r="E98" s="36" t="str">
        <f t="shared" si="362"/>
        <v/>
      </c>
      <c r="F98" s="36" t="str">
        <f t="shared" si="363"/>
        <v/>
      </c>
      <c r="G98" s="77" t="str">
        <f t="shared" si="364"/>
        <v/>
      </c>
      <c r="H98" s="23"/>
      <c r="I98" s="58"/>
      <c r="J98" s="300"/>
      <c r="K98" s="78" t="str">
        <f>IF(AND(B98&gt;0,C98&gt;0,D98&gt;0),IF(ISBLANK(J98),IF(ISBLANK(H98),"",(D98-B98)*VLOOKUP(H98,VLookups!$A$4:$B$13,2,FALSE)),J98),"")</f>
        <v/>
      </c>
      <c r="L98" s="79" t="str">
        <f t="shared" si="257"/>
        <v/>
      </c>
      <c r="M98" s="99"/>
      <c r="N98" s="290" t="str">
        <f>IF(AND(M98&gt;0,C98&gt;0,NOT(K98="")),ABS(VLOOKUP($M$1,VLookups!$A$43:$B$44,2,FALSE)-_xlfn.NORM.DIST(M98,G98,K98,TRUE)),"")</f>
        <v/>
      </c>
      <c r="O98" s="98" t="str">
        <f>IF(AND($B98&gt;0,$C98&gt;0,$D98&gt;0,NOT(ISBLANK($H98))),_xlfn.NORM.INV(ABS(VLOOKUP($M$1,VLookups!$A$43:$B$44,2,FALSE)-O$3),$G98,$K98),"")</f>
        <v/>
      </c>
      <c r="P98" s="97" t="str">
        <f>IF(AND($B98&gt;0,$C98&gt;0,$D98&gt;0,NOT(ISBLANK($H98))),_xlfn.NORM.INV(ABS(VLOOKUP($M$1,VLookups!$A$43:$B$44,2,FALSE)-P$3),$G98,$K98),"")</f>
        <v/>
      </c>
      <c r="Q98" s="98" t="str">
        <f>IF(AND($B98&gt;0,$C98&gt;0,$D98&gt;0,NOT(ISBLANK($H98))),_xlfn.NORM.INV(ABS(VLOOKUP($M$1,VLookups!$A$43:$B$44,2,FALSE)-Q$3),$G98,$K98),"")</f>
        <v/>
      </c>
      <c r="R98" s="97" t="str">
        <f>IF(AND($B98&gt;0,$C98&gt;0,$D98&gt;0,NOT(ISBLANK($H98))),_xlfn.NORM.INV(ABS(VLOOKUP($M$1,VLookups!$A$43:$B$44,2,FALSE)-R$3),$G98,$K98),"")</f>
        <v/>
      </c>
      <c r="S98" s="98" t="str">
        <f>IF(AND($B98&gt;0,$C98&gt;0,$D98&gt;0,NOT(ISBLANK($H98))),_xlfn.NORM.INV(ABS(VLOOKUP($M$1,VLookups!$A$43:$B$44,2,FALSE)-S$3),$G98,$K98),"")</f>
        <v/>
      </c>
      <c r="T98" s="97" t="str">
        <f>IF(AND($B98&gt;0,$C98&gt;0,$D98&gt;0,NOT(ISBLANK($H98))),_xlfn.NORM.INV(ABS(VLOOKUP($M$1,VLookups!$A$43:$B$44,2,FALSE)-T$3),$G98,$K98),"")</f>
        <v/>
      </c>
      <c r="U98" s="5"/>
      <c r="V98" s="172"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3" t="e">
        <f t="shared" si="261"/>
        <v>#N/A</v>
      </c>
      <c r="DU98" s="173" t="e">
        <f t="shared" si="262"/>
        <v>#N/A</v>
      </c>
      <c r="DV98" s="173" t="e">
        <f t="shared" si="263"/>
        <v>#N/A</v>
      </c>
      <c r="DW98" s="173" t="e">
        <f t="shared" si="264"/>
        <v>#N/A</v>
      </c>
      <c r="DX98" s="173" t="e">
        <f t="shared" si="265"/>
        <v>#N/A</v>
      </c>
      <c r="DY98" s="173" t="e">
        <f t="shared" si="266"/>
        <v>#N/A</v>
      </c>
      <c r="DZ98" s="173" t="e">
        <f t="shared" si="267"/>
        <v>#N/A</v>
      </c>
      <c r="EA98" s="173" t="e">
        <f t="shared" si="268"/>
        <v>#N/A</v>
      </c>
      <c r="EB98" s="173" t="e">
        <f t="shared" si="269"/>
        <v>#N/A</v>
      </c>
      <c r="EC98" s="173" t="e">
        <f t="shared" si="270"/>
        <v>#N/A</v>
      </c>
      <c r="ED98" s="173" t="e">
        <f t="shared" si="271"/>
        <v>#N/A</v>
      </c>
      <c r="EE98" s="173" t="e">
        <f t="shared" si="272"/>
        <v>#N/A</v>
      </c>
      <c r="EF98" s="173" t="e">
        <f t="shared" si="273"/>
        <v>#N/A</v>
      </c>
      <c r="EG98" s="173" t="e">
        <f t="shared" si="274"/>
        <v>#N/A</v>
      </c>
      <c r="EH98" s="173" t="e">
        <f t="shared" si="275"/>
        <v>#N/A</v>
      </c>
      <c r="EI98" s="173" t="e">
        <f t="shared" si="276"/>
        <v>#N/A</v>
      </c>
      <c r="EJ98" s="173" t="e">
        <f t="shared" si="277"/>
        <v>#N/A</v>
      </c>
      <c r="EK98" s="173" t="e">
        <f t="shared" si="278"/>
        <v>#N/A</v>
      </c>
      <c r="EL98" s="173" t="e">
        <f t="shared" si="279"/>
        <v>#N/A</v>
      </c>
      <c r="EM98" s="173" t="e">
        <f t="shared" si="280"/>
        <v>#N/A</v>
      </c>
      <c r="EN98" s="173" t="e">
        <f t="shared" si="281"/>
        <v>#N/A</v>
      </c>
      <c r="EO98" s="173" t="e">
        <f t="shared" si="282"/>
        <v>#N/A</v>
      </c>
      <c r="EP98" s="173" t="e">
        <f t="shared" si="283"/>
        <v>#N/A</v>
      </c>
      <c r="EQ98" s="173" t="e">
        <f t="shared" si="284"/>
        <v>#N/A</v>
      </c>
      <c r="ER98" s="173" t="e">
        <f t="shared" si="285"/>
        <v>#N/A</v>
      </c>
      <c r="ES98" s="173" t="e">
        <f t="shared" si="286"/>
        <v>#N/A</v>
      </c>
      <c r="ET98" s="173" t="e">
        <f t="shared" si="287"/>
        <v>#N/A</v>
      </c>
      <c r="EU98" s="173" t="e">
        <f t="shared" si="288"/>
        <v>#N/A</v>
      </c>
      <c r="EV98" s="173" t="e">
        <f t="shared" si="289"/>
        <v>#N/A</v>
      </c>
      <c r="EW98" s="173" t="e">
        <f t="shared" si="290"/>
        <v>#N/A</v>
      </c>
      <c r="EX98" s="173" t="e">
        <f t="shared" si="291"/>
        <v>#N/A</v>
      </c>
      <c r="EY98" s="173" t="e">
        <f t="shared" si="292"/>
        <v>#N/A</v>
      </c>
      <c r="EZ98" s="173" t="e">
        <f t="shared" si="293"/>
        <v>#N/A</v>
      </c>
      <c r="FA98" s="173" t="e">
        <f t="shared" si="294"/>
        <v>#N/A</v>
      </c>
      <c r="FB98" s="173" t="e">
        <f t="shared" si="295"/>
        <v>#N/A</v>
      </c>
      <c r="FC98" s="173" t="e">
        <f t="shared" si="296"/>
        <v>#N/A</v>
      </c>
      <c r="FD98" s="173" t="e">
        <f t="shared" si="297"/>
        <v>#N/A</v>
      </c>
      <c r="FE98" s="173" t="e">
        <f t="shared" si="298"/>
        <v>#N/A</v>
      </c>
      <c r="FF98" s="173" t="e">
        <f t="shared" si="299"/>
        <v>#N/A</v>
      </c>
      <c r="FG98" s="173" t="e">
        <f t="shared" si="300"/>
        <v>#N/A</v>
      </c>
      <c r="FH98" s="173" t="e">
        <f t="shared" si="301"/>
        <v>#N/A</v>
      </c>
      <c r="FI98" s="173" t="e">
        <f t="shared" si="302"/>
        <v>#N/A</v>
      </c>
      <c r="FJ98" s="173" t="e">
        <f t="shared" si="303"/>
        <v>#N/A</v>
      </c>
      <c r="FK98" s="173" t="e">
        <f t="shared" si="304"/>
        <v>#N/A</v>
      </c>
      <c r="FL98" s="173" t="e">
        <f t="shared" si="305"/>
        <v>#N/A</v>
      </c>
      <c r="FM98" s="173" t="e">
        <f t="shared" si="306"/>
        <v>#N/A</v>
      </c>
      <c r="FN98" s="173" t="e">
        <f t="shared" si="307"/>
        <v>#N/A</v>
      </c>
      <c r="FO98" s="173" t="e">
        <f t="shared" si="308"/>
        <v>#N/A</v>
      </c>
      <c r="FP98" s="173" t="e">
        <f t="shared" si="309"/>
        <v>#N/A</v>
      </c>
      <c r="FQ98" s="173" t="e">
        <f t="shared" si="310"/>
        <v>#N/A</v>
      </c>
      <c r="FR98" s="173" t="e">
        <f t="shared" si="311"/>
        <v>#N/A</v>
      </c>
      <c r="FS98" s="173" t="e">
        <f t="shared" si="312"/>
        <v>#N/A</v>
      </c>
      <c r="FT98" s="173" t="e">
        <f t="shared" si="313"/>
        <v>#N/A</v>
      </c>
      <c r="FU98" s="173" t="e">
        <f t="shared" si="314"/>
        <v>#N/A</v>
      </c>
      <c r="FV98" s="173" t="e">
        <f t="shared" si="315"/>
        <v>#N/A</v>
      </c>
      <c r="FW98" s="173" t="e">
        <f t="shared" si="316"/>
        <v>#N/A</v>
      </c>
      <c r="FX98" s="173" t="e">
        <f t="shared" si="317"/>
        <v>#N/A</v>
      </c>
      <c r="FY98" s="173" t="e">
        <f t="shared" si="318"/>
        <v>#N/A</v>
      </c>
      <c r="FZ98" s="173" t="e">
        <f t="shared" si="319"/>
        <v>#N/A</v>
      </c>
      <c r="GA98" s="173" t="e">
        <f t="shared" si="320"/>
        <v>#N/A</v>
      </c>
      <c r="GB98" s="173" t="e">
        <f t="shared" si="321"/>
        <v>#N/A</v>
      </c>
      <c r="GC98" s="173" t="e">
        <f t="shared" si="322"/>
        <v>#N/A</v>
      </c>
      <c r="GD98" s="173" t="e">
        <f t="shared" si="323"/>
        <v>#N/A</v>
      </c>
      <c r="GE98" s="173" t="e">
        <f t="shared" si="324"/>
        <v>#N/A</v>
      </c>
      <c r="GF98" s="173" t="e">
        <f t="shared" si="325"/>
        <v>#N/A</v>
      </c>
      <c r="GG98" s="173" t="e">
        <f t="shared" si="326"/>
        <v>#N/A</v>
      </c>
      <c r="GH98" s="173" t="e">
        <f t="shared" si="327"/>
        <v>#N/A</v>
      </c>
      <c r="GI98" s="173" t="e">
        <f t="shared" si="328"/>
        <v>#N/A</v>
      </c>
      <c r="GJ98" s="173" t="e">
        <f t="shared" si="329"/>
        <v>#N/A</v>
      </c>
      <c r="GK98" s="173" t="e">
        <f t="shared" si="330"/>
        <v>#N/A</v>
      </c>
      <c r="GL98" s="173" t="e">
        <f t="shared" si="331"/>
        <v>#N/A</v>
      </c>
      <c r="GM98" s="173" t="e">
        <f t="shared" si="332"/>
        <v>#N/A</v>
      </c>
      <c r="GN98" s="173" t="e">
        <f t="shared" si="333"/>
        <v>#N/A</v>
      </c>
      <c r="GO98" s="173" t="e">
        <f t="shared" si="334"/>
        <v>#N/A</v>
      </c>
      <c r="GP98" s="173" t="e">
        <f t="shared" si="335"/>
        <v>#N/A</v>
      </c>
      <c r="GQ98" s="173" t="e">
        <f t="shared" si="336"/>
        <v>#N/A</v>
      </c>
      <c r="GR98" s="173" t="e">
        <f t="shared" si="337"/>
        <v>#N/A</v>
      </c>
      <c r="GS98" s="173" t="e">
        <f t="shared" si="338"/>
        <v>#N/A</v>
      </c>
      <c r="GT98" s="173" t="e">
        <f t="shared" si="339"/>
        <v>#N/A</v>
      </c>
      <c r="GU98" s="173" t="e">
        <f t="shared" si="340"/>
        <v>#N/A</v>
      </c>
      <c r="GV98" s="173" t="e">
        <f t="shared" si="341"/>
        <v>#N/A</v>
      </c>
      <c r="GW98" s="173" t="e">
        <f t="shared" si="342"/>
        <v>#N/A</v>
      </c>
      <c r="GX98" s="173" t="e">
        <f t="shared" si="343"/>
        <v>#N/A</v>
      </c>
      <c r="GY98" s="173" t="e">
        <f t="shared" si="344"/>
        <v>#N/A</v>
      </c>
      <c r="GZ98" s="173" t="e">
        <f t="shared" si="345"/>
        <v>#N/A</v>
      </c>
      <c r="HA98" s="173" t="e">
        <f t="shared" si="346"/>
        <v>#N/A</v>
      </c>
      <c r="HB98" s="173" t="e">
        <f t="shared" si="347"/>
        <v>#N/A</v>
      </c>
      <c r="HC98" s="173" t="e">
        <f t="shared" si="348"/>
        <v>#N/A</v>
      </c>
      <c r="HD98" s="173" t="e">
        <f t="shared" si="349"/>
        <v>#N/A</v>
      </c>
      <c r="HE98" s="173" t="e">
        <f t="shared" si="350"/>
        <v>#N/A</v>
      </c>
      <c r="HF98" s="173" t="e">
        <f t="shared" si="351"/>
        <v>#N/A</v>
      </c>
      <c r="HG98" s="173" t="e">
        <f t="shared" si="352"/>
        <v>#N/A</v>
      </c>
      <c r="HH98" s="173" t="e">
        <f t="shared" si="353"/>
        <v>#N/A</v>
      </c>
      <c r="HI98" s="173" t="e">
        <f t="shared" si="354"/>
        <v>#N/A</v>
      </c>
      <c r="HJ98" s="173" t="e">
        <f t="shared" si="355"/>
        <v>#N/A</v>
      </c>
      <c r="HK98" s="173" t="e">
        <f t="shared" si="356"/>
        <v>#N/A</v>
      </c>
      <c r="HL98" s="173" t="e">
        <f t="shared" si="357"/>
        <v>#N/A</v>
      </c>
      <c r="HM98" s="173" t="e">
        <f t="shared" si="358"/>
        <v>#N/A</v>
      </c>
      <c r="HN98" s="173" t="e">
        <f t="shared" si="359"/>
        <v>#N/A</v>
      </c>
      <c r="HO98" s="173" t="e">
        <f t="shared" si="360"/>
        <v>#N/A</v>
      </c>
      <c r="HP98" s="173" t="e">
        <f t="shared" si="361"/>
        <v>#N/A</v>
      </c>
    </row>
    <row r="99" spans="1:224" hidden="1" x14ac:dyDescent="0.25">
      <c r="A99" s="4">
        <v>96</v>
      </c>
      <c r="B99" s="99"/>
      <c r="C99" s="99"/>
      <c r="D99" s="99"/>
      <c r="E99" s="36" t="str">
        <f t="shared" si="362"/>
        <v/>
      </c>
      <c r="F99" s="36" t="str">
        <f t="shared" si="363"/>
        <v/>
      </c>
      <c r="G99" s="77" t="str">
        <f t="shared" si="364"/>
        <v/>
      </c>
      <c r="H99" s="23"/>
      <c r="I99" s="58"/>
      <c r="J99" s="300"/>
      <c r="K99" s="78" t="str">
        <f>IF(AND(B99&gt;0,C99&gt;0,D99&gt;0),IF(ISBLANK(J99),IF(ISBLANK(H99),"",(D99-B99)*VLOOKUP(H99,VLookups!$A$4:$B$13,2,FALSE)),J99),"")</f>
        <v/>
      </c>
      <c r="L99" s="79" t="str">
        <f t="shared" si="257"/>
        <v/>
      </c>
      <c r="M99" s="99"/>
      <c r="N99" s="290" t="str">
        <f>IF(AND(M99&gt;0,C99&gt;0,NOT(K99="")),ABS(VLOOKUP($M$1,VLookups!$A$43:$B$44,2,FALSE)-_xlfn.NORM.DIST(M99,G99,K99,TRUE)),"")</f>
        <v/>
      </c>
      <c r="O99" s="98" t="str">
        <f>IF(AND($B99&gt;0,$C99&gt;0,$D99&gt;0,NOT(ISBLANK($H99))),_xlfn.NORM.INV(ABS(VLOOKUP($M$1,VLookups!$A$43:$B$44,2,FALSE)-O$3),$G99,$K99),"")</f>
        <v/>
      </c>
      <c r="P99" s="97" t="str">
        <f>IF(AND($B99&gt;0,$C99&gt;0,$D99&gt;0,NOT(ISBLANK($H99))),_xlfn.NORM.INV(ABS(VLOOKUP($M$1,VLookups!$A$43:$B$44,2,FALSE)-P$3),$G99,$K99),"")</f>
        <v/>
      </c>
      <c r="Q99" s="98" t="str">
        <f>IF(AND($B99&gt;0,$C99&gt;0,$D99&gt;0,NOT(ISBLANK($H99))),_xlfn.NORM.INV(ABS(VLOOKUP($M$1,VLookups!$A$43:$B$44,2,FALSE)-Q$3),$G99,$K99),"")</f>
        <v/>
      </c>
      <c r="R99" s="97" t="str">
        <f>IF(AND($B99&gt;0,$C99&gt;0,$D99&gt;0,NOT(ISBLANK($H99))),_xlfn.NORM.INV(ABS(VLOOKUP($M$1,VLookups!$A$43:$B$44,2,FALSE)-R$3),$G99,$K99),"")</f>
        <v/>
      </c>
      <c r="S99" s="98" t="str">
        <f>IF(AND($B99&gt;0,$C99&gt;0,$D99&gt;0,NOT(ISBLANK($H99))),_xlfn.NORM.INV(ABS(VLOOKUP($M$1,VLookups!$A$43:$B$44,2,FALSE)-S$3),$G99,$K99),"")</f>
        <v/>
      </c>
      <c r="T99" s="97" t="str">
        <f>IF(AND($B99&gt;0,$C99&gt;0,$D99&gt;0,NOT(ISBLANK($H99))),_xlfn.NORM.INV(ABS(VLOOKUP($M$1,VLookups!$A$43:$B$44,2,FALSE)-T$3),$G99,$K99),"")</f>
        <v/>
      </c>
      <c r="U99" s="5"/>
      <c r="V99" s="172"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3" t="e">
        <f t="shared" si="261"/>
        <v>#N/A</v>
      </c>
      <c r="DU99" s="173" t="e">
        <f t="shared" si="262"/>
        <v>#N/A</v>
      </c>
      <c r="DV99" s="173" t="e">
        <f t="shared" si="263"/>
        <v>#N/A</v>
      </c>
      <c r="DW99" s="173" t="e">
        <f t="shared" si="264"/>
        <v>#N/A</v>
      </c>
      <c r="DX99" s="173" t="e">
        <f t="shared" si="265"/>
        <v>#N/A</v>
      </c>
      <c r="DY99" s="173" t="e">
        <f t="shared" si="266"/>
        <v>#N/A</v>
      </c>
      <c r="DZ99" s="173" t="e">
        <f t="shared" si="267"/>
        <v>#N/A</v>
      </c>
      <c r="EA99" s="173" t="e">
        <f t="shared" si="268"/>
        <v>#N/A</v>
      </c>
      <c r="EB99" s="173" t="e">
        <f t="shared" si="269"/>
        <v>#N/A</v>
      </c>
      <c r="EC99" s="173" t="e">
        <f t="shared" si="270"/>
        <v>#N/A</v>
      </c>
      <c r="ED99" s="173" t="e">
        <f t="shared" si="271"/>
        <v>#N/A</v>
      </c>
      <c r="EE99" s="173" t="e">
        <f t="shared" si="272"/>
        <v>#N/A</v>
      </c>
      <c r="EF99" s="173" t="e">
        <f t="shared" si="273"/>
        <v>#N/A</v>
      </c>
      <c r="EG99" s="173" t="e">
        <f t="shared" si="274"/>
        <v>#N/A</v>
      </c>
      <c r="EH99" s="173" t="e">
        <f t="shared" si="275"/>
        <v>#N/A</v>
      </c>
      <c r="EI99" s="173" t="e">
        <f t="shared" si="276"/>
        <v>#N/A</v>
      </c>
      <c r="EJ99" s="173" t="e">
        <f t="shared" si="277"/>
        <v>#N/A</v>
      </c>
      <c r="EK99" s="173" t="e">
        <f t="shared" si="278"/>
        <v>#N/A</v>
      </c>
      <c r="EL99" s="173" t="e">
        <f t="shared" si="279"/>
        <v>#N/A</v>
      </c>
      <c r="EM99" s="173" t="e">
        <f t="shared" si="280"/>
        <v>#N/A</v>
      </c>
      <c r="EN99" s="173" t="e">
        <f t="shared" si="281"/>
        <v>#N/A</v>
      </c>
      <c r="EO99" s="173" t="e">
        <f t="shared" si="282"/>
        <v>#N/A</v>
      </c>
      <c r="EP99" s="173" t="e">
        <f t="shared" si="283"/>
        <v>#N/A</v>
      </c>
      <c r="EQ99" s="173" t="e">
        <f t="shared" si="284"/>
        <v>#N/A</v>
      </c>
      <c r="ER99" s="173" t="e">
        <f t="shared" si="285"/>
        <v>#N/A</v>
      </c>
      <c r="ES99" s="173" t="e">
        <f t="shared" si="286"/>
        <v>#N/A</v>
      </c>
      <c r="ET99" s="173" t="e">
        <f t="shared" si="287"/>
        <v>#N/A</v>
      </c>
      <c r="EU99" s="173" t="e">
        <f t="shared" si="288"/>
        <v>#N/A</v>
      </c>
      <c r="EV99" s="173" t="e">
        <f t="shared" si="289"/>
        <v>#N/A</v>
      </c>
      <c r="EW99" s="173" t="e">
        <f t="shared" si="290"/>
        <v>#N/A</v>
      </c>
      <c r="EX99" s="173" t="e">
        <f t="shared" si="291"/>
        <v>#N/A</v>
      </c>
      <c r="EY99" s="173" t="e">
        <f t="shared" si="292"/>
        <v>#N/A</v>
      </c>
      <c r="EZ99" s="173" t="e">
        <f t="shared" si="293"/>
        <v>#N/A</v>
      </c>
      <c r="FA99" s="173" t="e">
        <f t="shared" si="294"/>
        <v>#N/A</v>
      </c>
      <c r="FB99" s="173" t="e">
        <f t="shared" si="295"/>
        <v>#N/A</v>
      </c>
      <c r="FC99" s="173" t="e">
        <f t="shared" si="296"/>
        <v>#N/A</v>
      </c>
      <c r="FD99" s="173" t="e">
        <f t="shared" si="297"/>
        <v>#N/A</v>
      </c>
      <c r="FE99" s="173" t="e">
        <f t="shared" si="298"/>
        <v>#N/A</v>
      </c>
      <c r="FF99" s="173" t="e">
        <f t="shared" si="299"/>
        <v>#N/A</v>
      </c>
      <c r="FG99" s="173" t="e">
        <f t="shared" si="300"/>
        <v>#N/A</v>
      </c>
      <c r="FH99" s="173" t="e">
        <f t="shared" si="301"/>
        <v>#N/A</v>
      </c>
      <c r="FI99" s="173" t="e">
        <f t="shared" si="302"/>
        <v>#N/A</v>
      </c>
      <c r="FJ99" s="173" t="e">
        <f t="shared" si="303"/>
        <v>#N/A</v>
      </c>
      <c r="FK99" s="173" t="e">
        <f t="shared" si="304"/>
        <v>#N/A</v>
      </c>
      <c r="FL99" s="173" t="e">
        <f t="shared" si="305"/>
        <v>#N/A</v>
      </c>
      <c r="FM99" s="173" t="e">
        <f t="shared" si="306"/>
        <v>#N/A</v>
      </c>
      <c r="FN99" s="173" t="e">
        <f t="shared" si="307"/>
        <v>#N/A</v>
      </c>
      <c r="FO99" s="173" t="e">
        <f t="shared" si="308"/>
        <v>#N/A</v>
      </c>
      <c r="FP99" s="173" t="e">
        <f t="shared" si="309"/>
        <v>#N/A</v>
      </c>
      <c r="FQ99" s="173" t="e">
        <f t="shared" si="310"/>
        <v>#N/A</v>
      </c>
      <c r="FR99" s="173" t="e">
        <f t="shared" si="311"/>
        <v>#N/A</v>
      </c>
      <c r="FS99" s="173" t="e">
        <f t="shared" si="312"/>
        <v>#N/A</v>
      </c>
      <c r="FT99" s="173" t="e">
        <f t="shared" si="313"/>
        <v>#N/A</v>
      </c>
      <c r="FU99" s="173" t="e">
        <f t="shared" si="314"/>
        <v>#N/A</v>
      </c>
      <c r="FV99" s="173" t="e">
        <f t="shared" si="315"/>
        <v>#N/A</v>
      </c>
      <c r="FW99" s="173" t="e">
        <f t="shared" si="316"/>
        <v>#N/A</v>
      </c>
      <c r="FX99" s="173" t="e">
        <f t="shared" si="317"/>
        <v>#N/A</v>
      </c>
      <c r="FY99" s="173" t="e">
        <f t="shared" si="318"/>
        <v>#N/A</v>
      </c>
      <c r="FZ99" s="173" t="e">
        <f t="shared" si="319"/>
        <v>#N/A</v>
      </c>
      <c r="GA99" s="173" t="e">
        <f t="shared" si="320"/>
        <v>#N/A</v>
      </c>
      <c r="GB99" s="173" t="e">
        <f t="shared" si="321"/>
        <v>#N/A</v>
      </c>
      <c r="GC99" s="173" t="e">
        <f t="shared" si="322"/>
        <v>#N/A</v>
      </c>
      <c r="GD99" s="173" t="e">
        <f t="shared" si="323"/>
        <v>#N/A</v>
      </c>
      <c r="GE99" s="173" t="e">
        <f t="shared" si="324"/>
        <v>#N/A</v>
      </c>
      <c r="GF99" s="173" t="e">
        <f t="shared" si="325"/>
        <v>#N/A</v>
      </c>
      <c r="GG99" s="173" t="e">
        <f t="shared" si="326"/>
        <v>#N/A</v>
      </c>
      <c r="GH99" s="173" t="e">
        <f t="shared" si="327"/>
        <v>#N/A</v>
      </c>
      <c r="GI99" s="173" t="e">
        <f t="shared" si="328"/>
        <v>#N/A</v>
      </c>
      <c r="GJ99" s="173" t="e">
        <f t="shared" si="329"/>
        <v>#N/A</v>
      </c>
      <c r="GK99" s="173" t="e">
        <f t="shared" si="330"/>
        <v>#N/A</v>
      </c>
      <c r="GL99" s="173" t="e">
        <f t="shared" si="331"/>
        <v>#N/A</v>
      </c>
      <c r="GM99" s="173" t="e">
        <f t="shared" si="332"/>
        <v>#N/A</v>
      </c>
      <c r="GN99" s="173" t="e">
        <f t="shared" si="333"/>
        <v>#N/A</v>
      </c>
      <c r="GO99" s="173" t="e">
        <f t="shared" si="334"/>
        <v>#N/A</v>
      </c>
      <c r="GP99" s="173" t="e">
        <f t="shared" si="335"/>
        <v>#N/A</v>
      </c>
      <c r="GQ99" s="173" t="e">
        <f t="shared" si="336"/>
        <v>#N/A</v>
      </c>
      <c r="GR99" s="173" t="e">
        <f t="shared" si="337"/>
        <v>#N/A</v>
      </c>
      <c r="GS99" s="173" t="e">
        <f t="shared" si="338"/>
        <v>#N/A</v>
      </c>
      <c r="GT99" s="173" t="e">
        <f t="shared" si="339"/>
        <v>#N/A</v>
      </c>
      <c r="GU99" s="173" t="e">
        <f t="shared" si="340"/>
        <v>#N/A</v>
      </c>
      <c r="GV99" s="173" t="e">
        <f t="shared" si="341"/>
        <v>#N/A</v>
      </c>
      <c r="GW99" s="173" t="e">
        <f t="shared" si="342"/>
        <v>#N/A</v>
      </c>
      <c r="GX99" s="173" t="e">
        <f t="shared" si="343"/>
        <v>#N/A</v>
      </c>
      <c r="GY99" s="173" t="e">
        <f t="shared" si="344"/>
        <v>#N/A</v>
      </c>
      <c r="GZ99" s="173" t="e">
        <f t="shared" si="345"/>
        <v>#N/A</v>
      </c>
      <c r="HA99" s="173" t="e">
        <f t="shared" si="346"/>
        <v>#N/A</v>
      </c>
      <c r="HB99" s="173" t="e">
        <f t="shared" si="347"/>
        <v>#N/A</v>
      </c>
      <c r="HC99" s="173" t="e">
        <f t="shared" si="348"/>
        <v>#N/A</v>
      </c>
      <c r="HD99" s="173" t="e">
        <f t="shared" si="349"/>
        <v>#N/A</v>
      </c>
      <c r="HE99" s="173" t="e">
        <f t="shared" si="350"/>
        <v>#N/A</v>
      </c>
      <c r="HF99" s="173" t="e">
        <f t="shared" si="351"/>
        <v>#N/A</v>
      </c>
      <c r="HG99" s="173" t="e">
        <f t="shared" si="352"/>
        <v>#N/A</v>
      </c>
      <c r="HH99" s="173" t="e">
        <f t="shared" si="353"/>
        <v>#N/A</v>
      </c>
      <c r="HI99" s="173" t="e">
        <f t="shared" si="354"/>
        <v>#N/A</v>
      </c>
      <c r="HJ99" s="173" t="e">
        <f t="shared" si="355"/>
        <v>#N/A</v>
      </c>
      <c r="HK99" s="173" t="e">
        <f t="shared" si="356"/>
        <v>#N/A</v>
      </c>
      <c r="HL99" s="173" t="e">
        <f t="shared" si="357"/>
        <v>#N/A</v>
      </c>
      <c r="HM99" s="173" t="e">
        <f t="shared" si="358"/>
        <v>#N/A</v>
      </c>
      <c r="HN99" s="173" t="e">
        <f t="shared" si="359"/>
        <v>#N/A</v>
      </c>
      <c r="HO99" s="173" t="e">
        <f t="shared" si="360"/>
        <v>#N/A</v>
      </c>
      <c r="HP99" s="173" t="e">
        <f t="shared" si="361"/>
        <v>#N/A</v>
      </c>
    </row>
    <row r="100" spans="1:224" hidden="1" x14ac:dyDescent="0.25">
      <c r="A100" s="4">
        <v>97</v>
      </c>
      <c r="B100" s="99"/>
      <c r="C100" s="99"/>
      <c r="D100" s="99"/>
      <c r="E100" s="36" t="str">
        <f t="shared" si="362"/>
        <v/>
      </c>
      <c r="F100" s="36" t="str">
        <f t="shared" si="363"/>
        <v/>
      </c>
      <c r="G100" s="77" t="str">
        <f t="shared" si="364"/>
        <v/>
      </c>
      <c r="H100" s="23"/>
      <c r="I100" s="58"/>
      <c r="J100" s="300"/>
      <c r="K100" s="78" t="str">
        <f>IF(AND(B100&gt;0,C100&gt;0,D100&gt;0),IF(ISBLANK(J100),IF(ISBLANK(H100),"",(D100-B100)*VLOOKUP(H100,VLookups!$A$4:$B$13,2,FALSE)),J100),"")</f>
        <v/>
      </c>
      <c r="L100" s="79" t="str">
        <f t="shared" ref="L100:L103" si="388">IF(K100="","",K100^2)</f>
        <v/>
      </c>
      <c r="M100" s="99"/>
      <c r="N100" s="290" t="str">
        <f>IF(AND(M100&gt;0,C100&gt;0,NOT(K100="")),ABS(VLOOKUP($M$1,VLookups!$A$43:$B$44,2,FALSE)-_xlfn.NORM.DIST(M100,G100,K100,TRUE)),"")</f>
        <v/>
      </c>
      <c r="O100" s="98" t="str">
        <f>IF(AND($B100&gt;0,$C100&gt;0,$D100&gt;0,NOT(ISBLANK($H100))),_xlfn.NORM.INV(ABS(VLOOKUP($M$1,VLookups!$A$43:$B$44,2,FALSE)-O$3),$G100,$K100),"")</f>
        <v/>
      </c>
      <c r="P100" s="97" t="str">
        <f>IF(AND($B100&gt;0,$C100&gt;0,$D100&gt;0,NOT(ISBLANK($H100))),_xlfn.NORM.INV(ABS(VLOOKUP($M$1,VLookups!$A$43:$B$44,2,FALSE)-P$3),$G100,$K100),"")</f>
        <v/>
      </c>
      <c r="Q100" s="98" t="str">
        <f>IF(AND($B100&gt;0,$C100&gt;0,$D100&gt;0,NOT(ISBLANK($H100))),_xlfn.NORM.INV(ABS(VLOOKUP($M$1,VLookups!$A$43:$B$44,2,FALSE)-Q$3),$G100,$K100),"")</f>
        <v/>
      </c>
      <c r="R100" s="97" t="str">
        <f>IF(AND($B100&gt;0,$C100&gt;0,$D100&gt;0,NOT(ISBLANK($H100))),_xlfn.NORM.INV(ABS(VLOOKUP($M$1,VLookups!$A$43:$B$44,2,FALSE)-R$3),$G100,$K100),"")</f>
        <v/>
      </c>
      <c r="S100" s="98" t="str">
        <f>IF(AND($B100&gt;0,$C100&gt;0,$D100&gt;0,NOT(ISBLANK($H100))),_xlfn.NORM.INV(ABS(VLOOKUP($M$1,VLookups!$A$43:$B$44,2,FALSE)-S$3),$G100,$K100),"")</f>
        <v/>
      </c>
      <c r="T100" s="97" t="str">
        <f>IF(AND($B100&gt;0,$C100&gt;0,$D100&gt;0,NOT(ISBLANK($H100))),_xlfn.NORM.INV(ABS(VLOOKUP($M$1,VLookups!$A$43:$B$44,2,FALSE)-T$3),$G100,$K100),"")</f>
        <v/>
      </c>
      <c r="U100" s="5"/>
      <c r="V100" s="172"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3" t="e">
        <f t="shared" si="261"/>
        <v>#N/A</v>
      </c>
      <c r="DU100" s="173" t="e">
        <f t="shared" si="262"/>
        <v>#N/A</v>
      </c>
      <c r="DV100" s="173" t="e">
        <f t="shared" si="263"/>
        <v>#N/A</v>
      </c>
      <c r="DW100" s="173" t="e">
        <f t="shared" si="264"/>
        <v>#N/A</v>
      </c>
      <c r="DX100" s="173" t="e">
        <f t="shared" si="265"/>
        <v>#N/A</v>
      </c>
      <c r="DY100" s="173" t="e">
        <f t="shared" si="266"/>
        <v>#N/A</v>
      </c>
      <c r="DZ100" s="173" t="e">
        <f t="shared" si="267"/>
        <v>#N/A</v>
      </c>
      <c r="EA100" s="173" t="e">
        <f t="shared" si="268"/>
        <v>#N/A</v>
      </c>
      <c r="EB100" s="173" t="e">
        <f t="shared" si="269"/>
        <v>#N/A</v>
      </c>
      <c r="EC100" s="173" t="e">
        <f t="shared" si="270"/>
        <v>#N/A</v>
      </c>
      <c r="ED100" s="173" t="e">
        <f t="shared" si="271"/>
        <v>#N/A</v>
      </c>
      <c r="EE100" s="173" t="e">
        <f t="shared" si="272"/>
        <v>#N/A</v>
      </c>
      <c r="EF100" s="173" t="e">
        <f t="shared" si="273"/>
        <v>#N/A</v>
      </c>
      <c r="EG100" s="173" t="e">
        <f t="shared" si="274"/>
        <v>#N/A</v>
      </c>
      <c r="EH100" s="173" t="e">
        <f t="shared" si="275"/>
        <v>#N/A</v>
      </c>
      <c r="EI100" s="173" t="e">
        <f t="shared" si="276"/>
        <v>#N/A</v>
      </c>
      <c r="EJ100" s="173" t="e">
        <f t="shared" si="277"/>
        <v>#N/A</v>
      </c>
      <c r="EK100" s="173" t="e">
        <f t="shared" si="278"/>
        <v>#N/A</v>
      </c>
      <c r="EL100" s="173" t="e">
        <f t="shared" si="279"/>
        <v>#N/A</v>
      </c>
      <c r="EM100" s="173" t="e">
        <f t="shared" si="280"/>
        <v>#N/A</v>
      </c>
      <c r="EN100" s="173" t="e">
        <f t="shared" si="281"/>
        <v>#N/A</v>
      </c>
      <c r="EO100" s="173" t="e">
        <f t="shared" si="282"/>
        <v>#N/A</v>
      </c>
      <c r="EP100" s="173" t="e">
        <f t="shared" si="283"/>
        <v>#N/A</v>
      </c>
      <c r="EQ100" s="173" t="e">
        <f t="shared" si="284"/>
        <v>#N/A</v>
      </c>
      <c r="ER100" s="173" t="e">
        <f t="shared" si="285"/>
        <v>#N/A</v>
      </c>
      <c r="ES100" s="173" t="e">
        <f t="shared" si="286"/>
        <v>#N/A</v>
      </c>
      <c r="ET100" s="173" t="e">
        <f t="shared" si="287"/>
        <v>#N/A</v>
      </c>
      <c r="EU100" s="173" t="e">
        <f t="shared" si="288"/>
        <v>#N/A</v>
      </c>
      <c r="EV100" s="173" t="e">
        <f t="shared" si="289"/>
        <v>#N/A</v>
      </c>
      <c r="EW100" s="173" t="e">
        <f t="shared" si="290"/>
        <v>#N/A</v>
      </c>
      <c r="EX100" s="173" t="e">
        <f t="shared" si="291"/>
        <v>#N/A</v>
      </c>
      <c r="EY100" s="173" t="e">
        <f t="shared" si="292"/>
        <v>#N/A</v>
      </c>
      <c r="EZ100" s="173" t="e">
        <f t="shared" si="293"/>
        <v>#N/A</v>
      </c>
      <c r="FA100" s="173" t="e">
        <f t="shared" si="294"/>
        <v>#N/A</v>
      </c>
      <c r="FB100" s="173" t="e">
        <f t="shared" si="295"/>
        <v>#N/A</v>
      </c>
      <c r="FC100" s="173" t="e">
        <f t="shared" si="296"/>
        <v>#N/A</v>
      </c>
      <c r="FD100" s="173" t="e">
        <f t="shared" si="297"/>
        <v>#N/A</v>
      </c>
      <c r="FE100" s="173" t="e">
        <f t="shared" si="298"/>
        <v>#N/A</v>
      </c>
      <c r="FF100" s="173" t="e">
        <f t="shared" si="299"/>
        <v>#N/A</v>
      </c>
      <c r="FG100" s="173" t="e">
        <f t="shared" si="300"/>
        <v>#N/A</v>
      </c>
      <c r="FH100" s="173" t="e">
        <f t="shared" si="301"/>
        <v>#N/A</v>
      </c>
      <c r="FI100" s="173" t="e">
        <f t="shared" si="302"/>
        <v>#N/A</v>
      </c>
      <c r="FJ100" s="173" t="e">
        <f t="shared" si="303"/>
        <v>#N/A</v>
      </c>
      <c r="FK100" s="173" t="e">
        <f t="shared" si="304"/>
        <v>#N/A</v>
      </c>
      <c r="FL100" s="173" t="e">
        <f t="shared" si="305"/>
        <v>#N/A</v>
      </c>
      <c r="FM100" s="173" t="e">
        <f t="shared" si="306"/>
        <v>#N/A</v>
      </c>
      <c r="FN100" s="173" t="e">
        <f t="shared" si="307"/>
        <v>#N/A</v>
      </c>
      <c r="FO100" s="173" t="e">
        <f t="shared" si="308"/>
        <v>#N/A</v>
      </c>
      <c r="FP100" s="173" t="e">
        <f t="shared" si="309"/>
        <v>#N/A</v>
      </c>
      <c r="FQ100" s="173" t="e">
        <f t="shared" si="310"/>
        <v>#N/A</v>
      </c>
      <c r="FR100" s="173" t="e">
        <f t="shared" si="311"/>
        <v>#N/A</v>
      </c>
      <c r="FS100" s="173" t="e">
        <f t="shared" si="312"/>
        <v>#N/A</v>
      </c>
      <c r="FT100" s="173" t="e">
        <f t="shared" si="313"/>
        <v>#N/A</v>
      </c>
      <c r="FU100" s="173" t="e">
        <f t="shared" si="314"/>
        <v>#N/A</v>
      </c>
      <c r="FV100" s="173" t="e">
        <f t="shared" si="315"/>
        <v>#N/A</v>
      </c>
      <c r="FW100" s="173" t="e">
        <f t="shared" si="316"/>
        <v>#N/A</v>
      </c>
      <c r="FX100" s="173" t="e">
        <f t="shared" si="317"/>
        <v>#N/A</v>
      </c>
      <c r="FY100" s="173" t="e">
        <f t="shared" si="318"/>
        <v>#N/A</v>
      </c>
      <c r="FZ100" s="173" t="e">
        <f t="shared" si="319"/>
        <v>#N/A</v>
      </c>
      <c r="GA100" s="173" t="e">
        <f t="shared" si="320"/>
        <v>#N/A</v>
      </c>
      <c r="GB100" s="173" t="e">
        <f t="shared" si="321"/>
        <v>#N/A</v>
      </c>
      <c r="GC100" s="173" t="e">
        <f t="shared" si="322"/>
        <v>#N/A</v>
      </c>
      <c r="GD100" s="173" t="e">
        <f t="shared" si="323"/>
        <v>#N/A</v>
      </c>
      <c r="GE100" s="173" t="e">
        <f t="shared" si="324"/>
        <v>#N/A</v>
      </c>
      <c r="GF100" s="173" t="e">
        <f t="shared" si="325"/>
        <v>#N/A</v>
      </c>
      <c r="GG100" s="173" t="e">
        <f t="shared" si="326"/>
        <v>#N/A</v>
      </c>
      <c r="GH100" s="173" t="e">
        <f t="shared" si="327"/>
        <v>#N/A</v>
      </c>
      <c r="GI100" s="173" t="e">
        <f t="shared" si="328"/>
        <v>#N/A</v>
      </c>
      <c r="GJ100" s="173" t="e">
        <f t="shared" si="329"/>
        <v>#N/A</v>
      </c>
      <c r="GK100" s="173" t="e">
        <f t="shared" si="330"/>
        <v>#N/A</v>
      </c>
      <c r="GL100" s="173" t="e">
        <f t="shared" si="331"/>
        <v>#N/A</v>
      </c>
      <c r="GM100" s="173" t="e">
        <f t="shared" si="332"/>
        <v>#N/A</v>
      </c>
      <c r="GN100" s="173" t="e">
        <f t="shared" si="333"/>
        <v>#N/A</v>
      </c>
      <c r="GO100" s="173" t="e">
        <f t="shared" si="334"/>
        <v>#N/A</v>
      </c>
      <c r="GP100" s="173" t="e">
        <f t="shared" si="335"/>
        <v>#N/A</v>
      </c>
      <c r="GQ100" s="173" t="e">
        <f t="shared" si="336"/>
        <v>#N/A</v>
      </c>
      <c r="GR100" s="173" t="e">
        <f t="shared" si="337"/>
        <v>#N/A</v>
      </c>
      <c r="GS100" s="173" t="e">
        <f t="shared" si="338"/>
        <v>#N/A</v>
      </c>
      <c r="GT100" s="173" t="e">
        <f t="shared" si="339"/>
        <v>#N/A</v>
      </c>
      <c r="GU100" s="173" t="e">
        <f t="shared" si="340"/>
        <v>#N/A</v>
      </c>
      <c r="GV100" s="173" t="e">
        <f t="shared" si="341"/>
        <v>#N/A</v>
      </c>
      <c r="GW100" s="173" t="e">
        <f t="shared" si="342"/>
        <v>#N/A</v>
      </c>
      <c r="GX100" s="173" t="e">
        <f t="shared" si="343"/>
        <v>#N/A</v>
      </c>
      <c r="GY100" s="173" t="e">
        <f t="shared" si="344"/>
        <v>#N/A</v>
      </c>
      <c r="GZ100" s="173" t="e">
        <f t="shared" si="345"/>
        <v>#N/A</v>
      </c>
      <c r="HA100" s="173" t="e">
        <f t="shared" si="346"/>
        <v>#N/A</v>
      </c>
      <c r="HB100" s="173" t="e">
        <f t="shared" si="347"/>
        <v>#N/A</v>
      </c>
      <c r="HC100" s="173" t="e">
        <f t="shared" si="348"/>
        <v>#N/A</v>
      </c>
      <c r="HD100" s="173" t="e">
        <f t="shared" si="349"/>
        <v>#N/A</v>
      </c>
      <c r="HE100" s="173" t="e">
        <f t="shared" si="350"/>
        <v>#N/A</v>
      </c>
      <c r="HF100" s="173" t="e">
        <f t="shared" si="351"/>
        <v>#N/A</v>
      </c>
      <c r="HG100" s="173" t="e">
        <f t="shared" si="352"/>
        <v>#N/A</v>
      </c>
      <c r="HH100" s="173" t="e">
        <f t="shared" si="353"/>
        <v>#N/A</v>
      </c>
      <c r="HI100" s="173" t="e">
        <f t="shared" si="354"/>
        <v>#N/A</v>
      </c>
      <c r="HJ100" s="173" t="e">
        <f t="shared" si="355"/>
        <v>#N/A</v>
      </c>
      <c r="HK100" s="173" t="e">
        <f t="shared" si="356"/>
        <v>#N/A</v>
      </c>
      <c r="HL100" s="173" t="e">
        <f t="shared" si="357"/>
        <v>#N/A</v>
      </c>
      <c r="HM100" s="173" t="e">
        <f t="shared" si="358"/>
        <v>#N/A</v>
      </c>
      <c r="HN100" s="173" t="e">
        <f t="shared" si="359"/>
        <v>#N/A</v>
      </c>
      <c r="HO100" s="173" t="e">
        <f t="shared" si="360"/>
        <v>#N/A</v>
      </c>
      <c r="HP100" s="173" t="e">
        <f t="shared" si="361"/>
        <v>#N/A</v>
      </c>
    </row>
    <row r="101" spans="1:224" hidden="1" x14ac:dyDescent="0.25">
      <c r="A101" s="4">
        <v>98</v>
      </c>
      <c r="B101" s="99"/>
      <c r="C101" s="99"/>
      <c r="D101" s="99"/>
      <c r="E101" s="36" t="str">
        <f t="shared" si="362"/>
        <v/>
      </c>
      <c r="F101" s="36" t="str">
        <f t="shared" si="363"/>
        <v/>
      </c>
      <c r="G101" s="77" t="str">
        <f t="shared" si="364"/>
        <v/>
      </c>
      <c r="H101" s="23"/>
      <c r="I101" s="58"/>
      <c r="J101" s="300"/>
      <c r="K101" s="78" t="str">
        <f>IF(AND(B101&gt;0,C101&gt;0,D101&gt;0),IF(ISBLANK(J101),IF(ISBLANK(H101),"",(D101-B101)*VLOOKUP(H101,VLookups!$A$4:$B$13,2,FALSE)),J101),"")</f>
        <v/>
      </c>
      <c r="L101" s="79" t="str">
        <f t="shared" si="388"/>
        <v/>
      </c>
      <c r="M101" s="99"/>
      <c r="N101" s="290" t="str">
        <f>IF(AND(M101&gt;0,C101&gt;0,NOT(K101="")),ABS(VLOOKUP($M$1,VLookups!$A$43:$B$44,2,FALSE)-_xlfn.NORM.DIST(M101,G101,K101,TRUE)),"")</f>
        <v/>
      </c>
      <c r="O101" s="98" t="str">
        <f>IF(AND($B101&gt;0,$C101&gt;0,$D101&gt;0,NOT(ISBLANK($H101))),_xlfn.NORM.INV(ABS(VLOOKUP($M$1,VLookups!$A$43:$B$44,2,FALSE)-O$3),$G101,$K101),"")</f>
        <v/>
      </c>
      <c r="P101" s="97" t="str">
        <f>IF(AND($B101&gt;0,$C101&gt;0,$D101&gt;0,NOT(ISBLANK($H101))),_xlfn.NORM.INV(ABS(VLOOKUP($M$1,VLookups!$A$43:$B$44,2,FALSE)-P$3),$G101,$K101),"")</f>
        <v/>
      </c>
      <c r="Q101" s="98" t="str">
        <f>IF(AND($B101&gt;0,$C101&gt;0,$D101&gt;0,NOT(ISBLANK($H101))),_xlfn.NORM.INV(ABS(VLOOKUP($M$1,VLookups!$A$43:$B$44,2,FALSE)-Q$3),$G101,$K101),"")</f>
        <v/>
      </c>
      <c r="R101" s="97" t="str">
        <f>IF(AND($B101&gt;0,$C101&gt;0,$D101&gt;0,NOT(ISBLANK($H101))),_xlfn.NORM.INV(ABS(VLOOKUP($M$1,VLookups!$A$43:$B$44,2,FALSE)-R$3),$G101,$K101),"")</f>
        <v/>
      </c>
      <c r="S101" s="98" t="str">
        <f>IF(AND($B101&gt;0,$C101&gt;0,$D101&gt;0,NOT(ISBLANK($H101))),_xlfn.NORM.INV(ABS(VLOOKUP($M$1,VLookups!$A$43:$B$44,2,FALSE)-S$3),$G101,$K101),"")</f>
        <v/>
      </c>
      <c r="T101" s="97" t="str">
        <f>IF(AND($B101&gt;0,$C101&gt;0,$D101&gt;0,NOT(ISBLANK($H101))),_xlfn.NORM.INV(ABS(VLOOKUP($M$1,VLookups!$A$43:$B$44,2,FALSE)-T$3),$G101,$K101),"")</f>
        <v/>
      </c>
      <c r="U101" s="5"/>
      <c r="V101" s="172"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3" t="e">
        <f t="shared" si="261"/>
        <v>#N/A</v>
      </c>
      <c r="DU101" s="173" t="e">
        <f t="shared" si="262"/>
        <v>#N/A</v>
      </c>
      <c r="DV101" s="173" t="e">
        <f t="shared" si="263"/>
        <v>#N/A</v>
      </c>
      <c r="DW101" s="173" t="e">
        <f t="shared" si="264"/>
        <v>#N/A</v>
      </c>
      <c r="DX101" s="173" t="e">
        <f t="shared" si="265"/>
        <v>#N/A</v>
      </c>
      <c r="DY101" s="173" t="e">
        <f t="shared" si="266"/>
        <v>#N/A</v>
      </c>
      <c r="DZ101" s="173" t="e">
        <f t="shared" si="267"/>
        <v>#N/A</v>
      </c>
      <c r="EA101" s="173" t="e">
        <f t="shared" si="268"/>
        <v>#N/A</v>
      </c>
      <c r="EB101" s="173" t="e">
        <f t="shared" si="269"/>
        <v>#N/A</v>
      </c>
      <c r="EC101" s="173" t="e">
        <f t="shared" si="270"/>
        <v>#N/A</v>
      </c>
      <c r="ED101" s="173" t="e">
        <f t="shared" si="271"/>
        <v>#N/A</v>
      </c>
      <c r="EE101" s="173" t="e">
        <f t="shared" si="272"/>
        <v>#N/A</v>
      </c>
      <c r="EF101" s="173" t="e">
        <f t="shared" si="273"/>
        <v>#N/A</v>
      </c>
      <c r="EG101" s="173" t="e">
        <f t="shared" si="274"/>
        <v>#N/A</v>
      </c>
      <c r="EH101" s="173" t="e">
        <f t="shared" si="275"/>
        <v>#N/A</v>
      </c>
      <c r="EI101" s="173" t="e">
        <f t="shared" si="276"/>
        <v>#N/A</v>
      </c>
      <c r="EJ101" s="173" t="e">
        <f t="shared" si="277"/>
        <v>#N/A</v>
      </c>
      <c r="EK101" s="173" t="e">
        <f t="shared" si="278"/>
        <v>#N/A</v>
      </c>
      <c r="EL101" s="173" t="e">
        <f t="shared" si="279"/>
        <v>#N/A</v>
      </c>
      <c r="EM101" s="173" t="e">
        <f t="shared" si="280"/>
        <v>#N/A</v>
      </c>
      <c r="EN101" s="173" t="e">
        <f t="shared" si="281"/>
        <v>#N/A</v>
      </c>
      <c r="EO101" s="173" t="e">
        <f t="shared" si="282"/>
        <v>#N/A</v>
      </c>
      <c r="EP101" s="173" t="e">
        <f t="shared" si="283"/>
        <v>#N/A</v>
      </c>
      <c r="EQ101" s="173" t="e">
        <f t="shared" si="284"/>
        <v>#N/A</v>
      </c>
      <c r="ER101" s="173" t="e">
        <f t="shared" si="285"/>
        <v>#N/A</v>
      </c>
      <c r="ES101" s="173" t="e">
        <f t="shared" si="286"/>
        <v>#N/A</v>
      </c>
      <c r="ET101" s="173" t="e">
        <f t="shared" si="287"/>
        <v>#N/A</v>
      </c>
      <c r="EU101" s="173" t="e">
        <f t="shared" si="288"/>
        <v>#N/A</v>
      </c>
      <c r="EV101" s="173" t="e">
        <f t="shared" si="289"/>
        <v>#N/A</v>
      </c>
      <c r="EW101" s="173" t="e">
        <f t="shared" si="290"/>
        <v>#N/A</v>
      </c>
      <c r="EX101" s="173" t="e">
        <f t="shared" si="291"/>
        <v>#N/A</v>
      </c>
      <c r="EY101" s="173" t="e">
        <f t="shared" si="292"/>
        <v>#N/A</v>
      </c>
      <c r="EZ101" s="173" t="e">
        <f t="shared" si="293"/>
        <v>#N/A</v>
      </c>
      <c r="FA101" s="173" t="e">
        <f t="shared" si="294"/>
        <v>#N/A</v>
      </c>
      <c r="FB101" s="173" t="e">
        <f t="shared" si="295"/>
        <v>#N/A</v>
      </c>
      <c r="FC101" s="173" t="e">
        <f t="shared" si="296"/>
        <v>#N/A</v>
      </c>
      <c r="FD101" s="173" t="e">
        <f t="shared" si="297"/>
        <v>#N/A</v>
      </c>
      <c r="FE101" s="173" t="e">
        <f t="shared" si="298"/>
        <v>#N/A</v>
      </c>
      <c r="FF101" s="173" t="e">
        <f t="shared" si="299"/>
        <v>#N/A</v>
      </c>
      <c r="FG101" s="173" t="e">
        <f t="shared" si="300"/>
        <v>#N/A</v>
      </c>
      <c r="FH101" s="173" t="e">
        <f t="shared" si="301"/>
        <v>#N/A</v>
      </c>
      <c r="FI101" s="173" t="e">
        <f t="shared" si="302"/>
        <v>#N/A</v>
      </c>
      <c r="FJ101" s="173" t="e">
        <f t="shared" si="303"/>
        <v>#N/A</v>
      </c>
      <c r="FK101" s="173" t="e">
        <f t="shared" si="304"/>
        <v>#N/A</v>
      </c>
      <c r="FL101" s="173" t="e">
        <f t="shared" si="305"/>
        <v>#N/A</v>
      </c>
      <c r="FM101" s="173" t="e">
        <f t="shared" si="306"/>
        <v>#N/A</v>
      </c>
      <c r="FN101" s="173" t="e">
        <f t="shared" si="307"/>
        <v>#N/A</v>
      </c>
      <c r="FO101" s="173" t="e">
        <f t="shared" si="308"/>
        <v>#N/A</v>
      </c>
      <c r="FP101" s="173" t="e">
        <f t="shared" si="309"/>
        <v>#N/A</v>
      </c>
      <c r="FQ101" s="173" t="e">
        <f t="shared" si="310"/>
        <v>#N/A</v>
      </c>
      <c r="FR101" s="173" t="e">
        <f t="shared" si="311"/>
        <v>#N/A</v>
      </c>
      <c r="FS101" s="173" t="e">
        <f t="shared" si="312"/>
        <v>#N/A</v>
      </c>
      <c r="FT101" s="173" t="e">
        <f t="shared" si="313"/>
        <v>#N/A</v>
      </c>
      <c r="FU101" s="173" t="e">
        <f t="shared" si="314"/>
        <v>#N/A</v>
      </c>
      <c r="FV101" s="173" t="e">
        <f t="shared" si="315"/>
        <v>#N/A</v>
      </c>
      <c r="FW101" s="173" t="e">
        <f t="shared" si="316"/>
        <v>#N/A</v>
      </c>
      <c r="FX101" s="173" t="e">
        <f t="shared" si="317"/>
        <v>#N/A</v>
      </c>
      <c r="FY101" s="173" t="e">
        <f t="shared" si="318"/>
        <v>#N/A</v>
      </c>
      <c r="FZ101" s="173" t="e">
        <f t="shared" si="319"/>
        <v>#N/A</v>
      </c>
      <c r="GA101" s="173" t="e">
        <f t="shared" si="320"/>
        <v>#N/A</v>
      </c>
      <c r="GB101" s="173" t="e">
        <f t="shared" si="321"/>
        <v>#N/A</v>
      </c>
      <c r="GC101" s="173" t="e">
        <f t="shared" si="322"/>
        <v>#N/A</v>
      </c>
      <c r="GD101" s="173" t="e">
        <f t="shared" si="323"/>
        <v>#N/A</v>
      </c>
      <c r="GE101" s="173" t="e">
        <f t="shared" si="324"/>
        <v>#N/A</v>
      </c>
      <c r="GF101" s="173" t="e">
        <f t="shared" si="325"/>
        <v>#N/A</v>
      </c>
      <c r="GG101" s="173" t="e">
        <f t="shared" si="326"/>
        <v>#N/A</v>
      </c>
      <c r="GH101" s="173" t="e">
        <f t="shared" si="327"/>
        <v>#N/A</v>
      </c>
      <c r="GI101" s="173" t="e">
        <f t="shared" si="328"/>
        <v>#N/A</v>
      </c>
      <c r="GJ101" s="173" t="e">
        <f t="shared" si="329"/>
        <v>#N/A</v>
      </c>
      <c r="GK101" s="173" t="e">
        <f t="shared" si="330"/>
        <v>#N/A</v>
      </c>
      <c r="GL101" s="173" t="e">
        <f t="shared" si="331"/>
        <v>#N/A</v>
      </c>
      <c r="GM101" s="173" t="e">
        <f t="shared" si="332"/>
        <v>#N/A</v>
      </c>
      <c r="GN101" s="173" t="e">
        <f t="shared" si="333"/>
        <v>#N/A</v>
      </c>
      <c r="GO101" s="173" t="e">
        <f t="shared" si="334"/>
        <v>#N/A</v>
      </c>
      <c r="GP101" s="173" t="e">
        <f t="shared" si="335"/>
        <v>#N/A</v>
      </c>
      <c r="GQ101" s="173" t="e">
        <f t="shared" si="336"/>
        <v>#N/A</v>
      </c>
      <c r="GR101" s="173" t="e">
        <f t="shared" si="337"/>
        <v>#N/A</v>
      </c>
      <c r="GS101" s="173" t="e">
        <f t="shared" si="338"/>
        <v>#N/A</v>
      </c>
      <c r="GT101" s="173" t="e">
        <f t="shared" si="339"/>
        <v>#N/A</v>
      </c>
      <c r="GU101" s="173" t="e">
        <f t="shared" si="340"/>
        <v>#N/A</v>
      </c>
      <c r="GV101" s="173" t="e">
        <f t="shared" si="341"/>
        <v>#N/A</v>
      </c>
      <c r="GW101" s="173" t="e">
        <f t="shared" si="342"/>
        <v>#N/A</v>
      </c>
      <c r="GX101" s="173" t="e">
        <f t="shared" si="343"/>
        <v>#N/A</v>
      </c>
      <c r="GY101" s="173" t="e">
        <f t="shared" si="344"/>
        <v>#N/A</v>
      </c>
      <c r="GZ101" s="173" t="e">
        <f t="shared" si="345"/>
        <v>#N/A</v>
      </c>
      <c r="HA101" s="173" t="e">
        <f t="shared" si="346"/>
        <v>#N/A</v>
      </c>
      <c r="HB101" s="173" t="e">
        <f t="shared" si="347"/>
        <v>#N/A</v>
      </c>
      <c r="HC101" s="173" t="e">
        <f t="shared" si="348"/>
        <v>#N/A</v>
      </c>
      <c r="HD101" s="173" t="e">
        <f t="shared" si="349"/>
        <v>#N/A</v>
      </c>
      <c r="HE101" s="173" t="e">
        <f t="shared" si="350"/>
        <v>#N/A</v>
      </c>
      <c r="HF101" s="173" t="e">
        <f t="shared" si="351"/>
        <v>#N/A</v>
      </c>
      <c r="HG101" s="173" t="e">
        <f t="shared" si="352"/>
        <v>#N/A</v>
      </c>
      <c r="HH101" s="173" t="e">
        <f t="shared" si="353"/>
        <v>#N/A</v>
      </c>
      <c r="HI101" s="173" t="e">
        <f t="shared" si="354"/>
        <v>#N/A</v>
      </c>
      <c r="HJ101" s="173" t="e">
        <f t="shared" si="355"/>
        <v>#N/A</v>
      </c>
      <c r="HK101" s="173" t="e">
        <f t="shared" si="356"/>
        <v>#N/A</v>
      </c>
      <c r="HL101" s="173" t="e">
        <f t="shared" si="357"/>
        <v>#N/A</v>
      </c>
      <c r="HM101" s="173" t="e">
        <f t="shared" si="358"/>
        <v>#N/A</v>
      </c>
      <c r="HN101" s="173" t="e">
        <f t="shared" si="359"/>
        <v>#N/A</v>
      </c>
      <c r="HO101" s="173" t="e">
        <f t="shared" si="360"/>
        <v>#N/A</v>
      </c>
      <c r="HP101" s="173" t="e">
        <f t="shared" si="361"/>
        <v>#N/A</v>
      </c>
    </row>
    <row r="102" spans="1:224" hidden="1" x14ac:dyDescent="0.25">
      <c r="A102" s="4">
        <v>99</v>
      </c>
      <c r="B102" s="99"/>
      <c r="C102" s="99"/>
      <c r="D102" s="99"/>
      <c r="E102" s="36" t="str">
        <f t="shared" si="362"/>
        <v/>
      </c>
      <c r="F102" s="36" t="str">
        <f t="shared" si="363"/>
        <v/>
      </c>
      <c r="G102" s="77" t="str">
        <f t="shared" si="364"/>
        <v/>
      </c>
      <c r="H102" s="23"/>
      <c r="I102" s="58"/>
      <c r="J102" s="300"/>
      <c r="K102" s="78" t="str">
        <f>IF(AND(B102&gt;0,C102&gt;0,D102&gt;0),IF(ISBLANK(J102),IF(ISBLANK(H102),"",(D102-B102)*VLOOKUP(H102,VLookups!$A$4:$B$13,2,FALSE)),J102),"")</f>
        <v/>
      </c>
      <c r="L102" s="79" t="str">
        <f t="shared" si="388"/>
        <v/>
      </c>
      <c r="M102" s="99"/>
      <c r="N102" s="290" t="str">
        <f>IF(AND(M102&gt;0,C102&gt;0,NOT(K102="")),ABS(VLOOKUP($M$1,VLookups!$A$43:$B$44,2,FALSE)-_xlfn.NORM.DIST(M102,G102,K102,TRUE)),"")</f>
        <v/>
      </c>
      <c r="O102" s="98" t="str">
        <f>IF(AND($B102&gt;0,$C102&gt;0,$D102&gt;0,NOT(ISBLANK($H102))),_xlfn.NORM.INV(ABS(VLOOKUP($M$1,VLookups!$A$43:$B$44,2,FALSE)-O$3),$G102,$K102),"")</f>
        <v/>
      </c>
      <c r="P102" s="97" t="str">
        <f>IF(AND($B102&gt;0,$C102&gt;0,$D102&gt;0,NOT(ISBLANK($H102))),_xlfn.NORM.INV(ABS(VLOOKUP($M$1,VLookups!$A$43:$B$44,2,FALSE)-P$3),$G102,$K102),"")</f>
        <v/>
      </c>
      <c r="Q102" s="98" t="str">
        <f>IF(AND($B102&gt;0,$C102&gt;0,$D102&gt;0,NOT(ISBLANK($H102))),_xlfn.NORM.INV(ABS(VLOOKUP($M$1,VLookups!$A$43:$B$44,2,FALSE)-Q$3),$G102,$K102),"")</f>
        <v/>
      </c>
      <c r="R102" s="97" t="str">
        <f>IF(AND($B102&gt;0,$C102&gt;0,$D102&gt;0,NOT(ISBLANK($H102))),_xlfn.NORM.INV(ABS(VLOOKUP($M$1,VLookups!$A$43:$B$44,2,FALSE)-R$3),$G102,$K102),"")</f>
        <v/>
      </c>
      <c r="S102" s="98" t="str">
        <f>IF(AND($B102&gt;0,$C102&gt;0,$D102&gt;0,NOT(ISBLANK($H102))),_xlfn.NORM.INV(ABS(VLOOKUP($M$1,VLookups!$A$43:$B$44,2,FALSE)-S$3),$G102,$K102),"")</f>
        <v/>
      </c>
      <c r="T102" s="97" t="str">
        <f>IF(AND($B102&gt;0,$C102&gt;0,$D102&gt;0,NOT(ISBLANK($H102))),_xlfn.NORM.INV(ABS(VLOOKUP($M$1,VLookups!$A$43:$B$44,2,FALSE)-T$3),$G102,$K102),"")</f>
        <v/>
      </c>
      <c r="U102" s="5"/>
      <c r="V102" s="172"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3" t="e">
        <f t="shared" si="261"/>
        <v>#N/A</v>
      </c>
      <c r="DU102" s="173" t="e">
        <f t="shared" si="262"/>
        <v>#N/A</v>
      </c>
      <c r="DV102" s="173" t="e">
        <f t="shared" si="263"/>
        <v>#N/A</v>
      </c>
      <c r="DW102" s="173" t="e">
        <f t="shared" si="264"/>
        <v>#N/A</v>
      </c>
      <c r="DX102" s="173" t="e">
        <f t="shared" si="265"/>
        <v>#N/A</v>
      </c>
      <c r="DY102" s="173" t="e">
        <f t="shared" si="266"/>
        <v>#N/A</v>
      </c>
      <c r="DZ102" s="173" t="e">
        <f t="shared" si="267"/>
        <v>#N/A</v>
      </c>
      <c r="EA102" s="173" t="e">
        <f t="shared" si="268"/>
        <v>#N/A</v>
      </c>
      <c r="EB102" s="173" t="e">
        <f t="shared" si="269"/>
        <v>#N/A</v>
      </c>
      <c r="EC102" s="173" t="e">
        <f t="shared" si="270"/>
        <v>#N/A</v>
      </c>
      <c r="ED102" s="173" t="e">
        <f t="shared" si="271"/>
        <v>#N/A</v>
      </c>
      <c r="EE102" s="173" t="e">
        <f t="shared" si="272"/>
        <v>#N/A</v>
      </c>
      <c r="EF102" s="173" t="e">
        <f t="shared" si="273"/>
        <v>#N/A</v>
      </c>
      <c r="EG102" s="173" t="e">
        <f t="shared" si="274"/>
        <v>#N/A</v>
      </c>
      <c r="EH102" s="173" t="e">
        <f t="shared" si="275"/>
        <v>#N/A</v>
      </c>
      <c r="EI102" s="173" t="e">
        <f t="shared" si="276"/>
        <v>#N/A</v>
      </c>
      <c r="EJ102" s="173" t="e">
        <f t="shared" si="277"/>
        <v>#N/A</v>
      </c>
      <c r="EK102" s="173" t="e">
        <f t="shared" si="278"/>
        <v>#N/A</v>
      </c>
      <c r="EL102" s="173" t="e">
        <f t="shared" si="279"/>
        <v>#N/A</v>
      </c>
      <c r="EM102" s="173" t="e">
        <f t="shared" si="280"/>
        <v>#N/A</v>
      </c>
      <c r="EN102" s="173" t="e">
        <f t="shared" si="281"/>
        <v>#N/A</v>
      </c>
      <c r="EO102" s="173" t="e">
        <f t="shared" si="282"/>
        <v>#N/A</v>
      </c>
      <c r="EP102" s="173" t="e">
        <f t="shared" si="283"/>
        <v>#N/A</v>
      </c>
      <c r="EQ102" s="173" t="e">
        <f t="shared" si="284"/>
        <v>#N/A</v>
      </c>
      <c r="ER102" s="173" t="e">
        <f t="shared" si="285"/>
        <v>#N/A</v>
      </c>
      <c r="ES102" s="173" t="e">
        <f t="shared" si="286"/>
        <v>#N/A</v>
      </c>
      <c r="ET102" s="173" t="e">
        <f t="shared" si="287"/>
        <v>#N/A</v>
      </c>
      <c r="EU102" s="173" t="e">
        <f t="shared" si="288"/>
        <v>#N/A</v>
      </c>
      <c r="EV102" s="173" t="e">
        <f t="shared" si="289"/>
        <v>#N/A</v>
      </c>
      <c r="EW102" s="173" t="e">
        <f t="shared" si="290"/>
        <v>#N/A</v>
      </c>
      <c r="EX102" s="173" t="e">
        <f t="shared" si="291"/>
        <v>#N/A</v>
      </c>
      <c r="EY102" s="173" t="e">
        <f t="shared" si="292"/>
        <v>#N/A</v>
      </c>
      <c r="EZ102" s="173" t="e">
        <f t="shared" si="293"/>
        <v>#N/A</v>
      </c>
      <c r="FA102" s="173" t="e">
        <f t="shared" si="294"/>
        <v>#N/A</v>
      </c>
      <c r="FB102" s="173" t="e">
        <f t="shared" si="295"/>
        <v>#N/A</v>
      </c>
      <c r="FC102" s="173" t="e">
        <f t="shared" si="296"/>
        <v>#N/A</v>
      </c>
      <c r="FD102" s="173" t="e">
        <f t="shared" si="297"/>
        <v>#N/A</v>
      </c>
      <c r="FE102" s="173" t="e">
        <f t="shared" si="298"/>
        <v>#N/A</v>
      </c>
      <c r="FF102" s="173" t="e">
        <f t="shared" si="299"/>
        <v>#N/A</v>
      </c>
      <c r="FG102" s="173" t="e">
        <f t="shared" si="300"/>
        <v>#N/A</v>
      </c>
      <c r="FH102" s="173" t="e">
        <f t="shared" si="301"/>
        <v>#N/A</v>
      </c>
      <c r="FI102" s="173" t="e">
        <f t="shared" si="302"/>
        <v>#N/A</v>
      </c>
      <c r="FJ102" s="173" t="e">
        <f t="shared" si="303"/>
        <v>#N/A</v>
      </c>
      <c r="FK102" s="173" t="e">
        <f t="shared" si="304"/>
        <v>#N/A</v>
      </c>
      <c r="FL102" s="173" t="e">
        <f t="shared" si="305"/>
        <v>#N/A</v>
      </c>
      <c r="FM102" s="173" t="e">
        <f t="shared" si="306"/>
        <v>#N/A</v>
      </c>
      <c r="FN102" s="173" t="e">
        <f t="shared" si="307"/>
        <v>#N/A</v>
      </c>
      <c r="FO102" s="173" t="e">
        <f t="shared" si="308"/>
        <v>#N/A</v>
      </c>
      <c r="FP102" s="173" t="e">
        <f t="shared" si="309"/>
        <v>#N/A</v>
      </c>
      <c r="FQ102" s="173" t="e">
        <f t="shared" si="310"/>
        <v>#N/A</v>
      </c>
      <c r="FR102" s="173" t="e">
        <f t="shared" si="311"/>
        <v>#N/A</v>
      </c>
      <c r="FS102" s="173" t="e">
        <f t="shared" si="312"/>
        <v>#N/A</v>
      </c>
      <c r="FT102" s="173" t="e">
        <f t="shared" si="313"/>
        <v>#N/A</v>
      </c>
      <c r="FU102" s="173" t="e">
        <f t="shared" si="314"/>
        <v>#N/A</v>
      </c>
      <c r="FV102" s="173" t="e">
        <f t="shared" si="315"/>
        <v>#N/A</v>
      </c>
      <c r="FW102" s="173" t="e">
        <f t="shared" si="316"/>
        <v>#N/A</v>
      </c>
      <c r="FX102" s="173" t="e">
        <f t="shared" si="317"/>
        <v>#N/A</v>
      </c>
      <c r="FY102" s="173" t="e">
        <f t="shared" si="318"/>
        <v>#N/A</v>
      </c>
      <c r="FZ102" s="173" t="e">
        <f t="shared" si="319"/>
        <v>#N/A</v>
      </c>
      <c r="GA102" s="173" t="e">
        <f t="shared" si="320"/>
        <v>#N/A</v>
      </c>
      <c r="GB102" s="173" t="e">
        <f t="shared" si="321"/>
        <v>#N/A</v>
      </c>
      <c r="GC102" s="173" t="e">
        <f t="shared" si="322"/>
        <v>#N/A</v>
      </c>
      <c r="GD102" s="173" t="e">
        <f t="shared" si="323"/>
        <v>#N/A</v>
      </c>
      <c r="GE102" s="173" t="e">
        <f t="shared" si="324"/>
        <v>#N/A</v>
      </c>
      <c r="GF102" s="173" t="e">
        <f t="shared" si="325"/>
        <v>#N/A</v>
      </c>
      <c r="GG102" s="173" t="e">
        <f t="shared" si="326"/>
        <v>#N/A</v>
      </c>
      <c r="GH102" s="173" t="e">
        <f t="shared" si="327"/>
        <v>#N/A</v>
      </c>
      <c r="GI102" s="173" t="e">
        <f t="shared" si="328"/>
        <v>#N/A</v>
      </c>
      <c r="GJ102" s="173" t="e">
        <f t="shared" si="329"/>
        <v>#N/A</v>
      </c>
      <c r="GK102" s="173" t="e">
        <f t="shared" si="330"/>
        <v>#N/A</v>
      </c>
      <c r="GL102" s="173" t="e">
        <f t="shared" si="331"/>
        <v>#N/A</v>
      </c>
      <c r="GM102" s="173" t="e">
        <f t="shared" si="332"/>
        <v>#N/A</v>
      </c>
      <c r="GN102" s="173" t="e">
        <f t="shared" si="333"/>
        <v>#N/A</v>
      </c>
      <c r="GO102" s="173" t="e">
        <f t="shared" si="334"/>
        <v>#N/A</v>
      </c>
      <c r="GP102" s="173" t="e">
        <f t="shared" si="335"/>
        <v>#N/A</v>
      </c>
      <c r="GQ102" s="173" t="e">
        <f t="shared" si="336"/>
        <v>#N/A</v>
      </c>
      <c r="GR102" s="173" t="e">
        <f t="shared" si="337"/>
        <v>#N/A</v>
      </c>
      <c r="GS102" s="173" t="e">
        <f t="shared" si="338"/>
        <v>#N/A</v>
      </c>
      <c r="GT102" s="173" t="e">
        <f t="shared" si="339"/>
        <v>#N/A</v>
      </c>
      <c r="GU102" s="173" t="e">
        <f t="shared" si="340"/>
        <v>#N/A</v>
      </c>
      <c r="GV102" s="173" t="e">
        <f t="shared" si="341"/>
        <v>#N/A</v>
      </c>
      <c r="GW102" s="173" t="e">
        <f t="shared" si="342"/>
        <v>#N/A</v>
      </c>
      <c r="GX102" s="173" t="e">
        <f t="shared" si="343"/>
        <v>#N/A</v>
      </c>
      <c r="GY102" s="173" t="e">
        <f t="shared" si="344"/>
        <v>#N/A</v>
      </c>
      <c r="GZ102" s="173" t="e">
        <f t="shared" si="345"/>
        <v>#N/A</v>
      </c>
      <c r="HA102" s="173" t="e">
        <f t="shared" si="346"/>
        <v>#N/A</v>
      </c>
      <c r="HB102" s="173" t="e">
        <f t="shared" si="347"/>
        <v>#N/A</v>
      </c>
      <c r="HC102" s="173" t="e">
        <f t="shared" si="348"/>
        <v>#N/A</v>
      </c>
      <c r="HD102" s="173" t="e">
        <f t="shared" si="349"/>
        <v>#N/A</v>
      </c>
      <c r="HE102" s="173" t="e">
        <f t="shared" si="350"/>
        <v>#N/A</v>
      </c>
      <c r="HF102" s="173" t="e">
        <f t="shared" si="351"/>
        <v>#N/A</v>
      </c>
      <c r="HG102" s="173" t="e">
        <f t="shared" si="352"/>
        <v>#N/A</v>
      </c>
      <c r="HH102" s="173" t="e">
        <f t="shared" si="353"/>
        <v>#N/A</v>
      </c>
      <c r="HI102" s="173" t="e">
        <f t="shared" si="354"/>
        <v>#N/A</v>
      </c>
      <c r="HJ102" s="173" t="e">
        <f t="shared" si="355"/>
        <v>#N/A</v>
      </c>
      <c r="HK102" s="173" t="e">
        <f t="shared" si="356"/>
        <v>#N/A</v>
      </c>
      <c r="HL102" s="173" t="e">
        <f t="shared" si="357"/>
        <v>#N/A</v>
      </c>
      <c r="HM102" s="173" t="e">
        <f t="shared" si="358"/>
        <v>#N/A</v>
      </c>
      <c r="HN102" s="173" t="e">
        <f t="shared" si="359"/>
        <v>#N/A</v>
      </c>
      <c r="HO102" s="173" t="e">
        <f t="shared" si="360"/>
        <v>#N/A</v>
      </c>
      <c r="HP102" s="173" t="e">
        <f t="shared" si="361"/>
        <v>#N/A</v>
      </c>
    </row>
    <row r="103" spans="1:224" hidden="1" x14ac:dyDescent="0.25">
      <c r="A103" s="4">
        <v>100</v>
      </c>
      <c r="B103" s="99"/>
      <c r="C103" s="99"/>
      <c r="D103" s="99"/>
      <c r="E103" s="36" t="str">
        <f t="shared" si="362"/>
        <v/>
      </c>
      <c r="F103" s="36" t="str">
        <f t="shared" si="363"/>
        <v/>
      </c>
      <c r="G103" s="77" t="str">
        <f t="shared" si="364"/>
        <v/>
      </c>
      <c r="H103" s="23"/>
      <c r="I103" s="58"/>
      <c r="J103" s="300"/>
      <c r="K103" s="78" t="str">
        <f>IF(AND(B103&gt;0,C103&gt;0,D103&gt;0),IF(ISBLANK(J103),IF(ISBLANK(H103),"",(D103-B103)*VLOOKUP(H103,VLookups!$A$4:$B$13,2,FALSE)),J103),"")</f>
        <v/>
      </c>
      <c r="L103" s="79" t="str">
        <f t="shared" si="388"/>
        <v/>
      </c>
      <c r="M103" s="99"/>
      <c r="N103" s="290" t="str">
        <f>IF(AND(M103&gt;0,C103&gt;0,NOT(K103="")),ABS(VLOOKUP($M$1,VLookups!$A$43:$B$44,2,FALSE)-_xlfn.NORM.DIST(M103,G103,K103,TRUE)),"")</f>
        <v/>
      </c>
      <c r="O103" s="98" t="str">
        <f>IF(AND($B103&gt;0,$C103&gt;0,$D103&gt;0,NOT(ISBLANK($H103))),_xlfn.NORM.INV(ABS(VLOOKUP($M$1,VLookups!$A$43:$B$44,2,FALSE)-O$3),$G103,$K103),"")</f>
        <v/>
      </c>
      <c r="P103" s="97" t="str">
        <f>IF(AND($B103&gt;0,$C103&gt;0,$D103&gt;0,NOT(ISBLANK($H103))),_xlfn.NORM.INV(ABS(VLOOKUP($M$1,VLookups!$A$43:$B$44,2,FALSE)-P$3),$G103,$K103),"")</f>
        <v/>
      </c>
      <c r="Q103" s="98" t="str">
        <f>IF(AND($B103&gt;0,$C103&gt;0,$D103&gt;0,NOT(ISBLANK($H103))),_xlfn.NORM.INV(ABS(VLOOKUP($M$1,VLookups!$A$43:$B$44,2,FALSE)-Q$3),$G103,$K103),"")</f>
        <v/>
      </c>
      <c r="R103" s="97" t="str">
        <f>IF(AND($B103&gt;0,$C103&gt;0,$D103&gt;0,NOT(ISBLANK($H103))),_xlfn.NORM.INV(ABS(VLOOKUP($M$1,VLookups!$A$43:$B$44,2,FALSE)-R$3),$G103,$K103),"")</f>
        <v/>
      </c>
      <c r="S103" s="98" t="str">
        <f>IF(AND($B103&gt;0,$C103&gt;0,$D103&gt;0,NOT(ISBLANK($H103))),_xlfn.NORM.INV(ABS(VLOOKUP($M$1,VLookups!$A$43:$B$44,2,FALSE)-S$3),$G103,$K103),"")</f>
        <v/>
      </c>
      <c r="T103" s="97" t="str">
        <f>IF(AND($B103&gt;0,$C103&gt;0,$D103&gt;0,NOT(ISBLANK($H103))),_xlfn.NORM.INV(ABS(VLOOKUP($M$1,VLookups!$A$43:$B$44,2,FALSE)-T$3),$G103,$K103),"")</f>
        <v/>
      </c>
      <c r="U103" s="5"/>
      <c r="V103" s="172"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3" t="e">
        <f t="shared" si="261"/>
        <v>#N/A</v>
      </c>
      <c r="DU103" s="173" t="e">
        <f t="shared" si="262"/>
        <v>#N/A</v>
      </c>
      <c r="DV103" s="173" t="e">
        <f t="shared" si="263"/>
        <v>#N/A</v>
      </c>
      <c r="DW103" s="173" t="e">
        <f t="shared" si="264"/>
        <v>#N/A</v>
      </c>
      <c r="DX103" s="173" t="e">
        <f t="shared" si="265"/>
        <v>#N/A</v>
      </c>
      <c r="DY103" s="173" t="e">
        <f t="shared" si="266"/>
        <v>#N/A</v>
      </c>
      <c r="DZ103" s="173" t="e">
        <f t="shared" si="267"/>
        <v>#N/A</v>
      </c>
      <c r="EA103" s="173" t="e">
        <f t="shared" si="268"/>
        <v>#N/A</v>
      </c>
      <c r="EB103" s="173" t="e">
        <f t="shared" si="269"/>
        <v>#N/A</v>
      </c>
      <c r="EC103" s="173" t="e">
        <f t="shared" si="270"/>
        <v>#N/A</v>
      </c>
      <c r="ED103" s="173" t="e">
        <f t="shared" si="271"/>
        <v>#N/A</v>
      </c>
      <c r="EE103" s="173" t="e">
        <f t="shared" si="272"/>
        <v>#N/A</v>
      </c>
      <c r="EF103" s="173" t="e">
        <f t="shared" si="273"/>
        <v>#N/A</v>
      </c>
      <c r="EG103" s="173" t="e">
        <f t="shared" si="274"/>
        <v>#N/A</v>
      </c>
      <c r="EH103" s="173" t="e">
        <f t="shared" si="275"/>
        <v>#N/A</v>
      </c>
      <c r="EI103" s="173" t="e">
        <f t="shared" si="276"/>
        <v>#N/A</v>
      </c>
      <c r="EJ103" s="173" t="e">
        <f t="shared" si="277"/>
        <v>#N/A</v>
      </c>
      <c r="EK103" s="173" t="e">
        <f t="shared" si="278"/>
        <v>#N/A</v>
      </c>
      <c r="EL103" s="173" t="e">
        <f t="shared" si="279"/>
        <v>#N/A</v>
      </c>
      <c r="EM103" s="173" t="e">
        <f t="shared" si="280"/>
        <v>#N/A</v>
      </c>
      <c r="EN103" s="173" t="e">
        <f t="shared" si="281"/>
        <v>#N/A</v>
      </c>
      <c r="EO103" s="173" t="e">
        <f t="shared" si="282"/>
        <v>#N/A</v>
      </c>
      <c r="EP103" s="173" t="e">
        <f t="shared" si="283"/>
        <v>#N/A</v>
      </c>
      <c r="EQ103" s="173" t="e">
        <f t="shared" si="284"/>
        <v>#N/A</v>
      </c>
      <c r="ER103" s="173" t="e">
        <f t="shared" si="285"/>
        <v>#N/A</v>
      </c>
      <c r="ES103" s="173" t="e">
        <f t="shared" si="286"/>
        <v>#N/A</v>
      </c>
      <c r="ET103" s="173" t="e">
        <f t="shared" si="287"/>
        <v>#N/A</v>
      </c>
      <c r="EU103" s="173" t="e">
        <f t="shared" si="288"/>
        <v>#N/A</v>
      </c>
      <c r="EV103" s="173" t="e">
        <f t="shared" si="289"/>
        <v>#N/A</v>
      </c>
      <c r="EW103" s="173" t="e">
        <f t="shared" si="290"/>
        <v>#N/A</v>
      </c>
      <c r="EX103" s="173" t="e">
        <f t="shared" si="291"/>
        <v>#N/A</v>
      </c>
      <c r="EY103" s="173" t="e">
        <f t="shared" si="292"/>
        <v>#N/A</v>
      </c>
      <c r="EZ103" s="173" t="e">
        <f t="shared" si="293"/>
        <v>#N/A</v>
      </c>
      <c r="FA103" s="173" t="e">
        <f t="shared" si="294"/>
        <v>#N/A</v>
      </c>
      <c r="FB103" s="173" t="e">
        <f t="shared" si="295"/>
        <v>#N/A</v>
      </c>
      <c r="FC103" s="173" t="e">
        <f t="shared" si="296"/>
        <v>#N/A</v>
      </c>
      <c r="FD103" s="173" t="e">
        <f t="shared" si="297"/>
        <v>#N/A</v>
      </c>
      <c r="FE103" s="173" t="e">
        <f t="shared" si="298"/>
        <v>#N/A</v>
      </c>
      <c r="FF103" s="173" t="e">
        <f t="shared" si="299"/>
        <v>#N/A</v>
      </c>
      <c r="FG103" s="173" t="e">
        <f t="shared" si="300"/>
        <v>#N/A</v>
      </c>
      <c r="FH103" s="173" t="e">
        <f t="shared" si="301"/>
        <v>#N/A</v>
      </c>
      <c r="FI103" s="173" t="e">
        <f t="shared" si="302"/>
        <v>#N/A</v>
      </c>
      <c r="FJ103" s="173" t="e">
        <f t="shared" si="303"/>
        <v>#N/A</v>
      </c>
      <c r="FK103" s="173" t="e">
        <f t="shared" si="304"/>
        <v>#N/A</v>
      </c>
      <c r="FL103" s="173" t="e">
        <f t="shared" si="305"/>
        <v>#N/A</v>
      </c>
      <c r="FM103" s="173" t="e">
        <f t="shared" si="306"/>
        <v>#N/A</v>
      </c>
      <c r="FN103" s="173" t="e">
        <f t="shared" si="307"/>
        <v>#N/A</v>
      </c>
      <c r="FO103" s="173" t="e">
        <f t="shared" si="308"/>
        <v>#N/A</v>
      </c>
      <c r="FP103" s="173" t="e">
        <f t="shared" si="309"/>
        <v>#N/A</v>
      </c>
      <c r="FQ103" s="173" t="e">
        <f t="shared" si="310"/>
        <v>#N/A</v>
      </c>
      <c r="FR103" s="173" t="e">
        <f t="shared" si="311"/>
        <v>#N/A</v>
      </c>
      <c r="FS103" s="173" t="e">
        <f t="shared" si="312"/>
        <v>#N/A</v>
      </c>
      <c r="FT103" s="173" t="e">
        <f t="shared" si="313"/>
        <v>#N/A</v>
      </c>
      <c r="FU103" s="173" t="e">
        <f t="shared" si="314"/>
        <v>#N/A</v>
      </c>
      <c r="FV103" s="173" t="e">
        <f t="shared" si="315"/>
        <v>#N/A</v>
      </c>
      <c r="FW103" s="173" t="e">
        <f t="shared" si="316"/>
        <v>#N/A</v>
      </c>
      <c r="FX103" s="173" t="e">
        <f t="shared" si="317"/>
        <v>#N/A</v>
      </c>
      <c r="FY103" s="173" t="e">
        <f t="shared" si="318"/>
        <v>#N/A</v>
      </c>
      <c r="FZ103" s="173" t="e">
        <f t="shared" si="319"/>
        <v>#N/A</v>
      </c>
      <c r="GA103" s="173" t="e">
        <f t="shared" si="320"/>
        <v>#N/A</v>
      </c>
      <c r="GB103" s="173" t="e">
        <f t="shared" si="321"/>
        <v>#N/A</v>
      </c>
      <c r="GC103" s="173" t="e">
        <f t="shared" si="322"/>
        <v>#N/A</v>
      </c>
      <c r="GD103" s="173" t="e">
        <f t="shared" si="323"/>
        <v>#N/A</v>
      </c>
      <c r="GE103" s="173" t="e">
        <f t="shared" si="324"/>
        <v>#N/A</v>
      </c>
      <c r="GF103" s="173" t="e">
        <f t="shared" si="325"/>
        <v>#N/A</v>
      </c>
      <c r="GG103" s="173" t="e">
        <f t="shared" si="326"/>
        <v>#N/A</v>
      </c>
      <c r="GH103" s="173" t="e">
        <f t="shared" si="327"/>
        <v>#N/A</v>
      </c>
      <c r="GI103" s="173" t="e">
        <f t="shared" si="328"/>
        <v>#N/A</v>
      </c>
      <c r="GJ103" s="173" t="e">
        <f t="shared" si="329"/>
        <v>#N/A</v>
      </c>
      <c r="GK103" s="173" t="e">
        <f t="shared" si="330"/>
        <v>#N/A</v>
      </c>
      <c r="GL103" s="173" t="e">
        <f t="shared" si="331"/>
        <v>#N/A</v>
      </c>
      <c r="GM103" s="173" t="e">
        <f t="shared" si="332"/>
        <v>#N/A</v>
      </c>
      <c r="GN103" s="173" t="e">
        <f t="shared" si="333"/>
        <v>#N/A</v>
      </c>
      <c r="GO103" s="173" t="e">
        <f t="shared" si="334"/>
        <v>#N/A</v>
      </c>
      <c r="GP103" s="173" t="e">
        <f t="shared" si="335"/>
        <v>#N/A</v>
      </c>
      <c r="GQ103" s="173" t="e">
        <f t="shared" si="336"/>
        <v>#N/A</v>
      </c>
      <c r="GR103" s="173" t="e">
        <f t="shared" si="337"/>
        <v>#N/A</v>
      </c>
      <c r="GS103" s="173" t="e">
        <f t="shared" si="338"/>
        <v>#N/A</v>
      </c>
      <c r="GT103" s="173" t="e">
        <f t="shared" si="339"/>
        <v>#N/A</v>
      </c>
      <c r="GU103" s="173" t="e">
        <f t="shared" si="340"/>
        <v>#N/A</v>
      </c>
      <c r="GV103" s="173" t="e">
        <f t="shared" si="341"/>
        <v>#N/A</v>
      </c>
      <c r="GW103" s="173" t="e">
        <f t="shared" si="342"/>
        <v>#N/A</v>
      </c>
      <c r="GX103" s="173" t="e">
        <f t="shared" si="343"/>
        <v>#N/A</v>
      </c>
      <c r="GY103" s="173" t="e">
        <f t="shared" si="344"/>
        <v>#N/A</v>
      </c>
      <c r="GZ103" s="173" t="e">
        <f t="shared" si="345"/>
        <v>#N/A</v>
      </c>
      <c r="HA103" s="173" t="e">
        <f t="shared" si="346"/>
        <v>#N/A</v>
      </c>
      <c r="HB103" s="173" t="e">
        <f t="shared" si="347"/>
        <v>#N/A</v>
      </c>
      <c r="HC103" s="173" t="e">
        <f t="shared" si="348"/>
        <v>#N/A</v>
      </c>
      <c r="HD103" s="173" t="e">
        <f t="shared" si="349"/>
        <v>#N/A</v>
      </c>
      <c r="HE103" s="173" t="e">
        <f t="shared" si="350"/>
        <v>#N/A</v>
      </c>
      <c r="HF103" s="173" t="e">
        <f t="shared" si="351"/>
        <v>#N/A</v>
      </c>
      <c r="HG103" s="173" t="e">
        <f t="shared" si="352"/>
        <v>#N/A</v>
      </c>
      <c r="HH103" s="173" t="e">
        <f t="shared" si="353"/>
        <v>#N/A</v>
      </c>
      <c r="HI103" s="173" t="e">
        <f t="shared" si="354"/>
        <v>#N/A</v>
      </c>
      <c r="HJ103" s="173" t="e">
        <f t="shared" si="355"/>
        <v>#N/A</v>
      </c>
      <c r="HK103" s="173" t="e">
        <f t="shared" si="356"/>
        <v>#N/A</v>
      </c>
      <c r="HL103" s="173" t="e">
        <f t="shared" si="357"/>
        <v>#N/A</v>
      </c>
      <c r="HM103" s="173" t="e">
        <f t="shared" si="358"/>
        <v>#N/A</v>
      </c>
      <c r="HN103" s="173" t="e">
        <f t="shared" si="359"/>
        <v>#N/A</v>
      </c>
      <c r="HO103" s="173" t="e">
        <f t="shared" si="360"/>
        <v>#N/A</v>
      </c>
      <c r="HP103" s="173" t="e">
        <f t="shared" si="361"/>
        <v>#N/A</v>
      </c>
    </row>
    <row r="104" spans="1:224" x14ac:dyDescent="0.25">
      <c r="A104" s="2"/>
      <c r="B104" s="94">
        <f>SUM(B4:B103)</f>
        <v>600</v>
      </c>
      <c r="C104" s="94">
        <f>SUM(C4:C103)</f>
        <v>1200</v>
      </c>
      <c r="D104" s="94">
        <f>SUM(D4:D103)</f>
        <v>2400</v>
      </c>
      <c r="E104" s="37"/>
      <c r="F104" s="37"/>
      <c r="G104" s="94">
        <f>SUM(G4:G103)</f>
        <v>1300</v>
      </c>
      <c r="H104" s="5"/>
      <c r="I104" s="5"/>
      <c r="K104" s="95">
        <f>IF(K4="","",SQRT(L104))</f>
        <v>144</v>
      </c>
      <c r="L104" s="76">
        <f>IF(L4="","",SUM(L4:L103))</f>
        <v>20736</v>
      </c>
      <c r="M104" s="94">
        <f>IF(SUM(M4:M103)=0,"",SUM(M4:M103))</f>
        <v>1500</v>
      </c>
      <c r="N104" s="291">
        <f>IF(OR(K104="",M104=""),"",ABS(VLOOKUP($M$1,VLookups!$A$43:$B$44,2,FALSE)-_xlfn.NORM.DIST(M104,G104,K104,TRUE)))</f>
        <v>0.9175667301260455</v>
      </c>
      <c r="O104" s="96">
        <f t="shared" ref="O104:T104" si="391">SUM(O4:O103)</f>
        <v>769.15070689239042</v>
      </c>
      <c r="P104" s="96">
        <f t="shared" si="391"/>
        <v>1830.8492931076094</v>
      </c>
      <c r="Q104" s="96">
        <f t="shared" si="391"/>
        <v>1729.3154851963343</v>
      </c>
      <c r="R104" s="96">
        <f t="shared" si="391"/>
        <v>1648.6196333556641</v>
      </c>
      <c r="S104" s="96">
        <f t="shared" si="391"/>
        <v>1579.3897777712614</v>
      </c>
      <c r="T104" s="96">
        <f t="shared" si="391"/>
        <v>1517.2192278178318</v>
      </c>
      <c r="U104" s="5"/>
      <c r="V104" s="188">
        <f>IF(AND(B104&gt;0,C104&gt;0,D104&gt;0),G104-(3*K104),"")</f>
        <v>868</v>
      </c>
      <c r="W104" s="262">
        <f>IF(ISNONTEXT($V104),V104+(($DS$104-$V$104)/101),"")</f>
        <v>876.55445544554459</v>
      </c>
      <c r="X104" s="262">
        <f t="shared" ref="X104:CI104" si="392">IF(ISNONTEXT($V104),W104+(($DS$104-$V$104)/101),"")</f>
        <v>885.10891089108918</v>
      </c>
      <c r="Y104" s="262">
        <f t="shared" si="392"/>
        <v>893.66336633663377</v>
      </c>
      <c r="Z104" s="262">
        <f t="shared" si="392"/>
        <v>902.21782178217836</v>
      </c>
      <c r="AA104" s="262">
        <f t="shared" si="392"/>
        <v>910.77227722772295</v>
      </c>
      <c r="AB104" s="262">
        <f t="shared" si="392"/>
        <v>919.32673267326754</v>
      </c>
      <c r="AC104" s="262">
        <f t="shared" si="392"/>
        <v>927.88118811881213</v>
      </c>
      <c r="AD104" s="262">
        <f t="shared" si="392"/>
        <v>936.43564356435672</v>
      </c>
      <c r="AE104" s="262">
        <f t="shared" si="392"/>
        <v>944.99009900990131</v>
      </c>
      <c r="AF104" s="262">
        <f t="shared" si="392"/>
        <v>953.5445544554459</v>
      </c>
      <c r="AG104" s="262">
        <f t="shared" si="392"/>
        <v>962.0990099009905</v>
      </c>
      <c r="AH104" s="262">
        <f t="shared" si="392"/>
        <v>970.65346534653509</v>
      </c>
      <c r="AI104" s="262">
        <f t="shared" si="392"/>
        <v>979.20792079207968</v>
      </c>
      <c r="AJ104" s="262">
        <f t="shared" si="392"/>
        <v>987.76237623762427</v>
      </c>
      <c r="AK104" s="262">
        <f t="shared" si="392"/>
        <v>996.31683168316886</v>
      </c>
      <c r="AL104" s="262">
        <f t="shared" si="392"/>
        <v>1004.8712871287134</v>
      </c>
      <c r="AM104" s="262">
        <f t="shared" si="392"/>
        <v>1013.425742574258</v>
      </c>
      <c r="AN104" s="262">
        <f t="shared" si="392"/>
        <v>1021.9801980198026</v>
      </c>
      <c r="AO104" s="262">
        <f t="shared" si="392"/>
        <v>1030.5346534653472</v>
      </c>
      <c r="AP104" s="262">
        <f t="shared" si="392"/>
        <v>1039.0891089108918</v>
      </c>
      <c r="AQ104" s="262">
        <f t="shared" si="392"/>
        <v>1047.6435643564364</v>
      </c>
      <c r="AR104" s="262">
        <f t="shared" si="392"/>
        <v>1056.198019801981</v>
      </c>
      <c r="AS104" s="262">
        <f t="shared" si="392"/>
        <v>1064.7524752475256</v>
      </c>
      <c r="AT104" s="262">
        <f t="shared" si="392"/>
        <v>1073.3069306930702</v>
      </c>
      <c r="AU104" s="262">
        <f t="shared" si="392"/>
        <v>1081.8613861386148</v>
      </c>
      <c r="AV104" s="262">
        <f t="shared" si="392"/>
        <v>1090.4158415841594</v>
      </c>
      <c r="AW104" s="262">
        <f t="shared" si="392"/>
        <v>1098.9702970297039</v>
      </c>
      <c r="AX104" s="262">
        <f t="shared" si="392"/>
        <v>1107.5247524752485</v>
      </c>
      <c r="AY104" s="262">
        <f t="shared" si="392"/>
        <v>1116.0792079207931</v>
      </c>
      <c r="AZ104" s="262">
        <f t="shared" si="392"/>
        <v>1124.6336633663377</v>
      </c>
      <c r="BA104" s="262">
        <f t="shared" si="392"/>
        <v>1133.1881188118823</v>
      </c>
      <c r="BB104" s="262">
        <f t="shared" si="392"/>
        <v>1141.7425742574269</v>
      </c>
      <c r="BC104" s="262">
        <f t="shared" si="392"/>
        <v>1150.2970297029715</v>
      </c>
      <c r="BD104" s="262">
        <f t="shared" si="392"/>
        <v>1158.8514851485161</v>
      </c>
      <c r="BE104" s="262">
        <f t="shared" si="392"/>
        <v>1167.4059405940607</v>
      </c>
      <c r="BF104" s="262">
        <f t="shared" si="392"/>
        <v>1175.9603960396053</v>
      </c>
      <c r="BG104" s="262">
        <f t="shared" si="392"/>
        <v>1184.5148514851498</v>
      </c>
      <c r="BH104" s="262">
        <f t="shared" si="392"/>
        <v>1193.0693069306944</v>
      </c>
      <c r="BI104" s="262">
        <f t="shared" si="392"/>
        <v>1201.623762376239</v>
      </c>
      <c r="BJ104" s="262">
        <f t="shared" si="392"/>
        <v>1210.1782178217836</v>
      </c>
      <c r="BK104" s="262">
        <f t="shared" si="392"/>
        <v>1218.7326732673282</v>
      </c>
      <c r="BL104" s="262">
        <f t="shared" si="392"/>
        <v>1227.2871287128728</v>
      </c>
      <c r="BM104" s="262">
        <f t="shared" si="392"/>
        <v>1235.8415841584174</v>
      </c>
      <c r="BN104" s="262">
        <f t="shared" si="392"/>
        <v>1244.396039603962</v>
      </c>
      <c r="BO104" s="262">
        <f t="shared" si="392"/>
        <v>1252.9504950495066</v>
      </c>
      <c r="BP104" s="262">
        <f t="shared" si="392"/>
        <v>1261.5049504950512</v>
      </c>
      <c r="BQ104" s="262">
        <f t="shared" si="392"/>
        <v>1270.0594059405958</v>
      </c>
      <c r="BR104" s="262">
        <f t="shared" si="392"/>
        <v>1278.6138613861403</v>
      </c>
      <c r="BS104" s="262">
        <f t="shared" si="392"/>
        <v>1287.1683168316849</v>
      </c>
      <c r="BT104" s="262">
        <f t="shared" si="392"/>
        <v>1295.7227722772295</v>
      </c>
      <c r="BU104" s="262">
        <f t="shared" si="392"/>
        <v>1304.2772277227741</v>
      </c>
      <c r="BV104" s="262">
        <f t="shared" si="392"/>
        <v>1312.8316831683187</v>
      </c>
      <c r="BW104" s="262">
        <f t="shared" si="392"/>
        <v>1321.3861386138633</v>
      </c>
      <c r="BX104" s="262">
        <f t="shared" si="392"/>
        <v>1329.9405940594079</v>
      </c>
      <c r="BY104" s="262">
        <f t="shared" si="392"/>
        <v>1338.4950495049525</v>
      </c>
      <c r="BZ104" s="262">
        <f t="shared" si="392"/>
        <v>1347.0495049504971</v>
      </c>
      <c r="CA104" s="262">
        <f t="shared" si="392"/>
        <v>1355.6039603960417</v>
      </c>
      <c r="CB104" s="262">
        <f t="shared" si="392"/>
        <v>1364.1584158415862</v>
      </c>
      <c r="CC104" s="262">
        <f t="shared" si="392"/>
        <v>1372.7128712871308</v>
      </c>
      <c r="CD104" s="262">
        <f t="shared" si="392"/>
        <v>1381.2673267326754</v>
      </c>
      <c r="CE104" s="262">
        <f t="shared" si="392"/>
        <v>1389.82178217822</v>
      </c>
      <c r="CF104" s="262">
        <f t="shared" si="392"/>
        <v>1398.3762376237646</v>
      </c>
      <c r="CG104" s="262">
        <f t="shared" si="392"/>
        <v>1406.9306930693092</v>
      </c>
      <c r="CH104" s="262">
        <f t="shared" si="392"/>
        <v>1415.4851485148538</v>
      </c>
      <c r="CI104" s="262">
        <f t="shared" si="392"/>
        <v>1424.0396039603984</v>
      </c>
      <c r="CJ104" s="262">
        <f t="shared" ref="CJ104:DR104" si="393">IF(ISNONTEXT($V104),CI104+(($DS$104-$V$104)/101),"")</f>
        <v>1432.594059405943</v>
      </c>
      <c r="CK104" s="262">
        <f t="shared" si="393"/>
        <v>1441.1485148514876</v>
      </c>
      <c r="CL104" s="262">
        <f t="shared" si="393"/>
        <v>1449.7029702970322</v>
      </c>
      <c r="CM104" s="262">
        <f t="shared" si="393"/>
        <v>1458.2574257425767</v>
      </c>
      <c r="CN104" s="262">
        <f t="shared" si="393"/>
        <v>1466.8118811881213</v>
      </c>
      <c r="CO104" s="262">
        <f t="shared" si="393"/>
        <v>1475.3663366336659</v>
      </c>
      <c r="CP104" s="262">
        <f t="shared" si="393"/>
        <v>1483.9207920792105</v>
      </c>
      <c r="CQ104" s="262">
        <f t="shared" si="393"/>
        <v>1492.4752475247551</v>
      </c>
      <c r="CR104" s="262">
        <f t="shared" si="393"/>
        <v>1501.0297029702997</v>
      </c>
      <c r="CS104" s="262">
        <f t="shared" si="393"/>
        <v>1509.5841584158443</v>
      </c>
      <c r="CT104" s="262">
        <f t="shared" si="393"/>
        <v>1518.1386138613889</v>
      </c>
      <c r="CU104" s="262">
        <f t="shared" si="393"/>
        <v>1526.6930693069335</v>
      </c>
      <c r="CV104" s="262">
        <f t="shared" si="393"/>
        <v>1535.2475247524781</v>
      </c>
      <c r="CW104" s="262">
        <f t="shared" si="393"/>
        <v>1543.8019801980226</v>
      </c>
      <c r="CX104" s="262">
        <f t="shared" si="393"/>
        <v>1552.3564356435672</v>
      </c>
      <c r="CY104" s="262">
        <f t="shared" si="393"/>
        <v>1560.9108910891118</v>
      </c>
      <c r="CZ104" s="262">
        <f t="shared" si="393"/>
        <v>1569.4653465346564</v>
      </c>
      <c r="DA104" s="262">
        <f t="shared" si="393"/>
        <v>1578.019801980201</v>
      </c>
      <c r="DB104" s="262">
        <f t="shared" si="393"/>
        <v>1586.5742574257456</v>
      </c>
      <c r="DC104" s="262">
        <f t="shared" si="393"/>
        <v>1595.1287128712902</v>
      </c>
      <c r="DD104" s="262">
        <f t="shared" si="393"/>
        <v>1603.6831683168348</v>
      </c>
      <c r="DE104" s="262">
        <f t="shared" si="393"/>
        <v>1612.2376237623794</v>
      </c>
      <c r="DF104" s="262">
        <f t="shared" si="393"/>
        <v>1620.792079207924</v>
      </c>
      <c r="DG104" s="262">
        <f t="shared" si="393"/>
        <v>1629.3465346534686</v>
      </c>
      <c r="DH104" s="262">
        <f t="shared" si="393"/>
        <v>1637.9009900990131</v>
      </c>
      <c r="DI104" s="262">
        <f t="shared" si="393"/>
        <v>1646.4554455445577</v>
      </c>
      <c r="DJ104" s="262">
        <f t="shared" si="393"/>
        <v>1655.0099009901023</v>
      </c>
      <c r="DK104" s="262">
        <f t="shared" si="393"/>
        <v>1663.5643564356469</v>
      </c>
      <c r="DL104" s="262">
        <f t="shared" si="393"/>
        <v>1672.1188118811915</v>
      </c>
      <c r="DM104" s="262">
        <f t="shared" si="393"/>
        <v>1680.6732673267361</v>
      </c>
      <c r="DN104" s="262">
        <f t="shared" si="393"/>
        <v>1689.2277227722807</v>
      </c>
      <c r="DO104" s="262">
        <f t="shared" si="393"/>
        <v>1697.7821782178253</v>
      </c>
      <c r="DP104" s="262">
        <f t="shared" si="393"/>
        <v>1706.3366336633699</v>
      </c>
      <c r="DQ104" s="262">
        <f t="shared" si="393"/>
        <v>1714.8910891089145</v>
      </c>
      <c r="DR104" s="262">
        <f t="shared" si="393"/>
        <v>1723.445544554459</v>
      </c>
      <c r="DS104" s="188">
        <f>IF(ISNONTEXT($V104),G104+(3*K104),"")</f>
        <v>1732</v>
      </c>
      <c r="DT104" s="173">
        <f t="shared" si="261"/>
        <v>3.67159774828185E-5</v>
      </c>
      <c r="DU104" s="173">
        <f t="shared" si="262"/>
        <v>4.3647073579776018E-5</v>
      </c>
      <c r="DV104" s="173">
        <f t="shared" si="263"/>
        <v>5.1703805932975565E-5</v>
      </c>
      <c r="DW104" s="173">
        <f t="shared" si="264"/>
        <v>6.1031949300828334E-5</v>
      </c>
      <c r="DX104" s="173">
        <f t="shared" si="265"/>
        <v>7.1789233378984906E-5</v>
      </c>
      <c r="DY104" s="173">
        <f t="shared" si="266"/>
        <v>8.4145081680438429E-5</v>
      </c>
      <c r="DZ104" s="173">
        <f t="shared" si="267"/>
        <v>9.8280080437120426E-5</v>
      </c>
      <c r="EA104" s="173">
        <f t="shared" si="268"/>
        <v>1.1438514218997812E-4</v>
      </c>
      <c r="EB104" s="173">
        <f t="shared" si="269"/>
        <v>1.3266033073801282E-4</v>
      </c>
      <c r="EC104" s="173">
        <f t="shared" si="270"/>
        <v>1.5331331747875417E-4</v>
      </c>
      <c r="ED104" s="173">
        <f t="shared" si="271"/>
        <v>1.7655744400851071E-4</v>
      </c>
      <c r="EE104" s="173">
        <f t="shared" si="272"/>
        <v>2.026093722392973E-4</v>
      </c>
      <c r="EF104" s="173">
        <f t="shared" si="273"/>
        <v>2.3168631126346326E-4</v>
      </c>
      <c r="EG104" s="173">
        <f t="shared" si="274"/>
        <v>2.6400281973491308E-4</v>
      </c>
      <c r="EH104" s="173">
        <f t="shared" si="275"/>
        <v>2.9976719355324618E-4</v>
      </c>
      <c r="EI104" s="173">
        <f t="shared" si="276"/>
        <v>3.3917746098145469E-4</v>
      </c>
      <c r="EJ104" s="173">
        <f t="shared" si="277"/>
        <v>3.8241702077408083E-4</v>
      </c>
      <c r="EK104" s="173">
        <f t="shared" si="278"/>
        <v>4.296499731423512E-4</v>
      </c>
      <c r="EL104" s="173">
        <f t="shared" si="279"/>
        <v>4.8101620806572325E-4</v>
      </c>
      <c r="EM104" s="173">
        <f t="shared" si="280"/>
        <v>5.3662633013911614E-4</v>
      </c>
      <c r="EN104" s="173">
        <f t="shared" si="281"/>
        <v>5.9655651332852903E-4</v>
      </c>
      <c r="EO104" s="173">
        <f t="shared" si="282"/>
        <v>6.6084339215714675E-4</v>
      </c>
      <c r="EP104" s="173">
        <f t="shared" si="283"/>
        <v>7.2947910739408809E-4</v>
      </c>
      <c r="EQ104" s="173">
        <f t="shared" si="284"/>
        <v>8.0240663369535333E-4</v>
      </c>
      <c r="ER104" s="173">
        <f t="shared" si="285"/>
        <v>8.7951552329235041E-4</v>
      </c>
      <c r="ES104" s="173">
        <f t="shared" si="286"/>
        <v>9.6063820321760788E-4</v>
      </c>
      <c r="ET104" s="173">
        <f t="shared" si="287"/>
        <v>1.0455469632440111E-3</v>
      </c>
      <c r="EU104" s="173">
        <f t="shared" si="288"/>
        <v>1.1339517673267276E-3</v>
      </c>
      <c r="EV104" s="173">
        <f t="shared" si="289"/>
        <v>1.2254990126229085E-3</v>
      </c>
      <c r="EW104" s="173">
        <f t="shared" si="290"/>
        <v>1.3197713470048612E-3</v>
      </c>
      <c r="EX104" s="173">
        <f t="shared" si="291"/>
        <v>1.4162886384114716E-3</v>
      </c>
      <c r="EY104" s="173">
        <f t="shared" si="292"/>
        <v>1.514510167598354E-3</v>
      </c>
      <c r="EZ104" s="173">
        <f t="shared" si="293"/>
        <v>1.6138380902182958E-3</v>
      </c>
      <c r="FA104" s="173">
        <f t="shared" si="294"/>
        <v>1.7136221852287617E-3</v>
      </c>
      <c r="FB104" s="173">
        <f t="shared" si="295"/>
        <v>1.813165875082801E-3</v>
      </c>
      <c r="FC104" s="173">
        <f t="shared" si="296"/>
        <v>1.9117334698597868E-3</v>
      </c>
      <c r="FD104" s="173">
        <f t="shared" si="297"/>
        <v>2.0085585534013422E-3</v>
      </c>
      <c r="FE104" s="173">
        <f t="shared" si="298"/>
        <v>2.102853395695976E-3</v>
      </c>
      <c r="FF104" s="173">
        <f t="shared" si="299"/>
        <v>2.1938192433193222E-3</v>
      </c>
      <c r="FG104" s="173">
        <f t="shared" si="300"/>
        <v>2.2806573098160822E-3</v>
      </c>
      <c r="FH104" s="173">
        <f t="shared" si="301"/>
        <v>2.3625802616061625E-3</v>
      </c>
      <c r="FI104" s="173">
        <f t="shared" si="302"/>
        <v>2.4388239733378818E-3</v>
      </c>
      <c r="FJ104" s="173">
        <f t="shared" si="303"/>
        <v>2.5086593105038547E-3</v>
      </c>
      <c r="FK104" s="173">
        <f t="shared" si="304"/>
        <v>2.5714036873286852E-3</v>
      </c>
      <c r="FL104" s="173">
        <f t="shared" si="305"/>
        <v>2.6264321449847496E-3</v>
      </c>
      <c r="FM104" s="173">
        <f t="shared" si="306"/>
        <v>2.6731876994209505E-3</v>
      </c>
      <c r="FN104" s="173">
        <f t="shared" si="307"/>
        <v>2.7111907195819141E-3</v>
      </c>
      <c r="FO104" s="173">
        <f t="shared" si="308"/>
        <v>2.7400471153781842E-3</v>
      </c>
      <c r="FP104" s="173">
        <f t="shared" si="309"/>
        <v>2.7594551400118828E-3</v>
      </c>
      <c r="FQ104" s="173">
        <f t="shared" si="310"/>
        <v>2.7692106424921929E-3</v>
      </c>
      <c r="FR104" s="173">
        <f t="shared" si="311"/>
        <v>2.7692106424921908E-3</v>
      </c>
      <c r="FS104" s="173">
        <f t="shared" si="312"/>
        <v>2.7594551400118767E-3</v>
      </c>
      <c r="FT104" s="173">
        <f t="shared" si="313"/>
        <v>2.7400471153781743E-3</v>
      </c>
      <c r="FU104" s="173">
        <f t="shared" si="314"/>
        <v>2.7111907195818997E-3</v>
      </c>
      <c r="FV104" s="173">
        <f t="shared" si="315"/>
        <v>2.6731876994209322E-3</v>
      </c>
      <c r="FW104" s="173">
        <f t="shared" si="316"/>
        <v>2.6264321449847279E-3</v>
      </c>
      <c r="FX104" s="173">
        <f t="shared" si="317"/>
        <v>2.5714036873286596E-3</v>
      </c>
      <c r="FY104" s="173">
        <f t="shared" si="318"/>
        <v>2.5086593105038261E-3</v>
      </c>
      <c r="FZ104" s="173">
        <f t="shared" si="319"/>
        <v>2.4388239733378505E-3</v>
      </c>
      <c r="GA104" s="173">
        <f t="shared" si="320"/>
        <v>2.3625802616061282E-3</v>
      </c>
      <c r="GB104" s="173">
        <f t="shared" si="321"/>
        <v>2.2806573098160463E-3</v>
      </c>
      <c r="GC104" s="173">
        <f t="shared" si="322"/>
        <v>2.1938192433192841E-3</v>
      </c>
      <c r="GD104" s="173">
        <f t="shared" si="323"/>
        <v>2.1028533956959365E-3</v>
      </c>
      <c r="GE104" s="173">
        <f t="shared" si="324"/>
        <v>2.008558553401301E-3</v>
      </c>
      <c r="GF104" s="173">
        <f t="shared" si="325"/>
        <v>1.9117334698597452E-3</v>
      </c>
      <c r="GG104" s="173">
        <f t="shared" si="326"/>
        <v>1.8131658750827591E-3</v>
      </c>
      <c r="GH104" s="173">
        <f t="shared" si="327"/>
        <v>1.7136221852287194E-3</v>
      </c>
      <c r="GI104" s="173">
        <f t="shared" si="328"/>
        <v>1.6138380902182537E-3</v>
      </c>
      <c r="GJ104" s="173">
        <f t="shared" si="329"/>
        <v>1.5145101675983121E-3</v>
      </c>
      <c r="GK104" s="173">
        <f t="shared" si="330"/>
        <v>1.4162886384114302E-3</v>
      </c>
      <c r="GL104" s="173">
        <f t="shared" si="331"/>
        <v>1.3197713470048205E-3</v>
      </c>
      <c r="GM104" s="173">
        <f t="shared" si="332"/>
        <v>1.225499012622869E-3</v>
      </c>
      <c r="GN104" s="173">
        <f t="shared" si="333"/>
        <v>1.133951767326689E-3</v>
      </c>
      <c r="GO104" s="173">
        <f t="shared" si="334"/>
        <v>1.045546963243974E-3</v>
      </c>
      <c r="GP104" s="173">
        <f t="shared" si="335"/>
        <v>9.6063820321757264E-4</v>
      </c>
      <c r="GQ104" s="173">
        <f t="shared" si="336"/>
        <v>8.7951552329231669E-4</v>
      </c>
      <c r="GR104" s="173">
        <f t="shared" si="337"/>
        <v>8.0240663369532167E-4</v>
      </c>
      <c r="GS104" s="173">
        <f t="shared" si="338"/>
        <v>7.2947910739405806E-4</v>
      </c>
      <c r="GT104" s="173">
        <f t="shared" si="339"/>
        <v>6.6084339215711845E-4</v>
      </c>
      <c r="GU104" s="173">
        <f t="shared" si="340"/>
        <v>5.9655651332850257E-4</v>
      </c>
      <c r="GV104" s="173">
        <f t="shared" si="341"/>
        <v>5.3662633013909142E-4</v>
      </c>
      <c r="GW104" s="173">
        <f t="shared" si="342"/>
        <v>4.8101620806570054E-4</v>
      </c>
      <c r="GX104" s="173">
        <f t="shared" si="343"/>
        <v>4.2964997314233022E-4</v>
      </c>
      <c r="GY104" s="173">
        <f t="shared" si="344"/>
        <v>3.8241702077406153E-4</v>
      </c>
      <c r="GZ104" s="173">
        <f t="shared" si="345"/>
        <v>3.3917746098143702E-4</v>
      </c>
      <c r="HA104" s="173">
        <f t="shared" si="346"/>
        <v>2.9976719355323018E-4</v>
      </c>
      <c r="HB104" s="173">
        <f t="shared" si="347"/>
        <v>2.6400281973489856E-4</v>
      </c>
      <c r="HC104" s="173">
        <f t="shared" si="348"/>
        <v>2.3168631126345014E-4</v>
      </c>
      <c r="HD104" s="173">
        <f t="shared" si="349"/>
        <v>2.0260937223928562E-4</v>
      </c>
      <c r="HE104" s="173">
        <f t="shared" si="350"/>
        <v>1.7655744400850022E-4</v>
      </c>
      <c r="HF104" s="173">
        <f t="shared" si="351"/>
        <v>1.5331331747874498E-4</v>
      </c>
      <c r="HG104" s="173">
        <f t="shared" si="352"/>
        <v>1.3266033073800452E-4</v>
      </c>
      <c r="HH104" s="173">
        <f t="shared" si="353"/>
        <v>1.1438514218997079E-4</v>
      </c>
      <c r="HI104" s="173">
        <f t="shared" si="354"/>
        <v>9.8280080437114015E-5</v>
      </c>
      <c r="HJ104" s="173">
        <f t="shared" si="355"/>
        <v>8.4145081680432791E-5</v>
      </c>
      <c r="HK104" s="173">
        <f t="shared" si="356"/>
        <v>7.178923337898E-5</v>
      </c>
      <c r="HL104" s="173">
        <f t="shared" si="357"/>
        <v>6.1031949300824037E-5</v>
      </c>
      <c r="HM104" s="173">
        <f t="shared" si="358"/>
        <v>5.1703805932971899E-5</v>
      </c>
      <c r="HN104" s="173">
        <f t="shared" si="359"/>
        <v>4.3647073579772833E-5</v>
      </c>
      <c r="HO104" s="173">
        <f t="shared" si="360"/>
        <v>3.6715977482815823E-5</v>
      </c>
      <c r="HP104" s="173">
        <f t="shared" si="361"/>
        <v>3.0776725082902829E-5</v>
      </c>
    </row>
    <row r="105" spans="1:224" x14ac:dyDescent="0.25">
      <c r="A105" s="2"/>
      <c r="B105" s="5"/>
      <c r="C105" s="5"/>
      <c r="D105" s="5"/>
      <c r="E105" s="2"/>
      <c r="F105" s="2"/>
      <c r="G105" s="5"/>
      <c r="H105" s="2"/>
      <c r="I105" s="2"/>
      <c r="J105" s="2"/>
      <c r="K105" s="2"/>
      <c r="L105" s="2"/>
      <c r="M105" s="24"/>
      <c r="N105" s="292"/>
      <c r="O105" s="35"/>
      <c r="P105" s="35"/>
      <c r="Q105" s="35"/>
      <c r="R105" s="35"/>
      <c r="S105" s="35"/>
      <c r="T105" s="35"/>
      <c r="U105" s="5"/>
    </row>
    <row r="106" spans="1:224" ht="15.75" x14ac:dyDescent="0.25">
      <c r="A106" s="5"/>
      <c r="B106" s="340" t="s">
        <v>81</v>
      </c>
      <c r="C106" s="341"/>
      <c r="D106" s="342"/>
      <c r="E106" s="5"/>
      <c r="F106" s="5"/>
      <c r="G106" s="5"/>
      <c r="H106" s="5"/>
      <c r="I106" s="5"/>
      <c r="K106" s="33" t="s">
        <v>90</v>
      </c>
      <c r="L106" s="33"/>
      <c r="M106" s="101">
        <v>1000</v>
      </c>
      <c r="N106" s="293">
        <f>IF(OR(K104="",M106=""),"",ABS(VLOOKUP($M$1,VLookups!$A$43:$B$44,2,FALSE)-_xlfn.NORM.DIST(M106,G104,K104,TRUE)))</f>
        <v>1.8610425189886329E-2</v>
      </c>
      <c r="O106" s="70">
        <f>IF($K$104="","",_xlfn.NORM.INV(ABS(VLOOKUP($M$1,VLookups!$A$43:$B$44,2,FALSE)-O$3),$G$104,$K104))</f>
        <v>1115.4565745615776</v>
      </c>
      <c r="P106" s="71">
        <f>IF($K$104="","",_xlfn.NORM.INV(ABS(VLOOKUP($M$1,VLookups!$A$43:$B$44,2,FALSE)-P$3),$G$104,$K104))</f>
        <v>1484.5434254384224</v>
      </c>
      <c r="Q106" s="72">
        <f>IF($K$104="","",_xlfn.NORM.INV(ABS(VLOOKUP($M$1,VLookups!$A$43:$B$44,2,FALSE)-Q$3),$G$104,$K104))</f>
        <v>1449.2464080871057</v>
      </c>
      <c r="R106" s="73">
        <f>IF($K$104="","",_xlfn.NORM.INV(ABS(VLOOKUP($M$1,VLookups!$A$43:$B$44,2,FALSE)-R$3),$G$104,$K104))</f>
        <v>1421.1934576344997</v>
      </c>
      <c r="S106" s="74">
        <f>IF($K$104="","",_xlfn.NORM.INV(ABS(VLOOKUP($M$1,VLookups!$A$43:$B$44,2,FALSE)-S$3),$G$104,$K104))</f>
        <v>1397.1265240282357</v>
      </c>
      <c r="T106" s="75">
        <f>IF($K$104="","",_xlfn.NORM.INV(ABS(VLOOKUP($M$1,VLookups!$A$43:$B$44,2,FALSE)-T$3),$G$104,$K104))</f>
        <v>1375.513673829958</v>
      </c>
      <c r="U106" s="5"/>
      <c r="DT106" s="215">
        <f>IF(AND($D$112&gt;0,$D$113&gt;0),IF(OR(W104&lt;$D$112,W104=$D$112),DT104,0),"")</f>
        <v>0</v>
      </c>
      <c r="DU106" s="215">
        <f t="shared" ref="DU106:GF106" si="394">IF(AND($D$112&gt;0,$D$113&gt;0),IF(OR(X104&lt;$D$112,X104=$D$112),DU104,0),"")</f>
        <v>0</v>
      </c>
      <c r="DV106" s="215">
        <f t="shared" si="394"/>
        <v>0</v>
      </c>
      <c r="DW106" s="215">
        <f t="shared" si="394"/>
        <v>0</v>
      </c>
      <c r="DX106" s="215">
        <f t="shared" si="394"/>
        <v>0</v>
      </c>
      <c r="DY106" s="215">
        <f t="shared" si="394"/>
        <v>0</v>
      </c>
      <c r="DZ106" s="215">
        <f t="shared" si="394"/>
        <v>0</v>
      </c>
      <c r="EA106" s="215">
        <f t="shared" si="394"/>
        <v>0</v>
      </c>
      <c r="EB106" s="215">
        <f t="shared" si="394"/>
        <v>0</v>
      </c>
      <c r="EC106" s="215">
        <f t="shared" si="394"/>
        <v>0</v>
      </c>
      <c r="ED106" s="215">
        <f t="shared" si="394"/>
        <v>0</v>
      </c>
      <c r="EE106" s="215">
        <f t="shared" si="394"/>
        <v>0</v>
      </c>
      <c r="EF106" s="215">
        <f t="shared" si="394"/>
        <v>0</v>
      </c>
      <c r="EG106" s="215">
        <f t="shared" si="394"/>
        <v>0</v>
      </c>
      <c r="EH106" s="215">
        <f t="shared" si="394"/>
        <v>0</v>
      </c>
      <c r="EI106" s="215">
        <f t="shared" si="394"/>
        <v>0</v>
      </c>
      <c r="EJ106" s="215">
        <f t="shared" si="394"/>
        <v>0</v>
      </c>
      <c r="EK106" s="215">
        <f t="shared" si="394"/>
        <v>0</v>
      </c>
      <c r="EL106" s="215">
        <f t="shared" si="394"/>
        <v>0</v>
      </c>
      <c r="EM106" s="215">
        <f t="shared" si="394"/>
        <v>0</v>
      </c>
      <c r="EN106" s="215">
        <f t="shared" si="394"/>
        <v>0</v>
      </c>
      <c r="EO106" s="215">
        <f t="shared" si="394"/>
        <v>0</v>
      </c>
      <c r="EP106" s="215">
        <f t="shared" si="394"/>
        <v>0</v>
      </c>
      <c r="EQ106" s="215">
        <f t="shared" si="394"/>
        <v>0</v>
      </c>
      <c r="ER106" s="215">
        <f t="shared" si="394"/>
        <v>0</v>
      </c>
      <c r="ES106" s="215">
        <f t="shared" si="394"/>
        <v>0</v>
      </c>
      <c r="ET106" s="215">
        <f t="shared" si="394"/>
        <v>0</v>
      </c>
      <c r="EU106" s="215">
        <f t="shared" si="394"/>
        <v>0</v>
      </c>
      <c r="EV106" s="215">
        <f t="shared" si="394"/>
        <v>0</v>
      </c>
      <c r="EW106" s="215">
        <f t="shared" si="394"/>
        <v>0</v>
      </c>
      <c r="EX106" s="215">
        <f t="shared" si="394"/>
        <v>0</v>
      </c>
      <c r="EY106" s="215">
        <f t="shared" si="394"/>
        <v>0</v>
      </c>
      <c r="EZ106" s="215">
        <f t="shared" si="394"/>
        <v>0</v>
      </c>
      <c r="FA106" s="215">
        <f t="shared" si="394"/>
        <v>0</v>
      </c>
      <c r="FB106" s="215">
        <f t="shared" si="394"/>
        <v>0</v>
      </c>
      <c r="FC106" s="215">
        <f t="shared" si="394"/>
        <v>0</v>
      </c>
      <c r="FD106" s="215">
        <f t="shared" si="394"/>
        <v>0</v>
      </c>
      <c r="FE106" s="215">
        <f t="shared" si="394"/>
        <v>0</v>
      </c>
      <c r="FF106" s="215">
        <f t="shared" si="394"/>
        <v>0</v>
      </c>
      <c r="FG106" s="215">
        <f t="shared" si="394"/>
        <v>0</v>
      </c>
      <c r="FH106" s="215">
        <f t="shared" si="394"/>
        <v>0</v>
      </c>
      <c r="FI106" s="215">
        <f t="shared" si="394"/>
        <v>0</v>
      </c>
      <c r="FJ106" s="215">
        <f t="shared" si="394"/>
        <v>0</v>
      </c>
      <c r="FK106" s="215">
        <f t="shared" si="394"/>
        <v>0</v>
      </c>
      <c r="FL106" s="215">
        <f t="shared" si="394"/>
        <v>0</v>
      </c>
      <c r="FM106" s="215">
        <f t="shared" si="394"/>
        <v>0</v>
      </c>
      <c r="FN106" s="215">
        <f t="shared" si="394"/>
        <v>0</v>
      </c>
      <c r="FO106" s="215">
        <f t="shared" si="394"/>
        <v>0</v>
      </c>
      <c r="FP106" s="215">
        <f t="shared" si="394"/>
        <v>0</v>
      </c>
      <c r="FQ106" s="215">
        <f t="shared" si="394"/>
        <v>0</v>
      </c>
      <c r="FR106" s="215">
        <f t="shared" si="394"/>
        <v>0</v>
      </c>
      <c r="FS106" s="215">
        <f t="shared" si="394"/>
        <v>0</v>
      </c>
      <c r="FT106" s="215">
        <f t="shared" si="394"/>
        <v>0</v>
      </c>
      <c r="FU106" s="215">
        <f t="shared" si="394"/>
        <v>0</v>
      </c>
      <c r="FV106" s="215">
        <f t="shared" si="394"/>
        <v>0</v>
      </c>
      <c r="FW106" s="215">
        <f t="shared" si="394"/>
        <v>0</v>
      </c>
      <c r="FX106" s="215">
        <f t="shared" si="394"/>
        <v>0</v>
      </c>
      <c r="FY106" s="215">
        <f t="shared" si="394"/>
        <v>0</v>
      </c>
      <c r="FZ106" s="215">
        <f t="shared" si="394"/>
        <v>0</v>
      </c>
      <c r="GA106" s="215">
        <f t="shared" si="394"/>
        <v>0</v>
      </c>
      <c r="GB106" s="215">
        <f t="shared" si="394"/>
        <v>0</v>
      </c>
      <c r="GC106" s="215">
        <f t="shared" si="394"/>
        <v>0</v>
      </c>
      <c r="GD106" s="215">
        <f t="shared" si="394"/>
        <v>0</v>
      </c>
      <c r="GE106" s="215">
        <f t="shared" si="394"/>
        <v>0</v>
      </c>
      <c r="GF106" s="215">
        <f t="shared" si="394"/>
        <v>0</v>
      </c>
      <c r="GG106" s="215">
        <f t="shared" ref="GG106:HP106" si="395">IF(AND($D$112&gt;0,$D$113&gt;0),IF(OR(CJ104&lt;$D$112,CJ104=$D$112),GG104,0),"")</f>
        <v>0</v>
      </c>
      <c r="GH106" s="215">
        <f t="shared" si="395"/>
        <v>0</v>
      </c>
      <c r="GI106" s="215">
        <f t="shared" si="395"/>
        <v>0</v>
      </c>
      <c r="GJ106" s="215">
        <f t="shared" si="395"/>
        <v>0</v>
      </c>
      <c r="GK106" s="215">
        <f t="shared" si="395"/>
        <v>0</v>
      </c>
      <c r="GL106" s="215">
        <f t="shared" si="395"/>
        <v>0</v>
      </c>
      <c r="GM106" s="215">
        <f t="shared" si="395"/>
        <v>0</v>
      </c>
      <c r="GN106" s="215">
        <f t="shared" si="395"/>
        <v>0</v>
      </c>
      <c r="GO106" s="215">
        <f t="shared" si="395"/>
        <v>0</v>
      </c>
      <c r="GP106" s="215">
        <f t="shared" si="395"/>
        <v>0</v>
      </c>
      <c r="GQ106" s="215">
        <f t="shared" si="395"/>
        <v>0</v>
      </c>
      <c r="GR106" s="215">
        <f t="shared" si="395"/>
        <v>0</v>
      </c>
      <c r="GS106" s="215">
        <f t="shared" si="395"/>
        <v>0</v>
      </c>
      <c r="GT106" s="215">
        <f t="shared" si="395"/>
        <v>0</v>
      </c>
      <c r="GU106" s="215">
        <f t="shared" si="395"/>
        <v>0</v>
      </c>
      <c r="GV106" s="215">
        <f t="shared" si="395"/>
        <v>0</v>
      </c>
      <c r="GW106" s="215">
        <f t="shared" si="395"/>
        <v>0</v>
      </c>
      <c r="GX106" s="215">
        <f t="shared" si="395"/>
        <v>0</v>
      </c>
      <c r="GY106" s="215">
        <f t="shared" si="395"/>
        <v>0</v>
      </c>
      <c r="GZ106" s="215">
        <f t="shared" si="395"/>
        <v>0</v>
      </c>
      <c r="HA106" s="215">
        <f t="shared" si="395"/>
        <v>0</v>
      </c>
      <c r="HB106" s="215">
        <f t="shared" si="395"/>
        <v>0</v>
      </c>
      <c r="HC106" s="215">
        <f t="shared" si="395"/>
        <v>0</v>
      </c>
      <c r="HD106" s="215">
        <f t="shared" si="395"/>
        <v>0</v>
      </c>
      <c r="HE106" s="215">
        <f t="shared" si="395"/>
        <v>0</v>
      </c>
      <c r="HF106" s="215">
        <f t="shared" si="395"/>
        <v>0</v>
      </c>
      <c r="HG106" s="215">
        <f t="shared" si="395"/>
        <v>0</v>
      </c>
      <c r="HH106" s="215">
        <f t="shared" si="395"/>
        <v>0</v>
      </c>
      <c r="HI106" s="215">
        <f t="shared" si="395"/>
        <v>0</v>
      </c>
      <c r="HJ106" s="215">
        <f t="shared" si="395"/>
        <v>0</v>
      </c>
      <c r="HK106" s="215">
        <f t="shared" si="395"/>
        <v>0</v>
      </c>
      <c r="HL106" s="215">
        <f t="shared" si="395"/>
        <v>0</v>
      </c>
      <c r="HM106" s="215">
        <f t="shared" si="395"/>
        <v>0</v>
      </c>
      <c r="HN106" s="215">
        <f t="shared" si="395"/>
        <v>0</v>
      </c>
      <c r="HO106" s="215">
        <f t="shared" si="395"/>
        <v>0</v>
      </c>
      <c r="HP106" s="215">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5">
        <f>IF(AND($D$112&gt;0,$D$113&gt;0),IF(AND(W104&gt;$D$112,OR(W104&lt;$D$113,W104=$D$113)),DT104,0),"")</f>
        <v>3.67159774828185E-5</v>
      </c>
      <c r="DU107" s="215">
        <f t="shared" ref="DU107:GF107" si="396">IF(AND($D$112&gt;0,$D$113&gt;0),IF(AND(X104&gt;$D$112,OR(X104&lt;$D$113,X104=$D$113)),DU104,0),"")</f>
        <v>4.3647073579776018E-5</v>
      </c>
      <c r="DV107" s="215">
        <f t="shared" si="396"/>
        <v>5.1703805932975565E-5</v>
      </c>
      <c r="DW107" s="215">
        <f t="shared" si="396"/>
        <v>6.1031949300828334E-5</v>
      </c>
      <c r="DX107" s="215">
        <f t="shared" si="396"/>
        <v>7.1789233378984906E-5</v>
      </c>
      <c r="DY107" s="215">
        <f t="shared" si="396"/>
        <v>8.4145081680438429E-5</v>
      </c>
      <c r="DZ107" s="215">
        <f t="shared" si="396"/>
        <v>9.8280080437120426E-5</v>
      </c>
      <c r="EA107" s="215">
        <f t="shared" si="396"/>
        <v>1.1438514218997812E-4</v>
      </c>
      <c r="EB107" s="215">
        <f t="shared" si="396"/>
        <v>1.3266033073801282E-4</v>
      </c>
      <c r="EC107" s="215">
        <f t="shared" si="396"/>
        <v>1.5331331747875417E-4</v>
      </c>
      <c r="ED107" s="215">
        <f t="shared" si="396"/>
        <v>1.7655744400851071E-4</v>
      </c>
      <c r="EE107" s="215">
        <f t="shared" si="396"/>
        <v>2.026093722392973E-4</v>
      </c>
      <c r="EF107" s="215">
        <f t="shared" si="396"/>
        <v>2.3168631126346326E-4</v>
      </c>
      <c r="EG107" s="215">
        <f t="shared" si="396"/>
        <v>2.6400281973491308E-4</v>
      </c>
      <c r="EH107" s="215">
        <f t="shared" si="396"/>
        <v>2.9976719355324618E-4</v>
      </c>
      <c r="EI107" s="215">
        <f t="shared" si="396"/>
        <v>3.3917746098145469E-4</v>
      </c>
      <c r="EJ107" s="215">
        <f t="shared" si="396"/>
        <v>3.8241702077408083E-4</v>
      </c>
      <c r="EK107" s="215">
        <f t="shared" si="396"/>
        <v>4.296499731423512E-4</v>
      </c>
      <c r="EL107" s="215">
        <f t="shared" si="396"/>
        <v>4.8101620806572325E-4</v>
      </c>
      <c r="EM107" s="215">
        <f t="shared" si="396"/>
        <v>5.3662633013911614E-4</v>
      </c>
      <c r="EN107" s="215">
        <f t="shared" si="396"/>
        <v>5.9655651332852903E-4</v>
      </c>
      <c r="EO107" s="215">
        <f t="shared" si="396"/>
        <v>6.6084339215714675E-4</v>
      </c>
      <c r="EP107" s="215">
        <f t="shared" si="396"/>
        <v>7.2947910739408809E-4</v>
      </c>
      <c r="EQ107" s="215">
        <f t="shared" si="396"/>
        <v>8.0240663369535333E-4</v>
      </c>
      <c r="ER107" s="215">
        <f t="shared" si="396"/>
        <v>8.7951552329235041E-4</v>
      </c>
      <c r="ES107" s="215">
        <f t="shared" si="396"/>
        <v>9.6063820321760788E-4</v>
      </c>
      <c r="ET107" s="215">
        <f t="shared" si="396"/>
        <v>1.0455469632440111E-3</v>
      </c>
      <c r="EU107" s="215">
        <f t="shared" si="396"/>
        <v>0</v>
      </c>
      <c r="EV107" s="215">
        <f t="shared" si="396"/>
        <v>0</v>
      </c>
      <c r="EW107" s="215">
        <f t="shared" si="396"/>
        <v>0</v>
      </c>
      <c r="EX107" s="215">
        <f t="shared" si="396"/>
        <v>0</v>
      </c>
      <c r="EY107" s="215">
        <f t="shared" si="396"/>
        <v>0</v>
      </c>
      <c r="EZ107" s="215">
        <f t="shared" si="396"/>
        <v>0</v>
      </c>
      <c r="FA107" s="215">
        <f t="shared" si="396"/>
        <v>0</v>
      </c>
      <c r="FB107" s="215">
        <f t="shared" si="396"/>
        <v>0</v>
      </c>
      <c r="FC107" s="215">
        <f t="shared" si="396"/>
        <v>0</v>
      </c>
      <c r="FD107" s="215">
        <f t="shared" si="396"/>
        <v>0</v>
      </c>
      <c r="FE107" s="215">
        <f t="shared" si="396"/>
        <v>0</v>
      </c>
      <c r="FF107" s="215">
        <f t="shared" si="396"/>
        <v>0</v>
      </c>
      <c r="FG107" s="215">
        <f t="shared" si="396"/>
        <v>0</v>
      </c>
      <c r="FH107" s="215">
        <f t="shared" si="396"/>
        <v>0</v>
      </c>
      <c r="FI107" s="215">
        <f t="shared" si="396"/>
        <v>0</v>
      </c>
      <c r="FJ107" s="215">
        <f t="shared" si="396"/>
        <v>0</v>
      </c>
      <c r="FK107" s="215">
        <f t="shared" si="396"/>
        <v>0</v>
      </c>
      <c r="FL107" s="215">
        <f t="shared" si="396"/>
        <v>0</v>
      </c>
      <c r="FM107" s="215">
        <f t="shared" si="396"/>
        <v>0</v>
      </c>
      <c r="FN107" s="215">
        <f t="shared" si="396"/>
        <v>0</v>
      </c>
      <c r="FO107" s="215">
        <f t="shared" si="396"/>
        <v>0</v>
      </c>
      <c r="FP107" s="215">
        <f t="shared" si="396"/>
        <v>0</v>
      </c>
      <c r="FQ107" s="215">
        <f t="shared" si="396"/>
        <v>0</v>
      </c>
      <c r="FR107" s="215">
        <f t="shared" si="396"/>
        <v>0</v>
      </c>
      <c r="FS107" s="215">
        <f t="shared" si="396"/>
        <v>0</v>
      </c>
      <c r="FT107" s="215">
        <f t="shared" si="396"/>
        <v>0</v>
      </c>
      <c r="FU107" s="215">
        <f t="shared" si="396"/>
        <v>0</v>
      </c>
      <c r="FV107" s="215">
        <f t="shared" si="396"/>
        <v>0</v>
      </c>
      <c r="FW107" s="215">
        <f t="shared" si="396"/>
        <v>0</v>
      </c>
      <c r="FX107" s="215">
        <f t="shared" si="396"/>
        <v>0</v>
      </c>
      <c r="FY107" s="215">
        <f t="shared" si="396"/>
        <v>0</v>
      </c>
      <c r="FZ107" s="215">
        <f t="shared" si="396"/>
        <v>0</v>
      </c>
      <c r="GA107" s="215">
        <f t="shared" si="396"/>
        <v>0</v>
      </c>
      <c r="GB107" s="215">
        <f t="shared" si="396"/>
        <v>0</v>
      </c>
      <c r="GC107" s="215">
        <f t="shared" si="396"/>
        <v>0</v>
      </c>
      <c r="GD107" s="215">
        <f t="shared" si="396"/>
        <v>0</v>
      </c>
      <c r="GE107" s="215">
        <f t="shared" si="396"/>
        <v>0</v>
      </c>
      <c r="GF107" s="215">
        <f t="shared" si="396"/>
        <v>0</v>
      </c>
      <c r="GG107" s="215">
        <f t="shared" ref="GG107:HP107" si="397">IF(AND($D$112&gt;0,$D$113&gt;0),IF(AND(CJ104&gt;$D$112,OR(CJ104&lt;$D$113,CJ104=$D$113)),GG104,0),"")</f>
        <v>0</v>
      </c>
      <c r="GH107" s="215">
        <f t="shared" si="397"/>
        <v>0</v>
      </c>
      <c r="GI107" s="215">
        <f t="shared" si="397"/>
        <v>0</v>
      </c>
      <c r="GJ107" s="215">
        <f t="shared" si="397"/>
        <v>0</v>
      </c>
      <c r="GK107" s="215">
        <f t="shared" si="397"/>
        <v>0</v>
      </c>
      <c r="GL107" s="215">
        <f t="shared" si="397"/>
        <v>0</v>
      </c>
      <c r="GM107" s="215">
        <f t="shared" si="397"/>
        <v>0</v>
      </c>
      <c r="GN107" s="215">
        <f t="shared" si="397"/>
        <v>0</v>
      </c>
      <c r="GO107" s="215">
        <f t="shared" si="397"/>
        <v>0</v>
      </c>
      <c r="GP107" s="215">
        <f t="shared" si="397"/>
        <v>0</v>
      </c>
      <c r="GQ107" s="215">
        <f t="shared" si="397"/>
        <v>0</v>
      </c>
      <c r="GR107" s="215">
        <f t="shared" si="397"/>
        <v>0</v>
      </c>
      <c r="GS107" s="215">
        <f t="shared" si="397"/>
        <v>0</v>
      </c>
      <c r="GT107" s="215">
        <f t="shared" si="397"/>
        <v>0</v>
      </c>
      <c r="GU107" s="215">
        <f t="shared" si="397"/>
        <v>0</v>
      </c>
      <c r="GV107" s="215">
        <f t="shared" si="397"/>
        <v>0</v>
      </c>
      <c r="GW107" s="215">
        <f t="shared" si="397"/>
        <v>0</v>
      </c>
      <c r="GX107" s="215">
        <f t="shared" si="397"/>
        <v>0</v>
      </c>
      <c r="GY107" s="215">
        <f t="shared" si="397"/>
        <v>0</v>
      </c>
      <c r="GZ107" s="215">
        <f t="shared" si="397"/>
        <v>0</v>
      </c>
      <c r="HA107" s="215">
        <f t="shared" si="397"/>
        <v>0</v>
      </c>
      <c r="HB107" s="215">
        <f t="shared" si="397"/>
        <v>0</v>
      </c>
      <c r="HC107" s="215">
        <f t="shared" si="397"/>
        <v>0</v>
      </c>
      <c r="HD107" s="215">
        <f t="shared" si="397"/>
        <v>0</v>
      </c>
      <c r="HE107" s="215">
        <f t="shared" si="397"/>
        <v>0</v>
      </c>
      <c r="HF107" s="215">
        <f t="shared" si="397"/>
        <v>0</v>
      </c>
      <c r="HG107" s="215">
        <f t="shared" si="397"/>
        <v>0</v>
      </c>
      <c r="HH107" s="215">
        <f t="shared" si="397"/>
        <v>0</v>
      </c>
      <c r="HI107" s="215">
        <f t="shared" si="397"/>
        <v>0</v>
      </c>
      <c r="HJ107" s="215">
        <f t="shared" si="397"/>
        <v>0</v>
      </c>
      <c r="HK107" s="215">
        <f t="shared" si="397"/>
        <v>0</v>
      </c>
      <c r="HL107" s="215">
        <f t="shared" si="397"/>
        <v>0</v>
      </c>
      <c r="HM107" s="215">
        <f t="shared" si="397"/>
        <v>0</v>
      </c>
      <c r="HN107" s="215">
        <f t="shared" si="397"/>
        <v>0</v>
      </c>
      <c r="HO107" s="215">
        <f t="shared" si="397"/>
        <v>0</v>
      </c>
      <c r="HP107" s="215">
        <f t="shared" si="397"/>
        <v>0</v>
      </c>
    </row>
    <row r="108" spans="1:224" ht="15.75" x14ac:dyDescent="0.25">
      <c r="A108" s="5"/>
      <c r="B108" s="5"/>
      <c r="C108" s="33" t="s">
        <v>31</v>
      </c>
      <c r="D108" s="102">
        <v>0.8</v>
      </c>
      <c r="E108" s="38" t="s">
        <v>35</v>
      </c>
      <c r="F108" s="40"/>
      <c r="G108" s="5"/>
      <c r="H108" s="5"/>
      <c r="I108" s="5"/>
      <c r="J108" s="5"/>
      <c r="K108" s="5"/>
      <c r="L108" s="5"/>
      <c r="M108" s="5"/>
      <c r="N108" s="5"/>
      <c r="O108" s="5"/>
      <c r="P108" s="5"/>
      <c r="Q108" s="5"/>
      <c r="R108" s="5"/>
      <c r="S108" s="5"/>
      <c r="T108" s="5"/>
      <c r="U108" s="5"/>
      <c r="DT108" s="215">
        <f>IF(AND($D$112&gt;0,$D$113&gt;0),IF(AND(W104&gt;$D$113),DT104,0),"")</f>
        <v>0</v>
      </c>
      <c r="DU108" s="215">
        <f t="shared" ref="DU108:GF108" si="398">IF(AND($D$112&gt;0,$D$113&gt;0),IF(AND(X104&gt;$D$113),DU104,0),"")</f>
        <v>0</v>
      </c>
      <c r="DV108" s="215">
        <f t="shared" si="398"/>
        <v>0</v>
      </c>
      <c r="DW108" s="215">
        <f t="shared" si="398"/>
        <v>0</v>
      </c>
      <c r="DX108" s="215">
        <f t="shared" si="398"/>
        <v>0</v>
      </c>
      <c r="DY108" s="215">
        <f t="shared" si="398"/>
        <v>0</v>
      </c>
      <c r="DZ108" s="215">
        <f t="shared" si="398"/>
        <v>0</v>
      </c>
      <c r="EA108" s="215">
        <f t="shared" si="398"/>
        <v>0</v>
      </c>
      <c r="EB108" s="215">
        <f t="shared" si="398"/>
        <v>0</v>
      </c>
      <c r="EC108" s="215">
        <f t="shared" si="398"/>
        <v>0</v>
      </c>
      <c r="ED108" s="215">
        <f t="shared" si="398"/>
        <v>0</v>
      </c>
      <c r="EE108" s="215">
        <f t="shared" si="398"/>
        <v>0</v>
      </c>
      <c r="EF108" s="215">
        <f t="shared" si="398"/>
        <v>0</v>
      </c>
      <c r="EG108" s="215">
        <f t="shared" si="398"/>
        <v>0</v>
      </c>
      <c r="EH108" s="215">
        <f t="shared" si="398"/>
        <v>0</v>
      </c>
      <c r="EI108" s="215">
        <f t="shared" si="398"/>
        <v>0</v>
      </c>
      <c r="EJ108" s="215">
        <f t="shared" si="398"/>
        <v>0</v>
      </c>
      <c r="EK108" s="215">
        <f t="shared" si="398"/>
        <v>0</v>
      </c>
      <c r="EL108" s="215">
        <f t="shared" si="398"/>
        <v>0</v>
      </c>
      <c r="EM108" s="215">
        <f t="shared" si="398"/>
        <v>0</v>
      </c>
      <c r="EN108" s="215">
        <f t="shared" si="398"/>
        <v>0</v>
      </c>
      <c r="EO108" s="215">
        <f t="shared" si="398"/>
        <v>0</v>
      </c>
      <c r="EP108" s="215">
        <f t="shared" si="398"/>
        <v>0</v>
      </c>
      <c r="EQ108" s="215">
        <f t="shared" si="398"/>
        <v>0</v>
      </c>
      <c r="ER108" s="215">
        <f t="shared" si="398"/>
        <v>0</v>
      </c>
      <c r="ES108" s="215">
        <f t="shared" si="398"/>
        <v>0</v>
      </c>
      <c r="ET108" s="215">
        <f t="shared" si="398"/>
        <v>0</v>
      </c>
      <c r="EU108" s="215">
        <f t="shared" si="398"/>
        <v>1.1339517673267276E-3</v>
      </c>
      <c r="EV108" s="215">
        <f t="shared" si="398"/>
        <v>1.2254990126229085E-3</v>
      </c>
      <c r="EW108" s="215">
        <f t="shared" si="398"/>
        <v>1.3197713470048612E-3</v>
      </c>
      <c r="EX108" s="215">
        <f t="shared" si="398"/>
        <v>1.4162886384114716E-3</v>
      </c>
      <c r="EY108" s="215">
        <f t="shared" si="398"/>
        <v>1.514510167598354E-3</v>
      </c>
      <c r="EZ108" s="215">
        <f t="shared" si="398"/>
        <v>1.6138380902182958E-3</v>
      </c>
      <c r="FA108" s="215">
        <f t="shared" si="398"/>
        <v>1.7136221852287617E-3</v>
      </c>
      <c r="FB108" s="215">
        <f t="shared" si="398"/>
        <v>1.813165875082801E-3</v>
      </c>
      <c r="FC108" s="215">
        <f t="shared" si="398"/>
        <v>1.9117334698597868E-3</v>
      </c>
      <c r="FD108" s="215">
        <f t="shared" si="398"/>
        <v>2.0085585534013422E-3</v>
      </c>
      <c r="FE108" s="215">
        <f t="shared" si="398"/>
        <v>2.102853395695976E-3</v>
      </c>
      <c r="FF108" s="215">
        <f t="shared" si="398"/>
        <v>2.1938192433193222E-3</v>
      </c>
      <c r="FG108" s="215">
        <f t="shared" si="398"/>
        <v>2.2806573098160822E-3</v>
      </c>
      <c r="FH108" s="215">
        <f t="shared" si="398"/>
        <v>2.3625802616061625E-3</v>
      </c>
      <c r="FI108" s="215">
        <f t="shared" si="398"/>
        <v>2.4388239733378818E-3</v>
      </c>
      <c r="FJ108" s="215">
        <f t="shared" si="398"/>
        <v>2.5086593105038547E-3</v>
      </c>
      <c r="FK108" s="215">
        <f t="shared" si="398"/>
        <v>2.5714036873286852E-3</v>
      </c>
      <c r="FL108" s="215">
        <f t="shared" si="398"/>
        <v>2.6264321449847496E-3</v>
      </c>
      <c r="FM108" s="215">
        <f t="shared" si="398"/>
        <v>2.6731876994209505E-3</v>
      </c>
      <c r="FN108" s="215">
        <f t="shared" si="398"/>
        <v>2.7111907195819141E-3</v>
      </c>
      <c r="FO108" s="215">
        <f t="shared" si="398"/>
        <v>2.7400471153781842E-3</v>
      </c>
      <c r="FP108" s="215">
        <f t="shared" si="398"/>
        <v>2.7594551400118828E-3</v>
      </c>
      <c r="FQ108" s="215">
        <f t="shared" si="398"/>
        <v>2.7692106424921929E-3</v>
      </c>
      <c r="FR108" s="215">
        <f t="shared" si="398"/>
        <v>2.7692106424921908E-3</v>
      </c>
      <c r="FS108" s="215">
        <f t="shared" si="398"/>
        <v>2.7594551400118767E-3</v>
      </c>
      <c r="FT108" s="215">
        <f t="shared" si="398"/>
        <v>2.7400471153781743E-3</v>
      </c>
      <c r="FU108" s="215">
        <f t="shared" si="398"/>
        <v>2.7111907195818997E-3</v>
      </c>
      <c r="FV108" s="215">
        <f t="shared" si="398"/>
        <v>2.6731876994209322E-3</v>
      </c>
      <c r="FW108" s="215">
        <f t="shared" si="398"/>
        <v>2.6264321449847279E-3</v>
      </c>
      <c r="FX108" s="215">
        <f t="shared" si="398"/>
        <v>2.5714036873286596E-3</v>
      </c>
      <c r="FY108" s="215">
        <f t="shared" si="398"/>
        <v>2.5086593105038261E-3</v>
      </c>
      <c r="FZ108" s="215">
        <f t="shared" si="398"/>
        <v>2.4388239733378505E-3</v>
      </c>
      <c r="GA108" s="215">
        <f t="shared" si="398"/>
        <v>2.3625802616061282E-3</v>
      </c>
      <c r="GB108" s="215">
        <f t="shared" si="398"/>
        <v>2.2806573098160463E-3</v>
      </c>
      <c r="GC108" s="215">
        <f t="shared" si="398"/>
        <v>2.1938192433192841E-3</v>
      </c>
      <c r="GD108" s="215">
        <f t="shared" si="398"/>
        <v>2.1028533956959365E-3</v>
      </c>
      <c r="GE108" s="215">
        <f t="shared" si="398"/>
        <v>2.008558553401301E-3</v>
      </c>
      <c r="GF108" s="215">
        <f t="shared" si="398"/>
        <v>1.9117334698597452E-3</v>
      </c>
      <c r="GG108" s="215">
        <f t="shared" ref="GG108:HP108" si="399">IF(AND($D$112&gt;0,$D$113&gt;0),IF(AND(CJ104&gt;$D$113),GG104,0),"")</f>
        <v>1.8131658750827591E-3</v>
      </c>
      <c r="GH108" s="215">
        <f t="shared" si="399"/>
        <v>1.7136221852287194E-3</v>
      </c>
      <c r="GI108" s="215">
        <f t="shared" si="399"/>
        <v>1.6138380902182537E-3</v>
      </c>
      <c r="GJ108" s="215">
        <f t="shared" si="399"/>
        <v>1.5145101675983121E-3</v>
      </c>
      <c r="GK108" s="215">
        <f t="shared" si="399"/>
        <v>1.4162886384114302E-3</v>
      </c>
      <c r="GL108" s="215">
        <f t="shared" si="399"/>
        <v>1.3197713470048205E-3</v>
      </c>
      <c r="GM108" s="215">
        <f t="shared" si="399"/>
        <v>1.225499012622869E-3</v>
      </c>
      <c r="GN108" s="215">
        <f t="shared" si="399"/>
        <v>1.133951767326689E-3</v>
      </c>
      <c r="GO108" s="215">
        <f t="shared" si="399"/>
        <v>1.045546963243974E-3</v>
      </c>
      <c r="GP108" s="215">
        <f t="shared" si="399"/>
        <v>9.6063820321757264E-4</v>
      </c>
      <c r="GQ108" s="215">
        <f t="shared" si="399"/>
        <v>8.7951552329231669E-4</v>
      </c>
      <c r="GR108" s="215">
        <f t="shared" si="399"/>
        <v>8.0240663369532167E-4</v>
      </c>
      <c r="GS108" s="215">
        <f t="shared" si="399"/>
        <v>7.2947910739405806E-4</v>
      </c>
      <c r="GT108" s="215">
        <f t="shared" si="399"/>
        <v>6.6084339215711845E-4</v>
      </c>
      <c r="GU108" s="215">
        <f t="shared" si="399"/>
        <v>5.9655651332850257E-4</v>
      </c>
      <c r="GV108" s="215">
        <f t="shared" si="399"/>
        <v>5.3662633013909142E-4</v>
      </c>
      <c r="GW108" s="215">
        <f t="shared" si="399"/>
        <v>4.8101620806570054E-4</v>
      </c>
      <c r="GX108" s="215">
        <f t="shared" si="399"/>
        <v>4.2964997314233022E-4</v>
      </c>
      <c r="GY108" s="215">
        <f t="shared" si="399"/>
        <v>3.8241702077406153E-4</v>
      </c>
      <c r="GZ108" s="215">
        <f t="shared" si="399"/>
        <v>3.3917746098143702E-4</v>
      </c>
      <c r="HA108" s="215">
        <f t="shared" si="399"/>
        <v>2.9976719355323018E-4</v>
      </c>
      <c r="HB108" s="215">
        <f t="shared" si="399"/>
        <v>2.6400281973489856E-4</v>
      </c>
      <c r="HC108" s="215">
        <f t="shared" si="399"/>
        <v>2.3168631126345014E-4</v>
      </c>
      <c r="HD108" s="215">
        <f t="shared" si="399"/>
        <v>2.0260937223928562E-4</v>
      </c>
      <c r="HE108" s="215">
        <f t="shared" si="399"/>
        <v>1.7655744400850022E-4</v>
      </c>
      <c r="HF108" s="215">
        <f t="shared" si="399"/>
        <v>1.5331331747874498E-4</v>
      </c>
      <c r="HG108" s="215">
        <f t="shared" si="399"/>
        <v>1.3266033073800452E-4</v>
      </c>
      <c r="HH108" s="215">
        <f t="shared" si="399"/>
        <v>1.1438514218997079E-4</v>
      </c>
      <c r="HI108" s="215">
        <f t="shared" si="399"/>
        <v>9.8280080437114015E-5</v>
      </c>
      <c r="HJ108" s="215">
        <f t="shared" si="399"/>
        <v>8.4145081680432791E-5</v>
      </c>
      <c r="HK108" s="215">
        <f t="shared" si="399"/>
        <v>7.178923337898E-5</v>
      </c>
      <c r="HL108" s="215">
        <f t="shared" si="399"/>
        <v>6.1031949300824037E-5</v>
      </c>
      <c r="HM108" s="215">
        <f t="shared" si="399"/>
        <v>5.1703805932971899E-5</v>
      </c>
      <c r="HN108" s="215">
        <f t="shared" si="399"/>
        <v>4.3647073579772833E-5</v>
      </c>
      <c r="HO108" s="215">
        <f t="shared" si="399"/>
        <v>3.6715977482815823E-5</v>
      </c>
      <c r="HP108" s="215">
        <f t="shared" si="399"/>
        <v>3.0776725082902829E-5</v>
      </c>
    </row>
    <row r="109" spans="1:224" ht="15.75" x14ac:dyDescent="0.25">
      <c r="A109" s="5"/>
      <c r="C109" s="33" t="s">
        <v>30</v>
      </c>
      <c r="D109" s="80">
        <f>IF(AND(D108&gt;0,D108&lt;1,NOT(K104="")),_xlfn.NORM.INV((1-$D$108)/2,$G$104,$K$104),"")</f>
        <v>1115.4565745615776</v>
      </c>
      <c r="E109" s="39"/>
      <c r="F109" s="2"/>
      <c r="G109" s="5"/>
      <c r="H109" s="5"/>
      <c r="I109" s="5"/>
      <c r="J109" s="5"/>
      <c r="K109" s="5"/>
      <c r="L109" s="5"/>
      <c r="M109" s="5"/>
      <c r="N109" s="5"/>
      <c r="O109" s="5"/>
      <c r="P109" s="5"/>
      <c r="Q109" s="5"/>
      <c r="R109" s="5"/>
      <c r="S109" s="5"/>
      <c r="T109" s="5"/>
      <c r="U109" s="5"/>
      <c r="DT109" s="277">
        <f>MAX(DT106:DT108)</f>
        <v>3.67159774828185E-5</v>
      </c>
      <c r="DU109" s="277">
        <f t="shared" ref="DU109:GF109" si="400">MAX(DU106:DU108)</f>
        <v>4.3647073579776018E-5</v>
      </c>
      <c r="DV109" s="277">
        <f t="shared" si="400"/>
        <v>5.1703805932975565E-5</v>
      </c>
      <c r="DW109" s="277">
        <f t="shared" si="400"/>
        <v>6.1031949300828334E-5</v>
      </c>
      <c r="DX109" s="277">
        <f t="shared" si="400"/>
        <v>7.1789233378984906E-5</v>
      </c>
      <c r="DY109" s="277">
        <f t="shared" si="400"/>
        <v>8.4145081680438429E-5</v>
      </c>
      <c r="DZ109" s="277">
        <f t="shared" si="400"/>
        <v>9.8280080437120426E-5</v>
      </c>
      <c r="EA109" s="277">
        <f t="shared" si="400"/>
        <v>1.1438514218997812E-4</v>
      </c>
      <c r="EB109" s="277">
        <f t="shared" si="400"/>
        <v>1.3266033073801282E-4</v>
      </c>
      <c r="EC109" s="277">
        <f t="shared" si="400"/>
        <v>1.5331331747875417E-4</v>
      </c>
      <c r="ED109" s="277">
        <f t="shared" si="400"/>
        <v>1.7655744400851071E-4</v>
      </c>
      <c r="EE109" s="277">
        <f t="shared" si="400"/>
        <v>2.026093722392973E-4</v>
      </c>
      <c r="EF109" s="277">
        <f t="shared" si="400"/>
        <v>2.3168631126346326E-4</v>
      </c>
      <c r="EG109" s="277">
        <f t="shared" si="400"/>
        <v>2.6400281973491308E-4</v>
      </c>
      <c r="EH109" s="277">
        <f t="shared" si="400"/>
        <v>2.9976719355324618E-4</v>
      </c>
      <c r="EI109" s="277">
        <f t="shared" si="400"/>
        <v>3.3917746098145469E-4</v>
      </c>
      <c r="EJ109" s="277">
        <f t="shared" si="400"/>
        <v>3.8241702077408083E-4</v>
      </c>
      <c r="EK109" s="277">
        <f t="shared" si="400"/>
        <v>4.296499731423512E-4</v>
      </c>
      <c r="EL109" s="277">
        <f t="shared" si="400"/>
        <v>4.8101620806572325E-4</v>
      </c>
      <c r="EM109" s="277">
        <f t="shared" si="400"/>
        <v>5.3662633013911614E-4</v>
      </c>
      <c r="EN109" s="277">
        <f t="shared" si="400"/>
        <v>5.9655651332852903E-4</v>
      </c>
      <c r="EO109" s="277">
        <f t="shared" si="400"/>
        <v>6.6084339215714675E-4</v>
      </c>
      <c r="EP109" s="277">
        <f t="shared" si="400"/>
        <v>7.2947910739408809E-4</v>
      </c>
      <c r="EQ109" s="277">
        <f t="shared" si="400"/>
        <v>8.0240663369535333E-4</v>
      </c>
      <c r="ER109" s="277">
        <f t="shared" si="400"/>
        <v>8.7951552329235041E-4</v>
      </c>
      <c r="ES109" s="277">
        <f t="shared" si="400"/>
        <v>9.6063820321760788E-4</v>
      </c>
      <c r="ET109" s="277">
        <f t="shared" si="400"/>
        <v>1.0455469632440111E-3</v>
      </c>
      <c r="EU109" s="277">
        <f t="shared" si="400"/>
        <v>1.1339517673267276E-3</v>
      </c>
      <c r="EV109" s="277">
        <f t="shared" si="400"/>
        <v>1.2254990126229085E-3</v>
      </c>
      <c r="EW109" s="277">
        <f t="shared" si="400"/>
        <v>1.3197713470048612E-3</v>
      </c>
      <c r="EX109" s="277">
        <f t="shared" si="400"/>
        <v>1.4162886384114716E-3</v>
      </c>
      <c r="EY109" s="277">
        <f t="shared" si="400"/>
        <v>1.514510167598354E-3</v>
      </c>
      <c r="EZ109" s="277">
        <f t="shared" si="400"/>
        <v>1.6138380902182958E-3</v>
      </c>
      <c r="FA109" s="277">
        <f t="shared" si="400"/>
        <v>1.7136221852287617E-3</v>
      </c>
      <c r="FB109" s="277">
        <f t="shared" si="400"/>
        <v>1.813165875082801E-3</v>
      </c>
      <c r="FC109" s="277">
        <f t="shared" si="400"/>
        <v>1.9117334698597868E-3</v>
      </c>
      <c r="FD109" s="277">
        <f t="shared" si="400"/>
        <v>2.0085585534013422E-3</v>
      </c>
      <c r="FE109" s="277">
        <f t="shared" si="400"/>
        <v>2.102853395695976E-3</v>
      </c>
      <c r="FF109" s="277">
        <f t="shared" si="400"/>
        <v>2.1938192433193222E-3</v>
      </c>
      <c r="FG109" s="277">
        <f t="shared" si="400"/>
        <v>2.2806573098160822E-3</v>
      </c>
      <c r="FH109" s="277">
        <f t="shared" si="400"/>
        <v>2.3625802616061625E-3</v>
      </c>
      <c r="FI109" s="277">
        <f t="shared" si="400"/>
        <v>2.4388239733378818E-3</v>
      </c>
      <c r="FJ109" s="277">
        <f t="shared" si="400"/>
        <v>2.5086593105038547E-3</v>
      </c>
      <c r="FK109" s="277">
        <f t="shared" si="400"/>
        <v>2.5714036873286852E-3</v>
      </c>
      <c r="FL109" s="277">
        <f t="shared" si="400"/>
        <v>2.6264321449847496E-3</v>
      </c>
      <c r="FM109" s="277">
        <f t="shared" si="400"/>
        <v>2.6731876994209505E-3</v>
      </c>
      <c r="FN109" s="277">
        <f t="shared" si="400"/>
        <v>2.7111907195819141E-3</v>
      </c>
      <c r="FO109" s="277">
        <f t="shared" si="400"/>
        <v>2.7400471153781842E-3</v>
      </c>
      <c r="FP109" s="277">
        <f t="shared" si="400"/>
        <v>2.7594551400118828E-3</v>
      </c>
      <c r="FQ109" s="277">
        <f t="shared" si="400"/>
        <v>2.7692106424921929E-3</v>
      </c>
      <c r="FR109" s="277">
        <f t="shared" si="400"/>
        <v>2.7692106424921908E-3</v>
      </c>
      <c r="FS109" s="277">
        <f t="shared" si="400"/>
        <v>2.7594551400118767E-3</v>
      </c>
      <c r="FT109" s="277">
        <f t="shared" si="400"/>
        <v>2.7400471153781743E-3</v>
      </c>
      <c r="FU109" s="277">
        <f t="shared" si="400"/>
        <v>2.7111907195818997E-3</v>
      </c>
      <c r="FV109" s="277">
        <f t="shared" si="400"/>
        <v>2.6731876994209322E-3</v>
      </c>
      <c r="FW109" s="277">
        <f t="shared" si="400"/>
        <v>2.6264321449847279E-3</v>
      </c>
      <c r="FX109" s="277">
        <f t="shared" si="400"/>
        <v>2.5714036873286596E-3</v>
      </c>
      <c r="FY109" s="277">
        <f t="shared" si="400"/>
        <v>2.5086593105038261E-3</v>
      </c>
      <c r="FZ109" s="277">
        <f t="shared" si="400"/>
        <v>2.4388239733378505E-3</v>
      </c>
      <c r="GA109" s="277">
        <f t="shared" si="400"/>
        <v>2.3625802616061282E-3</v>
      </c>
      <c r="GB109" s="277">
        <f t="shared" si="400"/>
        <v>2.2806573098160463E-3</v>
      </c>
      <c r="GC109" s="277">
        <f t="shared" si="400"/>
        <v>2.1938192433192841E-3</v>
      </c>
      <c r="GD109" s="277">
        <f t="shared" si="400"/>
        <v>2.1028533956959365E-3</v>
      </c>
      <c r="GE109" s="277">
        <f t="shared" si="400"/>
        <v>2.008558553401301E-3</v>
      </c>
      <c r="GF109" s="277">
        <f t="shared" si="400"/>
        <v>1.9117334698597452E-3</v>
      </c>
      <c r="GG109" s="277">
        <f t="shared" ref="GG109:HP109" si="401">MAX(GG106:GG108)</f>
        <v>1.8131658750827591E-3</v>
      </c>
      <c r="GH109" s="277">
        <f t="shared" si="401"/>
        <v>1.7136221852287194E-3</v>
      </c>
      <c r="GI109" s="277">
        <f t="shared" si="401"/>
        <v>1.6138380902182537E-3</v>
      </c>
      <c r="GJ109" s="277">
        <f t="shared" si="401"/>
        <v>1.5145101675983121E-3</v>
      </c>
      <c r="GK109" s="277">
        <f t="shared" si="401"/>
        <v>1.4162886384114302E-3</v>
      </c>
      <c r="GL109" s="277">
        <f t="shared" si="401"/>
        <v>1.3197713470048205E-3</v>
      </c>
      <c r="GM109" s="277">
        <f t="shared" si="401"/>
        <v>1.225499012622869E-3</v>
      </c>
      <c r="GN109" s="277">
        <f t="shared" si="401"/>
        <v>1.133951767326689E-3</v>
      </c>
      <c r="GO109" s="277">
        <f t="shared" si="401"/>
        <v>1.045546963243974E-3</v>
      </c>
      <c r="GP109" s="277">
        <f t="shared" si="401"/>
        <v>9.6063820321757264E-4</v>
      </c>
      <c r="GQ109" s="277">
        <f t="shared" si="401"/>
        <v>8.7951552329231669E-4</v>
      </c>
      <c r="GR109" s="277">
        <f t="shared" si="401"/>
        <v>8.0240663369532167E-4</v>
      </c>
      <c r="GS109" s="277">
        <f t="shared" si="401"/>
        <v>7.2947910739405806E-4</v>
      </c>
      <c r="GT109" s="277">
        <f t="shared" si="401"/>
        <v>6.6084339215711845E-4</v>
      </c>
      <c r="GU109" s="277">
        <f t="shared" si="401"/>
        <v>5.9655651332850257E-4</v>
      </c>
      <c r="GV109" s="277">
        <f t="shared" si="401"/>
        <v>5.3662633013909142E-4</v>
      </c>
      <c r="GW109" s="277">
        <f t="shared" si="401"/>
        <v>4.8101620806570054E-4</v>
      </c>
      <c r="GX109" s="277">
        <f t="shared" si="401"/>
        <v>4.2964997314233022E-4</v>
      </c>
      <c r="GY109" s="277">
        <f t="shared" si="401"/>
        <v>3.8241702077406153E-4</v>
      </c>
      <c r="GZ109" s="277">
        <f t="shared" si="401"/>
        <v>3.3917746098143702E-4</v>
      </c>
      <c r="HA109" s="277">
        <f t="shared" si="401"/>
        <v>2.9976719355323018E-4</v>
      </c>
      <c r="HB109" s="277">
        <f t="shared" si="401"/>
        <v>2.6400281973489856E-4</v>
      </c>
      <c r="HC109" s="277">
        <f t="shared" si="401"/>
        <v>2.3168631126345014E-4</v>
      </c>
      <c r="HD109" s="277">
        <f t="shared" si="401"/>
        <v>2.0260937223928562E-4</v>
      </c>
      <c r="HE109" s="277">
        <f t="shared" si="401"/>
        <v>1.7655744400850022E-4</v>
      </c>
      <c r="HF109" s="277">
        <f t="shared" si="401"/>
        <v>1.5331331747874498E-4</v>
      </c>
      <c r="HG109" s="277">
        <f t="shared" si="401"/>
        <v>1.3266033073800452E-4</v>
      </c>
      <c r="HH109" s="277">
        <f t="shared" si="401"/>
        <v>1.1438514218997079E-4</v>
      </c>
      <c r="HI109" s="277">
        <f t="shared" si="401"/>
        <v>9.8280080437114015E-5</v>
      </c>
      <c r="HJ109" s="277">
        <f t="shared" si="401"/>
        <v>8.4145081680432791E-5</v>
      </c>
      <c r="HK109" s="277">
        <f t="shared" si="401"/>
        <v>7.178923337898E-5</v>
      </c>
      <c r="HL109" s="277">
        <f t="shared" si="401"/>
        <v>6.1031949300824037E-5</v>
      </c>
      <c r="HM109" s="277">
        <f t="shared" si="401"/>
        <v>5.1703805932971899E-5</v>
      </c>
      <c r="HN109" s="277">
        <f t="shared" si="401"/>
        <v>4.3647073579772833E-5</v>
      </c>
      <c r="HO109" s="277">
        <f t="shared" si="401"/>
        <v>3.6715977482815823E-5</v>
      </c>
      <c r="HP109" s="277">
        <f t="shared" si="401"/>
        <v>3.0776725082902829E-5</v>
      </c>
    </row>
    <row r="110" spans="1:224" ht="15.75" x14ac:dyDescent="0.25">
      <c r="A110" s="5"/>
      <c r="B110" s="5"/>
      <c r="C110" s="33" t="s">
        <v>84</v>
      </c>
      <c r="D110" s="80">
        <f>IF(AND(D108&gt;0,D108&lt;1,NOT(K104="")),_xlfn.NORM.INV(($D$108+(1-$D$108)/2),$G$104,$K$104),"")</f>
        <v>1484.5434254384224</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81" t="s">
        <v>33</v>
      </c>
      <c r="D112" s="103">
        <v>800</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81" t="s">
        <v>34</v>
      </c>
      <c r="D113" s="103">
        <v>1100</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81" t="s">
        <v>85</v>
      </c>
      <c r="D114" s="43">
        <f>IF(AND($D$112&gt;0,$D$113&gt;0,$D$112&lt;$D$113,NOT(K104="")),_xlfn.NORM.DIST($D$113,$G$104,$K$104,TRUE)-_xlfn.NORM.DIST($D$112,$G$104,$K$104,TRUE),"")</f>
        <v>8.2175185436266132E-2</v>
      </c>
      <c r="E114" s="39"/>
      <c r="F114" s="46" t="s">
        <v>66</v>
      </c>
      <c r="G114" s="5"/>
      <c r="H114" s="5"/>
      <c r="I114" s="5"/>
      <c r="J114" s="5"/>
      <c r="K114" s="5"/>
      <c r="L114" s="5"/>
      <c r="M114" s="5"/>
      <c r="N114" s="5"/>
      <c r="O114" s="5"/>
      <c r="P114" s="5"/>
      <c r="Q114" s="5"/>
      <c r="R114" s="5"/>
      <c r="S114" s="5"/>
      <c r="T114" s="5"/>
      <c r="U114" s="5"/>
    </row>
    <row r="115" spans="1:21" ht="17.25" x14ac:dyDescent="0.3">
      <c r="A115" s="5"/>
      <c r="B115" s="5"/>
      <c r="C115" s="81" t="s">
        <v>283</v>
      </c>
      <c r="D115" s="45">
        <f>IF(AND($D$112&gt;0,$D$113&gt;0,$D$112&lt;$D$113,NOT($K$104="")),_xlfn.NORM.DIST(D112,$G$104,$K$104,TRUE),"")</f>
        <v>2.5808443768840294E-4</v>
      </c>
      <c r="E115" s="39"/>
      <c r="F115" s="46" t="s">
        <v>67</v>
      </c>
      <c r="G115" s="5"/>
      <c r="H115" s="5"/>
      <c r="I115" s="5"/>
      <c r="J115" s="5"/>
      <c r="K115" s="5"/>
      <c r="L115" s="5"/>
      <c r="M115" s="5"/>
      <c r="N115" s="5"/>
      <c r="O115" s="5"/>
      <c r="P115" s="5"/>
      <c r="Q115" s="5"/>
      <c r="R115" s="5"/>
      <c r="S115" s="5"/>
      <c r="T115" s="5"/>
      <c r="U115" s="5"/>
    </row>
    <row r="116" spans="1:21" ht="17.25" x14ac:dyDescent="0.3">
      <c r="A116" s="5"/>
      <c r="B116" s="5"/>
      <c r="C116" s="81" t="s">
        <v>284</v>
      </c>
      <c r="D116" s="44">
        <f>IF(AND($D$112&gt;0,$D$113&gt;0,$D$112&lt;$D$113,NOT($K$104="")),1-_xlfn.NORM.DIST(D113,$G$104,$K$104,TRUE),"")</f>
        <v>0.9175667301260455</v>
      </c>
      <c r="E116" s="39"/>
      <c r="F116" s="46" t="s">
        <v>65</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4i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36" t="s">
        <v>146</v>
      </c>
      <c r="C148" s="336"/>
      <c r="D148" s="336"/>
      <c r="E148" s="336"/>
      <c r="F148" s="336"/>
      <c r="G148" s="336"/>
      <c r="H148" s="336"/>
      <c r="I148" s="107"/>
      <c r="J148" s="2"/>
      <c r="K148" s="2"/>
      <c r="L148" s="5"/>
      <c r="M148" s="5"/>
      <c r="N148" s="5"/>
      <c r="O148" s="5"/>
      <c r="P148" s="5"/>
      <c r="Q148" s="5"/>
      <c r="R148" s="5"/>
      <c r="S148" s="5"/>
      <c r="T148" s="5"/>
      <c r="U148" s="5"/>
    </row>
    <row r="149" spans="1:21" x14ac:dyDescent="0.25">
      <c r="A149" s="2"/>
      <c r="B149" s="336" t="s">
        <v>147</v>
      </c>
      <c r="C149" s="336"/>
      <c r="D149" s="336"/>
      <c r="E149" s="336"/>
      <c r="F149" s="336"/>
      <c r="G149" s="336"/>
      <c r="H149" s="336"/>
      <c r="I149" s="107"/>
      <c r="J149" s="2"/>
      <c r="K149" s="2"/>
      <c r="L149" s="5"/>
      <c r="M149" s="5"/>
      <c r="N149" s="5"/>
      <c r="O149" s="5"/>
      <c r="P149" s="5"/>
      <c r="Q149" s="5"/>
      <c r="R149" s="5"/>
      <c r="S149" s="5"/>
      <c r="T149" s="5"/>
      <c r="U149" s="5"/>
    </row>
    <row r="150" spans="1:21" x14ac:dyDescent="0.25">
      <c r="A150" s="2"/>
      <c r="B150" s="336" t="s">
        <v>96</v>
      </c>
      <c r="C150" s="336"/>
      <c r="D150" s="336"/>
      <c r="E150" s="336"/>
      <c r="F150" s="336"/>
      <c r="G150" s="336"/>
      <c r="H150" s="336"/>
      <c r="I150" s="107"/>
      <c r="J150" s="2"/>
      <c r="K150" s="2"/>
      <c r="L150" s="5"/>
      <c r="M150" s="5"/>
      <c r="N150" s="5"/>
      <c r="O150" s="5"/>
      <c r="P150" s="5"/>
      <c r="Q150" s="5"/>
      <c r="R150" s="5"/>
      <c r="S150" s="5"/>
      <c r="T150" s="5"/>
      <c r="U150" s="5"/>
    </row>
    <row r="151" spans="1:21" x14ac:dyDescent="0.25">
      <c r="A151" s="2"/>
      <c r="B151" s="336" t="s">
        <v>229</v>
      </c>
      <c r="C151" s="336"/>
      <c r="D151" s="336"/>
      <c r="E151" s="336"/>
      <c r="F151" s="336"/>
      <c r="G151" s="336"/>
      <c r="H151" s="336"/>
      <c r="I151" s="107"/>
      <c r="J151" s="2"/>
      <c r="K151" s="2"/>
      <c r="L151" s="5"/>
      <c r="M151" s="5"/>
      <c r="N151" s="5"/>
      <c r="O151" s="5"/>
      <c r="P151" s="5"/>
      <c r="Q151" s="5"/>
      <c r="R151" s="5"/>
      <c r="S151" s="5"/>
      <c r="T151" s="5"/>
      <c r="U151" s="5"/>
    </row>
    <row r="152" spans="1:21" x14ac:dyDescent="0.25">
      <c r="A152" s="2"/>
      <c r="B152" s="336" t="s">
        <v>97</v>
      </c>
      <c r="C152" s="336"/>
      <c r="D152" s="336"/>
      <c r="E152" s="336"/>
      <c r="F152" s="336"/>
      <c r="G152" s="336"/>
      <c r="H152" s="336"/>
      <c r="I152" s="107"/>
      <c r="J152" s="2"/>
      <c r="K152" s="2"/>
      <c r="L152" s="5"/>
      <c r="M152" s="5"/>
      <c r="N152" s="5"/>
      <c r="O152" s="5"/>
      <c r="P152" s="5"/>
      <c r="Q152" s="5"/>
      <c r="R152" s="5"/>
      <c r="S152" s="5"/>
      <c r="T152" s="5"/>
      <c r="U152" s="5"/>
    </row>
    <row r="153" spans="1:21" x14ac:dyDescent="0.25">
      <c r="A153" s="2"/>
      <c r="B153" s="158" t="s">
        <v>224</v>
      </c>
      <c r="C153" s="5"/>
      <c r="D153" s="5"/>
      <c r="E153" s="5"/>
      <c r="F153" s="2"/>
      <c r="G153" s="2"/>
      <c r="H153" s="5"/>
      <c r="I153" s="5"/>
      <c r="J153" s="2"/>
      <c r="K153" s="2"/>
      <c r="L153" s="5"/>
      <c r="M153" s="5"/>
      <c r="N153" s="5"/>
      <c r="O153" s="5"/>
      <c r="P153" s="5"/>
      <c r="Q153" s="5"/>
      <c r="R153" s="5"/>
      <c r="S153" s="5"/>
      <c r="T153" s="5"/>
      <c r="U153" s="5"/>
    </row>
    <row r="154" spans="1:21" x14ac:dyDescent="0.25">
      <c r="A154" s="2"/>
      <c r="B154" s="158" t="s">
        <v>94</v>
      </c>
      <c r="C154" s="5"/>
      <c r="D154" s="5"/>
      <c r="E154" s="5"/>
      <c r="F154" s="2"/>
      <c r="G154" s="2"/>
      <c r="H154" s="5"/>
      <c r="I154" s="5"/>
      <c r="J154" s="2"/>
      <c r="K154" s="2"/>
      <c r="L154" s="5"/>
      <c r="M154" s="5"/>
      <c r="N154" s="5"/>
      <c r="O154" s="5"/>
      <c r="P154" s="5"/>
      <c r="Q154" s="5"/>
      <c r="R154" s="5"/>
      <c r="S154" s="5"/>
      <c r="T154" s="5"/>
      <c r="U154" s="5"/>
    </row>
    <row r="155" spans="1:21" x14ac:dyDescent="0.25">
      <c r="A155" s="19"/>
      <c r="B155" s="158" t="s">
        <v>223</v>
      </c>
      <c r="C155" s="5"/>
      <c r="D155" s="5"/>
      <c r="E155" s="2"/>
      <c r="F155" s="2"/>
      <c r="G155" s="5"/>
      <c r="H155" s="2"/>
      <c r="I155" s="2"/>
      <c r="J155" s="5"/>
      <c r="K155" s="5"/>
      <c r="L155" s="5"/>
      <c r="M155" s="5"/>
      <c r="N155" s="5"/>
      <c r="O155" s="5"/>
      <c r="P155" s="5"/>
      <c r="Q155" s="5"/>
      <c r="R155" s="5"/>
      <c r="S155" s="5"/>
      <c r="T155" s="5"/>
      <c r="U155" s="5"/>
    </row>
    <row r="156" spans="1:21" x14ac:dyDescent="0.25">
      <c r="A156" s="19"/>
      <c r="B156" s="158" t="s">
        <v>225</v>
      </c>
      <c r="C156" s="5"/>
      <c r="D156" s="5"/>
      <c r="E156" s="2"/>
      <c r="F156" s="2"/>
      <c r="G156" s="5"/>
      <c r="H156" s="2"/>
      <c r="I156" s="2"/>
      <c r="J156" s="5"/>
      <c r="K156" s="5"/>
      <c r="L156" s="5"/>
      <c r="M156" s="5"/>
      <c r="N156" s="5"/>
      <c r="O156" s="5"/>
      <c r="P156" s="5"/>
      <c r="Q156" s="5"/>
      <c r="R156" s="5"/>
      <c r="S156" s="5"/>
      <c r="T156" s="5"/>
      <c r="U156" s="5"/>
    </row>
    <row r="157" spans="1:21" x14ac:dyDescent="0.25">
      <c r="A157" s="19"/>
      <c r="B157" s="158" t="s">
        <v>808</v>
      </c>
      <c r="C157" s="5"/>
      <c r="D157" s="5"/>
      <c r="E157" s="2"/>
      <c r="F157" s="2"/>
      <c r="G157" s="5"/>
      <c r="H157" s="2"/>
      <c r="I157" s="2"/>
      <c r="J157" s="5"/>
      <c r="K157" s="5"/>
      <c r="L157" s="5"/>
      <c r="M157" s="5"/>
      <c r="N157" s="5"/>
      <c r="O157" s="5"/>
      <c r="P157" s="5"/>
      <c r="Q157" s="5"/>
      <c r="R157" s="5"/>
      <c r="S157" s="5"/>
      <c r="T157" s="5"/>
      <c r="U157" s="5"/>
    </row>
    <row r="158" spans="1:21" x14ac:dyDescent="0.25">
      <c r="A158" s="19"/>
      <c r="B158" s="158" t="s">
        <v>809</v>
      </c>
      <c r="C158" s="5"/>
      <c r="D158" s="5"/>
      <c r="E158" s="2"/>
      <c r="F158" s="2"/>
      <c r="G158" s="5"/>
      <c r="H158" s="2"/>
      <c r="I158" s="2"/>
      <c r="J158" s="5"/>
      <c r="K158" s="5"/>
      <c r="L158" s="5"/>
      <c r="M158" s="5"/>
      <c r="N158" s="5"/>
      <c r="O158" s="5"/>
      <c r="P158" s="5"/>
      <c r="Q158" s="5"/>
      <c r="R158" s="5"/>
      <c r="S158" s="5"/>
      <c r="T158" s="5"/>
      <c r="U158" s="5"/>
    </row>
    <row r="159" spans="1:21" x14ac:dyDescent="0.25">
      <c r="B159" s="158"/>
    </row>
    <row r="160" spans="1:21" x14ac:dyDescent="0.25">
      <c r="B160" s="158" t="s">
        <v>810</v>
      </c>
    </row>
    <row r="161" spans="1:9" x14ac:dyDescent="0.25">
      <c r="B161" s="158" t="s">
        <v>93</v>
      </c>
    </row>
    <row r="162" spans="1:9" x14ac:dyDescent="0.25">
      <c r="B162" s="355" t="s">
        <v>815</v>
      </c>
      <c r="C162" s="355"/>
      <c r="D162" s="355"/>
      <c r="E162" s="355"/>
      <c r="F162" s="355"/>
      <c r="G162" s="355"/>
      <c r="H162" s="35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K4:K104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838</v>
      </c>
      <c r="C1" s="55"/>
      <c r="E1" s="5"/>
      <c r="F1" s="5"/>
      <c r="G1" s="5"/>
      <c r="H1" s="5"/>
      <c r="I1" s="2"/>
      <c r="J1" s="2"/>
      <c r="K1" s="5"/>
      <c r="L1" s="2"/>
      <c r="M1" s="2"/>
      <c r="N1" s="5"/>
      <c r="O1" s="5"/>
      <c r="P1" s="5"/>
      <c r="Q1" s="350" t="s">
        <v>78</v>
      </c>
      <c r="R1" s="351"/>
      <c r="S1" s="362" t="str">
        <f>VLOOKUP(Q1,VLookups!A43:C44,3,FALSE)</f>
        <v>Show the likelihood that the SPERT estimates will be EQUAL TO or GREATER THAN an uncertainty</v>
      </c>
      <c r="T1" s="362"/>
      <c r="U1" s="362"/>
      <c r="V1" s="362"/>
      <c r="W1" s="362"/>
      <c r="X1" s="362"/>
      <c r="Y1" s="5"/>
    </row>
    <row r="2" spans="1:229" ht="15" customHeight="1" x14ac:dyDescent="0.25">
      <c r="A2" s="2"/>
      <c r="C2" s="2"/>
      <c r="D2" s="53">
        <v>-0.5</v>
      </c>
      <c r="E2" s="125" t="s">
        <v>105</v>
      </c>
      <c r="F2" s="105">
        <v>1</v>
      </c>
      <c r="G2" s="2"/>
      <c r="I2" s="26"/>
      <c r="J2" s="26"/>
      <c r="K2" s="25"/>
      <c r="L2" s="26"/>
      <c r="M2" s="26"/>
      <c r="N2" s="5"/>
      <c r="O2" s="5"/>
      <c r="P2" s="5"/>
      <c r="Q2" s="360" t="s">
        <v>75</v>
      </c>
      <c r="R2" s="360" t="s">
        <v>76</v>
      </c>
      <c r="S2" s="357" t="s">
        <v>55</v>
      </c>
      <c r="T2" s="358"/>
      <c r="U2" s="358"/>
      <c r="V2" s="358"/>
      <c r="W2" s="358"/>
      <c r="X2" s="359"/>
      <c r="Y2" s="5"/>
      <c r="Z2" s="171" t="s">
        <v>190</v>
      </c>
    </row>
    <row r="3" spans="1:229" x14ac:dyDescent="0.25">
      <c r="A3" s="109" t="s">
        <v>5</v>
      </c>
      <c r="B3" s="127" t="s">
        <v>107</v>
      </c>
      <c r="C3" s="127" t="s">
        <v>109</v>
      </c>
      <c r="D3" s="122" t="s">
        <v>42</v>
      </c>
      <c r="E3" s="123" t="s">
        <v>6</v>
      </c>
      <c r="F3" s="124" t="s">
        <v>43</v>
      </c>
      <c r="G3" s="127" t="s">
        <v>110</v>
      </c>
      <c r="H3" s="127" t="s">
        <v>108</v>
      </c>
      <c r="I3" s="108"/>
      <c r="J3" s="58"/>
      <c r="K3" s="58" t="s">
        <v>71</v>
      </c>
      <c r="L3" s="58" t="s">
        <v>9</v>
      </c>
      <c r="M3" s="58" t="s">
        <v>184</v>
      </c>
      <c r="N3" s="58" t="s">
        <v>824</v>
      </c>
      <c r="O3" s="58" t="s">
        <v>69</v>
      </c>
      <c r="P3" s="58" t="s">
        <v>87</v>
      </c>
      <c r="Q3" s="361"/>
      <c r="R3" s="361"/>
      <c r="S3" s="104">
        <v>0.1</v>
      </c>
      <c r="T3" s="54">
        <v>0.9</v>
      </c>
      <c r="U3" s="54">
        <v>0.85</v>
      </c>
      <c r="V3" s="54">
        <v>0.8</v>
      </c>
      <c r="W3" s="54">
        <v>0.75</v>
      </c>
      <c r="X3" s="54">
        <v>0.7</v>
      </c>
      <c r="Y3" s="5"/>
      <c r="Z3" s="171" t="s">
        <v>191</v>
      </c>
      <c r="DX3" s="171" t="s">
        <v>185</v>
      </c>
      <c r="HU3" s="174" t="s">
        <v>232</v>
      </c>
    </row>
    <row r="4" spans="1:229" x14ac:dyDescent="0.25">
      <c r="A4" s="4">
        <v>1</v>
      </c>
      <c r="B4" s="119"/>
      <c r="C4" s="120"/>
      <c r="D4" s="126">
        <f>IF(ISBLANK(E4),"",IF(NOT(ISBLANK(C4)),C4,IF(NOT(ISBLANK(B4)),E4*(1+B4),E4*(1+$D$2))))</f>
        <v>60</v>
      </c>
      <c r="E4" s="99">
        <v>120</v>
      </c>
      <c r="F4" s="126">
        <f>IF(ISBLANK(E4),"",IF(NOT(ISBLANK(G4)),G4,IF(NOT(ISBLANK(H4)),E4*(1+H4),E4*(1+$F$2))))</f>
        <v>240</v>
      </c>
      <c r="G4" s="120"/>
      <c r="H4" s="118"/>
      <c r="I4" s="36">
        <f t="shared" ref="I4:I67" si="0">IF(OR(ISBLANK(E4),ISBLANK(F4),ISBLANK(D4)),"",IF(AND(D4&gt;0,E4&gt;0,F4&gt;0),IF(E4&gt;D4,IF(F4&gt;E4,1,-1),-1)))</f>
        <v>1</v>
      </c>
      <c r="J4" s="36">
        <f t="shared" ref="J4:J67" si="1">IF(OR(ISBLANK(D4),ISBLANK(E4),ISBLANK(F4)),"",IFERROR(MIN(E4-D4,F4-E4)/MAX(E4-D4,F4-E4),""))</f>
        <v>0.5</v>
      </c>
      <c r="K4" s="77">
        <f>IF(AND(D4&gt;0,E4&gt;0,F4&gt;0),(D4+(4*E4)+F4)/6,"")</f>
        <v>130</v>
      </c>
      <c r="L4" s="23" t="s">
        <v>14</v>
      </c>
      <c r="M4" s="58"/>
      <c r="N4" s="300"/>
      <c r="O4" s="78">
        <f>IF(AND(D4&gt;0,E4&gt;0,F4&gt;0),IF(ISBLANK(N4),IF(ISBLANK(L4),"",(F4-D4)*VLOOKUP(L4,VLookups!$A$4:$B$13,2,FALSE)),N4),"")</f>
        <v>12.727922061357855</v>
      </c>
      <c r="P4" s="79">
        <f t="shared" ref="P4:P35" si="2">IF(O4="","",O4^2)</f>
        <v>162</v>
      </c>
      <c r="Q4" s="99">
        <v>150</v>
      </c>
      <c r="R4" s="290">
        <f>IF(AND(Q4&gt;0,E4&gt;0,NOT(O4="")),ABS(VLOOKUP($Q$1,VLookups!$A$43:$B$44,2,FALSE)-_xlfn.NORM.DIST(Q4,K4,O4,TRUE)),"")</f>
        <v>0.94194912800972574</v>
      </c>
      <c r="S4" s="98">
        <f>IF(AND($D4&gt;0,$E4&gt;0,$F4&gt;0,NOT(ISBLANK($L4))),_xlfn.NORM.INV(ABS(VLOOKUP($Q$1,VLookups!$A$43:$B$44,2,FALSE)-S$3),$K4,$O4),"")</f>
        <v>113.68851155613717</v>
      </c>
      <c r="T4" s="97">
        <f>IF(AND($D4&gt;0,$E4&gt;0,$F4&gt;0,NOT(ISBLANK($L4))),_xlfn.NORM.INV(ABS(VLOOKUP($Q$1,VLookups!$A$43:$B$44,2,FALSE)-T$3),$K4,$O4),"")</f>
        <v>146.31148844386283</v>
      </c>
      <c r="U4" s="98">
        <f>IF(AND($D4&gt;0,$E4&gt;0,$F4&gt;0,NOT(ISBLANK($L4))),_xlfn.NORM.INV(ABS(VLOOKUP($Q$1,VLookups!$A$43:$B$44,2,FALSE)-U$3),$K4,$O4),"")</f>
        <v>143.19164340326591</v>
      </c>
      <c r="V4" s="97">
        <f>IF(AND($D4&gt;0,$E4&gt;0,$F4&gt;0,NOT(ISBLANK($L4))),_xlfn.NORM.INV(ABS(VLOOKUP($Q$1,VLookups!$A$43:$B$44,2,FALSE)-V$3),$K4,$O4),"")</f>
        <v>140.71208946609991</v>
      </c>
      <c r="W4" s="98">
        <f>IF(AND($D4&gt;0,$E4&gt;0,$F4&gt;0,NOT(ISBLANK($L4))),_xlfn.NORM.INV(ABS(VLOOKUP($Q$1,VLookups!$A$43:$B$44,2,FALSE)-W$3),$K4,$O4),"")</f>
        <v>138.58485297168045</v>
      </c>
      <c r="X4" s="97">
        <f>IF(AND($D4&gt;0,$E4&gt;0,$F4&gt;0,NOT(ISBLANK($L4))),_xlfn.NORM.INV(ABS(VLOOKUP($Q$1,VLookups!$A$43:$B$44,2,FALSE)-X$3),$K4,$O4),"")</f>
        <v>136.67452885468404</v>
      </c>
      <c r="Y4" s="5"/>
      <c r="Z4" s="172">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3">
        <f t="shared" ref="DX4:DX35" si="6">IF(ISNONTEXT($O4),_xlfn.NORM.DIST(AA4,$K4,$O4,FALSE),NA())</f>
        <v>6.9684777237783428E-25</v>
      </c>
      <c r="DY4" s="173">
        <f t="shared" ref="DY4:DY35" si="7">IF(ISNONTEXT($O4),_xlfn.NORM.DIST(AB4,$K4,$O4,FALSE),NA())</f>
        <v>7.5265843513652467E-24</v>
      </c>
      <c r="DZ4" s="173">
        <f t="shared" ref="DZ4:DZ35" si="8">IF(ISNONTEXT($O4),_xlfn.NORM.DIST(AC4,$K4,$O4,FALSE),NA())</f>
        <v>7.6900732942609377E-23</v>
      </c>
      <c r="EA4" s="173">
        <f t="shared" ref="EA4:EA35" si="9">IF(ISNONTEXT($O4),_xlfn.NORM.DIST(AD4,$K4,$O4,FALSE),NA())</f>
        <v>7.4325108828212766E-22</v>
      </c>
      <c r="EB4" s="173">
        <f t="shared" ref="EB4:EB35" si="10">IF(ISNONTEXT($O4),_xlfn.NORM.DIST(AE4,$K4,$O4,FALSE),NA())</f>
        <v>6.7953707621369362E-21</v>
      </c>
      <c r="EC4" s="173">
        <f t="shared" ref="EC4:EC35" si="11">IF(ISNONTEXT($O4),_xlfn.NORM.DIST(AF4,$K4,$O4,FALSE),NA())</f>
        <v>5.8771028299553976E-20</v>
      </c>
      <c r="ED4" s="173">
        <f t="shared" ref="ED4:ED35" si="12">IF(ISNONTEXT($O4),_xlfn.NORM.DIST(AG4,$K4,$O4,FALSE),NA())</f>
        <v>4.8082379351379858E-19</v>
      </c>
      <c r="EE4" s="173">
        <f t="shared" ref="EE4:EE35" si="13">IF(ISNONTEXT($O4),_xlfn.NORM.DIST(AH4,$K4,$O4,FALSE),NA())</f>
        <v>3.7211839606947974E-18</v>
      </c>
      <c r="EF4" s="173">
        <f t="shared" ref="EF4:EF35" si="14">IF(ISNONTEXT($O4),_xlfn.NORM.DIST(AI4,$K4,$O4,FALSE),NA())</f>
        <v>2.7242619145989223E-17</v>
      </c>
      <c r="EG4" s="173">
        <f t="shared" ref="EG4:EG35" si="15">IF(ISNONTEXT($O4),_xlfn.NORM.DIST(AJ4,$K4,$O4,FALSE),NA())</f>
        <v>1.8866402969921681E-16</v>
      </c>
      <c r="EH4" s="173">
        <f t="shared" ref="EH4:EH35" si="16">IF(ISNONTEXT($O4),_xlfn.NORM.DIST(AK4,$K4,$O4,FALSE),NA())</f>
        <v>1.2359527908805918E-15</v>
      </c>
      <c r="EI4" s="173">
        <f t="shared" ref="EI4:EI35" si="17">IF(ISNONTEXT($O4),_xlfn.NORM.DIST(AL4,$K4,$O4,FALSE),NA())</f>
        <v>7.6592666172814608E-15</v>
      </c>
      <c r="EJ4" s="173">
        <f t="shared" ref="EJ4:EJ35" si="18">IF(ISNONTEXT($O4),_xlfn.NORM.DIST(AM4,$K4,$O4,FALSE),NA())</f>
        <v>4.4899863552250668E-14</v>
      </c>
      <c r="EK4" s="173">
        <f t="shared" ref="EK4:EK35" si="19">IF(ISNONTEXT($O4),_xlfn.NORM.DIST(AN4,$K4,$O4,FALSE),NA())</f>
        <v>2.4898626113584396E-13</v>
      </c>
      <c r="EL4" s="173">
        <f t="shared" ref="EL4:EL35" si="20">IF(ISNONTEXT($O4),_xlfn.NORM.DIST(AO4,$K4,$O4,FALSE),NA())</f>
        <v>1.3061055504210289E-12</v>
      </c>
      <c r="EM4" s="173">
        <f t="shared" ref="EM4:EM35" si="21">IF(ISNONTEXT($O4),_xlfn.NORM.DIST(AP4,$K4,$O4,FALSE),NA())</f>
        <v>6.481174209111375E-12</v>
      </c>
      <c r="EN4" s="173">
        <f t="shared" ref="EN4:EN35" si="22">IF(ISNONTEXT($O4),_xlfn.NORM.DIST(AQ4,$K4,$O4,FALSE),NA())</f>
        <v>3.0422972438497199E-11</v>
      </c>
      <c r="EO4" s="173">
        <f t="shared" ref="EO4:EO35" si="23">IF(ISNONTEXT($O4),_xlfn.NORM.DIST(AR4,$K4,$O4,FALSE),NA())</f>
        <v>1.3508966404695406E-10</v>
      </c>
      <c r="EP4" s="173">
        <f t="shared" ref="EP4:EP35" si="24">IF(ISNONTEXT($O4),_xlfn.NORM.DIST(AS4,$K4,$O4,FALSE),NA())</f>
        <v>5.6743370394011511E-10</v>
      </c>
      <c r="EQ4" s="173">
        <f t="shared" ref="EQ4:EQ35" si="25">IF(ISNONTEXT($O4),_xlfn.NORM.DIST(AT4,$K4,$O4,FALSE),NA())</f>
        <v>2.2546579401310292E-9</v>
      </c>
      <c r="ER4" s="173">
        <f t="shared" ref="ER4:ER35" si="26">IF(ISNONTEXT($O4),_xlfn.NORM.DIST(AU4,$K4,$O4,FALSE),NA())</f>
        <v>8.4745906058224366E-9</v>
      </c>
      <c r="ES4" s="173">
        <f t="shared" ref="ES4:ES35" si="27">IF(ISNONTEXT($O4),_xlfn.NORM.DIST(AV4,$K4,$O4,FALSE),NA())</f>
        <v>3.0132094450624319E-8</v>
      </c>
      <c r="ET4" s="173">
        <f t="shared" ref="ET4:ET35" si="28">IF(ISNONTEXT($O4),_xlfn.NORM.DIST(AW4,$K4,$O4,FALSE),NA())</f>
        <v>1.0134736033162274E-7</v>
      </c>
      <c r="EU4" s="173">
        <f t="shared" ref="EU4:EU35" si="29">IF(ISNONTEXT($O4),_xlfn.NORM.DIST(AX4,$K4,$O4,FALSE),NA())</f>
        <v>3.2245424006306187E-7</v>
      </c>
      <c r="EV4" s="173">
        <f t="shared" ref="EV4:EV35" si="30">IF(ISNONTEXT($O4),_xlfn.NORM.DIST(AY4,$K4,$O4,FALSE),NA())</f>
        <v>9.7050163445319488E-7</v>
      </c>
      <c r="EW4" s="173">
        <f t="shared" ref="EW4:EW35" si="31">IF(ISNONTEXT($O4),_xlfn.NORM.DIST(AZ4,$K4,$O4,FALSE),NA())</f>
        <v>2.7631023934709469E-6</v>
      </c>
      <c r="EX4" s="173">
        <f t="shared" ref="EX4:EX35" si="32">IF(ISNONTEXT($O4),_xlfn.NORM.DIST(BA4,$K4,$O4,FALSE),NA())</f>
        <v>7.4416667165502108E-6</v>
      </c>
      <c r="EY4" s="173">
        <f t="shared" ref="EY4:EY35" si="33">IF(ISNONTEXT($O4),_xlfn.NORM.DIST(BB4,$K4,$O4,FALSE),NA())</f>
        <v>1.8959024213749054E-5</v>
      </c>
      <c r="EZ4" s="173">
        <f t="shared" ref="EZ4:EZ35" si="34">IF(ISNONTEXT($O4),_xlfn.NORM.DIST(BC4,$K4,$O4,FALSE),NA())</f>
        <v>4.5691380043308523E-5</v>
      </c>
      <c r="FA4" s="173">
        <f t="shared" ref="FA4:FA35" si="35">IF(ISNONTEXT($O4),_xlfn.NORM.DIST(BD4,$K4,$O4,FALSE),NA())</f>
        <v>1.0416578679311947E-4</v>
      </c>
      <c r="FB4" s="173">
        <f t="shared" ref="FB4:FB35" si="36">IF(ISNONTEXT($O4),_xlfn.NORM.DIST(BE4,$K4,$O4,FALSE),NA())</f>
        <v>2.2464070343153941E-4</v>
      </c>
      <c r="FC4" s="173">
        <f t="shared" ref="FC4:FC35" si="37">IF(ISNONTEXT($O4),_xlfn.NORM.DIST(BF4,$K4,$O4,FALSE),NA())</f>
        <v>4.5827306359179983E-4</v>
      </c>
      <c r="FD4" s="173">
        <f t="shared" ref="FD4:FD35" si="38">IF(ISNONTEXT($O4),_xlfn.NORM.DIST(BG4,$K4,$O4,FALSE),NA())</f>
        <v>8.8436743132465421E-4</v>
      </c>
      <c r="FE4" s="173">
        <f t="shared" ref="FE4:FE35" si="39">IF(ISNONTEXT($O4),_xlfn.NORM.DIST(BH4,$K4,$O4,FALSE),NA())</f>
        <v>1.6144094036297347E-3</v>
      </c>
      <c r="FF4" s="173">
        <f t="shared" ref="FF4:FF35" si="40">IF(ISNONTEXT($O4),_xlfn.NORM.DIST(BI4,$K4,$O4,FALSE),NA())</f>
        <v>2.7878355096275682E-3</v>
      </c>
      <c r="FG4" s="173">
        <f t="shared" ref="FG4:FG35" si="41">IF(ISNONTEXT($O4),_xlfn.NORM.DIST(BJ4,$K4,$O4,FALSE),NA())</f>
        <v>4.5540012060847623E-3</v>
      </c>
      <c r="FH4" s="173">
        <f t="shared" ref="FH4:FH35" si="42">IF(ISNONTEXT($O4),_xlfn.NORM.DIST(BK4,$K4,$O4,FALSE),NA())</f>
        <v>7.0370666736603608E-3</v>
      </c>
      <c r="FI4" s="173">
        <f t="shared" ref="FI4:FI35" si="43">IF(ISNONTEXT($O4),_xlfn.NORM.DIST(BL4,$K4,$O4,FALSE),NA())</f>
        <v>1.0286383674383061E-2</v>
      </c>
      <c r="FJ4" s="173">
        <f t="shared" ref="FJ4:FJ35" si="44">IF(ISNONTEXT($O4),_xlfn.NORM.DIST(BM4,$K4,$O4,FALSE),NA())</f>
        <v>1.4223494240528515E-2</v>
      </c>
      <c r="FK4" s="173">
        <f t="shared" ref="FK4:FK35" si="45">IF(ISNONTEXT($O4),_xlfn.NORM.DIST(BN4,$K4,$O4,FALSE),NA())</f>
        <v>1.8604688891485744E-2</v>
      </c>
      <c r="FL4" s="173">
        <f t="shared" ref="FL4:FL35" si="46">IF(ISNONTEXT($O4),_xlfn.NORM.DIST(BO4,$K4,$O4,FALSE),NA())</f>
        <v>2.3020303855851111E-2</v>
      </c>
      <c r="FM4" s="173">
        <f t="shared" ref="FM4:FM35" si="47">IF(ISNONTEXT($O4),_xlfn.NORM.DIST(BP4,$K4,$O4,FALSE),NA())</f>
        <v>2.6944629747919346E-2</v>
      </c>
      <c r="FN4" s="173">
        <f t="shared" ref="FN4:FN35" si="48">IF(ISNONTEXT($O4),_xlfn.NORM.DIST(BQ4,$K4,$O4,FALSE),NA())</f>
        <v>2.9833617512079295E-2</v>
      </c>
      <c r="FO4" s="173">
        <f t="shared" ref="FO4:FO35" si="49">IF(ISNONTEXT($O4),_xlfn.NORM.DIST(BR4,$K4,$O4,FALSE),NA())</f>
        <v>3.124727456341047E-2</v>
      </c>
      <c r="FP4" s="173">
        <f t="shared" ref="FP4:FP35" si="50">IF(ISNONTEXT($O4),_xlfn.NORM.DIST(BS4,$K4,$O4,FALSE),NA())</f>
        <v>3.0959283297528024E-2</v>
      </c>
      <c r="FQ4" s="173">
        <f t="shared" ref="FQ4:FQ35" si="51">IF(ISNONTEXT($O4),_xlfn.NORM.DIST(BT4,$K4,$O4,FALSE),NA())</f>
        <v>2.9016309960825017E-2</v>
      </c>
      <c r="FR4" s="173">
        <f t="shared" ref="FR4:FR35" si="52">IF(ISNONTEXT($O4),_xlfn.NORM.DIST(BU4,$K4,$O4,FALSE),NA())</f>
        <v>2.572562852714547E-2</v>
      </c>
      <c r="FS4" s="173">
        <f t="shared" ref="FS4:FS35" si="53">IF(ISNONTEXT($O4),_xlfn.NORM.DIST(BV4,$K4,$O4,FALSE),NA())</f>
        <v>2.1575572846903906E-2</v>
      </c>
      <c r="FT4" s="173">
        <f t="shared" ref="FT4:FT35" si="54">IF(ISNONTEXT($O4),_xlfn.NORM.DIST(BW4,$K4,$O4,FALSE),NA())</f>
        <v>1.7117140100527676E-2</v>
      </c>
      <c r="FU4" s="173">
        <f t="shared" ref="FU4:FU35" si="55">IF(ISNONTEXT($O4),_xlfn.NORM.DIST(BX4,$K4,$O4,FALSE),NA())</f>
        <v>1.2846138617870652E-2</v>
      </c>
      <c r="FV4" s="173">
        <f t="shared" ref="FV4:FV35" si="56">IF(ISNONTEXT($O4),_xlfn.NORM.DIST(BY4,$K4,$O4,FALSE),NA())</f>
        <v>9.1198255619732906E-3</v>
      </c>
      <c r="FW4" s="173">
        <f t="shared" ref="FW4:FW35" si="57">IF(ISNONTEXT($O4),_xlfn.NORM.DIST(BZ4,$K4,$O4,FALSE),NA())</f>
        <v>6.1245331234247424E-3</v>
      </c>
      <c r="FX4" s="173">
        <f t="shared" ref="FX4:FX35" si="58">IF(ISNONTEXT($O4),_xlfn.NORM.DIST(CA4,$K4,$O4,FALSE),NA())</f>
        <v>3.890737876332442E-3</v>
      </c>
      <c r="FY4" s="173">
        <f t="shared" ref="FY4:FY35" si="59">IF(ISNONTEXT($O4),_xlfn.NORM.DIST(CB4,$K4,$O4,FALSE),NA())</f>
        <v>2.3381021792989879E-3</v>
      </c>
      <c r="FZ4" s="173">
        <f t="shared" ref="FZ4:FZ35" si="60">IF(ISNONTEXT($O4),_xlfn.NORM.DIST(CC4,$K4,$O4,FALSE),NA())</f>
        <v>1.3291302101957176E-3</v>
      </c>
      <c r="GA4" s="173">
        <f t="shared" ref="GA4:GA35" si="61">IF(ISNONTEXT($O4),_xlfn.NORM.DIST(CD4,$K4,$O4,FALSE),NA())</f>
        <v>7.147334382980174E-4</v>
      </c>
      <c r="GB4" s="173">
        <f t="shared" ref="GB4:GB35" si="62">IF(ISNONTEXT($O4),_xlfn.NORM.DIST(CE4,$K4,$O4,FALSE),NA())</f>
        <v>3.6357432034183658E-4</v>
      </c>
      <c r="GC4" s="173">
        <f t="shared" ref="GC4:GC35" si="63">IF(ISNONTEXT($O4),_xlfn.NORM.DIST(CF4,$K4,$O4,FALSE),NA())</f>
        <v>1.7495035574219414E-4</v>
      </c>
      <c r="GD4" s="173">
        <f t="shared" ref="GD4:GD35" si="64">IF(ISNONTEXT($O4),_xlfn.NORM.DIST(CG4,$K4,$O4,FALSE),NA())</f>
        <v>7.9635917437463665E-5</v>
      </c>
      <c r="GE4" s="173">
        <f t="shared" ref="GE4:GE35" si="65">IF(ISNONTEXT($O4),_xlfn.NORM.DIST(CH4,$K4,$O4,FALSE),NA())</f>
        <v>3.4290646581788279E-5</v>
      </c>
      <c r="GF4" s="173">
        <f t="shared" ref="GF4:GF35" si="66">IF(ISNONTEXT($O4),_xlfn.NORM.DIST(CI4,$K4,$O4,FALSE),NA())</f>
        <v>1.3967378093256219E-5</v>
      </c>
      <c r="GG4" s="173">
        <f t="shared" ref="GG4:GG35" si="67">IF(ISNONTEXT($O4),_xlfn.NORM.DIST(CJ4,$K4,$O4,FALSE),NA())</f>
        <v>5.3817885906830205E-6</v>
      </c>
      <c r="GH4" s="173">
        <f t="shared" ref="GH4:GH35" si="68">IF(ISNONTEXT($O4),_xlfn.NORM.DIST(CK4,$K4,$O4,FALSE),NA())</f>
        <v>1.961602049293699E-6</v>
      </c>
      <c r="GI4" s="173">
        <f t="shared" ref="GI4:GI35" si="69">IF(ISNONTEXT($O4),_xlfn.NORM.DIST(CL4,$K4,$O4,FALSE),NA())</f>
        <v>6.7634410367167922E-7</v>
      </c>
      <c r="GJ4" s="173">
        <f t="shared" ref="GJ4:GJ35" si="70">IF(ISNONTEXT($O4),_xlfn.NORM.DIST(CM4,$K4,$O4,FALSE),NA())</f>
        <v>2.2059569799824102E-7</v>
      </c>
      <c r="GK4" s="173">
        <f t="shared" ref="GK4:GK35" si="71">IF(ISNONTEXT($O4),_xlfn.NORM.DIST(CN4,$K4,$O4,FALSE),NA())</f>
        <v>6.8061089667199655E-8</v>
      </c>
      <c r="GL4" s="173">
        <f t="shared" ref="GL4:GL35" si="72">IF(ISNONTEXT($O4),_xlfn.NORM.DIST(CO4,$K4,$O4,FALSE),NA())</f>
        <v>1.9864300934888917E-8</v>
      </c>
      <c r="GM4" s="173">
        <f t="shared" ref="GM4:GM35" si="73">IF(ISNONTEXT($O4),_xlfn.NORM.DIST(CP4,$K4,$O4,FALSE),NA())</f>
        <v>5.4842873642854905E-9</v>
      </c>
      <c r="GN4" s="173">
        <f t="shared" ref="GN4:GN35" si="74">IF(ISNONTEXT($O4),_xlfn.NORM.DIST(CQ4,$K4,$O4,FALSE),NA())</f>
        <v>1.4323186549991534E-9</v>
      </c>
      <c r="GO4" s="173">
        <f t="shared" ref="GO4:GO35" si="75">IF(ISNONTEXT($O4),_xlfn.NORM.DIST(CR4,$K4,$O4,FALSE),NA())</f>
        <v>3.5386012186000657E-10</v>
      </c>
      <c r="GP4" s="173">
        <f t="shared" ref="GP4:GP35" si="76">IF(ISNONTEXT($O4),_xlfn.NORM.DIST(CS4,$K4,$O4,FALSE),NA())</f>
        <v>8.2698213147277316E-11</v>
      </c>
      <c r="GQ4" s="173">
        <f t="shared" ref="GQ4:GQ35" si="77">IF(ISNONTEXT($O4),_xlfn.NORM.DIST(CT4,$K4,$O4,FALSE),NA())</f>
        <v>1.828239794613338E-11</v>
      </c>
      <c r="GR4" s="173">
        <f t="shared" ref="GR4:GR35" si="78">IF(ISNONTEXT($O4),_xlfn.NORM.DIST(CU4,$K4,$O4,FALSE),NA())</f>
        <v>3.8233382226432372E-12</v>
      </c>
      <c r="GS4" s="173">
        <f t="shared" ref="GS4:GS35" si="79">IF(ISNONTEXT($O4),_xlfn.NORM.DIST(CV4,$K4,$O4,FALSE),NA())</f>
        <v>7.5635347761762182E-13</v>
      </c>
      <c r="GT4" s="173">
        <f t="shared" ref="GT4:GT35" si="80">IF(ISNONTEXT($O4),_xlfn.NORM.DIST(CW4,$K4,$O4,FALSE),NA())</f>
        <v>1.4154007661827278E-13</v>
      </c>
      <c r="GU4" s="173">
        <f t="shared" ref="GU4:GU35" si="81">IF(ISNONTEXT($O4),_xlfn.NORM.DIST(CX4,$K4,$O4,FALSE),NA())</f>
        <v>2.5055701902435365E-14</v>
      </c>
      <c r="GV4" s="173">
        <f t="shared" ref="GV4:GV35" si="82">IF(ISNONTEXT($O4),_xlfn.NORM.DIST(CY4,$K4,$O4,FALSE),NA())</f>
        <v>4.1957175973619583E-15</v>
      </c>
      <c r="GW4" s="173">
        <f t="shared" ref="GW4:GW35" si="83">IF(ISNONTEXT($O4),_xlfn.NORM.DIST(CZ4,$K4,$O4,FALSE),NA())</f>
        <v>6.6462772497665231E-16</v>
      </c>
      <c r="GX4" s="173">
        <f t="shared" ref="GX4:GX35" si="84">IF(ISNONTEXT($O4),_xlfn.NORM.DIST(DA4,$K4,$O4,FALSE),NA())</f>
        <v>9.9591709551285817E-17</v>
      </c>
      <c r="GY4" s="173">
        <f t="shared" ref="GY4:GY35" si="85">IF(ISNONTEXT($O4),_xlfn.NORM.DIST(DB4,$K4,$O4,FALSE),NA())</f>
        <v>1.4116936121897973E-17</v>
      </c>
      <c r="GZ4" s="173">
        <f t="shared" ref="GZ4:GZ35" si="86">IF(ISNONTEXT($O4),_xlfn.NORM.DIST(DC4,$K4,$O4,FALSE),NA())</f>
        <v>1.8929111986116925E-18</v>
      </c>
      <c r="HA4" s="173">
        <f t="shared" ref="HA4:HA35" si="87">IF(ISNONTEXT($O4),_xlfn.NORM.DIST(DD4,$K4,$O4,FALSE),NA())</f>
        <v>2.4010022129220135E-19</v>
      </c>
      <c r="HB4" s="173">
        <f t="shared" ref="HB4:HB35" si="88">IF(ISNONTEXT($O4),_xlfn.NORM.DIST(DE4,$K4,$O4,FALSE),NA())</f>
        <v>2.8808948610530947E-20</v>
      </c>
      <c r="HC4" s="173">
        <f t="shared" ref="HC4:HC35" si="89">IF(ISNONTEXT($O4),_xlfn.NORM.DIST(DF4,$K4,$O4,FALSE),NA())</f>
        <v>3.2699023713176224E-21</v>
      </c>
      <c r="HD4" s="173">
        <f t="shared" ref="HD4:HD35" si="90">IF(ISNONTEXT($O4),_xlfn.NORM.DIST(DG4,$K4,$O4,FALSE),NA())</f>
        <v>3.5108695439283877E-22</v>
      </c>
      <c r="HE4" s="173">
        <f t="shared" ref="HE4:HE35" si="91">IF(ISNONTEXT($O4),_xlfn.NORM.DIST(DH4,$K4,$O4,FALSE),NA())</f>
        <v>3.5658833103573057E-23</v>
      </c>
      <c r="HF4" s="173">
        <f t="shared" ref="HF4:HF35" si="92">IF(ISNONTEXT($O4),_xlfn.NORM.DIST(DI4,$K4,$O4,FALSE),NA())</f>
        <v>3.4260373318399224E-24</v>
      </c>
      <c r="HG4" s="173">
        <f t="shared" ref="HG4:HG35" si="93">IF(ISNONTEXT($O4),_xlfn.NORM.DIST(DJ4,$K4,$O4,FALSE),NA())</f>
        <v>3.1137918918023668E-25</v>
      </c>
      <c r="HH4" s="173">
        <f t="shared" ref="HH4:HH35" si="94">IF(ISNONTEXT($O4),_xlfn.NORM.DIST(DK4,$K4,$O4,FALSE),NA())</f>
        <v>2.6770692443551475E-26</v>
      </c>
      <c r="HI4" s="173">
        <f t="shared" ref="HI4:HI35" si="95">IF(ISNONTEXT($O4),_xlfn.NORM.DIST(DL4,$K4,$O4,FALSE),NA())</f>
        <v>2.1772191959376634E-27</v>
      </c>
      <c r="HJ4" s="173">
        <f t="shared" ref="HJ4:HJ35" si="96">IF(ISNONTEXT($O4),_xlfn.NORM.DIST(DM4,$K4,$O4,FALSE),NA())</f>
        <v>1.6750093419056564E-28</v>
      </c>
      <c r="HK4" s="173">
        <f t="shared" ref="HK4:HK35" si="97">IF(ISNONTEXT($O4),_xlfn.NORM.DIST(DN4,$K4,$O4,FALSE),NA())</f>
        <v>1.2190031872541505E-29</v>
      </c>
      <c r="HL4" s="173">
        <f t="shared" ref="HL4:HL35" si="98">IF(ISNONTEXT($O4),_xlfn.NORM.DIST(DO4,$K4,$O4,FALSE),NA())</f>
        <v>8.3919903837002256E-31</v>
      </c>
      <c r="HM4" s="173">
        <f t="shared" ref="HM4:HM35" si="99">IF(ISNONTEXT($O4),_xlfn.NORM.DIST(DP4,$K4,$O4,FALSE),NA())</f>
        <v>5.4650940812683893E-32</v>
      </c>
      <c r="HN4" s="173">
        <f t="shared" ref="HN4:HN35" si="100">IF(ISNONTEXT($O4),_xlfn.NORM.DIST(DQ4,$K4,$O4,FALSE),NA())</f>
        <v>3.3666877336320994E-33</v>
      </c>
      <c r="HO4" s="173">
        <f t="shared" ref="HO4:HO35" si="101">IF(ISNONTEXT($O4),_xlfn.NORM.DIST(DR4,$K4,$O4,FALSE),NA())</f>
        <v>1.9619166794203699E-34</v>
      </c>
      <c r="HP4" s="173">
        <f t="shared" ref="HP4:HP35" si="102">IF(ISNONTEXT($O4),_xlfn.NORM.DIST(DS4,$K4,$O4,FALSE),NA())</f>
        <v>1.0815106760911687E-35</v>
      </c>
      <c r="HQ4" s="173">
        <f t="shared" ref="HQ4:HQ35" si="103">IF(ISNONTEXT($O4),_xlfn.NORM.DIST(DT4,$K4,$O4,FALSE),NA())</f>
        <v>5.6396686862157977E-37</v>
      </c>
      <c r="HR4" s="173">
        <f t="shared" ref="HR4:HR35" si="104">IF(ISNONTEXT($O4),_xlfn.NORM.DIST(DU4,$K4,$O4,FALSE),NA())</f>
        <v>2.7819473106409925E-38</v>
      </c>
      <c r="HS4" s="173">
        <f t="shared" ref="HS4:HS35" si="105">IF(ISNONTEXT($O4),_xlfn.NORM.DIST(DV4,$K4,$O4,FALSE),NA())</f>
        <v>1.2981256704447733E-39</v>
      </c>
      <c r="HT4" s="173">
        <f t="shared" ref="HT4:HT35" si="106">IF(ISNONTEXT($O4),_xlfn.NORM.DIST(DW4,$K4,$O4,FALSE),NA())</f>
        <v>5.7300327585656865E-41</v>
      </c>
    </row>
    <row r="5" spans="1:229" x14ac:dyDescent="0.25">
      <c r="A5" s="4">
        <v>2</v>
      </c>
      <c r="B5" s="119"/>
      <c r="C5" s="121"/>
      <c r="D5" s="126">
        <f t="shared" ref="D5:D35" si="107">IF(ISBLANK(E5),"",IF(NOT(ISBLANK(C5)),C5,IF(NOT(ISBLANK(B5)),E5*(1+B5),E5*(1+$D$2))))</f>
        <v>60</v>
      </c>
      <c r="E5" s="99">
        <v>120</v>
      </c>
      <c r="F5" s="126">
        <f t="shared" ref="F5:F35" si="108">IF(ISBLANK(E5),"",IF(NOT(ISBLANK(G5)),G5,IF(NOT(ISBLANK(H5)),E5*(1+H5),E5*(1+$F$2))))</f>
        <v>240</v>
      </c>
      <c r="G5" s="121"/>
      <c r="H5" s="118"/>
      <c r="I5" s="36">
        <f t="shared" si="0"/>
        <v>1</v>
      </c>
      <c r="J5" s="36">
        <f t="shared" si="1"/>
        <v>0.5</v>
      </c>
      <c r="K5" s="77">
        <f t="shared" ref="K5:K68" si="109">IF(AND(D5&gt;0,E5&gt;0,F5&gt;0),(D5+(4*E5)+F5)/6,"")</f>
        <v>130</v>
      </c>
      <c r="L5" s="23" t="s">
        <v>861</v>
      </c>
      <c r="M5" s="58"/>
      <c r="N5" s="300"/>
      <c r="O5" s="78">
        <f>IF(AND(D5&gt;0,E5&gt;0,F5&gt;0),IF(ISBLANK(N5),IF(ISBLANK(L5),"",(F5-D5)*VLOOKUP(L5,VLookups!$A$4:$B$13,2,FALSE)),N5),"")</f>
        <v>18</v>
      </c>
      <c r="P5" s="79">
        <f t="shared" si="2"/>
        <v>324</v>
      </c>
      <c r="Q5" s="99">
        <v>150</v>
      </c>
      <c r="R5" s="290">
        <f>IF(AND(Q5&gt;0,E5&gt;0,NOT(O5="")),ABS(VLOOKUP($Q$1,VLookups!$A$43:$B$44,2,FALSE)-_xlfn.NORM.DIST(Q5,K5,O5,TRUE)),"")</f>
        <v>0.86673973709749452</v>
      </c>
      <c r="S5" s="98">
        <f>IF(AND($D5&gt;0,$E5&gt;0,$F5&gt;0,NOT(ISBLANK($L5))),_xlfn.NORM.INV(ABS(VLOOKUP($Q$1,VLookups!$A$43:$B$44,2,FALSE)-S$3),$K5,$O5),"")</f>
        <v>106.93207182019719</v>
      </c>
      <c r="T5" s="97">
        <f>IF(AND($D5&gt;0,$E5&gt;0,$F5&gt;0,NOT(ISBLANK($L5))),_xlfn.NORM.INV(ABS(VLOOKUP($Q$1,VLookups!$A$43:$B$44,2,FALSE)-T$3),$K5,$O5),"")</f>
        <v>153.06792817980281</v>
      </c>
      <c r="U5" s="98">
        <f>IF(AND($D5&gt;0,$E5&gt;0,$F5&gt;0,NOT(ISBLANK($L5))),_xlfn.NORM.INV(ABS(VLOOKUP($Q$1,VLookups!$A$43:$B$44,2,FALSE)-U$3),$K5,$O5),"")</f>
        <v>148.65580101088821</v>
      </c>
      <c r="V5" s="97">
        <f>IF(AND($D5&gt;0,$E5&gt;0,$F5&gt;0,NOT(ISBLANK($L5))),_xlfn.NORM.INV(ABS(VLOOKUP($Q$1,VLookups!$A$43:$B$44,2,FALSE)-V$3),$K5,$O5),"")</f>
        <v>145.14918220431247</v>
      </c>
      <c r="W5" s="98">
        <f>IF(AND($D5&gt;0,$E5&gt;0,$F5&gt;0,NOT(ISBLANK($L5))),_xlfn.NORM.INV(ABS(VLOOKUP($Q$1,VLookups!$A$43:$B$44,2,FALSE)-W$3),$K5,$O5),"")</f>
        <v>142.14081550352947</v>
      </c>
      <c r="X5" s="97">
        <f>IF(AND($D5&gt;0,$E5&gt;0,$F5&gt;0,NOT(ISBLANK($L5))),_xlfn.NORM.INV(ABS(VLOOKUP($Q$1,VLookups!$A$43:$B$44,2,FALSE)-X$3),$K5,$O5),"")</f>
        <v>139.43920922874474</v>
      </c>
      <c r="Y5" s="5"/>
      <c r="Z5" s="172">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3">
        <f t="shared" si="6"/>
        <v>1.0450335647108752E-13</v>
      </c>
      <c r="DY5" s="173">
        <f t="shared" si="7"/>
        <v>3.4344741190261726E-13</v>
      </c>
      <c r="DZ5" s="173">
        <f t="shared" si="8"/>
        <v>1.0978083279046891E-12</v>
      </c>
      <c r="EA5" s="173">
        <f t="shared" si="9"/>
        <v>3.4129431823301979E-12</v>
      </c>
      <c r="EB5" s="173">
        <f t="shared" si="10"/>
        <v>1.0319718719711485E-11</v>
      </c>
      <c r="EC5" s="173">
        <f t="shared" si="11"/>
        <v>3.0348898012667587E-11</v>
      </c>
      <c r="ED5" s="173">
        <f t="shared" si="12"/>
        <v>8.6806901898921053E-11</v>
      </c>
      <c r="EE5" s="173">
        <f t="shared" si="13"/>
        <v>2.4149150140837733E-10</v>
      </c>
      <c r="EF5" s="173">
        <f t="shared" si="14"/>
        <v>6.5340990092840569E-10</v>
      </c>
      <c r="EG5" s="173">
        <f t="shared" si="15"/>
        <v>1.7195144691521E-9</v>
      </c>
      <c r="EH5" s="173">
        <f t="shared" si="16"/>
        <v>4.4011099937389867E-9</v>
      </c>
      <c r="EI5" s="173">
        <f t="shared" si="17"/>
        <v>1.0956071937876452E-8</v>
      </c>
      <c r="EJ5" s="173">
        <f t="shared" si="18"/>
        <v>2.6526734585076505E-8</v>
      </c>
      <c r="EK5" s="173">
        <f t="shared" si="19"/>
        <v>6.2466758933439779E-8</v>
      </c>
      <c r="EL5" s="173">
        <f t="shared" si="20"/>
        <v>1.4307060674924061E-7</v>
      </c>
      <c r="EM5" s="173">
        <f t="shared" si="21"/>
        <v>3.1870445112199542E-7</v>
      </c>
      <c r="EN5" s="173">
        <f t="shared" si="22"/>
        <v>6.9049748873870854E-7</v>
      </c>
      <c r="EO5" s="173">
        <f t="shared" si="23"/>
        <v>1.4550313217348147E-6</v>
      </c>
      <c r="EP5" s="173">
        <f t="shared" si="24"/>
        <v>2.9820769473497515E-6</v>
      </c>
      <c r="EQ5" s="173">
        <f t="shared" si="25"/>
        <v>5.944312230763987E-6</v>
      </c>
      <c r="ER5" s="173">
        <f t="shared" si="26"/>
        <v>1.1524461598217815E-5</v>
      </c>
      <c r="ES5" s="173">
        <f t="shared" si="27"/>
        <v>2.1730811343650224E-5</v>
      </c>
      <c r="ET5" s="173">
        <f t="shared" si="28"/>
        <v>3.9853594923294818E-5</v>
      </c>
      <c r="EU5" s="173">
        <f t="shared" si="29"/>
        <v>7.1087841477675983E-5</v>
      </c>
      <c r="EV5" s="173">
        <f t="shared" si="30"/>
        <v>1.2332735491980557E-4</v>
      </c>
      <c r="EW5" s="173">
        <f t="shared" si="31"/>
        <v>2.0809410188877054E-4</v>
      </c>
      <c r="EX5" s="173">
        <f t="shared" si="32"/>
        <v>3.4150446742285613E-4</v>
      </c>
      <c r="EY5" s="173">
        <f t="shared" si="33"/>
        <v>5.4509132709897783E-4</v>
      </c>
      <c r="EZ5" s="173">
        <f t="shared" si="34"/>
        <v>8.4621051817231595E-4</v>
      </c>
      <c r="FA5" s="173">
        <f t="shared" si="35"/>
        <v>1.2776851015142636E-3</v>
      </c>
      <c r="FB5" s="173">
        <f t="shared" si="36"/>
        <v>1.8763139464039241E-3</v>
      </c>
      <c r="FC5" s="173">
        <f t="shared" si="37"/>
        <v>2.6799299788687072E-3</v>
      </c>
      <c r="FD5" s="173">
        <f t="shared" si="38"/>
        <v>3.7228681176922347E-3</v>
      </c>
      <c r="FE5" s="173">
        <f t="shared" si="39"/>
        <v>5.0300015714307283E-3</v>
      </c>
      <c r="FF5" s="173">
        <f t="shared" si="40"/>
        <v>6.6098994680042515E-3</v>
      </c>
      <c r="FG5" s="173">
        <f t="shared" si="41"/>
        <v>8.4480767764308715E-3</v>
      </c>
      <c r="FH5" s="173">
        <f t="shared" si="42"/>
        <v>1.0501639707961792E-2</v>
      </c>
      <c r="FI5" s="173">
        <f t="shared" si="43"/>
        <v>1.2696752123479165E-2</v>
      </c>
      <c r="FJ5" s="173">
        <f t="shared" si="44"/>
        <v>1.4930158974517998E-2</v>
      </c>
      <c r="FK5" s="173">
        <f t="shared" si="45"/>
        <v>1.707546296567982E-2</v>
      </c>
      <c r="FL5" s="173">
        <f t="shared" si="46"/>
        <v>1.8994016342562734E-2</v>
      </c>
      <c r="FM5" s="173">
        <f t="shared" si="47"/>
        <v>2.054931699076307E-2</v>
      </c>
      <c r="FN5" s="173">
        <f t="shared" si="48"/>
        <v>2.1622914953985908E-2</v>
      </c>
      <c r="FO5" s="173">
        <f t="shared" si="49"/>
        <v>2.2129283529430305E-2</v>
      </c>
      <c r="FP5" s="173">
        <f t="shared" si="50"/>
        <v>2.2027069930838222E-2</v>
      </c>
      <c r="FQ5" s="173">
        <f t="shared" si="51"/>
        <v>2.1324672612369349E-2</v>
      </c>
      <c r="FR5" s="173">
        <f t="shared" si="52"/>
        <v>2.0079101660152417E-2</v>
      </c>
      <c r="FS5" s="173">
        <f t="shared" si="53"/>
        <v>1.8388336777016349E-2</v>
      </c>
      <c r="FT5" s="173">
        <f t="shared" si="54"/>
        <v>1.6378604051937619E-2</v>
      </c>
      <c r="FU5" s="173">
        <f t="shared" si="55"/>
        <v>1.418886260907672E-2</v>
      </c>
      <c r="FV5" s="173">
        <f t="shared" si="56"/>
        <v>1.1955136722390614E-2</v>
      </c>
      <c r="FW5" s="173">
        <f t="shared" si="57"/>
        <v>9.7971052872341466E-3</v>
      </c>
      <c r="FX5" s="173">
        <f t="shared" si="58"/>
        <v>7.8086735645219165E-3</v>
      </c>
      <c r="FY5" s="173">
        <f t="shared" si="59"/>
        <v>6.0533115244440052E-3</v>
      </c>
      <c r="FZ5" s="173">
        <f t="shared" si="60"/>
        <v>4.5639938034669914E-3</v>
      </c>
      <c r="GA5" s="173">
        <f t="shared" si="61"/>
        <v>3.3468275231138852E-3</v>
      </c>
      <c r="GB5" s="173">
        <f t="shared" si="62"/>
        <v>2.3870300257754005E-3</v>
      </c>
      <c r="GC5" s="173">
        <f t="shared" si="63"/>
        <v>1.6558412459777424E-3</v>
      </c>
      <c r="GD5" s="173">
        <f t="shared" si="64"/>
        <v>1.1171610235881904E-3</v>
      </c>
      <c r="GE5" s="173">
        <f t="shared" si="65"/>
        <v>7.3307619761906265E-4</v>
      </c>
      <c r="GF5" s="173">
        <f t="shared" si="66"/>
        <v>4.678630268954641E-4</v>
      </c>
      <c r="GG5" s="173">
        <f t="shared" si="67"/>
        <v>2.9041871418309853E-4</v>
      </c>
      <c r="GH5" s="173">
        <f t="shared" si="68"/>
        <v>1.7533423980100246E-4</v>
      </c>
      <c r="GI5" s="173">
        <f t="shared" si="69"/>
        <v>1.0295445300734617E-4</v>
      </c>
      <c r="GJ5" s="173">
        <f t="shared" si="70"/>
        <v>5.8797627263647633E-5</v>
      </c>
      <c r="GK5" s="173">
        <f t="shared" si="71"/>
        <v>3.2659590149816609E-5</v>
      </c>
      <c r="GL5" s="173">
        <f t="shared" si="72"/>
        <v>1.764403556125214E-5</v>
      </c>
      <c r="GM5" s="173">
        <f t="shared" si="73"/>
        <v>9.2708890322108719E-6</v>
      </c>
      <c r="GN5" s="173">
        <f t="shared" si="74"/>
        <v>4.7378478045054542E-6</v>
      </c>
      <c r="GO5" s="173">
        <f t="shared" si="75"/>
        <v>2.3549250683193255E-6</v>
      </c>
      <c r="GP5" s="173">
        <f t="shared" si="76"/>
        <v>1.138437897048529E-6</v>
      </c>
      <c r="GQ5" s="173">
        <f t="shared" si="77"/>
        <v>5.3527610952675066E-7</v>
      </c>
      <c r="GR5" s="173">
        <f t="shared" si="78"/>
        <v>2.4478378211956511E-7</v>
      </c>
      <c r="GS5" s="173">
        <f t="shared" si="79"/>
        <v>1.0887387626055893E-7</v>
      </c>
      <c r="GT5" s="173">
        <f t="shared" si="80"/>
        <v>4.7097840503272611E-8</v>
      </c>
      <c r="GU5" s="173">
        <f t="shared" si="81"/>
        <v>1.9815934961142161E-8</v>
      </c>
      <c r="GV5" s="173">
        <f t="shared" si="82"/>
        <v>8.1089459582536712E-9</v>
      </c>
      <c r="GW5" s="173">
        <f t="shared" si="83"/>
        <v>3.2273830100531555E-9</v>
      </c>
      <c r="GX5" s="173">
        <f t="shared" si="84"/>
        <v>1.2493176486091811E-9</v>
      </c>
      <c r="GY5" s="173">
        <f t="shared" si="85"/>
        <v>4.703612179184986E-10</v>
      </c>
      <c r="GZ5" s="173">
        <f t="shared" si="86"/>
        <v>1.7223697990120915E-10</v>
      </c>
      <c r="HA5" s="173">
        <f t="shared" si="87"/>
        <v>6.1341947733036316E-11</v>
      </c>
      <c r="HB5" s="173">
        <f t="shared" si="88"/>
        <v>2.1248338967123582E-11</v>
      </c>
      <c r="HC5" s="173">
        <f t="shared" si="89"/>
        <v>7.1586095350585765E-12</v>
      </c>
      <c r="HD5" s="173">
        <f t="shared" si="90"/>
        <v>2.3456792583382869E-12</v>
      </c>
      <c r="HE5" s="173">
        <f t="shared" si="91"/>
        <v>7.4755791671771398E-13</v>
      </c>
      <c r="HF5" s="173">
        <f t="shared" si="92"/>
        <v>2.3171669576528976E-13</v>
      </c>
      <c r="HG5" s="173">
        <f t="shared" si="93"/>
        <v>6.9856379464710734E-14</v>
      </c>
      <c r="HH5" s="173">
        <f t="shared" si="94"/>
        <v>2.0482882976478784E-14</v>
      </c>
      <c r="HI5" s="173">
        <f t="shared" si="95"/>
        <v>5.841338296639286E-15</v>
      </c>
      <c r="HJ5" s="173">
        <f t="shared" si="96"/>
        <v>1.6202047393328279E-15</v>
      </c>
      <c r="HK5" s="173">
        <f t="shared" si="97"/>
        <v>4.3708278536994464E-16</v>
      </c>
      <c r="HL5" s="173">
        <f t="shared" si="98"/>
        <v>1.1468160706588036E-16</v>
      </c>
      <c r="HM5" s="173">
        <f t="shared" si="99"/>
        <v>2.9265779949361781E-17</v>
      </c>
      <c r="HN5" s="173">
        <f t="shared" si="100"/>
        <v>7.2637802952067271E-18</v>
      </c>
      <c r="HO5" s="173">
        <f t="shared" si="101"/>
        <v>1.7534830055869369E-18</v>
      </c>
      <c r="HP5" s="173">
        <f t="shared" si="102"/>
        <v>4.1169603739568728E-19</v>
      </c>
      <c r="HQ5" s="173">
        <f t="shared" si="103"/>
        <v>9.4013035848809173E-20</v>
      </c>
      <c r="HR5" s="173">
        <f t="shared" si="104"/>
        <v>2.0880251798731608E-20</v>
      </c>
      <c r="HS5" s="173">
        <f t="shared" si="105"/>
        <v>4.5104476908890465E-21</v>
      </c>
      <c r="HT5" s="173">
        <f t="shared" si="106"/>
        <v>9.476322534158163E-22</v>
      </c>
    </row>
    <row r="6" spans="1:229" x14ac:dyDescent="0.25">
      <c r="A6" s="4">
        <v>3</v>
      </c>
      <c r="B6" s="119"/>
      <c r="C6" s="121"/>
      <c r="D6" s="126">
        <f t="shared" si="107"/>
        <v>60</v>
      </c>
      <c r="E6" s="99">
        <v>120</v>
      </c>
      <c r="F6" s="126">
        <f t="shared" si="108"/>
        <v>240</v>
      </c>
      <c r="G6" s="121"/>
      <c r="H6" s="118"/>
      <c r="I6" s="36">
        <f t="shared" si="0"/>
        <v>1</v>
      </c>
      <c r="J6" s="36">
        <f t="shared" si="1"/>
        <v>0.5</v>
      </c>
      <c r="K6" s="77">
        <f t="shared" si="109"/>
        <v>130</v>
      </c>
      <c r="L6" s="23" t="s">
        <v>0</v>
      </c>
      <c r="M6" s="58"/>
      <c r="N6" s="300"/>
      <c r="O6" s="78">
        <f>IF(AND(D6&gt;0,E6&gt;0,F6&gt;0),IF(ISBLANK(N6),IF(ISBLANK(L6),"",(F6-D6)*VLOOKUP(L6,VLookups!$A$4:$B$13,2,FALSE)),N6),"")</f>
        <v>25.45584412271571</v>
      </c>
      <c r="P6" s="79">
        <f t="shared" si="2"/>
        <v>648</v>
      </c>
      <c r="Q6" s="99">
        <v>150</v>
      </c>
      <c r="R6" s="290">
        <f>IF(AND(Q6&gt;0,E6&gt;0,NOT(O6="")),ABS(VLOOKUP($Q$1,VLookups!$A$43:$B$44,2,FALSE)-_xlfn.NORM.DIST(Q6,K6,O6,TRUE)),"")</f>
        <v>0.78397080942905362</v>
      </c>
      <c r="S6" s="98">
        <f>IF(AND($D6&gt;0,$E6&gt;0,$F6&gt;0,NOT(ISBLANK($L6))),_xlfn.NORM.INV(ABS(VLOOKUP($Q$1,VLookups!$A$43:$B$44,2,FALSE)-S$3),$K6,$O6),"")</f>
        <v>97.377023112274358</v>
      </c>
      <c r="T6" s="97">
        <f>IF(AND($D6&gt;0,$E6&gt;0,$F6&gt;0,NOT(ISBLANK($L6))),_xlfn.NORM.INV(ABS(VLOOKUP($Q$1,VLookups!$A$43:$B$44,2,FALSE)-T$3),$K6,$O6),"")</f>
        <v>162.62297688772566</v>
      </c>
      <c r="U6" s="98">
        <f>IF(AND($D6&gt;0,$E6&gt;0,$F6&gt;0,NOT(ISBLANK($L6))),_xlfn.NORM.INV(ABS(VLOOKUP($Q$1,VLookups!$A$43:$B$44,2,FALSE)-U$3),$K6,$O6),"")</f>
        <v>156.38328680653183</v>
      </c>
      <c r="V6" s="97">
        <f>IF(AND($D6&gt;0,$E6&gt;0,$F6&gt;0,NOT(ISBLANK($L6))),_xlfn.NORM.INV(ABS(VLOOKUP($Q$1,VLookups!$A$43:$B$44,2,FALSE)-V$3),$K6,$O6),"")</f>
        <v>151.42417893219982</v>
      </c>
      <c r="W6" s="98">
        <f>IF(AND($D6&gt;0,$E6&gt;0,$F6&gt;0,NOT(ISBLANK($L6))),_xlfn.NORM.INV(ABS(VLOOKUP($Q$1,VLookups!$A$43:$B$44,2,FALSE)-W$3),$K6,$O6),"")</f>
        <v>147.16970594336092</v>
      </c>
      <c r="X6" s="97">
        <f>IF(AND($D6&gt;0,$E6&gt;0,$F6&gt;0,NOT(ISBLANK($L6))),_xlfn.NORM.INV(ABS(VLOOKUP($Q$1,VLookups!$A$43:$B$44,2,FALSE)-X$3),$K6,$O6),"")</f>
        <v>143.34905770936808</v>
      </c>
      <c r="Y6" s="5"/>
      <c r="Z6" s="172">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3">
        <f t="shared" si="6"/>
        <v>3.4030544833599828E-8</v>
      </c>
      <c r="DY6" s="173">
        <f t="shared" si="7"/>
        <v>6.1692718303972813E-8</v>
      </c>
      <c r="DZ6" s="173">
        <f t="shared" si="8"/>
        <v>1.1029784899912051E-7</v>
      </c>
      <c r="EA6" s="173">
        <f t="shared" si="9"/>
        <v>1.9447702920905964E-7</v>
      </c>
      <c r="EB6" s="173">
        <f t="shared" si="10"/>
        <v>3.3817205183583961E-7</v>
      </c>
      <c r="EC6" s="173">
        <f t="shared" si="11"/>
        <v>5.7992955944005524E-7</v>
      </c>
      <c r="ED6" s="173">
        <f t="shared" si="12"/>
        <v>9.8080102464684952E-7</v>
      </c>
      <c r="EE6" s="173">
        <f t="shared" si="13"/>
        <v>1.6358923004266197E-6</v>
      </c>
      <c r="EF6" s="173">
        <f t="shared" si="14"/>
        <v>2.6908942953415102E-6</v>
      </c>
      <c r="EG6" s="173">
        <f t="shared" si="15"/>
        <v>4.3652256639732821E-6</v>
      </c>
      <c r="EH6" s="173">
        <f t="shared" si="16"/>
        <v>6.9836890466281097E-6</v>
      </c>
      <c r="EI6" s="173">
        <f t="shared" si="17"/>
        <v>1.1018721849574648E-5</v>
      </c>
      <c r="EJ6" s="173">
        <f t="shared" si="18"/>
        <v>1.7145323290894139E-5</v>
      </c>
      <c r="EK6" s="173">
        <f t="shared" si="19"/>
        <v>2.6310449581336071E-5</v>
      </c>
      <c r="EL6" s="173">
        <f t="shared" si="20"/>
        <v>3.9817958718731832E-5</v>
      </c>
      <c r="EM6" s="173">
        <f t="shared" si="21"/>
        <v>5.9428921247873872E-5</v>
      </c>
      <c r="EN6" s="173">
        <f t="shared" si="22"/>
        <v>8.7475177871097068E-5</v>
      </c>
      <c r="EO6" s="173">
        <f t="shared" si="23"/>
        <v>1.2698135400614257E-4</v>
      </c>
      <c r="EP6" s="173">
        <f t="shared" si="24"/>
        <v>1.8178716017091829E-4</v>
      </c>
      <c r="EQ6" s="173">
        <f t="shared" si="25"/>
        <v>2.5665787196832397E-4</v>
      </c>
      <c r="ER6" s="173">
        <f t="shared" si="26"/>
        <v>3.573667191490087E-4</v>
      </c>
      <c r="ES6" s="173">
        <f t="shared" si="27"/>
        <v>4.9072903341211343E-4</v>
      </c>
      <c r="ET6" s="173">
        <f t="shared" si="28"/>
        <v>6.6456510509785879E-4</v>
      </c>
      <c r="EU6" s="173">
        <f t="shared" si="29"/>
        <v>8.875676122589765E-4</v>
      </c>
      <c r="EV6" s="173">
        <f t="shared" si="30"/>
        <v>1.1690510896494939E-3</v>
      </c>
      <c r="EW6" s="173">
        <f t="shared" si="31"/>
        <v>1.5185659860685284E-3</v>
      </c>
      <c r="EX6" s="173">
        <f t="shared" si="32"/>
        <v>1.945368938166221E-3</v>
      </c>
      <c r="EY6" s="173">
        <f t="shared" si="33"/>
        <v>2.4577540394292558E-3</v>
      </c>
      <c r="EZ6" s="173">
        <f t="shared" si="34"/>
        <v>3.0622665617123712E-3</v>
      </c>
      <c r="FA6" s="173">
        <f t="shared" si="35"/>
        <v>3.7628395307601151E-3</v>
      </c>
      <c r="FB6" s="173">
        <f t="shared" si="36"/>
        <v>4.5599127809866453E-3</v>
      </c>
      <c r="FC6" s="173">
        <f t="shared" si="37"/>
        <v>5.4496110388368418E-3</v>
      </c>
      <c r="FD6" s="173">
        <f t="shared" si="38"/>
        <v>6.4230693089353261E-3</v>
      </c>
      <c r="FE6" s="173">
        <f t="shared" si="39"/>
        <v>7.4659975468962039E-3</v>
      </c>
      <c r="FF6" s="173">
        <f t="shared" si="40"/>
        <v>8.5585700502638379E-3</v>
      </c>
      <c r="FG6" s="173">
        <f t="shared" si="41"/>
        <v>9.6757070000016536E-3</v>
      </c>
      <c r="FH6" s="173">
        <f t="shared" si="42"/>
        <v>1.0787786423451953E-2</v>
      </c>
      <c r="FI6" s="173">
        <f t="shared" si="43"/>
        <v>1.1861786503343547E-2</v>
      </c>
      <c r="FJ6" s="173">
        <f t="shared" si="44"/>
        <v>1.2862814263572735E-2</v>
      </c>
      <c r="FK6" s="173">
        <f t="shared" si="45"/>
        <v>1.375593218946175E-2</v>
      </c>
      <c r="FL6" s="173">
        <f t="shared" si="46"/>
        <v>1.4508154980412509E-2</v>
      </c>
      <c r="FM6" s="173">
        <f t="shared" si="47"/>
        <v>1.5090459993160991E-2</v>
      </c>
      <c r="FN6" s="173">
        <f t="shared" si="48"/>
        <v>1.5479641648764012E-2</v>
      </c>
      <c r="FO6" s="173">
        <f t="shared" si="49"/>
        <v>1.5659844999659327E-2</v>
      </c>
      <c r="FP6" s="173">
        <f t="shared" si="50"/>
        <v>1.5623637281705235E-2</v>
      </c>
      <c r="FQ6" s="173">
        <f t="shared" si="51"/>
        <v>1.5372516530043522E-2</v>
      </c>
      <c r="FR6" s="173">
        <f t="shared" si="52"/>
        <v>1.4916808756039648E-2</v>
      </c>
      <c r="FS6" s="173">
        <f t="shared" si="53"/>
        <v>1.4274963520689361E-2</v>
      </c>
      <c r="FT6" s="173">
        <f t="shared" si="54"/>
        <v>1.3472314873959673E-2</v>
      </c>
      <c r="FU6" s="173">
        <f t="shared" si="55"/>
        <v>1.2539423615106971E-2</v>
      </c>
      <c r="FV6" s="173">
        <f t="shared" si="56"/>
        <v>1.1510151927925556E-2</v>
      </c>
      <c r="FW6" s="173">
        <f t="shared" si="57"/>
        <v>1.0419638942110608E-2</v>
      </c>
      <c r="FX6" s="173">
        <f t="shared" si="58"/>
        <v>9.302344445742872E-3</v>
      </c>
      <c r="FY6" s="173">
        <f t="shared" si="59"/>
        <v>8.1903091508975876E-3</v>
      </c>
      <c r="FZ6" s="173">
        <f t="shared" si="60"/>
        <v>7.1117471202642576E-3</v>
      </c>
      <c r="GA6" s="173">
        <f t="shared" si="61"/>
        <v>6.0900442531263274E-3</v>
      </c>
      <c r="GB6" s="173">
        <f t="shared" si="62"/>
        <v>5.1431918371915306E-3</v>
      </c>
      <c r="GC6" s="173">
        <f t="shared" si="63"/>
        <v>4.283641631748979E-3</v>
      </c>
      <c r="GD6" s="173">
        <f t="shared" si="64"/>
        <v>3.5185333368301804E-3</v>
      </c>
      <c r="GE6" s="173">
        <f t="shared" si="65"/>
        <v>2.8502197283043918E-3</v>
      </c>
      <c r="GF6" s="173">
        <f t="shared" si="66"/>
        <v>2.2770006030423812E-3</v>
      </c>
      <c r="GG6" s="173">
        <f t="shared" si="67"/>
        <v>1.7939737402656438E-3</v>
      </c>
      <c r="GH6" s="173">
        <f t="shared" si="68"/>
        <v>1.3939177548137841E-3</v>
      </c>
      <c r="GI6" s="173">
        <f t="shared" si="69"/>
        <v>1.0681355024869887E-3</v>
      </c>
      <c r="GJ6" s="173">
        <f t="shared" si="70"/>
        <v>8.0720470181486735E-4</v>
      </c>
      <c r="GK6" s="173">
        <f t="shared" si="71"/>
        <v>6.0160182871656152E-4</v>
      </c>
      <c r="GL6" s="173">
        <f t="shared" si="72"/>
        <v>4.4218371566232711E-4</v>
      </c>
      <c r="GM6" s="173">
        <f t="shared" si="73"/>
        <v>3.2052689312802007E-4</v>
      </c>
      <c r="GN6" s="173">
        <f t="shared" si="74"/>
        <v>2.2913653179589992E-4</v>
      </c>
      <c r="GO6" s="173">
        <f t="shared" si="75"/>
        <v>1.6154455671301906E-4</v>
      </c>
      <c r="GP6" s="173">
        <f t="shared" si="76"/>
        <v>1.123203517157697E-4</v>
      </c>
      <c r="GQ6" s="173">
        <f t="shared" si="77"/>
        <v>7.7018084416549096E-5</v>
      </c>
      <c r="GR6" s="173">
        <f t="shared" si="78"/>
        <v>5.2082893396559735E-5</v>
      </c>
      <c r="GS6" s="173">
        <f t="shared" si="79"/>
        <v>3.4734865797739434E-5</v>
      </c>
      <c r="GT6" s="173">
        <f t="shared" si="80"/>
        <v>2.2845690021654262E-5</v>
      </c>
      <c r="GU6" s="173">
        <f t="shared" si="81"/>
        <v>1.4818732778409333E-5</v>
      </c>
      <c r="GV6" s="173">
        <f t="shared" si="82"/>
        <v>9.4795121068745269E-6</v>
      </c>
      <c r="GW6" s="173">
        <f t="shared" si="83"/>
        <v>5.9803835295058246E-6</v>
      </c>
      <c r="GX6" s="173">
        <f t="shared" si="84"/>
        <v>3.7208333582751054E-6</v>
      </c>
      <c r="GY6" s="173">
        <f t="shared" si="85"/>
        <v>2.2830716205780616E-6</v>
      </c>
      <c r="GZ6" s="173">
        <f t="shared" si="86"/>
        <v>1.3815511967354734E-6</v>
      </c>
      <c r="HA6" s="173">
        <f t="shared" si="87"/>
        <v>8.2448462880495027E-7</v>
      </c>
      <c r="HB6" s="173">
        <f t="shared" si="88"/>
        <v>4.8525081722659744E-7</v>
      </c>
      <c r="HC6" s="173">
        <f t="shared" si="89"/>
        <v>2.8165542445117069E-7</v>
      </c>
      <c r="HD6" s="173">
        <f t="shared" si="90"/>
        <v>1.6122712003153094E-7</v>
      </c>
      <c r="HE6" s="173">
        <f t="shared" si="91"/>
        <v>9.1017772993872695E-8</v>
      </c>
      <c r="HF6" s="173">
        <f t="shared" si="92"/>
        <v>5.067368016581137E-8</v>
      </c>
      <c r="HG6" s="173">
        <f t="shared" si="93"/>
        <v>2.782318344087231E-8</v>
      </c>
      <c r="HH6" s="173">
        <f t="shared" si="94"/>
        <v>1.5066047225312159E-8</v>
      </c>
      <c r="HI6" s="173">
        <f t="shared" si="95"/>
        <v>8.0456282481328146E-9</v>
      </c>
      <c r="HJ6" s="173">
        <f t="shared" si="96"/>
        <v>4.2372953029112183E-9</v>
      </c>
      <c r="HK6" s="173">
        <f t="shared" si="97"/>
        <v>2.2008256223498444E-9</v>
      </c>
      <c r="HL6" s="173">
        <f t="shared" si="98"/>
        <v>1.1273289700655146E-9</v>
      </c>
      <c r="HM6" s="173">
        <f t="shared" si="99"/>
        <v>5.6948702528203679E-10</v>
      </c>
      <c r="HN6" s="173">
        <f t="shared" si="100"/>
        <v>2.8371685197005756E-10</v>
      </c>
      <c r="HO6" s="173">
        <f t="shared" si="101"/>
        <v>1.3939736456280555E-10</v>
      </c>
      <c r="HP6" s="173">
        <f t="shared" si="102"/>
        <v>6.7544832023477031E-11</v>
      </c>
      <c r="HQ6" s="173">
        <f t="shared" si="103"/>
        <v>3.2277346247874141E-11</v>
      </c>
      <c r="HR6" s="173">
        <f t="shared" si="104"/>
        <v>1.52114862192486E-11</v>
      </c>
      <c r="HS6" s="173">
        <f t="shared" si="105"/>
        <v>7.0699054830918474E-12</v>
      </c>
      <c r="HT6" s="173">
        <f t="shared" si="106"/>
        <v>3.2405871045556875E-12</v>
      </c>
    </row>
    <row r="7" spans="1:229" x14ac:dyDescent="0.25">
      <c r="A7" s="4">
        <v>4</v>
      </c>
      <c r="B7" s="119">
        <v>-0.1</v>
      </c>
      <c r="C7" s="121"/>
      <c r="D7" s="126">
        <f t="shared" si="107"/>
        <v>108</v>
      </c>
      <c r="E7" s="99">
        <v>120</v>
      </c>
      <c r="F7" s="126">
        <f t="shared" si="108"/>
        <v>144</v>
      </c>
      <c r="G7" s="121"/>
      <c r="H7" s="118">
        <v>0.2</v>
      </c>
      <c r="I7" s="36">
        <f t="shared" si="0"/>
        <v>1</v>
      </c>
      <c r="J7" s="36">
        <f t="shared" si="1"/>
        <v>0.5</v>
      </c>
      <c r="K7" s="77">
        <f t="shared" si="109"/>
        <v>122</v>
      </c>
      <c r="L7" s="23" t="s">
        <v>3</v>
      </c>
      <c r="M7" s="58"/>
      <c r="N7" s="300"/>
      <c r="O7" s="78">
        <f>IF(AND(D7&gt;0,E7&gt;0,F7&gt;0),IF(ISBLANK(N7),IF(ISBLANK(L7),"",(F7-D7)*VLOOKUP(L7,VLookups!$A$4:$B$13,2,FALSE)),N7),"")</f>
        <v>6.2353829072479581</v>
      </c>
      <c r="P7" s="79">
        <f t="shared" si="2"/>
        <v>38.879999999999995</v>
      </c>
      <c r="Q7" s="99">
        <v>150</v>
      </c>
      <c r="R7" s="290">
        <f>IF(AND(Q7&gt;0,E7&gt;0,NOT(O7="")),ABS(VLOOKUP($Q$1,VLookups!$A$43:$B$44,2,FALSE)-_xlfn.NORM.DIST(Q7,K7,O7,TRUE)),"")</f>
        <v>0.99999644722617009</v>
      </c>
      <c r="S7" s="98">
        <f>IF(AND($D7&gt;0,$E7&gt;0,$F7&gt;0,NOT(ISBLANK($L7))),_xlfn.NORM.INV(ABS(VLOOKUP($Q$1,VLookups!$A$43:$B$44,2,FALSE)-S$3),$K7,$O7),"")</f>
        <v>114.00903527344633</v>
      </c>
      <c r="T7" s="97">
        <f>IF(AND($D7&gt;0,$E7&gt;0,$F7&gt;0,NOT(ISBLANK($L7))),_xlfn.NORM.INV(ABS(VLOOKUP($Q$1,VLookups!$A$43:$B$44,2,FALSE)-T$3),$K7,$O7),"")</f>
        <v>129.99096472655367</v>
      </c>
      <c r="U7" s="98">
        <f>IF(AND($D7&gt;0,$E7&gt;0,$F7&gt;0,NOT(ISBLANK($L7))),_xlfn.NORM.INV(ABS(VLOOKUP($Q$1,VLookups!$A$43:$B$44,2,FALSE)-U$3),$K7,$O7),"")</f>
        <v>128.46255904135063</v>
      </c>
      <c r="V7" s="97">
        <f>IF(AND($D7&gt;0,$E7&gt;0,$F7&gt;0,NOT(ISBLANK($L7))),_xlfn.NORM.INV(ABS(VLOOKUP($Q$1,VLookups!$A$43:$B$44,2,FALSE)-V$3),$K7,$O7),"")</f>
        <v>127.2478306541975</v>
      </c>
      <c r="W7" s="98">
        <f>IF(AND($D7&gt;0,$E7&gt;0,$F7&gt;0,NOT(ISBLANK($L7))),_xlfn.NORM.INV(ABS(VLOOKUP($Q$1,VLookups!$A$43:$B$44,2,FALSE)-W$3),$K7,$O7),"")</f>
        <v>126.2057018594866</v>
      </c>
      <c r="X7" s="97">
        <f>IF(AND($D7&gt;0,$E7&gt;0,$F7&gt;0,NOT(ISBLANK($L7))),_xlfn.NORM.INV(ABS(VLOOKUP($Q$1,VLookups!$A$43:$B$44,2,FALSE)-X$3),$K7,$O7),"")</f>
        <v>125.26983799349178</v>
      </c>
      <c r="Y7" s="5"/>
      <c r="Z7" s="172">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3">
        <f t="shared" si="6"/>
        <v>1.0728635664891053E-5</v>
      </c>
      <c r="DY7" s="173">
        <f t="shared" si="7"/>
        <v>1.5950997004159476E-5</v>
      </c>
      <c r="DZ7" s="173">
        <f t="shared" si="8"/>
        <v>2.3496865150186348E-5</v>
      </c>
      <c r="EA7" s="173">
        <f t="shared" si="9"/>
        <v>3.4293417774573737E-5</v>
      </c>
      <c r="EB7" s="173">
        <f t="shared" si="10"/>
        <v>4.9589573236905523E-5</v>
      </c>
      <c r="EC7" s="173">
        <f t="shared" si="11"/>
        <v>7.1047487810610224E-5</v>
      </c>
      <c r="ED7" s="173">
        <f t="shared" si="12"/>
        <v>1.0085230681320616E-4</v>
      </c>
      <c r="EE7" s="173">
        <f t="shared" si="13"/>
        <v>1.4184097285471672E-4</v>
      </c>
      <c r="EF7" s="173">
        <f t="shared" si="14"/>
        <v>1.9764977354744947E-4</v>
      </c>
      <c r="EG7" s="173">
        <f t="shared" si="15"/>
        <v>2.7287873659694641E-4</v>
      </c>
      <c r="EH7" s="173">
        <f t="shared" si="16"/>
        <v>3.7326891557006893E-4</v>
      </c>
      <c r="EI7" s="173">
        <f t="shared" si="17"/>
        <v>5.0588605634057716E-4</v>
      </c>
      <c r="EJ7" s="173">
        <f t="shared" si="18"/>
        <v>6.79301147375564E-4</v>
      </c>
      <c r="EK7" s="173">
        <f t="shared" si="19"/>
        <v>9.0375506005536455E-4</v>
      </c>
      <c r="EL7" s="173">
        <f t="shared" si="20"/>
        <v>1.1912910813754367E-3</v>
      </c>
      <c r="EM7" s="173">
        <f t="shared" si="21"/>
        <v>1.555835919453311E-3</v>
      </c>
      <c r="EN7" s="173">
        <f t="shared" si="22"/>
        <v>2.0132070933933923E-3</v>
      </c>
      <c r="EO7" s="173">
        <f t="shared" si="23"/>
        <v>2.5810229419471757E-3</v>
      </c>
      <c r="EP7" s="173">
        <f t="shared" si="24"/>
        <v>3.2784912779621734E-3</v>
      </c>
      <c r="EQ7" s="173">
        <f t="shared" si="25"/>
        <v>4.1260544524164937E-3</v>
      </c>
      <c r="ER7" s="173">
        <f t="shared" si="26"/>
        <v>5.144872688591786E-3</v>
      </c>
      <c r="ES7" s="173">
        <f t="shared" si="27"/>
        <v>6.3561342954743969E-3</v>
      </c>
      <c r="ET7" s="173">
        <f t="shared" si="28"/>
        <v>7.7801908692164924E-3</v>
      </c>
      <c r="EU7" s="173">
        <f t="shared" si="29"/>
        <v>9.4355276855768236E-3</v>
      </c>
      <c r="EV7" s="173">
        <f t="shared" si="30"/>
        <v>1.1337593712114399E-2</v>
      </c>
      <c r="EW7" s="173">
        <f t="shared" si="31"/>
        <v>1.3497531233565566E-2</v>
      </c>
      <c r="EX7" s="173">
        <f t="shared" si="32"/>
        <v>1.5920860873514193E-2</v>
      </c>
      <c r="EY7" s="173">
        <f t="shared" si="33"/>
        <v>1.8606192426260573E-2</v>
      </c>
      <c r="EZ7" s="173">
        <f t="shared" si="34"/>
        <v>2.1544043825213306E-2</v>
      </c>
      <c r="FA7" s="173">
        <f t="shared" si="35"/>
        <v>2.4715858168624701E-2</v>
      </c>
      <c r="FB7" s="173">
        <f t="shared" si="36"/>
        <v>2.8093310527841611E-2</v>
      </c>
      <c r="FC7" s="173">
        <f t="shared" si="37"/>
        <v>3.1637991116337513E-2</v>
      </c>
      <c r="FD7" s="173">
        <f t="shared" si="38"/>
        <v>3.5301538629242339E-2</v>
      </c>
      <c r="FE7" s="173">
        <f t="shared" si="39"/>
        <v>3.9026277145001877E-2</v>
      </c>
      <c r="FF7" s="173">
        <f t="shared" si="40"/>
        <v>4.2746382627901917E-2</v>
      </c>
      <c r="FG7" s="173">
        <f t="shared" si="41"/>
        <v>4.6389572267825301E-2</v>
      </c>
      <c r="FH7" s="173">
        <f t="shared" si="42"/>
        <v>4.9879273839968423E-2</v>
      </c>
      <c r="FI7" s="173">
        <f t="shared" si="43"/>
        <v>5.3137195725931521E-2</v>
      </c>
      <c r="FJ7" s="173">
        <f t="shared" si="44"/>
        <v>5.6086184308175815E-2</v>
      </c>
      <c r="FK7" s="173">
        <f t="shared" si="45"/>
        <v>5.8653227275904586E-2</v>
      </c>
      <c r="FL7" s="173">
        <f t="shared" si="46"/>
        <v>6.0772441825089105E-2</v>
      </c>
      <c r="FM7" s="173">
        <f t="shared" si="47"/>
        <v>6.2387878061206568E-2</v>
      </c>
      <c r="FN7" s="173">
        <f t="shared" si="48"/>
        <v>6.3455971506299072E-2</v>
      </c>
      <c r="FO7" s="173">
        <f t="shared" si="49"/>
        <v>6.394749478635435E-2</v>
      </c>
      <c r="FP7" s="173">
        <f t="shared" si="50"/>
        <v>6.3848886487040304E-2</v>
      </c>
      <c r="FQ7" s="173">
        <f t="shared" si="51"/>
        <v>6.3162872853051638E-2</v>
      </c>
      <c r="FR7" s="173">
        <f t="shared" si="52"/>
        <v>6.1908342552227914E-2</v>
      </c>
      <c r="FS7" s="173">
        <f t="shared" si="53"/>
        <v>6.0119482533916344E-2</v>
      </c>
      <c r="FT7" s="173">
        <f t="shared" si="54"/>
        <v>5.7844230159496558E-2</v>
      </c>
      <c r="FU7" s="173">
        <f t="shared" si="55"/>
        <v>5.5142139415351503E-2</v>
      </c>
      <c r="FV7" s="173">
        <f t="shared" si="56"/>
        <v>5.208179372903389E-2</v>
      </c>
      <c r="FW7" s="173">
        <f t="shared" si="57"/>
        <v>4.8737922073883375E-2</v>
      </c>
      <c r="FX7" s="173">
        <f t="shared" si="58"/>
        <v>4.518838706409372E-2</v>
      </c>
      <c r="FY7" s="173">
        <f t="shared" si="59"/>
        <v>4.1511213155453239E-2</v>
      </c>
      <c r="FZ7" s="173">
        <f t="shared" si="60"/>
        <v>3.778181056354072E-2</v>
      </c>
      <c r="GA7" s="173">
        <f t="shared" si="61"/>
        <v>3.4070527795632841E-2</v>
      </c>
      <c r="GB7" s="173">
        <f t="shared" si="62"/>
        <v>3.0440635261376196E-2</v>
      </c>
      <c r="GC7" s="173">
        <f t="shared" si="63"/>
        <v>2.694680727360034E-2</v>
      </c>
      <c r="GD7" s="173">
        <f t="shared" si="64"/>
        <v>2.3634133038571557E-2</v>
      </c>
      <c r="GE7" s="173">
        <f t="shared" si="65"/>
        <v>2.0537651981965069E-2</v>
      </c>
      <c r="GF7" s="173">
        <f t="shared" si="66"/>
        <v>1.7682377559733654E-2</v>
      </c>
      <c r="GG7" s="173">
        <f t="shared" si="67"/>
        <v>1.5083748534449494E-2</v>
      </c>
      <c r="GH7" s="173">
        <f t="shared" si="68"/>
        <v>1.2748428788058572E-2</v>
      </c>
      <c r="GI7" s="173">
        <f t="shared" si="69"/>
        <v>1.0675366551466817E-2</v>
      </c>
      <c r="GJ7" s="173">
        <f t="shared" si="70"/>
        <v>8.8570212037714716E-3</v>
      </c>
      <c r="GK7" s="173">
        <f t="shared" si="71"/>
        <v>7.2806696765602922E-3</v>
      </c>
      <c r="GL7" s="173">
        <f t="shared" si="72"/>
        <v>5.9297137060755553E-3</v>
      </c>
      <c r="GM7" s="173">
        <f t="shared" si="73"/>
        <v>4.7849221735254488E-3</v>
      </c>
      <c r="GN7" s="173">
        <f t="shared" si="74"/>
        <v>3.8255579579428317E-3</v>
      </c>
      <c r="GO7" s="173">
        <f t="shared" si="75"/>
        <v>3.0303545826151118E-3</v>
      </c>
      <c r="GP7" s="173">
        <f t="shared" si="76"/>
        <v>2.3783231630355203E-3</v>
      </c>
      <c r="GQ7" s="173">
        <f t="shared" si="77"/>
        <v>1.8493837512146419E-3</v>
      </c>
      <c r="GR7" s="173">
        <f t="shared" si="78"/>
        <v>1.4248264360086215E-3</v>
      </c>
      <c r="GS7" s="173">
        <f t="shared" si="79"/>
        <v>1.087616145366787E-3</v>
      </c>
      <c r="GT7" s="173">
        <f t="shared" si="80"/>
        <v>8.2256093906452651E-4</v>
      </c>
      <c r="GU7" s="173">
        <f t="shared" si="81"/>
        <v>6.1636685064268154E-4</v>
      </c>
      <c r="GV7" s="173">
        <f t="shared" si="82"/>
        <v>4.5760337563203937E-4</v>
      </c>
      <c r="GW7" s="173">
        <f t="shared" si="83"/>
        <v>3.3660295188314178E-4</v>
      </c>
      <c r="GX7" s="173">
        <f t="shared" si="84"/>
        <v>2.4531571821605783E-4</v>
      </c>
      <c r="GY7" s="173">
        <f t="shared" si="85"/>
        <v>1.7713793852773663E-4</v>
      </c>
      <c r="GZ7" s="173">
        <f t="shared" si="86"/>
        <v>1.2672915857626601E-4</v>
      </c>
      <c r="HA7" s="173">
        <f t="shared" si="87"/>
        <v>8.9829766609610288E-5</v>
      </c>
      <c r="HB7" s="173">
        <f t="shared" si="88"/>
        <v>6.3087416958535747E-5</v>
      </c>
      <c r="HC7" s="173">
        <f t="shared" si="89"/>
        <v>4.3897923329172455E-5</v>
      </c>
      <c r="HD7" s="173">
        <f t="shared" si="90"/>
        <v>3.026383496510588E-5</v>
      </c>
      <c r="HE7" s="173">
        <f t="shared" si="91"/>
        <v>2.0672009654535548E-5</v>
      </c>
      <c r="HF7" s="173">
        <f t="shared" si="92"/>
        <v>1.3990079843839563E-5</v>
      </c>
      <c r="HG7" s="173">
        <f t="shared" si="93"/>
        <v>9.3807258039494887E-6</v>
      </c>
      <c r="HH7" s="173">
        <f t="shared" si="94"/>
        <v>6.2320574093986222E-6</v>
      </c>
      <c r="HI7" s="173">
        <f t="shared" si="95"/>
        <v>4.102090180864982E-6</v>
      </c>
      <c r="HJ7" s="173">
        <f t="shared" si="96"/>
        <v>2.675209000208029E-6</v>
      </c>
      <c r="HK7" s="173">
        <f t="shared" si="97"/>
        <v>1.7285780137595309E-6</v>
      </c>
      <c r="HL7" s="173">
        <f t="shared" si="98"/>
        <v>1.1066212550578907E-6</v>
      </c>
      <c r="HM7" s="173">
        <f t="shared" si="99"/>
        <v>7.0192027151400771E-7</v>
      </c>
      <c r="HN7" s="173">
        <f t="shared" si="100"/>
        <v>4.4111854612337918E-7</v>
      </c>
      <c r="HO7" s="173">
        <f t="shared" si="101"/>
        <v>2.7466391398606616E-7</v>
      </c>
      <c r="HP7" s="173">
        <f t="shared" si="102"/>
        <v>1.6944417608404345E-7</v>
      </c>
      <c r="HQ7" s="173">
        <f t="shared" si="103"/>
        <v>1.0356915743244447E-7</v>
      </c>
      <c r="HR7" s="173">
        <f t="shared" si="104"/>
        <v>6.272100298873926E-8</v>
      </c>
      <c r="HS7" s="173">
        <f t="shared" si="105"/>
        <v>3.763347317230984E-8</v>
      </c>
      <c r="HT7" s="173">
        <f t="shared" si="106"/>
        <v>2.2372492031771949E-8</v>
      </c>
    </row>
    <row r="8" spans="1:229" x14ac:dyDescent="0.25">
      <c r="A8" s="4">
        <v>5</v>
      </c>
      <c r="B8" s="119">
        <v>-0.25</v>
      </c>
      <c r="C8" s="121"/>
      <c r="D8" s="126">
        <f t="shared" si="107"/>
        <v>90</v>
      </c>
      <c r="E8" s="99">
        <v>120</v>
      </c>
      <c r="F8" s="126">
        <f t="shared" si="108"/>
        <v>160</v>
      </c>
      <c r="G8" s="121">
        <v>160</v>
      </c>
      <c r="H8" s="118"/>
      <c r="I8" s="36">
        <f t="shared" si="0"/>
        <v>1</v>
      </c>
      <c r="J8" s="36">
        <f t="shared" si="1"/>
        <v>0.75</v>
      </c>
      <c r="K8" s="77">
        <f t="shared" si="109"/>
        <v>121.66666666666667</v>
      </c>
      <c r="L8" s="23" t="s">
        <v>1</v>
      </c>
      <c r="M8" s="58"/>
      <c r="N8" s="300"/>
      <c r="O8" s="78">
        <f>IF(AND(D8&gt;0,E8&gt;0,F8&gt;0),IF(ISBLANK(N8),IF(ISBLANK(L8),"",(F8-D8)*VLOOKUP(L8,VLookups!$A$4:$B$13,2,FALSE)),N8),"")</f>
        <v>14.849242404917497</v>
      </c>
      <c r="P8" s="79">
        <f t="shared" si="2"/>
        <v>220.49999999999997</v>
      </c>
      <c r="Q8" s="99">
        <v>150</v>
      </c>
      <c r="R8" s="290">
        <f>IF(AND(Q8&gt;0,E8&gt;0,NOT(O8="")),ABS(VLOOKUP($Q$1,VLookups!$A$43:$B$44,2,FALSE)-_xlfn.NORM.DIST(Q8,K8,O8,TRUE)),"")</f>
        <v>0.97180865144063</v>
      </c>
      <c r="S8" s="98">
        <f>IF(AND($D8&gt;0,$E8&gt;0,$F8&gt;0,NOT(ISBLANK($L8))),_xlfn.NORM.INV(ABS(VLOOKUP($Q$1,VLookups!$A$43:$B$44,2,FALSE)-S$3),$K8,$O8),"")</f>
        <v>102.63659681549339</v>
      </c>
      <c r="T8" s="97">
        <f>IF(AND($D8&gt;0,$E8&gt;0,$F8&gt;0,NOT(ISBLANK($L8))),_xlfn.NORM.INV(ABS(VLOOKUP($Q$1,VLookups!$A$43:$B$44,2,FALSE)-T$3),$K8,$O8),"")</f>
        <v>140.69673651783995</v>
      </c>
      <c r="U8" s="98">
        <f>IF(AND($D8&gt;0,$E8&gt;0,$F8&gt;0,NOT(ISBLANK($L8))),_xlfn.NORM.INV(ABS(VLOOKUP($Q$1,VLookups!$A$43:$B$44,2,FALSE)-U$3),$K8,$O8),"")</f>
        <v>137.05691730381022</v>
      </c>
      <c r="V8" s="97">
        <f>IF(AND($D8&gt;0,$E8&gt;0,$F8&gt;0,NOT(ISBLANK($L8))),_xlfn.NORM.INV(ABS(VLOOKUP($Q$1,VLookups!$A$43:$B$44,2,FALSE)-V$3),$K8,$O8),"")</f>
        <v>134.16410437711656</v>
      </c>
      <c r="W8" s="98">
        <f>IF(AND($D8&gt;0,$E8&gt;0,$F8&gt;0,NOT(ISBLANK($L8))),_xlfn.NORM.INV(ABS(VLOOKUP($Q$1,VLookups!$A$43:$B$44,2,FALSE)-W$3),$K8,$O8),"")</f>
        <v>131.68232846696054</v>
      </c>
      <c r="X8" s="97">
        <f>IF(AND($D8&gt;0,$E8&gt;0,$F8&gt;0,NOT(ISBLANK($L8))),_xlfn.NORM.INV(ABS(VLOOKUP($Q$1,VLookups!$A$43:$B$44,2,FALSE)-X$3),$K8,$O8),"")</f>
        <v>129.45361699713138</v>
      </c>
      <c r="Y8" s="5"/>
      <c r="Z8" s="172">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3">
        <f t="shared" si="6"/>
        <v>2.8196919840860367E-5</v>
      </c>
      <c r="DY8" s="173">
        <f t="shared" si="7"/>
        <v>3.760479683769228E-5</v>
      </c>
      <c r="DZ8" s="173">
        <f t="shared" si="8"/>
        <v>4.984297927485103E-5</v>
      </c>
      <c r="EA8" s="173">
        <f t="shared" si="9"/>
        <v>6.565743469039323E-5</v>
      </c>
      <c r="EB8" s="173">
        <f t="shared" si="10"/>
        <v>8.595734582608583E-5</v>
      </c>
      <c r="EC8" s="173">
        <f t="shared" si="11"/>
        <v>1.1184105456568502E-4</v>
      </c>
      <c r="ED8" s="173">
        <f t="shared" si="12"/>
        <v>1.4462343746315384E-4</v>
      </c>
      <c r="EE8" s="173">
        <f t="shared" si="13"/>
        <v>1.8586399853909969E-4</v>
      </c>
      <c r="EF8" s="173">
        <f t="shared" si="14"/>
        <v>2.3739471272082589E-4</v>
      </c>
      <c r="EG8" s="173">
        <f t="shared" si="15"/>
        <v>3.0134637948101429E-4</v>
      </c>
      <c r="EH8" s="173">
        <f t="shared" si="16"/>
        <v>3.8017196172763021E-4</v>
      </c>
      <c r="EI8" s="173">
        <f t="shared" si="17"/>
        <v>4.7666510454963883E-4</v>
      </c>
      <c r="EJ8" s="173">
        <f t="shared" si="18"/>
        <v>5.9397177066253303E-4</v>
      </c>
      <c r="EK8" s="173">
        <f t="shared" si="19"/>
        <v>7.3559271652513802E-4</v>
      </c>
      <c r="EL8" s="173">
        <f t="shared" si="20"/>
        <v>9.0537439016747973E-4</v>
      </c>
      <c r="EM8" s="173">
        <f t="shared" si="21"/>
        <v>1.1074857855422171E-3</v>
      </c>
      <c r="EN8" s="173">
        <f t="shared" si="22"/>
        <v>1.3463788655838128E-3</v>
      </c>
      <c r="EO8" s="173">
        <f t="shared" si="23"/>
        <v>1.6267303921684224E-3</v>
      </c>
      <c r="EP8" s="173">
        <f t="shared" si="24"/>
        <v>1.9533633966723122E-3</v>
      </c>
      <c r="EQ8" s="173">
        <f t="shared" si="25"/>
        <v>2.3311471039762681E-3</v>
      </c>
      <c r="ER8" s="173">
        <f t="shared" si="26"/>
        <v>2.7648748904293224E-3</v>
      </c>
      <c r="ES8" s="173">
        <f t="shared" si="27"/>
        <v>3.2591208056763905E-3</v>
      </c>
      <c r="ET8" s="173">
        <f t="shared" si="28"/>
        <v>3.8180762989643404E-3</v>
      </c>
      <c r="EU8" s="173">
        <f t="shared" si="29"/>
        <v>4.4453700272825431E-3</v>
      </c>
      <c r="EV8" s="173">
        <f t="shared" si="30"/>
        <v>5.1438749349797539E-3</v>
      </c>
      <c r="EW8" s="173">
        <f t="shared" si="31"/>
        <v>5.9155081174717449E-3</v>
      </c>
      <c r="EX8" s="173">
        <f t="shared" si="32"/>
        <v>6.7610302382183655E-3</v>
      </c>
      <c r="EY8" s="173">
        <f t="shared" si="33"/>
        <v>7.6798523724521664E-3</v>
      </c>
      <c r="EZ8" s="173">
        <f t="shared" si="34"/>
        <v>8.669859013342756E-3</v>
      </c>
      <c r="FA8" s="173">
        <f t="shared" si="35"/>
        <v>9.7272565084134018E-3</v>
      </c>
      <c r="FB8" s="173">
        <f t="shared" si="36"/>
        <v>1.0846456316622583E-2</v>
      </c>
      <c r="FC8" s="173">
        <f t="shared" si="37"/>
        <v>1.2020002125568021E-2</v>
      </c>
      <c r="FD8" s="173">
        <f t="shared" si="38"/>
        <v>1.323854900192813E-2</v>
      </c>
      <c r="FE8" s="173">
        <f t="shared" si="39"/>
        <v>1.4490901352776774E-2</v>
      </c>
      <c r="FF8" s="173">
        <f t="shared" si="40"/>
        <v>1.5764114569609636E-2</v>
      </c>
      <c r="FG8" s="173">
        <f t="shared" si="41"/>
        <v>1.7043662864691288E-2</v>
      </c>
      <c r="FH8" s="173">
        <f t="shared" si="42"/>
        <v>1.8313673079703052E-2</v>
      </c>
      <c r="FI8" s="173">
        <f t="shared" si="43"/>
        <v>1.9557221271202491E-2</v>
      </c>
      <c r="FJ8" s="173">
        <f t="shared" si="44"/>
        <v>2.0756685804800241E-2</v>
      </c>
      <c r="FK8" s="173">
        <f t="shared" si="45"/>
        <v>2.1894147688107417E-2</v>
      </c>
      <c r="FL8" s="173">
        <f t="shared" si="46"/>
        <v>2.2951826118356736E-2</v>
      </c>
      <c r="FM8" s="173">
        <f t="shared" si="47"/>
        <v>2.391253488853759E-2</v>
      </c>
      <c r="FN8" s="173">
        <f t="shared" si="48"/>
        <v>2.4760143545436489E-2</v>
      </c>
      <c r="FO8" s="173">
        <f t="shared" si="49"/>
        <v>2.5480026156807445E-2</v>
      </c>
      <c r="FP8" s="173">
        <f t="shared" si="50"/>
        <v>2.6059480318116165E-2</v>
      </c>
      <c r="FQ8" s="173">
        <f t="shared" si="51"/>
        <v>2.6488099660973954E-2</v>
      </c>
      <c r="FR8" s="173">
        <f t="shared" si="52"/>
        <v>2.6758084613106893E-2</v>
      </c>
      <c r="FS8" s="173">
        <f t="shared" si="53"/>
        <v>2.6864478447818484E-2</v>
      </c>
      <c r="FT8" s="173">
        <f t="shared" si="54"/>
        <v>2.680531864253494E-2</v>
      </c>
      <c r="FU8" s="173">
        <f t="shared" si="55"/>
        <v>2.6581697089060486E-2</v>
      </c>
      <c r="FV8" s="173">
        <f t="shared" si="56"/>
        <v>2.6197726574683729E-2</v>
      </c>
      <c r="FW8" s="173">
        <f t="shared" si="57"/>
        <v>2.5660414971732683E-2</v>
      </c>
      <c r="FX8" s="173">
        <f t="shared" si="58"/>
        <v>2.4979452512520938E-2</v>
      </c>
      <c r="FY8" s="173">
        <f t="shared" si="59"/>
        <v>2.4166921171116438E-2</v>
      </c>
      <c r="FZ8" s="173">
        <f t="shared" si="60"/>
        <v>2.3236938326974984E-2</v>
      </c>
      <c r="GA8" s="173">
        <f t="shared" si="61"/>
        <v>2.2205249384767884E-2</v>
      </c>
      <c r="GB8" s="173">
        <f t="shared" si="62"/>
        <v>2.108878574913612E-2</v>
      </c>
      <c r="GC8" s="173">
        <f t="shared" si="63"/>
        <v>1.9905205431936975E-2</v>
      </c>
      <c r="GD8" s="173">
        <f t="shared" si="64"/>
        <v>1.867243358521151E-2</v>
      </c>
      <c r="GE8" s="173">
        <f t="shared" si="65"/>
        <v>1.7408219440361021E-2</v>
      </c>
      <c r="GF8" s="173">
        <f t="shared" si="66"/>
        <v>1.6129724575572667E-2</v>
      </c>
      <c r="GG8" s="173">
        <f t="shared" si="67"/>
        <v>1.4853155252325553E-2</v>
      </c>
      <c r="GH8" s="173">
        <f t="shared" si="68"/>
        <v>1.3593448910878358E-2</v>
      </c>
      <c r="GI8" s="173">
        <f t="shared" si="69"/>
        <v>1.2364021965388454E-2</v>
      </c>
      <c r="GJ8" s="173">
        <f t="shared" si="70"/>
        <v>1.1176582969188747E-2</v>
      </c>
      <c r="GK8" s="173">
        <f t="shared" si="71"/>
        <v>1.0041012201343647E-2</v>
      </c>
      <c r="GL8" s="173">
        <f t="shared" si="72"/>
        <v>8.9653059120212777E-3</v>
      </c>
      <c r="GM8" s="173">
        <f t="shared" si="73"/>
        <v>7.9555809864379767E-3</v>
      </c>
      <c r="GN8" s="173">
        <f t="shared" si="74"/>
        <v>7.0161337438681536E-3</v>
      </c>
      <c r="GO8" s="173">
        <f t="shared" si="75"/>
        <v>6.1495450435018265E-3</v>
      </c>
      <c r="GP8" s="173">
        <f t="shared" si="76"/>
        <v>5.3568228514556046E-3</v>
      </c>
      <c r="GQ8" s="173">
        <f t="shared" si="77"/>
        <v>4.6375729281755013E-3</v>
      </c>
      <c r="GR8" s="173">
        <f t="shared" si="78"/>
        <v>3.9901882884495823E-3</v>
      </c>
      <c r="GS8" s="173">
        <f t="shared" si="79"/>
        <v>3.4120485089340928E-3</v>
      </c>
      <c r="GT8" s="173">
        <f t="shared" si="80"/>
        <v>2.8997207347266464E-3</v>
      </c>
      <c r="GU8" s="173">
        <f t="shared" si="81"/>
        <v>2.4491552808550642E-3</v>
      </c>
      <c r="GV8" s="173">
        <f t="shared" si="82"/>
        <v>2.0558699466463079E-3</v>
      </c>
      <c r="GW8" s="173">
        <f t="shared" si="83"/>
        <v>1.7151184732651932E-3</v>
      </c>
      <c r="GX8" s="173">
        <f t="shared" si="84"/>
        <v>1.4220398972566257E-3</v>
      </c>
      <c r="GY8" s="173">
        <f t="shared" si="85"/>
        <v>1.1717868170571287E-3</v>
      </c>
      <c r="GZ8" s="173">
        <f t="shared" si="86"/>
        <v>9.5963174042900062E-4</v>
      </c>
      <c r="HA8" s="173">
        <f t="shared" si="87"/>
        <v>7.8105167896932017E-4</v>
      </c>
      <c r="HB8" s="173">
        <f t="shared" si="88"/>
        <v>6.3179197669004517E-4</v>
      </c>
      <c r="HC8" s="173">
        <f t="shared" si="89"/>
        <v>5.0791099264781386E-4</v>
      </c>
      <c r="HD8" s="173">
        <f t="shared" si="90"/>
        <v>4.0580770449135262E-4</v>
      </c>
      <c r="HE8" s="173">
        <f t="shared" si="91"/>
        <v>3.2223457234707682E-4</v>
      </c>
      <c r="HF8" s="173">
        <f t="shared" si="92"/>
        <v>2.5429811988490514E-4</v>
      </c>
      <c r="HG8" s="173">
        <f t="shared" si="93"/>
        <v>1.9944967578929785E-4</v>
      </c>
      <c r="HH8" s="173">
        <f t="shared" si="94"/>
        <v>1.5546860078872061E-4</v>
      </c>
      <c r="HI8" s="173">
        <f t="shared" si="95"/>
        <v>1.2044012985089376E-4</v>
      </c>
      <c r="HJ8" s="173">
        <f t="shared" si="96"/>
        <v>9.2729711808706202E-5</v>
      </c>
      <c r="HK8" s="173">
        <f t="shared" si="97"/>
        <v>7.0955452649183653E-5</v>
      </c>
      <c r="HL8" s="173">
        <f t="shared" si="98"/>
        <v>5.3959983677154471E-5</v>
      </c>
      <c r="HM8" s="173">
        <f t="shared" si="99"/>
        <v>4.07827976193937E-5</v>
      </c>
      <c r="HN8" s="173">
        <f t="shared" si="100"/>
        <v>3.0633836398352788E-5</v>
      </c>
      <c r="HO8" s="173">
        <f t="shared" si="101"/>
        <v>2.2868881966550328E-5</v>
      </c>
      <c r="HP8" s="173">
        <f t="shared" si="102"/>
        <v>1.696710108086269E-5</v>
      </c>
      <c r="HQ8" s="173">
        <f t="shared" si="103"/>
        <v>1.251092818537791E-5</v>
      </c>
      <c r="HR8" s="173">
        <f t="shared" si="104"/>
        <v>9.1683373554312381E-6</v>
      </c>
      <c r="HS8" s="173">
        <f t="shared" si="105"/>
        <v>6.6774525231375046E-6</v>
      </c>
      <c r="HT8" s="173">
        <f t="shared" si="106"/>
        <v>4.8333717845075958E-6</v>
      </c>
    </row>
    <row r="9" spans="1:229" x14ac:dyDescent="0.25">
      <c r="A9" s="4">
        <v>6</v>
      </c>
      <c r="B9" s="119"/>
      <c r="C9" s="121">
        <v>40</v>
      </c>
      <c r="D9" s="126">
        <f t="shared" si="107"/>
        <v>40</v>
      </c>
      <c r="E9" s="99">
        <v>120</v>
      </c>
      <c r="F9" s="126">
        <f t="shared" si="108"/>
        <v>200</v>
      </c>
      <c r="G9" s="121">
        <v>200</v>
      </c>
      <c r="H9" s="118"/>
      <c r="I9" s="36">
        <f t="shared" si="0"/>
        <v>1</v>
      </c>
      <c r="J9" s="36">
        <f t="shared" si="1"/>
        <v>1</v>
      </c>
      <c r="K9" s="77">
        <f t="shared" si="109"/>
        <v>120</v>
      </c>
      <c r="L9" s="23" t="s">
        <v>4</v>
      </c>
      <c r="M9" s="58"/>
      <c r="N9" s="300"/>
      <c r="O9" s="78">
        <f>IF(AND(D9&gt;0,E9&gt;0,F9&gt;0),IF(ISBLANK(N9),IF(ISBLANK(L9),"",(F9-D9)*VLOOKUP(L9,VLookups!$A$4:$B$13,2,FALSE)),N9),"")</f>
        <v>39.191835884530853</v>
      </c>
      <c r="P9" s="79">
        <f t="shared" si="2"/>
        <v>1536.0000000000002</v>
      </c>
      <c r="Q9" s="99">
        <v>150</v>
      </c>
      <c r="R9" s="290">
        <f>IF(AND(Q9&gt;0,E9&gt;0,NOT(O9="")),ABS(VLOOKUP($Q$1,VLookups!$A$43:$B$44,2,FALSE)-_xlfn.NORM.DIST(Q9,K9,O9,TRUE)),"")</f>
        <v>0.77800281198849519</v>
      </c>
      <c r="S9" s="98">
        <f>IF(AND($D9&gt;0,$E9&gt;0,$F9&gt;0,NOT(ISBLANK($L9))),_xlfn.NORM.INV(ABS(VLOOKUP($Q$1,VLookups!$A$43:$B$44,2,FALSE)-S$3),$K9,$O9),"")</f>
        <v>69.773641365612434</v>
      </c>
      <c r="T9" s="97">
        <f>IF(AND($D9&gt;0,$E9&gt;0,$F9&gt;0,NOT(ISBLANK($L9))),_xlfn.NORM.INV(ABS(VLOOKUP($Q$1,VLookups!$A$43:$B$44,2,FALSE)-T$3),$K9,$O9),"")</f>
        <v>170.22635863438757</v>
      </c>
      <c r="U9" s="98">
        <f>IF(AND($D9&gt;0,$E9&gt;0,$F9&gt;0,NOT(ISBLANK($L9))),_xlfn.NORM.INV(ABS(VLOOKUP($Q$1,VLookups!$A$43:$B$44,2,FALSE)-U$3),$K9,$O9),"")</f>
        <v>160.61972730628867</v>
      </c>
      <c r="V9" s="97">
        <f>IF(AND($D9&gt;0,$E9&gt;0,$F9&gt;0,NOT(ISBLANK($L9))),_xlfn.NORM.INV(ABS(VLOOKUP($Q$1,VLookups!$A$43:$B$44,2,FALSE)-V$3),$K9,$O9),"")</f>
        <v>152.98468126312608</v>
      </c>
      <c r="W9" s="98">
        <f>IF(AND($D9&gt;0,$E9&gt;0,$F9&gt;0,NOT(ISBLANK($L9))),_xlfn.NORM.INV(ABS(VLOOKUP($Q$1,VLookups!$A$43:$B$44,2,FALSE)-W$3),$K9,$O9),"")</f>
        <v>146.43449159548305</v>
      </c>
      <c r="X9" s="97">
        <f>IF(AND($D9&gt;0,$E9&gt;0,$F9&gt;0,NOT(ISBLANK($L9))),_xlfn.NORM.INV(ABS(VLOOKUP($Q$1,VLookups!$A$43:$B$44,2,FALSE)-X$3),$K9,$O9),"")</f>
        <v>140.55221883181736</v>
      </c>
      <c r="Y9" s="5"/>
      <c r="Z9" s="172">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3">
        <f t="shared" si="6"/>
        <v>3.1220237765602972E-5</v>
      </c>
      <c r="DY9" s="173">
        <f t="shared" si="7"/>
        <v>3.9261060375375546E-5</v>
      </c>
      <c r="DZ9" s="173">
        <f t="shared" si="8"/>
        <v>4.9144760298494392E-5</v>
      </c>
      <c r="EA9" s="173">
        <f t="shared" si="9"/>
        <v>6.1232472302394161E-5</v>
      </c>
      <c r="EB9" s="173">
        <f t="shared" si="10"/>
        <v>7.5940901029951288E-5</v>
      </c>
      <c r="EC9" s="173">
        <f t="shared" si="11"/>
        <v>9.374736594843652E-5</v>
      </c>
      <c r="ED9" s="173">
        <f t="shared" si="12"/>
        <v>1.151945094871674E-4</v>
      </c>
      <c r="EE9" s="173">
        <f t="shared" si="13"/>
        <v>1.4089444250757146E-4</v>
      </c>
      <c r="EF9" s="173">
        <f t="shared" si="14"/>
        <v>1.7153206800400007E-4</v>
      </c>
      <c r="EG9" s="173">
        <f t="shared" si="15"/>
        <v>2.0786729352832855E-4</v>
      </c>
      <c r="EH9" s="173">
        <f t="shared" si="16"/>
        <v>2.5073581731913975E-4</v>
      </c>
      <c r="EI9" s="173">
        <f t="shared" si="17"/>
        <v>3.0104815476845093E-4</v>
      </c>
      <c r="EJ9" s="173">
        <f t="shared" si="18"/>
        <v>3.5978656308698759E-4</v>
      </c>
      <c r="EK9" s="173">
        <f t="shared" si="19"/>
        <v>4.2799952528086002E-4</v>
      </c>
      <c r="EL9" s="173">
        <f t="shared" si="20"/>
        <v>5.0679347218376546E-4</v>
      </c>
      <c r="EM9" s="173">
        <f t="shared" si="21"/>
        <v>5.9732145541291598E-4</v>
      </c>
      <c r="EN9" s="173">
        <f t="shared" si="22"/>
        <v>7.0076853643859162E-4</v>
      </c>
      <c r="EO9" s="173">
        <f t="shared" si="23"/>
        <v>8.1833372859820681E-4</v>
      </c>
      <c r="EP9" s="173">
        <f t="shared" si="24"/>
        <v>9.5120842021076781E-4</v>
      </c>
      <c r="EQ9" s="173">
        <f t="shared" si="25"/>
        <v>1.100551317403869E-3</v>
      </c>
      <c r="ER9" s="173">
        <f t="shared" si="26"/>
        <v>1.2674600732471442E-3</v>
      </c>
      <c r="ES9" s="173">
        <f t="shared" si="27"/>
        <v>1.4529399125382569E-3</v>
      </c>
      <c r="ET9" s="173">
        <f t="shared" si="28"/>
        <v>1.6578697151612607E-3</v>
      </c>
      <c r="EU9" s="173">
        <f t="shared" si="29"/>
        <v>1.8829661802089051E-3</v>
      </c>
      <c r="EV9" s="173">
        <f t="shared" si="30"/>
        <v>2.1287468518239243E-3</v>
      </c>
      <c r="EW9" s="173">
        <f t="shared" si="31"/>
        <v>2.395492938851006E-3</v>
      </c>
      <c r="EX9" s="173">
        <f t="shared" si="32"/>
        <v>2.683212996120103E-3</v>
      </c>
      <c r="EY9" s="173">
        <f t="shared" si="33"/>
        <v>2.9916086473855959E-3</v>
      </c>
      <c r="EZ9" s="173">
        <f t="shared" si="34"/>
        <v>3.3200436105610513E-3</v>
      </c>
      <c r="FA9" s="173">
        <f t="shared" si="35"/>
        <v>3.6675173273475747E-3</v>
      </c>
      <c r="FB9" s="173">
        <f t="shared" si="36"/>
        <v>4.0326444950501313E-3</v>
      </c>
      <c r="FC9" s="173">
        <f t="shared" si="37"/>
        <v>4.4136417431409327E-3</v>
      </c>
      <c r="FD9" s="173">
        <f t="shared" si="38"/>
        <v>4.8083225876704751E-3</v>
      </c>
      <c r="FE9" s="173">
        <f t="shared" si="39"/>
        <v>5.2141016319180219E-3</v>
      </c>
      <c r="FF9" s="173">
        <f t="shared" si="40"/>
        <v>5.6280087632469859E-3</v>
      </c>
      <c r="FG9" s="173">
        <f t="shared" si="41"/>
        <v>6.0467138282592368E-3</v>
      </c>
      <c r="FH9" s="173">
        <f t="shared" si="42"/>
        <v>6.4665619580758383E-3</v>
      </c>
      <c r="FI9" s="173">
        <f t="shared" si="43"/>
        <v>6.8836193726207534E-3</v>
      </c>
      <c r="FJ9" s="173">
        <f t="shared" si="44"/>
        <v>7.293729129238433E-3</v>
      </c>
      <c r="FK9" s="173">
        <f t="shared" si="45"/>
        <v>7.6925759108645974E-3</v>
      </c>
      <c r="FL9" s="173">
        <f t="shared" si="46"/>
        <v>8.0757585876723159E-3</v>
      </c>
      <c r="FM9" s="173">
        <f t="shared" si="47"/>
        <v>8.4388689496584669E-3</v>
      </c>
      <c r="FN9" s="173">
        <f t="shared" si="48"/>
        <v>8.7775747118968798E-3</v>
      </c>
      <c r="FO9" s="173">
        <f t="shared" si="49"/>
        <v>9.0877046540593243E-3</v>
      </c>
      <c r="FP9" s="173">
        <f t="shared" si="50"/>
        <v>9.3653335843778968E-3</v>
      </c>
      <c r="FQ9" s="173">
        <f t="shared" si="51"/>
        <v>9.6068647259928384E-3</v>
      </c>
      <c r="FR9" s="173">
        <f t="shared" si="52"/>
        <v>9.8091071178511343E-3</v>
      </c>
      <c r="FS9" s="173">
        <f t="shared" si="53"/>
        <v>9.9693457064876055E-3</v>
      </c>
      <c r="FT9" s="173">
        <f t="shared" si="54"/>
        <v>1.0085401978545192E-2</v>
      </c>
      <c r="FU9" s="173">
        <f t="shared" si="55"/>
        <v>1.0155683242005473E-2</v>
      </c>
      <c r="FV9" s="173">
        <f t="shared" si="56"/>
        <v>1.0179218997977498E-2</v>
      </c>
      <c r="FW9" s="173">
        <f t="shared" si="57"/>
        <v>1.015568324200547E-2</v>
      </c>
      <c r="FX9" s="173">
        <f t="shared" si="58"/>
        <v>1.0085401978545187E-2</v>
      </c>
      <c r="FY9" s="173">
        <f t="shared" si="59"/>
        <v>9.9693457064875986E-3</v>
      </c>
      <c r="FZ9" s="173">
        <f t="shared" si="60"/>
        <v>9.8091071178511239E-3</v>
      </c>
      <c r="GA9" s="173">
        <f t="shared" si="61"/>
        <v>9.606864725992828E-3</v>
      </c>
      <c r="GB9" s="173">
        <f t="shared" si="62"/>
        <v>9.3653335843778881E-3</v>
      </c>
      <c r="GC9" s="173">
        <f t="shared" si="63"/>
        <v>9.0877046540593139E-3</v>
      </c>
      <c r="GD9" s="173">
        <f t="shared" si="64"/>
        <v>8.7775747118968728E-3</v>
      </c>
      <c r="GE9" s="173">
        <f t="shared" si="65"/>
        <v>8.4388689496584599E-3</v>
      </c>
      <c r="GF9" s="173">
        <f t="shared" si="66"/>
        <v>8.0757585876723107E-3</v>
      </c>
      <c r="GG9" s="173">
        <f t="shared" si="67"/>
        <v>7.6925759108645939E-3</v>
      </c>
      <c r="GH9" s="173">
        <f t="shared" si="68"/>
        <v>7.2937291292384304E-3</v>
      </c>
      <c r="GI9" s="173">
        <f t="shared" si="69"/>
        <v>6.8836193726207534E-3</v>
      </c>
      <c r="GJ9" s="173">
        <f t="shared" si="70"/>
        <v>6.4665619580758409E-3</v>
      </c>
      <c r="GK9" s="173">
        <f t="shared" si="71"/>
        <v>6.0467138282592403E-3</v>
      </c>
      <c r="GL9" s="173">
        <f t="shared" si="72"/>
        <v>5.6280087632469928E-3</v>
      </c>
      <c r="GM9" s="173">
        <f t="shared" si="73"/>
        <v>5.2141016319180323E-3</v>
      </c>
      <c r="GN9" s="173">
        <f t="shared" si="74"/>
        <v>4.8083225876704863E-3</v>
      </c>
      <c r="GO9" s="173">
        <f t="shared" si="75"/>
        <v>4.413641743140944E-3</v>
      </c>
      <c r="GP9" s="173">
        <f t="shared" si="76"/>
        <v>4.0326444950501443E-3</v>
      </c>
      <c r="GQ9" s="173">
        <f t="shared" si="77"/>
        <v>3.6675173273475886E-3</v>
      </c>
      <c r="GR9" s="173">
        <f t="shared" si="78"/>
        <v>3.3200436105610661E-3</v>
      </c>
      <c r="GS9" s="173">
        <f t="shared" si="79"/>
        <v>2.9916086473856097E-3</v>
      </c>
      <c r="GT9" s="173">
        <f t="shared" si="80"/>
        <v>2.6832129961201186E-3</v>
      </c>
      <c r="GU9" s="173">
        <f t="shared" si="81"/>
        <v>2.3954929388510212E-3</v>
      </c>
      <c r="GV9" s="173">
        <f t="shared" si="82"/>
        <v>2.1287468518239381E-3</v>
      </c>
      <c r="GW9" s="173">
        <f t="shared" si="83"/>
        <v>1.8829661802089175E-3</v>
      </c>
      <c r="GX9" s="173">
        <f t="shared" si="84"/>
        <v>1.6578697151612735E-3</v>
      </c>
      <c r="GY9" s="173">
        <f t="shared" si="85"/>
        <v>1.4529399125382688E-3</v>
      </c>
      <c r="GZ9" s="173">
        <f t="shared" si="86"/>
        <v>1.2674600732471544E-3</v>
      </c>
      <c r="HA9" s="173">
        <f t="shared" si="87"/>
        <v>1.1005513174038783E-3</v>
      </c>
      <c r="HB9" s="173">
        <f t="shared" si="88"/>
        <v>9.5120842021077714E-4</v>
      </c>
      <c r="HC9" s="173">
        <f t="shared" si="89"/>
        <v>8.1833372859821548E-4</v>
      </c>
      <c r="HD9" s="173">
        <f t="shared" si="90"/>
        <v>7.0076853643859965E-4</v>
      </c>
      <c r="HE9" s="173">
        <f t="shared" si="91"/>
        <v>5.9732145541292346E-4</v>
      </c>
      <c r="HF9" s="173">
        <f t="shared" si="92"/>
        <v>5.0679347218377262E-4</v>
      </c>
      <c r="HG9" s="173">
        <f t="shared" si="93"/>
        <v>4.2799952528086609E-4</v>
      </c>
      <c r="HH9" s="173">
        <f t="shared" si="94"/>
        <v>3.5978656308699339E-4</v>
      </c>
      <c r="HI9" s="173">
        <f t="shared" si="95"/>
        <v>3.0104815476845629E-4</v>
      </c>
      <c r="HJ9" s="173">
        <f t="shared" si="96"/>
        <v>2.5073581731914463E-4</v>
      </c>
      <c r="HK9" s="173">
        <f t="shared" si="97"/>
        <v>2.0786729352833262E-4</v>
      </c>
      <c r="HL9" s="173">
        <f t="shared" si="98"/>
        <v>1.7153206800400372E-4</v>
      </c>
      <c r="HM9" s="173">
        <f t="shared" si="99"/>
        <v>1.4089444250757458E-4</v>
      </c>
      <c r="HN9" s="173">
        <f t="shared" si="100"/>
        <v>1.1519450948717017E-4</v>
      </c>
      <c r="HO9" s="173">
        <f t="shared" si="101"/>
        <v>9.3747365948438702E-5</v>
      </c>
      <c r="HP9" s="173">
        <f t="shared" si="102"/>
        <v>7.5940901029953158E-5</v>
      </c>
      <c r="HQ9" s="173">
        <f t="shared" si="103"/>
        <v>6.1232472302395733E-5</v>
      </c>
      <c r="HR9" s="173">
        <f t="shared" si="104"/>
        <v>4.9144760298495747E-5</v>
      </c>
      <c r="HS9" s="173">
        <f t="shared" si="105"/>
        <v>3.926106037537663E-5</v>
      </c>
      <c r="HT9" s="173">
        <f t="shared" si="106"/>
        <v>3.1220237765603853E-5</v>
      </c>
    </row>
    <row r="10" spans="1:229" x14ac:dyDescent="0.25">
      <c r="A10" s="4">
        <v>7</v>
      </c>
      <c r="B10" s="119"/>
      <c r="C10" s="121">
        <v>80</v>
      </c>
      <c r="D10" s="126">
        <f t="shared" si="107"/>
        <v>80</v>
      </c>
      <c r="E10" s="99">
        <v>120</v>
      </c>
      <c r="F10" s="126">
        <f t="shared" si="108"/>
        <v>210</v>
      </c>
      <c r="G10" s="121"/>
      <c r="H10" s="118">
        <v>0.75</v>
      </c>
      <c r="I10" s="36">
        <f t="shared" si="0"/>
        <v>1</v>
      </c>
      <c r="J10" s="36">
        <f t="shared" si="1"/>
        <v>0.44444444444444442</v>
      </c>
      <c r="K10" s="77">
        <f t="shared" si="109"/>
        <v>128.33333333333334</v>
      </c>
      <c r="L10" s="23" t="s">
        <v>2</v>
      </c>
      <c r="M10" s="58"/>
      <c r="N10" s="300"/>
      <c r="O10" s="78">
        <f>IF(AND(D10&gt;0,E10&gt;0,F10&gt;0),IF(ISBLANK(N10),IF(ISBLANK(L10),"",(F10-D10)*VLOOKUP(L10,VLookups!$A$4:$B$13,2,FALSE)),N10),"")</f>
        <v>36.76955262170047</v>
      </c>
      <c r="P10" s="79">
        <f t="shared" si="2"/>
        <v>1352</v>
      </c>
      <c r="Q10" s="99">
        <v>150</v>
      </c>
      <c r="R10" s="290">
        <f>IF(AND(Q10&gt;0,E10&gt;0,NOT(O10="")),ABS(VLOOKUP($Q$1,VLookups!$A$43:$B$44,2,FALSE)-_xlfn.NORM.DIST(Q10,K10,O10,TRUE)),"")</f>
        <v>0.72215510485860268</v>
      </c>
      <c r="S10" s="98">
        <f>IF(AND($D10&gt;0,$E10&gt;0,$F10&gt;0,NOT(ISBLANK($L10))),_xlfn.NORM.INV(ABS(VLOOKUP($Q$1,VLookups!$A$43:$B$44,2,FALSE)-S$3),$K10,$O10),"")</f>
        <v>81.211255606618536</v>
      </c>
      <c r="T10" s="97">
        <f>IF(AND($D10&gt;0,$E10&gt;0,$F10&gt;0,NOT(ISBLANK($L10))),_xlfn.NORM.INV(ABS(VLOOKUP($Q$1,VLookups!$A$43:$B$44,2,FALSE)-T$3),$K10,$O10),"")</f>
        <v>175.45541106004816</v>
      </c>
      <c r="U10" s="98">
        <f>IF(AND($D10&gt;0,$E10&gt;0,$F10&gt;0,NOT(ISBLANK($L10))),_xlfn.NORM.INV(ABS(VLOOKUP($Q$1,VLookups!$A$43:$B$44,2,FALSE)-U$3),$K10,$O10),"")</f>
        <v>166.44252538721264</v>
      </c>
      <c r="V10" s="97">
        <f>IF(AND($D10&gt;0,$E10&gt;0,$F10&gt;0,NOT(ISBLANK($L10))),_xlfn.NORM.INV(ABS(VLOOKUP($Q$1,VLookups!$A$43:$B$44,2,FALSE)-V$3),$K10,$O10),"")</f>
        <v>159.2793695687331</v>
      </c>
      <c r="W10" s="98">
        <f>IF(AND($D10&gt;0,$E10&gt;0,$F10&gt;0,NOT(ISBLANK($L10))),_xlfn.NORM.INV(ABS(VLOOKUP($Q$1,VLookups!$A$43:$B$44,2,FALSE)-W$3),$K10,$O10),"")</f>
        <v>153.13401969596578</v>
      </c>
      <c r="X10" s="97">
        <f>IF(AND($D10&gt;0,$E10&gt;0,$F10&gt;0,NOT(ISBLANK($L10))),_xlfn.NORM.INV(ABS(VLOOKUP($Q$1,VLookups!$A$43:$B$44,2,FALSE)-X$3),$K10,$O10),"")</f>
        <v>147.61530558019837</v>
      </c>
      <c r="Y10" s="5"/>
      <c r="Z10" s="172">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3">
        <f t="shared" si="6"/>
        <v>4.85105181277055E-4</v>
      </c>
      <c r="DY10" s="173">
        <f t="shared" si="7"/>
        <v>5.6089366063951588E-4</v>
      </c>
      <c r="DZ10" s="173">
        <f t="shared" si="8"/>
        <v>6.4627474187937061E-4</v>
      </c>
      <c r="EA10" s="173">
        <f t="shared" si="9"/>
        <v>7.4207169630136809E-4</v>
      </c>
      <c r="EB10" s="173">
        <f t="shared" si="10"/>
        <v>8.4911514031915181E-4</v>
      </c>
      <c r="EC10" s="173">
        <f t="shared" si="11"/>
        <v>9.6823178436139772E-4</v>
      </c>
      <c r="ED10" s="173">
        <f t="shared" si="12"/>
        <v>1.1002316114074244E-3</v>
      </c>
      <c r="EE10" s="173">
        <f t="shared" si="13"/>
        <v>1.2458935438876089E-3</v>
      </c>
      <c r="EF10" s="173">
        <f t="shared" si="14"/>
        <v>1.4059497051432529E-3</v>
      </c>
      <c r="EG10" s="173">
        <f t="shared" si="15"/>
        <v>1.5810684326048171E-3</v>
      </c>
      <c r="EH10" s="173">
        <f t="shared" si="16"/>
        <v>1.771836253109417E-3</v>
      </c>
      <c r="EI10" s="173">
        <f t="shared" si="17"/>
        <v>1.9787390848820161E-3</v>
      </c>
      <c r="EJ10" s="173">
        <f t="shared" si="18"/>
        <v>2.202142983970751E-3</v>
      </c>
      <c r="EK10" s="173">
        <f t="shared" si="19"/>
        <v>2.4422748034918138E-3</v>
      </c>
      <c r="EL10" s="173">
        <f t="shared" si="20"/>
        <v>2.6992031799073111E-3</v>
      </c>
      <c r="EM10" s="173">
        <f t="shared" si="21"/>
        <v>2.9728202996661176E-3</v>
      </c>
      <c r="EN10" s="173">
        <f t="shared" si="22"/>
        <v>3.2628249298248539E-3</v>
      </c>
      <c r="EO10" s="173">
        <f t="shared" si="23"/>
        <v>3.5687072157653391E-3</v>
      </c>
      <c r="EP10" s="173">
        <f t="shared" si="24"/>
        <v>3.8897357560457937E-3</v>
      </c>
      <c r="EQ10" s="173">
        <f t="shared" si="25"/>
        <v>4.2249474572442517E-3</v>
      </c>
      <c r="ER10" s="173">
        <f t="shared" si="26"/>
        <v>4.5731406492093962E-3</v>
      </c>
      <c r="ES10" s="173">
        <f t="shared" si="27"/>
        <v>4.9328719027008083E-3</v>
      </c>
      <c r="ET10" s="173">
        <f t="shared" si="28"/>
        <v>5.3024569367608326E-3</v>
      </c>
      <c r="EU10" s="173">
        <f t="shared" si="29"/>
        <v>5.6799759326624753E-3</v>
      </c>
      <c r="EV10" s="173">
        <f t="shared" si="30"/>
        <v>6.063283485870442E-3</v>
      </c>
      <c r="EW10" s="173">
        <f t="shared" si="31"/>
        <v>6.4500233286978797E-3</v>
      </c>
      <c r="EX10" s="173">
        <f t="shared" si="32"/>
        <v>6.8376478464026091E-3</v>
      </c>
      <c r="EY10" s="173">
        <f t="shared" si="33"/>
        <v>7.2234422910684454E-3</v>
      </c>
      <c r="EZ10" s="173">
        <f t="shared" si="34"/>
        <v>7.6045534739803107E-3</v>
      </c>
      <c r="FA10" s="173">
        <f t="shared" si="35"/>
        <v>7.9780225919500718E-3</v>
      </c>
      <c r="FB10" s="173">
        <f t="shared" si="36"/>
        <v>8.3408217200954746E-3</v>
      </c>
      <c r="FC10" s="173">
        <f t="shared" si="37"/>
        <v>8.6898933869818482E-3</v>
      </c>
      <c r="FD10" s="173">
        <f t="shared" si="38"/>
        <v>9.0221925418733171E-3</v>
      </c>
      <c r="FE10" s="173">
        <f t="shared" si="39"/>
        <v>9.3347301320190652E-3</v>
      </c>
      <c r="FF10" s="173">
        <f t="shared" si="40"/>
        <v>9.6246174340181186E-3</v>
      </c>
      <c r="FG10" s="173">
        <f t="shared" si="41"/>
        <v>9.8891102304898542E-3</v>
      </c>
      <c r="FH10" s="173">
        <f t="shared" si="42"/>
        <v>1.0125651894042289E-2</v>
      </c>
      <c r="FI10" s="173">
        <f t="shared" si="43"/>
        <v>1.0331914436658559E-2</v>
      </c>
      <c r="FJ10" s="173">
        <f t="shared" si="44"/>
        <v>1.0505836605066442E-2</v>
      </c>
      <c r="FK10" s="173">
        <f t="shared" si="45"/>
        <v>1.064565815147742E-2</v>
      </c>
      <c r="FL10" s="173">
        <f t="shared" si="46"/>
        <v>1.0749949483419421E-2</v>
      </c>
      <c r="FM10" s="173">
        <f t="shared" si="47"/>
        <v>1.0817635994469272E-2</v>
      </c>
      <c r="FN10" s="173">
        <f t="shared" si="48"/>
        <v>1.0848016496880619E-2</v>
      </c>
      <c r="FO10" s="173">
        <f t="shared" si="49"/>
        <v>1.0840775313986317E-2</v>
      </c>
      <c r="FP10" s="173">
        <f t="shared" si="50"/>
        <v>1.079598774075575E-2</v>
      </c>
      <c r="FQ10" s="173">
        <f t="shared" si="51"/>
        <v>1.071411874042066E-2</v>
      </c>
      <c r="FR10" s="173">
        <f t="shared" si="52"/>
        <v>1.0596014908719514E-2</v>
      </c>
      <c r="FS10" s="173">
        <f t="shared" si="53"/>
        <v>1.0442889899965805E-2</v>
      </c>
      <c r="FT10" s="173">
        <f t="shared" si="54"/>
        <v>1.0256303665773873E-2</v>
      </c>
      <c r="FU10" s="173">
        <f t="shared" si="55"/>
        <v>1.003813600305776E-2</v>
      </c>
      <c r="FV10" s="173">
        <f t="shared" si="56"/>
        <v>9.7905550384459628E-3</v>
      </c>
      <c r="FW10" s="173">
        <f t="shared" si="57"/>
        <v>9.5159813876899996E-3</v>
      </c>
      <c r="FX10" s="173">
        <f t="shared" si="58"/>
        <v>9.2170488178605712E-3</v>
      </c>
      <c r="FY10" s="173">
        <f t="shared" si="59"/>
        <v>8.8965623048094331E-3</v>
      </c>
      <c r="FZ10" s="173">
        <f t="shared" si="60"/>
        <v>8.5574544171029884E-3</v>
      </c>
      <c r="GA10" s="173">
        <f t="shared" si="61"/>
        <v>8.2027409698996242E-3</v>
      </c>
      <c r="GB10" s="173">
        <f t="shared" si="62"/>
        <v>7.8354768784560536E-3</v>
      </c>
      <c r="GC10" s="173">
        <f t="shared" si="63"/>
        <v>7.4587131023898228E-3</v>
      </c>
      <c r="GD10" s="173">
        <f t="shared" si="64"/>
        <v>7.0754555105726246E-3</v>
      </c>
      <c r="GE10" s="173">
        <f t="shared" si="65"/>
        <v>6.6886264153482675E-3</v>
      </c>
      <c r="GF10" s="173">
        <f t="shared" si="66"/>
        <v>6.3010294269855681E-3</v>
      </c>
      <c r="GG10" s="173">
        <f t="shared" si="67"/>
        <v>5.9153181686269511E-3</v>
      </c>
      <c r="GH10" s="173">
        <f t="shared" si="68"/>
        <v>5.5339692724693697E-3</v>
      </c>
      <c r="GI10" s="173">
        <f t="shared" si="69"/>
        <v>5.1592599536001496E-3</v>
      </c>
      <c r="GJ10" s="173">
        <f t="shared" si="70"/>
        <v>4.7932503328297011E-3</v>
      </c>
      <c r="GK10" s="173">
        <f t="shared" si="71"/>
        <v>4.4377705578318716E-3</v>
      </c>
      <c r="GL10" s="173">
        <f t="shared" si="72"/>
        <v>4.094412656402307E-3</v>
      </c>
      <c r="GM10" s="173">
        <f t="shared" si="73"/>
        <v>3.7645269497151011E-3</v>
      </c>
      <c r="GN10" s="173">
        <f t="shared" si="74"/>
        <v>3.4492227596132504E-3</v>
      </c>
      <c r="GO10" s="173">
        <f t="shared" si="75"/>
        <v>3.1493730641442316E-3</v>
      </c>
      <c r="GP10" s="173">
        <f t="shared" si="76"/>
        <v>2.8656226910744875E-3</v>
      </c>
      <c r="GQ10" s="173">
        <f t="shared" si="77"/>
        <v>2.5983995907007838E-3</v>
      </c>
      <c r="GR10" s="173">
        <f t="shared" si="78"/>
        <v>2.3479286970479476E-3</v>
      </c>
      <c r="GS10" s="173">
        <f t="shared" si="79"/>
        <v>2.1142478700817828E-3</v>
      </c>
      <c r="GT10" s="173">
        <f t="shared" si="80"/>
        <v>1.8972254099692879E-3</v>
      </c>
      <c r="GU10" s="173">
        <f t="shared" si="81"/>
        <v>1.6965786463738082E-3</v>
      </c>
      <c r="GV10" s="173">
        <f t="shared" si="82"/>
        <v>1.5118931296447162E-3</v>
      </c>
      <c r="GW10" s="173">
        <f t="shared" si="83"/>
        <v>1.3426419846802422E-3</v>
      </c>
      <c r="GX10" s="173">
        <f t="shared" si="84"/>
        <v>1.1882050301948409E-3</v>
      </c>
      <c r="GY10" s="173">
        <f t="shared" si="85"/>
        <v>1.0478873140391527E-3</v>
      </c>
      <c r="GZ10" s="173">
        <f t="shared" si="86"/>
        <v>9.2093676705469734E-4</v>
      </c>
      <c r="HA10" s="173">
        <f t="shared" si="87"/>
        <v>8.0656073174505941E-4</v>
      </c>
      <c r="HB10" s="173">
        <f t="shared" si="88"/>
        <v>7.039411760124271E-4</v>
      </c>
      <c r="HC10" s="173">
        <f t="shared" si="89"/>
        <v>6.1224845474573545E-4</v>
      </c>
      <c r="HD10" s="173">
        <f t="shared" si="90"/>
        <v>5.3065353179164475E-4</v>
      </c>
      <c r="HE10" s="173">
        <f t="shared" si="91"/>
        <v>4.5833862068449179E-4</v>
      </c>
      <c r="HF10" s="173">
        <f t="shared" si="92"/>
        <v>3.9450624361182145E-4</v>
      </c>
      <c r="HG10" s="173">
        <f t="shared" si="93"/>
        <v>3.3838674386401654E-4</v>
      </c>
      <c r="HH10" s="173">
        <f t="shared" si="94"/>
        <v>2.8924431712335597E-4</v>
      </c>
      <c r="HI10" s="173">
        <f t="shared" si="95"/>
        <v>2.4638165127991883E-4</v>
      </c>
      <c r="HJ10" s="173">
        <f t="shared" si="96"/>
        <v>2.0914328310983954E-4</v>
      </c>
      <c r="HK10" s="173">
        <f t="shared" si="97"/>
        <v>1.7691779337582666E-4</v>
      </c>
      <c r="HL10" s="173">
        <f t="shared" si="98"/>
        <v>1.4913897010752816E-4</v>
      </c>
      <c r="HM10" s="173">
        <f t="shared" si="99"/>
        <v>1.2528607349033313E-4</v>
      </c>
      <c r="HN10" s="173">
        <f t="shared" si="100"/>
        <v>1.0488333550604166E-4</v>
      </c>
      <c r="HO10" s="173">
        <f t="shared" si="101"/>
        <v>8.7498823838019486E-5</v>
      </c>
      <c r="HP10" s="173">
        <f t="shared" si="102"/>
        <v>7.2742793199991328E-5</v>
      </c>
      <c r="HQ10" s="173">
        <f t="shared" si="103"/>
        <v>6.0265638783365951E-5</v>
      </c>
      <c r="HR10" s="173">
        <f t="shared" si="104"/>
        <v>4.9755556524066591E-5</v>
      </c>
      <c r="HS10" s="173">
        <f t="shared" si="105"/>
        <v>4.093600390135867E-5</v>
      </c>
      <c r="HT10" s="173">
        <f t="shared" si="106"/>
        <v>3.3563043476195284E-5</v>
      </c>
    </row>
    <row r="11" spans="1:229" x14ac:dyDescent="0.25">
      <c r="A11" s="4">
        <v>8</v>
      </c>
      <c r="B11" s="119"/>
      <c r="C11" s="121"/>
      <c r="D11" s="126">
        <f t="shared" si="107"/>
        <v>60</v>
      </c>
      <c r="E11" s="99">
        <v>120</v>
      </c>
      <c r="F11" s="126">
        <f t="shared" si="108"/>
        <v>240</v>
      </c>
      <c r="G11" s="121"/>
      <c r="H11" s="118"/>
      <c r="I11" s="36">
        <f t="shared" si="0"/>
        <v>1</v>
      </c>
      <c r="J11" s="36">
        <f t="shared" si="1"/>
        <v>0.5</v>
      </c>
      <c r="K11" s="77">
        <f t="shared" si="109"/>
        <v>130</v>
      </c>
      <c r="L11" s="23" t="s">
        <v>862</v>
      </c>
      <c r="M11" s="58"/>
      <c r="N11" s="300"/>
      <c r="O11" s="78">
        <f>IF(AND(D11&gt;0,E11&gt;0,F11&gt;0),IF(ISBLANK(N11),IF(ISBLANK(L11),"",(F11-D11)*VLOOKUP(L11,VLookups!$A$4:$B$13,2,FALSE)),N11),"")</f>
        <v>56.920997883030829</v>
      </c>
      <c r="P11" s="79">
        <f t="shared" si="2"/>
        <v>3240</v>
      </c>
      <c r="Q11" s="99">
        <v>150</v>
      </c>
      <c r="R11" s="290">
        <f>IF(AND(Q11&gt;0,E11&gt;0,NOT(O11="")),ABS(VLOOKUP($Q$1,VLookups!$A$43:$B$44,2,FALSE)-_xlfn.NORM.DIST(Q11,K11,O11,TRUE)),"")</f>
        <v>0.6373424258812117</v>
      </c>
      <c r="S11" s="98">
        <f>IF(AND($D11&gt;0,$E11&gt;0,$F11&gt;0,NOT(ISBLANK($L11))),_xlfn.NORM.INV(ABS(VLOOKUP($Q$1,VLookups!$A$43:$B$44,2,FALSE)-S$3),$K11,$O11),"")</f>
        <v>57.052806050640939</v>
      </c>
      <c r="T11" s="97">
        <f>IF(AND($D11&gt;0,$E11&gt;0,$F11&gt;0,NOT(ISBLANK($L11))),_xlfn.NORM.INV(ABS(VLOOKUP($Q$1,VLookups!$A$43:$B$44,2,FALSE)-T$3),$K11,$O11),"")</f>
        <v>202.94719394935908</v>
      </c>
      <c r="U11" s="98">
        <f>IF(AND($D11&gt;0,$E11&gt;0,$F11&gt;0,NOT(ISBLANK($L11))),_xlfn.NORM.INV(ABS(VLOOKUP($Q$1,VLookups!$A$43:$B$44,2,FALSE)-U$3),$K11,$O11),"")</f>
        <v>188.99482276927847</v>
      </c>
      <c r="V11" s="97">
        <f>IF(AND($D11&gt;0,$E11&gt;0,$F11&gt;0,NOT(ISBLANK($L11))),_xlfn.NORM.INV(ABS(VLOOKUP($Q$1,VLookups!$A$43:$B$44,2,FALSE)-V$3),$K11,$O11),"")</f>
        <v>177.90592045451768</v>
      </c>
      <c r="W11" s="98">
        <f>IF(AND($D11&gt;0,$E11&gt;0,$F11&gt;0,NOT(ISBLANK($L11))),_xlfn.NORM.INV(ABS(VLOOKUP($Q$1,VLookups!$A$43:$B$44,2,FALSE)-W$3),$K11,$O11),"")</f>
        <v>168.39262964303717</v>
      </c>
      <c r="X11" s="97">
        <f>IF(AND($D11&gt;0,$E11&gt;0,$F11&gt;0,NOT(ISBLANK($L11))),_xlfn.NORM.INV(ABS(VLOOKUP($Q$1,VLookups!$A$43:$B$44,2,FALSE)-X$3),$K11,$O11),"")</f>
        <v>159.84940047371467</v>
      </c>
      <c r="Y11" s="5"/>
      <c r="Z11" s="172">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3">
        <f t="shared" si="6"/>
        <v>5.1640070748702467E-4</v>
      </c>
      <c r="DY11" s="173">
        <f t="shared" si="7"/>
        <v>5.8164745134737367E-4</v>
      </c>
      <c r="DZ11" s="173">
        <f t="shared" si="8"/>
        <v>6.5332075720396109E-4</v>
      </c>
      <c r="EA11" s="173">
        <f t="shared" si="9"/>
        <v>7.3179040436058057E-4</v>
      </c>
      <c r="EB11" s="173">
        <f t="shared" si="10"/>
        <v>8.1741121246507026E-4</v>
      </c>
      <c r="EC11" s="173">
        <f t="shared" si="11"/>
        <v>9.105170806579712E-4</v>
      </c>
      <c r="ED11" s="173">
        <f t="shared" si="12"/>
        <v>1.0114146275639708E-3</v>
      </c>
      <c r="EE11" s="173">
        <f t="shared" si="13"/>
        <v>1.1203764972341867E-3</v>
      </c>
      <c r="EF11" s="173">
        <f t="shared" si="14"/>
        <v>1.237634410490465E-3</v>
      </c>
      <c r="EG11" s="173">
        <f t="shared" si="15"/>
        <v>1.3633720552397228E-3</v>
      </c>
      <c r="EH11" s="173">
        <f t="shared" si="16"/>
        <v>1.4977179228208234E-3</v>
      </c>
      <c r="EI11" s="173">
        <f t="shared" si="17"/>
        <v>1.6407382098968346E-3</v>
      </c>
      <c r="EJ11" s="173">
        <f t="shared" si="18"/>
        <v>1.792429916375071E-3</v>
      </c>
      <c r="EK11" s="173">
        <f t="shared" si="19"/>
        <v>1.9527142788868981E-3</v>
      </c>
      <c r="EL11" s="173">
        <f t="shared" si="20"/>
        <v>2.1214306860607574E-3</v>
      </c>
      <c r="EM11" s="173">
        <f t="shared" si="21"/>
        <v>2.2983312257733256E-3</v>
      </c>
      <c r="EN11" s="173">
        <f t="shared" si="22"/>
        <v>2.4830760154042398E-3</v>
      </c>
      <c r="EO11" s="173">
        <f t="shared" si="23"/>
        <v>2.6752294635454363E-3</v>
      </c>
      <c r="EP11" s="173">
        <f t="shared" si="24"/>
        <v>2.8742576053939991E-3</v>
      </c>
      <c r="EQ11" s="173">
        <f t="shared" si="25"/>
        <v>3.0795266440399208E-3</v>
      </c>
      <c r="ER11" s="173">
        <f t="shared" si="26"/>
        <v>3.2903028159966489E-3</v>
      </c>
      <c r="ES11" s="173">
        <f t="shared" si="27"/>
        <v>3.5057536816683887E-3</v>
      </c>
      <c r="ET11" s="173">
        <f t="shared" si="28"/>
        <v>3.7249509201727764E-3</v>
      </c>
      <c r="EU11" s="173">
        <f t="shared" si="29"/>
        <v>3.9468746833257722E-3</v>
      </c>
      <c r="EV11" s="173">
        <f t="shared" si="30"/>
        <v>4.1704195360484381E-3</v>
      </c>
      <c r="EW11" s="173">
        <f t="shared" si="31"/>
        <v>4.3944019804848201E-3</v>
      </c>
      <c r="EX11" s="173">
        <f t="shared" si="32"/>
        <v>4.6175695293411796E-3</v>
      </c>
      <c r="EY11" s="173">
        <f t="shared" si="33"/>
        <v>4.838611261074148E-3</v>
      </c>
      <c r="EZ11" s="173">
        <f t="shared" si="34"/>
        <v>5.0561697563467648E-3</v>
      </c>
      <c r="FA11" s="173">
        <f t="shared" si="35"/>
        <v>5.2688542824682093E-3</v>
      </c>
      <c r="FB11" s="173">
        <f t="shared" si="36"/>
        <v>5.4752550611965453E-3</v>
      </c>
      <c r="FC11" s="173">
        <f t="shared" si="37"/>
        <v>5.6739584261803928E-3</v>
      </c>
      <c r="FD11" s="173">
        <f t="shared" si="38"/>
        <v>5.8635626502895107E-3</v>
      </c>
      <c r="FE11" s="173">
        <f t="shared" si="39"/>
        <v>6.0426942009312529E-3</v>
      </c>
      <c r="FF11" s="173">
        <f t="shared" si="40"/>
        <v>6.2100241638891824E-3</v>
      </c>
      <c r="FG11" s="173">
        <f t="shared" si="41"/>
        <v>6.3642845638700301E-3</v>
      </c>
      <c r="FH11" s="173">
        <f t="shared" si="42"/>
        <v>6.5042843032995122E-3</v>
      </c>
      <c r="FI11" s="173">
        <f t="shared" si="43"/>
        <v>6.6289244403164652E-3</v>
      </c>
      <c r="FJ11" s="173">
        <f t="shared" si="44"/>
        <v>6.7372125325691297E-3</v>
      </c>
      <c r="FK11" s="173">
        <f t="shared" si="45"/>
        <v>6.8282757853382788E-3</v>
      </c>
      <c r="FL11" s="173">
        <f t="shared" si="46"/>
        <v>6.9013727605456519E-3</v>
      </c>
      <c r="FM11" s="173">
        <f t="shared" si="47"/>
        <v>6.9559034270247604E-3</v>
      </c>
      <c r="FN11" s="173">
        <f t="shared" si="48"/>
        <v>6.9914173615389609E-3</v>
      </c>
      <c r="FO11" s="173">
        <f t="shared" si="49"/>
        <v>7.0076199437777596E-3</v>
      </c>
      <c r="FP11" s="173">
        <f t="shared" si="50"/>
        <v>7.0043764261574657E-3</v>
      </c>
      <c r="FQ11" s="173">
        <f t="shared" si="51"/>
        <v>6.9817137997923379E-3</v>
      </c>
      <c r="FR11" s="173">
        <f t="shared" si="52"/>
        <v>6.939820420493909E-3</v>
      </c>
      <c r="FS11" s="173">
        <f t="shared" si="53"/>
        <v>6.8790434020470654E-3</v>
      </c>
      <c r="FT11" s="173">
        <f t="shared" si="54"/>
        <v>6.7998838272217612E-3</v>
      </c>
      <c r="FU11" s="173">
        <f t="shared" si="55"/>
        <v>6.7029898689349799E-3</v>
      </c>
      <c r="FV11" s="173">
        <f t="shared" si="56"/>
        <v>6.5891479536425114E-3</v>
      </c>
      <c r="FW11" s="173">
        <f t="shared" si="57"/>
        <v>6.4592721354475241E-3</v>
      </c>
      <c r="FX11" s="173">
        <f t="shared" si="58"/>
        <v>6.3143918816941673E-3</v>
      </c>
      <c r="FY11" s="173">
        <f t="shared" si="59"/>
        <v>6.1556384982241943E-3</v>
      </c>
      <c r="FZ11" s="173">
        <f t="shared" si="60"/>
        <v>5.9842304444118945E-3</v>
      </c>
      <c r="GA11" s="173">
        <f t="shared" si="61"/>
        <v>5.8014578041166746E-3</v>
      </c>
      <c r="GB11" s="173">
        <f t="shared" si="62"/>
        <v>5.6086661885330425E-3</v>
      </c>
      <c r="GC11" s="173">
        <f t="shared" si="63"/>
        <v>5.4072403504794768E-3</v>
      </c>
      <c r="GD11" s="173">
        <f t="shared" si="64"/>
        <v>5.198587787028989E-3</v>
      </c>
      <c r="GE11" s="173">
        <f t="shared" si="65"/>
        <v>4.9841225987907641E-3</v>
      </c>
      <c r="GF11" s="173">
        <f t="shared" si="66"/>
        <v>4.7652498600037679E-3</v>
      </c>
      <c r="GG11" s="173">
        <f t="shared" si="67"/>
        <v>4.5433507344376277E-3</v>
      </c>
      <c r="GH11" s="173">
        <f t="shared" si="68"/>
        <v>4.3197685485678334E-3</v>
      </c>
      <c r="GI11" s="173">
        <f t="shared" si="69"/>
        <v>4.0957960063491934E-3</v>
      </c>
      <c r="GJ11" s="173">
        <f t="shared" si="70"/>
        <v>3.8726636999682688E-3</v>
      </c>
      <c r="GK11" s="173">
        <f t="shared" si="71"/>
        <v>3.6515300390668718E-3</v>
      </c>
      <c r="GL11" s="173">
        <f t="shared" si="72"/>
        <v>3.4334726879624122E-3</v>
      </c>
      <c r="GM11" s="173">
        <f t="shared" si="73"/>
        <v>3.2194815672006902E-3</v>
      </c>
      <c r="GN11" s="173">
        <f t="shared" si="74"/>
        <v>3.0104534431787508E-3</v>
      </c>
      <c r="GO11" s="173">
        <f t="shared" si="75"/>
        <v>2.8071880983251835E-3</v>
      </c>
      <c r="GP11" s="173">
        <f t="shared" si="76"/>
        <v>2.6103860450990236E-3</v>
      </c>
      <c r="GQ11" s="173">
        <f t="shared" si="77"/>
        <v>2.4206477204481783E-3</v>
      </c>
      <c r="GR11" s="173">
        <f t="shared" si="78"/>
        <v>2.2384740738297876E-3</v>
      </c>
      <c r="GS11" s="173">
        <f t="shared" si="79"/>
        <v>2.0642684418008175E-3</v>
      </c>
      <c r="GT11" s="173">
        <f t="shared" si="80"/>
        <v>1.8983395857836477E-3</v>
      </c>
      <c r="GU11" s="173">
        <f t="shared" si="81"/>
        <v>1.7409057570291495E-3</v>
      </c>
      <c r="GV11" s="173">
        <f t="shared" si="82"/>
        <v>1.5920996440579936E-3</v>
      </c>
      <c r="GW11" s="173">
        <f t="shared" si="83"/>
        <v>1.4519740528755982E-3</v>
      </c>
      <c r="GX11" s="173">
        <f t="shared" si="84"/>
        <v>1.3205081688496675E-3</v>
      </c>
      <c r="GY11" s="173">
        <f t="shared" si="85"/>
        <v>1.197614251053744E-3</v>
      </c>
      <c r="GZ11" s="173">
        <f t="shared" si="86"/>
        <v>1.0831446147907021E-3</v>
      </c>
      <c r="HA11" s="173">
        <f t="shared" si="87"/>
        <v>9.7689876554059914E-4</v>
      </c>
      <c r="HB11" s="173">
        <f t="shared" si="88"/>
        <v>8.7863055731525388E-4</v>
      </c>
      <c r="HC11" s="173">
        <f t="shared" si="89"/>
        <v>7.8805525991403763E-4</v>
      </c>
      <c r="HD11" s="173">
        <f t="shared" si="90"/>
        <v>7.0485643242177473E-4</v>
      </c>
      <c r="HE11" s="173">
        <f t="shared" si="91"/>
        <v>6.286925140373649E-4</v>
      </c>
      <c r="HF11" s="173">
        <f t="shared" si="92"/>
        <v>5.5920305755649817E-4</v>
      </c>
      <c r="HG11" s="173">
        <f t="shared" si="93"/>
        <v>4.9601454516808334E-4</v>
      </c>
      <c r="HH11" s="173">
        <f t="shared" si="94"/>
        <v>4.3874574031335076E-4</v>
      </c>
      <c r="HI11" s="173">
        <f t="shared" si="95"/>
        <v>3.8701254289364443E-4</v>
      </c>
      <c r="HJ11" s="173">
        <f t="shared" si="96"/>
        <v>3.4043232783970102E-4</v>
      </c>
      <c r="HK11" s="173">
        <f t="shared" si="97"/>
        <v>2.9862775876341835E-4</v>
      </c>
      <c r="HL11" s="173">
        <f t="shared" si="98"/>
        <v>2.612300789443176E-4</v>
      </c>
      <c r="HM11" s="173">
        <f t="shared" si="99"/>
        <v>2.2788189114765196E-4</v>
      </c>
      <c r="HN11" s="173">
        <f t="shared" si="100"/>
        <v>1.9823944566625746E-4</v>
      </c>
      <c r="HO11" s="173">
        <f t="shared" si="101"/>
        <v>1.7197446250317126E-4</v>
      </c>
      <c r="HP11" s="173">
        <f t="shared" si="102"/>
        <v>1.487755187842434E-4</v>
      </c>
      <c r="HQ11" s="173">
        <f t="shared" si="103"/>
        <v>1.2834903635972514E-4</v>
      </c>
      <c r="HR11" s="173">
        <f t="shared" si="104"/>
        <v>1.1041990719864305E-4</v>
      </c>
      <c r="HS11" s="173">
        <f t="shared" si="105"/>
        <v>9.4731795698779921E-5</v>
      </c>
      <c r="HT11" s="173">
        <f t="shared" si="106"/>
        <v>8.1047157543256E-5</v>
      </c>
    </row>
    <row r="12" spans="1:229" x14ac:dyDescent="0.25">
      <c r="A12" s="4">
        <v>9</v>
      </c>
      <c r="B12" s="119"/>
      <c r="C12" s="121"/>
      <c r="D12" s="126">
        <f t="shared" si="107"/>
        <v>60</v>
      </c>
      <c r="E12" s="99">
        <v>120</v>
      </c>
      <c r="F12" s="126">
        <f t="shared" si="108"/>
        <v>240</v>
      </c>
      <c r="G12" s="121"/>
      <c r="H12" s="118"/>
      <c r="I12" s="36">
        <f t="shared" si="0"/>
        <v>1</v>
      </c>
      <c r="J12" s="36">
        <f t="shared" si="1"/>
        <v>0.5</v>
      </c>
      <c r="K12" s="77">
        <f t="shared" si="109"/>
        <v>130</v>
      </c>
      <c r="L12" s="23" t="s">
        <v>863</v>
      </c>
      <c r="M12" s="58"/>
      <c r="N12" s="300"/>
      <c r="O12" s="78">
        <f>IF(AND(D12&gt;0,E12&gt;0,F12&gt;0),IF(ISBLANK(N12),IF(ISBLANK(L12),"",(F12-D12)*VLOOKUP(L12,VLookups!$A$4:$B$13,2,FALSE)),N12),"")</f>
        <v>63.63961030678928</v>
      </c>
      <c r="P12" s="79">
        <f t="shared" si="2"/>
        <v>4050.0000000000005</v>
      </c>
      <c r="Q12" s="99">
        <v>150</v>
      </c>
      <c r="R12" s="290">
        <f>IF(AND(Q12&gt;0,E12&gt;0,NOT(O12="")),ABS(VLOOKUP($Q$1,VLookups!$A$43:$B$44,2,FALSE)-_xlfn.NORM.DIST(Q12,K12,O12,TRUE)),"")</f>
        <v>0.62334188803432444</v>
      </c>
      <c r="S12" s="98">
        <f>IF(AND($D12&gt;0,$E12&gt;0,$F12&gt;0,NOT(ISBLANK($L12))),_xlfn.NORM.INV(ABS(VLOOKUP($Q$1,VLookups!$A$43:$B$44,2,FALSE)-S$3),$K12,$O12),"")</f>
        <v>48.442557780685902</v>
      </c>
      <c r="T12" s="97">
        <f>IF(AND($D12&gt;0,$E12&gt;0,$F12&gt;0,NOT(ISBLANK($L12))),_xlfn.NORM.INV(ABS(VLOOKUP($Q$1,VLookups!$A$43:$B$44,2,FALSE)-T$3),$K12,$O12),"")</f>
        <v>211.55744221931411</v>
      </c>
      <c r="U12" s="98">
        <f>IF(AND($D12&gt;0,$E12&gt;0,$F12&gt;0,NOT(ISBLANK($L12))),_xlfn.NORM.INV(ABS(VLOOKUP($Q$1,VLookups!$A$43:$B$44,2,FALSE)-U$3),$K12,$O12),"")</f>
        <v>195.95821701632954</v>
      </c>
      <c r="V12" s="97">
        <f>IF(AND($D12&gt;0,$E12&gt;0,$F12&gt;0,NOT(ISBLANK($L12))),_xlfn.NORM.INV(ABS(VLOOKUP($Q$1,VLookups!$A$43:$B$44,2,FALSE)-V$3),$K12,$O12),"")</f>
        <v>183.56044733049958</v>
      </c>
      <c r="W12" s="98">
        <f>IF(AND($D12&gt;0,$E12&gt;0,$F12&gt;0,NOT(ISBLANK($L12))),_xlfn.NORM.INV(ABS(VLOOKUP($Q$1,VLookups!$A$43:$B$44,2,FALSE)-W$3),$K12,$O12),"")</f>
        <v>172.9242648584023</v>
      </c>
      <c r="X12" s="97">
        <f>IF(AND($D12&gt;0,$E12&gt;0,$F12&gt;0,NOT(ISBLANK($L12))),_xlfn.NORM.INV(ABS(VLOOKUP($Q$1,VLookups!$A$43:$B$44,2,FALSE)-X$3),$K12,$O12),"")</f>
        <v>163.37264427342021</v>
      </c>
      <c r="Y12" s="5"/>
      <c r="Z12" s="172">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3">
        <f t="shared" si="6"/>
        <v>7.7814757526648904E-4</v>
      </c>
      <c r="DY12" s="173">
        <f t="shared" si="7"/>
        <v>8.5585534879370365E-4</v>
      </c>
      <c r="DZ12" s="173">
        <f t="shared" si="8"/>
        <v>9.3923370914773428E-4</v>
      </c>
      <c r="EA12" s="173">
        <f t="shared" si="9"/>
        <v>1.028446901374916E-3</v>
      </c>
      <c r="EB12" s="173">
        <f t="shared" si="10"/>
        <v>1.1236342745926638E-3</v>
      </c>
      <c r="EC12" s="173">
        <f t="shared" si="11"/>
        <v>1.2249066246849489E-3</v>
      </c>
      <c r="ED12" s="173">
        <f t="shared" si="12"/>
        <v>1.3323425256089574E-3</v>
      </c>
      <c r="EE12" s="173">
        <f t="shared" si="13"/>
        <v>1.4459846992808398E-3</v>
      </c>
      <c r="EF12" s="173">
        <f t="shared" si="14"/>
        <v>1.5658364779410714E-3</v>
      </c>
      <c r="EG12" s="173">
        <f t="shared" si="15"/>
        <v>1.6918584161888539E-3</v>
      </c>
      <c r="EH12" s="173">
        <f t="shared" si="16"/>
        <v>1.8239651123946592E-3</v>
      </c>
      <c r="EI12" s="173">
        <f t="shared" si="17"/>
        <v>1.9620223008316594E-3</v>
      </c>
      <c r="EJ12" s="173">
        <f t="shared" si="18"/>
        <v>2.1058442765020057E-3</v>
      </c>
      <c r="EK12" s="173">
        <f t="shared" si="19"/>
        <v>2.2551917141782727E-3</v>
      </c>
      <c r="EL12" s="173">
        <f t="shared" si="20"/>
        <v>2.4097699415570081E-3</v>
      </c>
      <c r="EM12" s="173">
        <f t="shared" si="21"/>
        <v>2.5692277235741302E-3</v>
      </c>
      <c r="EN12" s="173">
        <f t="shared" si="22"/>
        <v>2.7331566108287375E-3</v>
      </c>
      <c r="EO12" s="173">
        <f t="shared" si="23"/>
        <v>2.901090899697012E-3</v>
      </c>
      <c r="EP12" s="173">
        <f t="shared" si="24"/>
        <v>3.072508245114073E-3</v>
      </c>
      <c r="EQ12" s="173">
        <f t="shared" si="25"/>
        <v>3.2468309592115453E-3</v>
      </c>
      <c r="ER12" s="173">
        <f t="shared" si="26"/>
        <v>3.4234280201055354E-3</v>
      </c>
      <c r="ES12" s="173">
        <f t="shared" si="27"/>
        <v>3.6016178052474374E-3</v>
      </c>
      <c r="ET12" s="173">
        <f t="shared" si="28"/>
        <v>3.7806715530218195E-3</v>
      </c>
      <c r="EU12" s="173">
        <f t="shared" si="29"/>
        <v>3.9598175448725403E-3</v>
      </c>
      <c r="EV12" s="173">
        <f t="shared" si="30"/>
        <v>4.1382459883564293E-3</v>
      </c>
      <c r="EW12" s="173">
        <f t="shared" si="31"/>
        <v>4.3151145693807813E-3</v>
      </c>
      <c r="EX12" s="173">
        <f t="shared" si="32"/>
        <v>4.4895546297114832E-3</v>
      </c>
      <c r="EY12" s="173">
        <f t="shared" si="33"/>
        <v>4.6606779138899093E-3</v>
      </c>
      <c r="EZ12" s="173">
        <f t="shared" si="34"/>
        <v>4.8275838182224879E-3</v>
      </c>
      <c r="FA12" s="173">
        <f t="shared" si="35"/>
        <v>4.9893670637616155E-3</v>
      </c>
      <c r="FB12" s="173">
        <f t="shared" si="36"/>
        <v>5.145125705429094E-3</v>
      </c>
      <c r="FC12" s="173">
        <f t="shared" si="37"/>
        <v>5.2939693808803125E-3</v>
      </c>
      <c r="FD12" s="173">
        <f t="shared" si="38"/>
        <v>5.4350276955874889E-3</v>
      </c>
      <c r="FE12" s="173">
        <f t="shared" si="39"/>
        <v>5.5674586351271262E-3</v>
      </c>
      <c r="FF12" s="173">
        <f t="shared" si="40"/>
        <v>5.6904568919545154E-3</v>
      </c>
      <c r="FG12" s="173">
        <f t="shared" si="41"/>
        <v>5.8032619921650035E-3</v>
      </c>
      <c r="FH12" s="173">
        <f t="shared" si="42"/>
        <v>5.9051661079673103E-3</v>
      </c>
      <c r="FI12" s="173">
        <f t="shared" si="43"/>
        <v>5.9955214438749196E-3</v>
      </c>
      <c r="FJ12" s="173">
        <f t="shared" si="44"/>
        <v>6.0737470889591682E-3</v>
      </c>
      <c r="FK12" s="173">
        <f t="shared" si="45"/>
        <v>6.1393352338578377E-3</v>
      </c>
      <c r="FL12" s="173">
        <f t="shared" si="46"/>
        <v>6.1918566595056046E-3</v>
      </c>
      <c r="FM12" s="173">
        <f t="shared" si="47"/>
        <v>6.2309654146129375E-3</v>
      </c>
      <c r="FN12" s="173">
        <f t="shared" si="48"/>
        <v>6.2564026105913504E-3</v>
      </c>
      <c r="FO12" s="173">
        <f t="shared" si="49"/>
        <v>6.2679992756904841E-3</v>
      </c>
      <c r="FP12" s="173">
        <f t="shared" si="50"/>
        <v>6.2656782243281231E-3</v>
      </c>
      <c r="FQ12" s="173">
        <f t="shared" si="51"/>
        <v>6.2494549126820929E-3</v>
      </c>
      <c r="FR12" s="173">
        <f t="shared" si="52"/>
        <v>6.219437267276068E-3</v>
      </c>
      <c r="FS12" s="173">
        <f t="shared" si="53"/>
        <v>6.1758244892188069E-3</v>
      </c>
      <c r="FT12" s="173">
        <f t="shared" si="54"/>
        <v>6.1189048526307062E-3</v>
      </c>
      <c r="FU12" s="173">
        <f t="shared" si="55"/>
        <v>6.0490525312969709E-3</v>
      </c>
      <c r="FV12" s="173">
        <f t="shared" si="56"/>
        <v>5.9667235024158591E-3</v>
      </c>
      <c r="FW12" s="173">
        <f t="shared" si="57"/>
        <v>5.8724505901728381E-3</v>
      </c>
      <c r="FX12" s="173">
        <f t="shared" si="58"/>
        <v>5.7668377244996733E-3</v>
      </c>
      <c r="FY12" s="173">
        <f t="shared" si="59"/>
        <v>5.6505535015338067E-3</v>
      </c>
      <c r="FZ12" s="173">
        <f t="shared" si="60"/>
        <v>5.5243241417753906E-3</v>
      </c>
      <c r="GA12" s="173">
        <f t="shared" si="61"/>
        <v>5.3889259495838683E-3</v>
      </c>
      <c r="GB12" s="173">
        <f t="shared" si="62"/>
        <v>5.245177383343097E-3</v>
      </c>
      <c r="GC12" s="173">
        <f t="shared" si="63"/>
        <v>5.0939308492786448E-3</v>
      </c>
      <c r="GD12" s="173">
        <f t="shared" si="64"/>
        <v>4.9360643335041223E-3</v>
      </c>
      <c r="GE12" s="173">
        <f t="shared" si="65"/>
        <v>4.772472986422081E-3</v>
      </c>
      <c r="GF12" s="173">
        <f t="shared" si="66"/>
        <v>4.6040607711702224E-3</v>
      </c>
      <c r="GG12" s="173">
        <f t="shared" si="67"/>
        <v>4.4317322834882492E-3</v>
      </c>
      <c r="GH12" s="173">
        <f t="shared" si="68"/>
        <v>4.2563848443255272E-3</v>
      </c>
      <c r="GI12" s="173">
        <f t="shared" si="69"/>
        <v>4.0789009588891928E-3</v>
      </c>
      <c r="GJ12" s="173">
        <f t="shared" si="70"/>
        <v>3.9001412268493056E-3</v>
      </c>
      <c r="GK12" s="173">
        <f t="shared" si="71"/>
        <v>3.7209377782971491E-3</v>
      </c>
      <c r="GL12" s="173">
        <f t="shared" si="72"/>
        <v>3.54208829903652E-3</v>
      </c>
      <c r="GM12" s="173">
        <f t="shared" si="73"/>
        <v>3.3643506971270994E-3</v>
      </c>
      <c r="GN12" s="173">
        <f t="shared" si="74"/>
        <v>3.1884384505487203E-3</v>
      </c>
      <c r="GO12" s="173">
        <f t="shared" si="75"/>
        <v>3.0150166636677841E-3</v>
      </c>
      <c r="GP12" s="173">
        <f t="shared" si="76"/>
        <v>2.844698848105703E-3</v>
      </c>
      <c r="GQ12" s="173">
        <f t="shared" si="77"/>
        <v>2.6780444318638234E-3</v>
      </c>
      <c r="GR12" s="173">
        <f t="shared" si="78"/>
        <v>2.5155569893605535E-3</v>
      </c>
      <c r="GS12" s="173">
        <f t="shared" si="79"/>
        <v>2.3576831745725129E-3</v>
      </c>
      <c r="GT12" s="173">
        <f t="shared" si="80"/>
        <v>2.204812329904513E-3</v>
      </c>
      <c r="GU12" s="173">
        <f t="shared" si="81"/>
        <v>2.0572767348766121E-3</v>
      </c>
      <c r="GV12" s="173">
        <f t="shared" si="82"/>
        <v>1.9153524513140568E-3</v>
      </c>
      <c r="GW12" s="173">
        <f t="shared" si="83"/>
        <v>1.7792607155307787E-3</v>
      </c>
      <c r="GX12" s="173">
        <f t="shared" si="84"/>
        <v>1.6491698230516421E-3</v>
      </c>
      <c r="GY12" s="173">
        <f t="shared" si="85"/>
        <v>1.5251974477361824E-3</v>
      </c>
      <c r="GZ12" s="173">
        <f t="shared" si="86"/>
        <v>1.4074133347320723E-3</v>
      </c>
      <c r="HA12" s="173">
        <f t="shared" si="87"/>
        <v>1.2958423054597753E-3</v>
      </c>
      <c r="HB12" s="173">
        <f t="shared" si="88"/>
        <v>1.1904675127472938E-3</v>
      </c>
      <c r="HC12" s="173">
        <f t="shared" si="89"/>
        <v>1.0912338852125342E-3</v>
      </c>
      <c r="HD12" s="173">
        <f t="shared" si="90"/>
        <v>9.9805170193109053E-4</v>
      </c>
      <c r="HE12" s="173">
        <f t="shared" si="91"/>
        <v>9.1080024121695279E-4</v>
      </c>
      <c r="HF12" s="173">
        <f t="shared" si="92"/>
        <v>8.2933145086128764E-4</v>
      </c>
      <c r="HG12" s="173">
        <f t="shared" si="93"/>
        <v>7.5347359129305505E-4</v>
      </c>
      <c r="HH12" s="173">
        <f t="shared" si="94"/>
        <v>6.8303480771554333E-4</v>
      </c>
      <c r="HI12" s="173">
        <f t="shared" si="95"/>
        <v>6.1780659220684946E-4</v>
      </c>
      <c r="HJ12" s="173">
        <f t="shared" si="96"/>
        <v>5.5756710192551363E-4</v>
      </c>
      <c r="HK12" s="173">
        <f t="shared" si="97"/>
        <v>5.0208430481726591E-4</v>
      </c>
      <c r="HL12" s="173">
        <f t="shared" si="98"/>
        <v>4.5111892946589138E-4</v>
      </c>
      <c r="HM12" s="173">
        <f t="shared" si="99"/>
        <v>4.0442720087174823E-4</v>
      </c>
      <c r="HN12" s="173">
        <f t="shared" si="100"/>
        <v>3.6176334888834418E-4</v>
      </c>
      <c r="HO12" s="173">
        <f t="shared" si="101"/>
        <v>3.2288188072594732E-4</v>
      </c>
      <c r="HP12" s="173">
        <f t="shared" si="102"/>
        <v>2.8753961327991813E-4</v>
      </c>
      <c r="HQ12" s="173">
        <f t="shared" si="103"/>
        <v>2.5549746501194728E-4</v>
      </c>
      <c r="HR12" s="173">
        <f t="shared" si="104"/>
        <v>2.2652201066912709E-4</v>
      </c>
      <c r="HS12" s="173">
        <f t="shared" si="105"/>
        <v>2.0038680524580495E-4</v>
      </c>
      <c r="HT12" s="173">
        <f t="shared" si="106"/>
        <v>1.7687348626493083E-4</v>
      </c>
    </row>
    <row r="13" spans="1:229" x14ac:dyDescent="0.25">
      <c r="A13" s="4">
        <v>10</v>
      </c>
      <c r="B13" s="119"/>
      <c r="C13" s="121"/>
      <c r="D13" s="126">
        <f t="shared" si="107"/>
        <v>60</v>
      </c>
      <c r="E13" s="99">
        <v>120</v>
      </c>
      <c r="F13" s="126">
        <f t="shared" si="108"/>
        <v>240</v>
      </c>
      <c r="G13" s="121"/>
      <c r="H13" s="118"/>
      <c r="I13" s="36">
        <f t="shared" si="0"/>
        <v>1</v>
      </c>
      <c r="J13" s="36">
        <f t="shared" si="1"/>
        <v>0.5</v>
      </c>
      <c r="K13" s="77">
        <f t="shared" si="109"/>
        <v>130</v>
      </c>
      <c r="L13" s="23" t="s">
        <v>15</v>
      </c>
      <c r="M13" s="58"/>
      <c r="N13" s="300"/>
      <c r="O13" s="78">
        <f>IF(AND(D13&gt;0,E13&gt;0,F13&gt;0),IF(ISBLANK(N13),IF(ISBLANK(L13),"",(F13-D13)*VLOOKUP(L13,VLookups!$A$4:$B$13,2,FALSE)),N13),"")</f>
        <v>73.11634564172364</v>
      </c>
      <c r="P13" s="79">
        <f t="shared" si="2"/>
        <v>5346</v>
      </c>
      <c r="Q13" s="99">
        <v>150</v>
      </c>
      <c r="R13" s="290">
        <f>IF(AND(Q13&gt;0,E13&gt;0,NOT(O13="")),ABS(VLOOKUP($Q$1,VLookups!$A$43:$B$44,2,FALSE)-_xlfn.NORM.DIST(Q13,K13,O13,TRUE)),"")</f>
        <v>0.60777963694510129</v>
      </c>
      <c r="S13" s="98">
        <f>IF(AND($D13&gt;0,$E13&gt;0,$F13&gt;0,NOT(ISBLANK($L13))),_xlfn.NORM.INV(ABS(VLOOKUP($Q$1,VLookups!$A$43:$B$44,2,FALSE)-S$3),$K13,$O13),"")</f>
        <v>36.297632775948941</v>
      </c>
      <c r="T13" s="97">
        <f>IF(AND($D13&gt;0,$E13&gt;0,$F13&gt;0,NOT(ISBLANK($L13))),_xlfn.NORM.INV(ABS(VLOOKUP($Q$1,VLookups!$A$43:$B$44,2,FALSE)-T$3),$K13,$O13),"")</f>
        <v>223.70236722405105</v>
      </c>
      <c r="U13" s="98">
        <f>IF(AND($D13&gt;0,$E13&gt;0,$F13&gt;0,NOT(ISBLANK($L13))),_xlfn.NORM.INV(ABS(VLOOKUP($Q$1,VLookups!$A$43:$B$44,2,FALSE)-U$3),$K13,$O13),"")</f>
        <v>205.78022194085111</v>
      </c>
      <c r="V13" s="97">
        <f>IF(AND($D13&gt;0,$E13&gt;0,$F13&gt;0,NOT(ISBLANK($L13))),_xlfn.NORM.INV(ABS(VLOOKUP($Q$1,VLookups!$A$43:$B$44,2,FALSE)-V$3),$K13,$O13),"")</f>
        <v>191.53626901333107</v>
      </c>
      <c r="W13" s="98">
        <f>IF(AND($D13&gt;0,$E13&gt;0,$F13&gt;0,NOT(ISBLANK($L13))),_xlfn.NORM.INV(ABS(VLOOKUP($Q$1,VLookups!$A$43:$B$44,2,FALSE)-W$3),$K13,$O13),"")</f>
        <v>179.31622570713657</v>
      </c>
      <c r="X13" s="97">
        <f>IF(AND($D13&gt;0,$E13&gt;0,$F13&gt;0,NOT(ISBLANK($L13))),_xlfn.NORM.INV(ABS(VLOOKUP($Q$1,VLookups!$A$43:$B$44,2,FALSE)-X$3),$K13,$O13),"")</f>
        <v>168.34224914185819</v>
      </c>
      <c r="Y13" s="5"/>
      <c r="Z13" s="172">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3">
        <f t="shared" si="6"/>
        <v>1.1231573395099346E-3</v>
      </c>
      <c r="DY13" s="173">
        <f t="shared" si="7"/>
        <v>1.2071398016574447E-3</v>
      </c>
      <c r="DZ13" s="173">
        <f t="shared" si="8"/>
        <v>1.2952195898552699E-3</v>
      </c>
      <c r="EA13" s="173">
        <f t="shared" si="9"/>
        <v>1.387388542444375E-3</v>
      </c>
      <c r="EB13" s="173">
        <f t="shared" si="10"/>
        <v>1.4836165433224965E-3</v>
      </c>
      <c r="EC13" s="173">
        <f t="shared" si="11"/>
        <v>1.5838501702200543E-3</v>
      </c>
      <c r="ED13" s="173">
        <f t="shared" si="12"/>
        <v>1.6880114507492317E-3</v>
      </c>
      <c r="EE13" s="173">
        <f t="shared" si="13"/>
        <v>1.7959967466667777E-3</v>
      </c>
      <c r="EF13" s="173">
        <f t="shared" si="14"/>
        <v>1.9076757866302548E-3</v>
      </c>
      <c r="EG13" s="173">
        <f t="shared" si="15"/>
        <v>2.0228908672742254E-3</v>
      </c>
      <c r="EH13" s="173">
        <f t="shared" si="16"/>
        <v>2.1414562416747821E-3</v>
      </c>
      <c r="EI13" s="173">
        <f t="shared" si="17"/>
        <v>2.2631577132000329E-3</v>
      </c>
      <c r="EJ13" s="173">
        <f t="shared" si="18"/>
        <v>2.3877524513575923E-3</v>
      </c>
      <c r="EK13" s="173">
        <f t="shared" si="19"/>
        <v>2.5149690445500444E-3</v>
      </c>
      <c r="EL13" s="173">
        <f t="shared" si="20"/>
        <v>2.6445078026436368E-3</v>
      </c>
      <c r="EM13" s="173">
        <f t="shared" si="21"/>
        <v>2.7760413199575573E-3</v>
      </c>
      <c r="EN13" s="173">
        <f t="shared" si="22"/>
        <v>2.9092153067105352E-3</v>
      </c>
      <c r="EO13" s="173">
        <f t="shared" si="23"/>
        <v>3.0436496941432327E-3</v>
      </c>
      <c r="EP13" s="173">
        <f t="shared" si="24"/>
        <v>3.1789400154997333E-3</v>
      </c>
      <c r="EQ13" s="173">
        <f t="shared" si="25"/>
        <v>3.314659061835418E-3</v>
      </c>
      <c r="ER13" s="173">
        <f t="shared" si="26"/>
        <v>3.4503588082626033E-3</v>
      </c>
      <c r="ES13" s="173">
        <f t="shared" si="27"/>
        <v>3.5855726027948401E-3</v>
      </c>
      <c r="ET13" s="173">
        <f t="shared" si="28"/>
        <v>3.7198176064547144E-3</v>
      </c>
      <c r="EU13" s="173">
        <f t="shared" si="29"/>
        <v>3.8525974698203872E-3</v>
      </c>
      <c r="EV13" s="173">
        <f t="shared" si="30"/>
        <v>3.9834052277570317E-3</v>
      </c>
      <c r="EW13" s="173">
        <f t="shared" si="31"/>
        <v>4.1117263907660597E-3</v>
      </c>
      <c r="EX13" s="173">
        <f t="shared" si="32"/>
        <v>4.2370422082430069E-3</v>
      </c>
      <c r="EY13" s="173">
        <f t="shared" si="33"/>
        <v>4.3588330760187585E-3</v>
      </c>
      <c r="EZ13" s="173">
        <f t="shared" si="34"/>
        <v>4.4765820579211581E-3</v>
      </c>
      <c r="FA13" s="173">
        <f t="shared" si="35"/>
        <v>4.5897784887846639E-3</v>
      </c>
      <c r="FB13" s="173">
        <f t="shared" si="36"/>
        <v>4.6979216244002449E-3</v>
      </c>
      <c r="FC13" s="173">
        <f t="shared" si="37"/>
        <v>4.8005243023770171E-3</v>
      </c>
      <c r="FD13" s="173">
        <f t="shared" si="38"/>
        <v>4.8971165768158988E-3</v>
      </c>
      <c r="FE13" s="173">
        <f t="shared" si="39"/>
        <v>4.9872492891020765E-3</v>
      </c>
      <c r="FF13" s="173">
        <f t="shared" si="40"/>
        <v>5.0704975370279865E-3</v>
      </c>
      <c r="FG13" s="173">
        <f t="shared" si="41"/>
        <v>5.1464640048745581E-3</v>
      </c>
      <c r="FH13" s="173">
        <f t="shared" si="42"/>
        <v>5.2147821180101011E-3</v>
      </c>
      <c r="FI13" s="173">
        <f t="shared" si="43"/>
        <v>5.2751189870090306E-3</v>
      </c>
      <c r="FJ13" s="173">
        <f t="shared" si="44"/>
        <v>5.3271781082336062E-3</v>
      </c>
      <c r="FK13" s="173">
        <f t="shared" si="45"/>
        <v>5.3707017902394688E-3</v>
      </c>
      <c r="FL13" s="173">
        <f t="shared" si="46"/>
        <v>5.4054732782296598E-3</v>
      </c>
      <c r="FM13" s="173">
        <f t="shared" si="47"/>
        <v>5.4313185520542713E-3</v>
      </c>
      <c r="FN13" s="173">
        <f t="shared" si="48"/>
        <v>5.4481077768883937E-3</v>
      </c>
      <c r="FO13" s="173">
        <f t="shared" si="49"/>
        <v>5.455756389667687E-3</v>
      </c>
      <c r="FP13" s="173">
        <f t="shared" si="50"/>
        <v>5.4542258085612545E-3</v>
      </c>
      <c r="FQ13" s="173">
        <f t="shared" si="51"/>
        <v>5.4435237571531497E-3</v>
      </c>
      <c r="FR13" s="173">
        <f t="shared" si="52"/>
        <v>5.4237041995211692E-3</v>
      </c>
      <c r="FS13" s="173">
        <f t="shared" si="53"/>
        <v>5.3948668869764869E-3</v>
      </c>
      <c r="FT13" s="173">
        <f t="shared" si="54"/>
        <v>5.3571565217910341E-3</v>
      </c>
      <c r="FU13" s="173">
        <f t="shared" si="55"/>
        <v>5.3107615477224566E-3</v>
      </c>
      <c r="FV13" s="173">
        <f t="shared" si="56"/>
        <v>5.2559125814815102E-3</v>
      </c>
      <c r="FW13" s="173">
        <f t="shared" si="57"/>
        <v>5.1928805034092201E-3</v>
      </c>
      <c r="FX13" s="173">
        <f t="shared" si="58"/>
        <v>5.1219742294802964E-3</v>
      </c>
      <c r="FY13" s="173">
        <f t="shared" si="59"/>
        <v>5.0435381902691374E-3</v>
      </c>
      <c r="FZ13" s="173">
        <f t="shared" si="60"/>
        <v>4.9579495456558483E-3</v>
      </c>
      <c r="GA13" s="173">
        <f t="shared" si="61"/>
        <v>4.8656151667685827E-3</v>
      </c>
      <c r="GB13" s="173">
        <f t="shared" si="62"/>
        <v>4.7669684189202265E-3</v>
      </c>
      <c r="GC13" s="173">
        <f t="shared" si="63"/>
        <v>4.6624657810743417E-3</v>
      </c>
      <c r="GD13" s="173">
        <f t="shared" si="64"/>
        <v>4.5525833386487434E-3</v>
      </c>
      <c r="GE13" s="173">
        <f t="shared" si="65"/>
        <v>4.4378131872248672E-3</v>
      </c>
      <c r="GF13" s="173">
        <f t="shared" si="66"/>
        <v>4.3186597849758706E-3</v>
      </c>
      <c r="GG13" s="173">
        <f t="shared" si="67"/>
        <v>4.1956362913633648E-3</v>
      </c>
      <c r="GH13" s="173">
        <f t="shared" si="68"/>
        <v>4.0692609288972507E-3</v>
      </c>
      <c r="GI13" s="173">
        <f t="shared" si="69"/>
        <v>3.9400534035286252E-3</v>
      </c>
      <c r="GJ13" s="173">
        <f t="shared" si="70"/>
        <v>3.8085314175825861E-3</v>
      </c>
      <c r="GK13" s="173">
        <f t="shared" si="71"/>
        <v>3.6752073070728639E-3</v>
      </c>
      <c r="GL13" s="173">
        <f t="shared" si="72"/>
        <v>3.5405848328161193E-3</v>
      </c>
      <c r="GM13" s="173">
        <f t="shared" si="73"/>
        <v>3.4051561520275519E-3</v>
      </c>
      <c r="GN13" s="173">
        <f t="shared" si="74"/>
        <v>3.2693989940820404E-3</v>
      </c>
      <c r="GO13" s="173">
        <f t="shared" si="75"/>
        <v>3.1337740609198033E-3</v>
      </c>
      <c r="GP13" s="173">
        <f t="shared" si="76"/>
        <v>2.9987226692175053E-3</v>
      </c>
      <c r="GQ13" s="173">
        <f t="shared" si="77"/>
        <v>2.8646646479904103E-3</v>
      </c>
      <c r="GR13" s="173">
        <f t="shared" si="78"/>
        <v>2.7319965017934644E-3</v>
      </c>
      <c r="GS13" s="173">
        <f t="shared" si="79"/>
        <v>2.6010898462027155E-3</v>
      </c>
      <c r="GT13" s="173">
        <f t="shared" si="80"/>
        <v>2.4722901188342201E-3</v>
      </c>
      <c r="GU13" s="173">
        <f t="shared" si="81"/>
        <v>2.3459155658434789E-3</v>
      </c>
      <c r="GV13" s="173">
        <f t="shared" si="82"/>
        <v>2.2222565006883902E-3</v>
      </c>
      <c r="GW13" s="173">
        <f t="shared" si="83"/>
        <v>2.1015748289721159E-3</v>
      </c>
      <c r="GX13" s="173">
        <f t="shared" si="84"/>
        <v>1.984103830443357E-3</v>
      </c>
      <c r="GY13" s="173">
        <f t="shared" si="85"/>
        <v>1.8700481867493456E-3</v>
      </c>
      <c r="GZ13" s="173">
        <f t="shared" si="86"/>
        <v>1.7595842413344726E-3</v>
      </c>
      <c r="HA13" s="173">
        <f t="shared" si="87"/>
        <v>1.6528604759724283E-3</v>
      </c>
      <c r="HB13" s="173">
        <f t="shared" si="88"/>
        <v>1.5499981868235581E-3</v>
      </c>
      <c r="HC13" s="173">
        <f t="shared" si="89"/>
        <v>1.4510923416278449E-3</v>
      </c>
      <c r="HD13" s="173">
        <f t="shared" si="90"/>
        <v>1.3562125986779788E-3</v>
      </c>
      <c r="HE13" s="173">
        <f t="shared" si="91"/>
        <v>1.2654044675615771E-3</v>
      </c>
      <c r="HF13" s="173">
        <f t="shared" si="92"/>
        <v>1.1786905913074852E-3</v>
      </c>
      <c r="HG13" s="173">
        <f t="shared" si="93"/>
        <v>1.0960721295042316E-3</v>
      </c>
      <c r="HH13" s="173">
        <f t="shared" si="94"/>
        <v>1.017530222161771E-3</v>
      </c>
      <c r="HI13" s="173">
        <f t="shared" si="95"/>
        <v>9.430275145396453E-4</v>
      </c>
      <c r="HJ13" s="173">
        <f t="shared" si="96"/>
        <v>8.7250972384233421E-4</v>
      </c>
      <c r="HK13" s="173">
        <f t="shared" si="97"/>
        <v>8.0590722956024366E-4</v>
      </c>
      <c r="HL13" s="173">
        <f t="shared" si="98"/>
        <v>7.4313667028559562E-4</v>
      </c>
      <c r="HM13" s="173">
        <f t="shared" si="99"/>
        <v>6.8410253102862766E-4</v>
      </c>
      <c r="HN13" s="173">
        <f t="shared" si="100"/>
        <v>6.2869870637276813E-4</v>
      </c>
      <c r="HO13" s="173">
        <f t="shared" si="101"/>
        <v>5.7681002621001352E-4</v>
      </c>
      <c r="HP13" s="173">
        <f t="shared" si="102"/>
        <v>5.2831373226223683E-4</v>
      </c>
      <c r="HQ13" s="173">
        <f t="shared" si="103"/>
        <v>4.8308089509457516E-4</v>
      </c>
      <c r="HR13" s="173">
        <f t="shared" si="104"/>
        <v>4.4097776283869082E-4</v>
      </c>
      <c r="HS13" s="173">
        <f t="shared" si="105"/>
        <v>4.0186703434378908E-4</v>
      </c>
      <c r="HT13" s="173">
        <f t="shared" si="106"/>
        <v>3.6560905094106466E-4</v>
      </c>
    </row>
    <row r="14" spans="1:229" hidden="1" x14ac:dyDescent="0.25">
      <c r="A14" s="4">
        <v>11</v>
      </c>
      <c r="B14" s="113"/>
      <c r="C14" s="121"/>
      <c r="D14" s="126" t="str">
        <f t="shared" si="107"/>
        <v/>
      </c>
      <c r="E14" s="99"/>
      <c r="F14" s="126" t="str">
        <f t="shared" si="108"/>
        <v/>
      </c>
      <c r="G14" s="121"/>
      <c r="H14" s="114"/>
      <c r="I14" s="36" t="str">
        <f t="shared" si="0"/>
        <v/>
      </c>
      <c r="J14" s="36" t="str">
        <f t="shared" si="1"/>
        <v/>
      </c>
      <c r="K14" s="77" t="str">
        <f t="shared" si="109"/>
        <v/>
      </c>
      <c r="L14" s="23"/>
      <c r="M14" s="58"/>
      <c r="N14" s="300"/>
      <c r="O14" s="78" t="str">
        <f>IF(AND(D14&gt;0,E14&gt;0,F14&gt;0),IF(ISBLANK(N14),IF(ISBLANK(L14),"",(F14-D14)*VLOOKUP(L14,VLookups!$A$4:$B$13,2,FALSE)),N14),"")</f>
        <v/>
      </c>
      <c r="P14" s="79" t="str">
        <f t="shared" si="2"/>
        <v/>
      </c>
      <c r="Q14" s="99"/>
      <c r="R14" s="290" t="str">
        <f>IF(AND(Q14&gt;0,E14&gt;0,NOT(O14="")),ABS(VLOOKUP($Q$1,VLookups!$A$43:$B$44,2,FALSE)-_xlfn.NORM.DIST(Q14,K14,O14,TRUE)),"")</f>
        <v/>
      </c>
      <c r="S14" s="98" t="str">
        <f>IF(AND($D14&gt;0,$E14&gt;0,$F14&gt;0,NOT(ISBLANK($L14))),_xlfn.NORM.INV(ABS(VLOOKUP($Q$1,VLookups!$A$43:$B$44,2,FALSE)-S$3),$K14,$O14),"")</f>
        <v/>
      </c>
      <c r="T14" s="97" t="str">
        <f>IF(AND($D14&gt;0,$E14&gt;0,$F14&gt;0,NOT(ISBLANK($L14))),_xlfn.NORM.INV(ABS(VLOOKUP($Q$1,VLookups!$A$43:$B$44,2,FALSE)-T$3),$K14,$O14),"")</f>
        <v/>
      </c>
      <c r="U14" s="98" t="str">
        <f>IF(AND($D14&gt;0,$E14&gt;0,$F14&gt;0,NOT(ISBLANK($L14))),_xlfn.NORM.INV(ABS(VLOOKUP($Q$1,VLookups!$A$43:$B$44,2,FALSE)-U$3),$K14,$O14),"")</f>
        <v/>
      </c>
      <c r="V14" s="97" t="str">
        <f>IF(AND($D14&gt;0,$E14&gt;0,$F14&gt;0,NOT(ISBLANK($L14))),_xlfn.NORM.INV(ABS(VLOOKUP($Q$1,VLookups!$A$43:$B$44,2,FALSE)-V$3),$K14,$O14),"")</f>
        <v/>
      </c>
      <c r="W14" s="98" t="str">
        <f>IF(AND($D14&gt;0,$E14&gt;0,$F14&gt;0,NOT(ISBLANK($L14))),_xlfn.NORM.INV(ABS(VLOOKUP($Q$1,VLookups!$A$43:$B$44,2,FALSE)-W$3),$K14,$O14),"")</f>
        <v/>
      </c>
      <c r="X14" s="97" t="str">
        <f>IF(AND($D14&gt;0,$E14&gt;0,$F14&gt;0,NOT(ISBLANK($L14))),_xlfn.NORM.INV(ABS(VLOOKUP($Q$1,VLookups!$A$43:$B$44,2,FALSE)-X$3),$K14,$O14),"")</f>
        <v/>
      </c>
      <c r="Y14" s="5"/>
      <c r="Z14" s="172"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3" t="e">
        <f t="shared" si="6"/>
        <v>#N/A</v>
      </c>
      <c r="DY14" s="173" t="e">
        <f t="shared" si="7"/>
        <v>#N/A</v>
      </c>
      <c r="DZ14" s="173" t="e">
        <f t="shared" si="8"/>
        <v>#N/A</v>
      </c>
      <c r="EA14" s="173" t="e">
        <f t="shared" si="9"/>
        <v>#N/A</v>
      </c>
      <c r="EB14" s="173" t="e">
        <f t="shared" si="10"/>
        <v>#N/A</v>
      </c>
      <c r="EC14" s="173" t="e">
        <f t="shared" si="11"/>
        <v>#N/A</v>
      </c>
      <c r="ED14" s="173" t="e">
        <f t="shared" si="12"/>
        <v>#N/A</v>
      </c>
      <c r="EE14" s="173" t="e">
        <f t="shared" si="13"/>
        <v>#N/A</v>
      </c>
      <c r="EF14" s="173" t="e">
        <f t="shared" si="14"/>
        <v>#N/A</v>
      </c>
      <c r="EG14" s="173" t="e">
        <f t="shared" si="15"/>
        <v>#N/A</v>
      </c>
      <c r="EH14" s="173" t="e">
        <f t="shared" si="16"/>
        <v>#N/A</v>
      </c>
      <c r="EI14" s="173" t="e">
        <f t="shared" si="17"/>
        <v>#N/A</v>
      </c>
      <c r="EJ14" s="173" t="e">
        <f t="shared" si="18"/>
        <v>#N/A</v>
      </c>
      <c r="EK14" s="173" t="e">
        <f t="shared" si="19"/>
        <v>#N/A</v>
      </c>
      <c r="EL14" s="173" t="e">
        <f t="shared" si="20"/>
        <v>#N/A</v>
      </c>
      <c r="EM14" s="173" t="e">
        <f t="shared" si="21"/>
        <v>#N/A</v>
      </c>
      <c r="EN14" s="173" t="e">
        <f t="shared" si="22"/>
        <v>#N/A</v>
      </c>
      <c r="EO14" s="173" t="e">
        <f t="shared" si="23"/>
        <v>#N/A</v>
      </c>
      <c r="EP14" s="173" t="e">
        <f t="shared" si="24"/>
        <v>#N/A</v>
      </c>
      <c r="EQ14" s="173" t="e">
        <f t="shared" si="25"/>
        <v>#N/A</v>
      </c>
      <c r="ER14" s="173" t="e">
        <f t="shared" si="26"/>
        <v>#N/A</v>
      </c>
      <c r="ES14" s="173" t="e">
        <f t="shared" si="27"/>
        <v>#N/A</v>
      </c>
      <c r="ET14" s="173" t="e">
        <f t="shared" si="28"/>
        <v>#N/A</v>
      </c>
      <c r="EU14" s="173" t="e">
        <f t="shared" si="29"/>
        <v>#N/A</v>
      </c>
      <c r="EV14" s="173" t="e">
        <f t="shared" si="30"/>
        <v>#N/A</v>
      </c>
      <c r="EW14" s="173" t="e">
        <f t="shared" si="31"/>
        <v>#N/A</v>
      </c>
      <c r="EX14" s="173" t="e">
        <f t="shared" si="32"/>
        <v>#N/A</v>
      </c>
      <c r="EY14" s="173" t="e">
        <f t="shared" si="33"/>
        <v>#N/A</v>
      </c>
      <c r="EZ14" s="173" t="e">
        <f t="shared" si="34"/>
        <v>#N/A</v>
      </c>
      <c r="FA14" s="173" t="e">
        <f t="shared" si="35"/>
        <v>#N/A</v>
      </c>
      <c r="FB14" s="173" t="e">
        <f t="shared" si="36"/>
        <v>#N/A</v>
      </c>
      <c r="FC14" s="173" t="e">
        <f t="shared" si="37"/>
        <v>#N/A</v>
      </c>
      <c r="FD14" s="173" t="e">
        <f t="shared" si="38"/>
        <v>#N/A</v>
      </c>
      <c r="FE14" s="173" t="e">
        <f t="shared" si="39"/>
        <v>#N/A</v>
      </c>
      <c r="FF14" s="173" t="e">
        <f t="shared" si="40"/>
        <v>#N/A</v>
      </c>
      <c r="FG14" s="173" t="e">
        <f t="shared" si="41"/>
        <v>#N/A</v>
      </c>
      <c r="FH14" s="173" t="e">
        <f t="shared" si="42"/>
        <v>#N/A</v>
      </c>
      <c r="FI14" s="173" t="e">
        <f t="shared" si="43"/>
        <v>#N/A</v>
      </c>
      <c r="FJ14" s="173" t="e">
        <f t="shared" si="44"/>
        <v>#N/A</v>
      </c>
      <c r="FK14" s="173" t="e">
        <f t="shared" si="45"/>
        <v>#N/A</v>
      </c>
      <c r="FL14" s="173" t="e">
        <f t="shared" si="46"/>
        <v>#N/A</v>
      </c>
      <c r="FM14" s="173" t="e">
        <f t="shared" si="47"/>
        <v>#N/A</v>
      </c>
      <c r="FN14" s="173" t="e">
        <f t="shared" si="48"/>
        <v>#N/A</v>
      </c>
      <c r="FO14" s="173" t="e">
        <f t="shared" si="49"/>
        <v>#N/A</v>
      </c>
      <c r="FP14" s="173" t="e">
        <f t="shared" si="50"/>
        <v>#N/A</v>
      </c>
      <c r="FQ14" s="173" t="e">
        <f t="shared" si="51"/>
        <v>#N/A</v>
      </c>
      <c r="FR14" s="173" t="e">
        <f t="shared" si="52"/>
        <v>#N/A</v>
      </c>
      <c r="FS14" s="173" t="e">
        <f t="shared" si="53"/>
        <v>#N/A</v>
      </c>
      <c r="FT14" s="173" t="e">
        <f t="shared" si="54"/>
        <v>#N/A</v>
      </c>
      <c r="FU14" s="173" t="e">
        <f t="shared" si="55"/>
        <v>#N/A</v>
      </c>
      <c r="FV14" s="173" t="e">
        <f t="shared" si="56"/>
        <v>#N/A</v>
      </c>
      <c r="FW14" s="173" t="e">
        <f t="shared" si="57"/>
        <v>#N/A</v>
      </c>
      <c r="FX14" s="173" t="e">
        <f t="shared" si="58"/>
        <v>#N/A</v>
      </c>
      <c r="FY14" s="173" t="e">
        <f t="shared" si="59"/>
        <v>#N/A</v>
      </c>
      <c r="FZ14" s="173" t="e">
        <f t="shared" si="60"/>
        <v>#N/A</v>
      </c>
      <c r="GA14" s="173" t="e">
        <f t="shared" si="61"/>
        <v>#N/A</v>
      </c>
      <c r="GB14" s="173" t="e">
        <f t="shared" si="62"/>
        <v>#N/A</v>
      </c>
      <c r="GC14" s="173" t="e">
        <f t="shared" si="63"/>
        <v>#N/A</v>
      </c>
      <c r="GD14" s="173" t="e">
        <f t="shared" si="64"/>
        <v>#N/A</v>
      </c>
      <c r="GE14" s="173" t="e">
        <f t="shared" si="65"/>
        <v>#N/A</v>
      </c>
      <c r="GF14" s="173" t="e">
        <f t="shared" si="66"/>
        <v>#N/A</v>
      </c>
      <c r="GG14" s="173" t="e">
        <f t="shared" si="67"/>
        <v>#N/A</v>
      </c>
      <c r="GH14" s="173" t="e">
        <f t="shared" si="68"/>
        <v>#N/A</v>
      </c>
      <c r="GI14" s="173" t="e">
        <f t="shared" si="69"/>
        <v>#N/A</v>
      </c>
      <c r="GJ14" s="173" t="e">
        <f t="shared" si="70"/>
        <v>#N/A</v>
      </c>
      <c r="GK14" s="173" t="e">
        <f t="shared" si="71"/>
        <v>#N/A</v>
      </c>
      <c r="GL14" s="173" t="e">
        <f t="shared" si="72"/>
        <v>#N/A</v>
      </c>
      <c r="GM14" s="173" t="e">
        <f t="shared" si="73"/>
        <v>#N/A</v>
      </c>
      <c r="GN14" s="173" t="e">
        <f t="shared" si="74"/>
        <v>#N/A</v>
      </c>
      <c r="GO14" s="173" t="e">
        <f t="shared" si="75"/>
        <v>#N/A</v>
      </c>
      <c r="GP14" s="173" t="e">
        <f t="shared" si="76"/>
        <v>#N/A</v>
      </c>
      <c r="GQ14" s="173" t="e">
        <f t="shared" si="77"/>
        <v>#N/A</v>
      </c>
      <c r="GR14" s="173" t="e">
        <f t="shared" si="78"/>
        <v>#N/A</v>
      </c>
      <c r="GS14" s="173" t="e">
        <f t="shared" si="79"/>
        <v>#N/A</v>
      </c>
      <c r="GT14" s="173" t="e">
        <f t="shared" si="80"/>
        <v>#N/A</v>
      </c>
      <c r="GU14" s="173" t="e">
        <f t="shared" si="81"/>
        <v>#N/A</v>
      </c>
      <c r="GV14" s="173" t="e">
        <f t="shared" si="82"/>
        <v>#N/A</v>
      </c>
      <c r="GW14" s="173" t="e">
        <f t="shared" si="83"/>
        <v>#N/A</v>
      </c>
      <c r="GX14" s="173" t="e">
        <f t="shared" si="84"/>
        <v>#N/A</v>
      </c>
      <c r="GY14" s="173" t="e">
        <f t="shared" si="85"/>
        <v>#N/A</v>
      </c>
      <c r="GZ14" s="173" t="e">
        <f t="shared" si="86"/>
        <v>#N/A</v>
      </c>
      <c r="HA14" s="173" t="e">
        <f t="shared" si="87"/>
        <v>#N/A</v>
      </c>
      <c r="HB14" s="173" t="e">
        <f t="shared" si="88"/>
        <v>#N/A</v>
      </c>
      <c r="HC14" s="173" t="e">
        <f t="shared" si="89"/>
        <v>#N/A</v>
      </c>
      <c r="HD14" s="173" t="e">
        <f t="shared" si="90"/>
        <v>#N/A</v>
      </c>
      <c r="HE14" s="173" t="e">
        <f t="shared" si="91"/>
        <v>#N/A</v>
      </c>
      <c r="HF14" s="173" t="e">
        <f t="shared" si="92"/>
        <v>#N/A</v>
      </c>
      <c r="HG14" s="173" t="e">
        <f t="shared" si="93"/>
        <v>#N/A</v>
      </c>
      <c r="HH14" s="173" t="e">
        <f t="shared" si="94"/>
        <v>#N/A</v>
      </c>
      <c r="HI14" s="173" t="e">
        <f t="shared" si="95"/>
        <v>#N/A</v>
      </c>
      <c r="HJ14" s="173" t="e">
        <f t="shared" si="96"/>
        <v>#N/A</v>
      </c>
      <c r="HK14" s="173" t="e">
        <f t="shared" si="97"/>
        <v>#N/A</v>
      </c>
      <c r="HL14" s="173" t="e">
        <f t="shared" si="98"/>
        <v>#N/A</v>
      </c>
      <c r="HM14" s="173" t="e">
        <f t="shared" si="99"/>
        <v>#N/A</v>
      </c>
      <c r="HN14" s="173" t="e">
        <f t="shared" si="100"/>
        <v>#N/A</v>
      </c>
      <c r="HO14" s="173" t="e">
        <f t="shared" si="101"/>
        <v>#N/A</v>
      </c>
      <c r="HP14" s="173" t="e">
        <f t="shared" si="102"/>
        <v>#N/A</v>
      </c>
      <c r="HQ14" s="173" t="e">
        <f t="shared" si="103"/>
        <v>#N/A</v>
      </c>
      <c r="HR14" s="173" t="e">
        <f t="shared" si="104"/>
        <v>#N/A</v>
      </c>
      <c r="HS14" s="173" t="e">
        <f t="shared" si="105"/>
        <v>#N/A</v>
      </c>
      <c r="HT14" s="173" t="e">
        <f t="shared" si="106"/>
        <v>#N/A</v>
      </c>
    </row>
    <row r="15" spans="1:229" hidden="1" x14ac:dyDescent="0.25">
      <c r="A15" s="4">
        <v>12</v>
      </c>
      <c r="B15" s="113"/>
      <c r="C15" s="121"/>
      <c r="D15" s="126" t="str">
        <f t="shared" si="107"/>
        <v/>
      </c>
      <c r="E15" s="99"/>
      <c r="F15" s="126" t="str">
        <f t="shared" si="108"/>
        <v/>
      </c>
      <c r="G15" s="121"/>
      <c r="H15" s="114"/>
      <c r="I15" s="36" t="str">
        <f t="shared" si="0"/>
        <v/>
      </c>
      <c r="J15" s="36" t="str">
        <f t="shared" si="1"/>
        <v/>
      </c>
      <c r="K15" s="77" t="str">
        <f t="shared" si="109"/>
        <v/>
      </c>
      <c r="L15" s="23"/>
      <c r="M15" s="58"/>
      <c r="N15" s="300"/>
      <c r="O15" s="78" t="str">
        <f>IF(AND(D15&gt;0,E15&gt;0,F15&gt;0),IF(ISBLANK(N15),IF(ISBLANK(L15),"",(F15-D15)*VLOOKUP(L15,VLookups!$A$4:$B$13,2,FALSE)),N15),"")</f>
        <v/>
      </c>
      <c r="P15" s="79" t="str">
        <f t="shared" si="2"/>
        <v/>
      </c>
      <c r="Q15" s="99"/>
      <c r="R15" s="290" t="str">
        <f>IF(AND(Q15&gt;0,E15&gt;0,NOT(O15="")),ABS(VLOOKUP($Q$1,VLookups!$A$43:$B$44,2,FALSE)-_xlfn.NORM.DIST(Q15,K15,O15,TRUE)),"")</f>
        <v/>
      </c>
      <c r="S15" s="98" t="str">
        <f>IF(AND($D15&gt;0,$E15&gt;0,$F15&gt;0,NOT(ISBLANK($L15))),_xlfn.NORM.INV(ABS(VLOOKUP($Q$1,VLookups!$A$43:$B$44,2,FALSE)-S$3),$K15,$O15),"")</f>
        <v/>
      </c>
      <c r="T15" s="97" t="str">
        <f>IF(AND($D15&gt;0,$E15&gt;0,$F15&gt;0,NOT(ISBLANK($L15))),_xlfn.NORM.INV(ABS(VLOOKUP($Q$1,VLookups!$A$43:$B$44,2,FALSE)-T$3),$K15,$O15),"")</f>
        <v/>
      </c>
      <c r="U15" s="98" t="str">
        <f>IF(AND($D15&gt;0,$E15&gt;0,$F15&gt;0,NOT(ISBLANK($L15))),_xlfn.NORM.INV(ABS(VLOOKUP($Q$1,VLookups!$A$43:$B$44,2,FALSE)-U$3),$K15,$O15),"")</f>
        <v/>
      </c>
      <c r="V15" s="97" t="str">
        <f>IF(AND($D15&gt;0,$E15&gt;0,$F15&gt;0,NOT(ISBLANK($L15))),_xlfn.NORM.INV(ABS(VLOOKUP($Q$1,VLookups!$A$43:$B$44,2,FALSE)-V$3),$K15,$O15),"")</f>
        <v/>
      </c>
      <c r="W15" s="98" t="str">
        <f>IF(AND($D15&gt;0,$E15&gt;0,$F15&gt;0,NOT(ISBLANK($L15))),_xlfn.NORM.INV(ABS(VLOOKUP($Q$1,VLookups!$A$43:$B$44,2,FALSE)-W$3),$K15,$O15),"")</f>
        <v/>
      </c>
      <c r="X15" s="97" t="str">
        <f>IF(AND($D15&gt;0,$E15&gt;0,$F15&gt;0,NOT(ISBLANK($L15))),_xlfn.NORM.INV(ABS(VLOOKUP($Q$1,VLookups!$A$43:$B$44,2,FALSE)-X$3),$K15,$O15),"")</f>
        <v/>
      </c>
      <c r="Y15" s="5"/>
      <c r="Z15" s="172"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3" t="e">
        <f t="shared" si="6"/>
        <v>#N/A</v>
      </c>
      <c r="DY15" s="173" t="e">
        <f t="shared" si="7"/>
        <v>#N/A</v>
      </c>
      <c r="DZ15" s="173" t="e">
        <f t="shared" si="8"/>
        <v>#N/A</v>
      </c>
      <c r="EA15" s="173" t="e">
        <f t="shared" si="9"/>
        <v>#N/A</v>
      </c>
      <c r="EB15" s="173" t="e">
        <f t="shared" si="10"/>
        <v>#N/A</v>
      </c>
      <c r="EC15" s="173" t="e">
        <f t="shared" si="11"/>
        <v>#N/A</v>
      </c>
      <c r="ED15" s="173" t="e">
        <f t="shared" si="12"/>
        <v>#N/A</v>
      </c>
      <c r="EE15" s="173" t="e">
        <f t="shared" si="13"/>
        <v>#N/A</v>
      </c>
      <c r="EF15" s="173" t="e">
        <f t="shared" si="14"/>
        <v>#N/A</v>
      </c>
      <c r="EG15" s="173" t="e">
        <f t="shared" si="15"/>
        <v>#N/A</v>
      </c>
      <c r="EH15" s="173" t="e">
        <f t="shared" si="16"/>
        <v>#N/A</v>
      </c>
      <c r="EI15" s="173" t="e">
        <f t="shared" si="17"/>
        <v>#N/A</v>
      </c>
      <c r="EJ15" s="173" t="e">
        <f t="shared" si="18"/>
        <v>#N/A</v>
      </c>
      <c r="EK15" s="173" t="e">
        <f t="shared" si="19"/>
        <v>#N/A</v>
      </c>
      <c r="EL15" s="173" t="e">
        <f t="shared" si="20"/>
        <v>#N/A</v>
      </c>
      <c r="EM15" s="173" t="e">
        <f t="shared" si="21"/>
        <v>#N/A</v>
      </c>
      <c r="EN15" s="173" t="e">
        <f t="shared" si="22"/>
        <v>#N/A</v>
      </c>
      <c r="EO15" s="173" t="e">
        <f t="shared" si="23"/>
        <v>#N/A</v>
      </c>
      <c r="EP15" s="173" t="e">
        <f t="shared" si="24"/>
        <v>#N/A</v>
      </c>
      <c r="EQ15" s="173" t="e">
        <f t="shared" si="25"/>
        <v>#N/A</v>
      </c>
      <c r="ER15" s="173" t="e">
        <f t="shared" si="26"/>
        <v>#N/A</v>
      </c>
      <c r="ES15" s="173" t="e">
        <f t="shared" si="27"/>
        <v>#N/A</v>
      </c>
      <c r="ET15" s="173" t="e">
        <f t="shared" si="28"/>
        <v>#N/A</v>
      </c>
      <c r="EU15" s="173" t="e">
        <f t="shared" si="29"/>
        <v>#N/A</v>
      </c>
      <c r="EV15" s="173" t="e">
        <f t="shared" si="30"/>
        <v>#N/A</v>
      </c>
      <c r="EW15" s="173" t="e">
        <f t="shared" si="31"/>
        <v>#N/A</v>
      </c>
      <c r="EX15" s="173" t="e">
        <f t="shared" si="32"/>
        <v>#N/A</v>
      </c>
      <c r="EY15" s="173" t="e">
        <f t="shared" si="33"/>
        <v>#N/A</v>
      </c>
      <c r="EZ15" s="173" t="e">
        <f t="shared" si="34"/>
        <v>#N/A</v>
      </c>
      <c r="FA15" s="173" t="e">
        <f t="shared" si="35"/>
        <v>#N/A</v>
      </c>
      <c r="FB15" s="173" t="e">
        <f t="shared" si="36"/>
        <v>#N/A</v>
      </c>
      <c r="FC15" s="173" t="e">
        <f t="shared" si="37"/>
        <v>#N/A</v>
      </c>
      <c r="FD15" s="173" t="e">
        <f t="shared" si="38"/>
        <v>#N/A</v>
      </c>
      <c r="FE15" s="173" t="e">
        <f t="shared" si="39"/>
        <v>#N/A</v>
      </c>
      <c r="FF15" s="173" t="e">
        <f t="shared" si="40"/>
        <v>#N/A</v>
      </c>
      <c r="FG15" s="173" t="e">
        <f t="shared" si="41"/>
        <v>#N/A</v>
      </c>
      <c r="FH15" s="173" t="e">
        <f t="shared" si="42"/>
        <v>#N/A</v>
      </c>
      <c r="FI15" s="173" t="e">
        <f t="shared" si="43"/>
        <v>#N/A</v>
      </c>
      <c r="FJ15" s="173" t="e">
        <f t="shared" si="44"/>
        <v>#N/A</v>
      </c>
      <c r="FK15" s="173" t="e">
        <f t="shared" si="45"/>
        <v>#N/A</v>
      </c>
      <c r="FL15" s="173" t="e">
        <f t="shared" si="46"/>
        <v>#N/A</v>
      </c>
      <c r="FM15" s="173" t="e">
        <f t="shared" si="47"/>
        <v>#N/A</v>
      </c>
      <c r="FN15" s="173" t="e">
        <f t="shared" si="48"/>
        <v>#N/A</v>
      </c>
      <c r="FO15" s="173" t="e">
        <f t="shared" si="49"/>
        <v>#N/A</v>
      </c>
      <c r="FP15" s="173" t="e">
        <f t="shared" si="50"/>
        <v>#N/A</v>
      </c>
      <c r="FQ15" s="173" t="e">
        <f t="shared" si="51"/>
        <v>#N/A</v>
      </c>
      <c r="FR15" s="173" t="e">
        <f t="shared" si="52"/>
        <v>#N/A</v>
      </c>
      <c r="FS15" s="173" t="e">
        <f t="shared" si="53"/>
        <v>#N/A</v>
      </c>
      <c r="FT15" s="173" t="e">
        <f t="shared" si="54"/>
        <v>#N/A</v>
      </c>
      <c r="FU15" s="173" t="e">
        <f t="shared" si="55"/>
        <v>#N/A</v>
      </c>
      <c r="FV15" s="173" t="e">
        <f t="shared" si="56"/>
        <v>#N/A</v>
      </c>
      <c r="FW15" s="173" t="e">
        <f t="shared" si="57"/>
        <v>#N/A</v>
      </c>
      <c r="FX15" s="173" t="e">
        <f t="shared" si="58"/>
        <v>#N/A</v>
      </c>
      <c r="FY15" s="173" t="e">
        <f t="shared" si="59"/>
        <v>#N/A</v>
      </c>
      <c r="FZ15" s="173" t="e">
        <f t="shared" si="60"/>
        <v>#N/A</v>
      </c>
      <c r="GA15" s="173" t="e">
        <f t="shared" si="61"/>
        <v>#N/A</v>
      </c>
      <c r="GB15" s="173" t="e">
        <f t="shared" si="62"/>
        <v>#N/A</v>
      </c>
      <c r="GC15" s="173" t="e">
        <f t="shared" si="63"/>
        <v>#N/A</v>
      </c>
      <c r="GD15" s="173" t="e">
        <f t="shared" si="64"/>
        <v>#N/A</v>
      </c>
      <c r="GE15" s="173" t="e">
        <f t="shared" si="65"/>
        <v>#N/A</v>
      </c>
      <c r="GF15" s="173" t="e">
        <f t="shared" si="66"/>
        <v>#N/A</v>
      </c>
      <c r="GG15" s="173" t="e">
        <f t="shared" si="67"/>
        <v>#N/A</v>
      </c>
      <c r="GH15" s="173" t="e">
        <f t="shared" si="68"/>
        <v>#N/A</v>
      </c>
      <c r="GI15" s="173" t="e">
        <f t="shared" si="69"/>
        <v>#N/A</v>
      </c>
      <c r="GJ15" s="173" t="e">
        <f t="shared" si="70"/>
        <v>#N/A</v>
      </c>
      <c r="GK15" s="173" t="e">
        <f t="shared" si="71"/>
        <v>#N/A</v>
      </c>
      <c r="GL15" s="173" t="e">
        <f t="shared" si="72"/>
        <v>#N/A</v>
      </c>
      <c r="GM15" s="173" t="e">
        <f t="shared" si="73"/>
        <v>#N/A</v>
      </c>
      <c r="GN15" s="173" t="e">
        <f t="shared" si="74"/>
        <v>#N/A</v>
      </c>
      <c r="GO15" s="173" t="e">
        <f t="shared" si="75"/>
        <v>#N/A</v>
      </c>
      <c r="GP15" s="173" t="e">
        <f t="shared" si="76"/>
        <v>#N/A</v>
      </c>
      <c r="GQ15" s="173" t="e">
        <f t="shared" si="77"/>
        <v>#N/A</v>
      </c>
      <c r="GR15" s="173" t="e">
        <f t="shared" si="78"/>
        <v>#N/A</v>
      </c>
      <c r="GS15" s="173" t="e">
        <f t="shared" si="79"/>
        <v>#N/A</v>
      </c>
      <c r="GT15" s="173" t="e">
        <f t="shared" si="80"/>
        <v>#N/A</v>
      </c>
      <c r="GU15" s="173" t="e">
        <f t="shared" si="81"/>
        <v>#N/A</v>
      </c>
      <c r="GV15" s="173" t="e">
        <f t="shared" si="82"/>
        <v>#N/A</v>
      </c>
      <c r="GW15" s="173" t="e">
        <f t="shared" si="83"/>
        <v>#N/A</v>
      </c>
      <c r="GX15" s="173" t="e">
        <f t="shared" si="84"/>
        <v>#N/A</v>
      </c>
      <c r="GY15" s="173" t="e">
        <f t="shared" si="85"/>
        <v>#N/A</v>
      </c>
      <c r="GZ15" s="173" t="e">
        <f t="shared" si="86"/>
        <v>#N/A</v>
      </c>
      <c r="HA15" s="173" t="e">
        <f t="shared" si="87"/>
        <v>#N/A</v>
      </c>
      <c r="HB15" s="173" t="e">
        <f t="shared" si="88"/>
        <v>#N/A</v>
      </c>
      <c r="HC15" s="173" t="e">
        <f t="shared" si="89"/>
        <v>#N/A</v>
      </c>
      <c r="HD15" s="173" t="e">
        <f t="shared" si="90"/>
        <v>#N/A</v>
      </c>
      <c r="HE15" s="173" t="e">
        <f t="shared" si="91"/>
        <v>#N/A</v>
      </c>
      <c r="HF15" s="173" t="e">
        <f t="shared" si="92"/>
        <v>#N/A</v>
      </c>
      <c r="HG15" s="173" t="e">
        <f t="shared" si="93"/>
        <v>#N/A</v>
      </c>
      <c r="HH15" s="173" t="e">
        <f t="shared" si="94"/>
        <v>#N/A</v>
      </c>
      <c r="HI15" s="173" t="e">
        <f t="shared" si="95"/>
        <v>#N/A</v>
      </c>
      <c r="HJ15" s="173" t="e">
        <f t="shared" si="96"/>
        <v>#N/A</v>
      </c>
      <c r="HK15" s="173" t="e">
        <f t="shared" si="97"/>
        <v>#N/A</v>
      </c>
      <c r="HL15" s="173" t="e">
        <f t="shared" si="98"/>
        <v>#N/A</v>
      </c>
      <c r="HM15" s="173" t="e">
        <f t="shared" si="99"/>
        <v>#N/A</v>
      </c>
      <c r="HN15" s="173" t="e">
        <f t="shared" si="100"/>
        <v>#N/A</v>
      </c>
      <c r="HO15" s="173" t="e">
        <f t="shared" si="101"/>
        <v>#N/A</v>
      </c>
      <c r="HP15" s="173" t="e">
        <f t="shared" si="102"/>
        <v>#N/A</v>
      </c>
      <c r="HQ15" s="173" t="e">
        <f t="shared" si="103"/>
        <v>#N/A</v>
      </c>
      <c r="HR15" s="173" t="e">
        <f t="shared" si="104"/>
        <v>#N/A</v>
      </c>
      <c r="HS15" s="173" t="e">
        <f t="shared" si="105"/>
        <v>#N/A</v>
      </c>
      <c r="HT15" s="173" t="e">
        <f t="shared" si="106"/>
        <v>#N/A</v>
      </c>
    </row>
    <row r="16" spans="1:229" hidden="1" x14ac:dyDescent="0.25">
      <c r="A16" s="4">
        <v>13</v>
      </c>
      <c r="B16" s="113"/>
      <c r="C16" s="121"/>
      <c r="D16" s="126" t="str">
        <f t="shared" si="107"/>
        <v/>
      </c>
      <c r="E16" s="99"/>
      <c r="F16" s="126" t="str">
        <f t="shared" si="108"/>
        <v/>
      </c>
      <c r="G16" s="121"/>
      <c r="H16" s="114"/>
      <c r="I16" s="36" t="str">
        <f t="shared" si="0"/>
        <v/>
      </c>
      <c r="J16" s="36" t="str">
        <f t="shared" si="1"/>
        <v/>
      </c>
      <c r="K16" s="77" t="str">
        <f t="shared" si="109"/>
        <v/>
      </c>
      <c r="L16" s="23"/>
      <c r="M16" s="58"/>
      <c r="N16" s="300"/>
      <c r="O16" s="78" t="str">
        <f>IF(AND(D16&gt;0,E16&gt;0,F16&gt;0),IF(ISBLANK(N16),IF(ISBLANK(L16),"",(F16-D16)*VLOOKUP(L16,VLookups!$A$4:$B$13,2,FALSE)),N16),"")</f>
        <v/>
      </c>
      <c r="P16" s="79" t="str">
        <f t="shared" si="2"/>
        <v/>
      </c>
      <c r="Q16" s="99"/>
      <c r="R16" s="290" t="str">
        <f>IF(AND(Q16&gt;0,E16&gt;0,NOT(O16="")),ABS(VLOOKUP($Q$1,VLookups!$A$43:$B$44,2,FALSE)-_xlfn.NORM.DIST(Q16,K16,O16,TRUE)),"")</f>
        <v/>
      </c>
      <c r="S16" s="98" t="str">
        <f>IF(AND($D16&gt;0,$E16&gt;0,$F16&gt;0,NOT(ISBLANK($L16))),_xlfn.NORM.INV(ABS(VLOOKUP($Q$1,VLookups!$A$43:$B$44,2,FALSE)-S$3),$K16,$O16),"")</f>
        <v/>
      </c>
      <c r="T16" s="97" t="str">
        <f>IF(AND($D16&gt;0,$E16&gt;0,$F16&gt;0,NOT(ISBLANK($L16))),_xlfn.NORM.INV(ABS(VLOOKUP($Q$1,VLookups!$A$43:$B$44,2,FALSE)-T$3),$K16,$O16),"")</f>
        <v/>
      </c>
      <c r="U16" s="98" t="str">
        <f>IF(AND($D16&gt;0,$E16&gt;0,$F16&gt;0,NOT(ISBLANK($L16))),_xlfn.NORM.INV(ABS(VLOOKUP($Q$1,VLookups!$A$43:$B$44,2,FALSE)-U$3),$K16,$O16),"")</f>
        <v/>
      </c>
      <c r="V16" s="97" t="str">
        <f>IF(AND($D16&gt;0,$E16&gt;0,$F16&gt;0,NOT(ISBLANK($L16))),_xlfn.NORM.INV(ABS(VLOOKUP($Q$1,VLookups!$A$43:$B$44,2,FALSE)-V$3),$K16,$O16),"")</f>
        <v/>
      </c>
      <c r="W16" s="98" t="str">
        <f>IF(AND($D16&gt;0,$E16&gt;0,$F16&gt;0,NOT(ISBLANK($L16))),_xlfn.NORM.INV(ABS(VLOOKUP($Q$1,VLookups!$A$43:$B$44,2,FALSE)-W$3),$K16,$O16),"")</f>
        <v/>
      </c>
      <c r="X16" s="97" t="str">
        <f>IF(AND($D16&gt;0,$E16&gt;0,$F16&gt;0,NOT(ISBLANK($L16))),_xlfn.NORM.INV(ABS(VLOOKUP($Q$1,VLookups!$A$43:$B$44,2,FALSE)-X$3),$K16,$O16),"")</f>
        <v/>
      </c>
      <c r="Y16" s="5"/>
      <c r="Z16" s="172"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3" t="e">
        <f t="shared" si="6"/>
        <v>#N/A</v>
      </c>
      <c r="DY16" s="173" t="e">
        <f t="shared" si="7"/>
        <v>#N/A</v>
      </c>
      <c r="DZ16" s="173" t="e">
        <f t="shared" si="8"/>
        <v>#N/A</v>
      </c>
      <c r="EA16" s="173" t="e">
        <f t="shared" si="9"/>
        <v>#N/A</v>
      </c>
      <c r="EB16" s="173" t="e">
        <f t="shared" si="10"/>
        <v>#N/A</v>
      </c>
      <c r="EC16" s="173" t="e">
        <f t="shared" si="11"/>
        <v>#N/A</v>
      </c>
      <c r="ED16" s="173" t="e">
        <f t="shared" si="12"/>
        <v>#N/A</v>
      </c>
      <c r="EE16" s="173" t="e">
        <f t="shared" si="13"/>
        <v>#N/A</v>
      </c>
      <c r="EF16" s="173" t="e">
        <f t="shared" si="14"/>
        <v>#N/A</v>
      </c>
      <c r="EG16" s="173" t="e">
        <f t="shared" si="15"/>
        <v>#N/A</v>
      </c>
      <c r="EH16" s="173" t="e">
        <f t="shared" si="16"/>
        <v>#N/A</v>
      </c>
      <c r="EI16" s="173" t="e">
        <f t="shared" si="17"/>
        <v>#N/A</v>
      </c>
      <c r="EJ16" s="173" t="e">
        <f t="shared" si="18"/>
        <v>#N/A</v>
      </c>
      <c r="EK16" s="173" t="e">
        <f t="shared" si="19"/>
        <v>#N/A</v>
      </c>
      <c r="EL16" s="173" t="e">
        <f t="shared" si="20"/>
        <v>#N/A</v>
      </c>
      <c r="EM16" s="173" t="e">
        <f t="shared" si="21"/>
        <v>#N/A</v>
      </c>
      <c r="EN16" s="173" t="e">
        <f t="shared" si="22"/>
        <v>#N/A</v>
      </c>
      <c r="EO16" s="173" t="e">
        <f t="shared" si="23"/>
        <v>#N/A</v>
      </c>
      <c r="EP16" s="173" t="e">
        <f t="shared" si="24"/>
        <v>#N/A</v>
      </c>
      <c r="EQ16" s="173" t="e">
        <f t="shared" si="25"/>
        <v>#N/A</v>
      </c>
      <c r="ER16" s="173" t="e">
        <f t="shared" si="26"/>
        <v>#N/A</v>
      </c>
      <c r="ES16" s="173" t="e">
        <f t="shared" si="27"/>
        <v>#N/A</v>
      </c>
      <c r="ET16" s="173" t="e">
        <f t="shared" si="28"/>
        <v>#N/A</v>
      </c>
      <c r="EU16" s="173" t="e">
        <f t="shared" si="29"/>
        <v>#N/A</v>
      </c>
      <c r="EV16" s="173" t="e">
        <f t="shared" si="30"/>
        <v>#N/A</v>
      </c>
      <c r="EW16" s="173" t="e">
        <f t="shared" si="31"/>
        <v>#N/A</v>
      </c>
      <c r="EX16" s="173" t="e">
        <f t="shared" si="32"/>
        <v>#N/A</v>
      </c>
      <c r="EY16" s="173" t="e">
        <f t="shared" si="33"/>
        <v>#N/A</v>
      </c>
      <c r="EZ16" s="173" t="e">
        <f t="shared" si="34"/>
        <v>#N/A</v>
      </c>
      <c r="FA16" s="173" t="e">
        <f t="shared" si="35"/>
        <v>#N/A</v>
      </c>
      <c r="FB16" s="173" t="e">
        <f t="shared" si="36"/>
        <v>#N/A</v>
      </c>
      <c r="FC16" s="173" t="e">
        <f t="shared" si="37"/>
        <v>#N/A</v>
      </c>
      <c r="FD16" s="173" t="e">
        <f t="shared" si="38"/>
        <v>#N/A</v>
      </c>
      <c r="FE16" s="173" t="e">
        <f t="shared" si="39"/>
        <v>#N/A</v>
      </c>
      <c r="FF16" s="173" t="e">
        <f t="shared" si="40"/>
        <v>#N/A</v>
      </c>
      <c r="FG16" s="173" t="e">
        <f t="shared" si="41"/>
        <v>#N/A</v>
      </c>
      <c r="FH16" s="173" t="e">
        <f t="shared" si="42"/>
        <v>#N/A</v>
      </c>
      <c r="FI16" s="173" t="e">
        <f t="shared" si="43"/>
        <v>#N/A</v>
      </c>
      <c r="FJ16" s="173" t="e">
        <f t="shared" si="44"/>
        <v>#N/A</v>
      </c>
      <c r="FK16" s="173" t="e">
        <f t="shared" si="45"/>
        <v>#N/A</v>
      </c>
      <c r="FL16" s="173" t="e">
        <f t="shared" si="46"/>
        <v>#N/A</v>
      </c>
      <c r="FM16" s="173" t="e">
        <f t="shared" si="47"/>
        <v>#N/A</v>
      </c>
      <c r="FN16" s="173" t="e">
        <f t="shared" si="48"/>
        <v>#N/A</v>
      </c>
      <c r="FO16" s="173" t="e">
        <f t="shared" si="49"/>
        <v>#N/A</v>
      </c>
      <c r="FP16" s="173" t="e">
        <f t="shared" si="50"/>
        <v>#N/A</v>
      </c>
      <c r="FQ16" s="173" t="e">
        <f t="shared" si="51"/>
        <v>#N/A</v>
      </c>
      <c r="FR16" s="173" t="e">
        <f t="shared" si="52"/>
        <v>#N/A</v>
      </c>
      <c r="FS16" s="173" t="e">
        <f t="shared" si="53"/>
        <v>#N/A</v>
      </c>
      <c r="FT16" s="173" t="e">
        <f t="shared" si="54"/>
        <v>#N/A</v>
      </c>
      <c r="FU16" s="173" t="e">
        <f t="shared" si="55"/>
        <v>#N/A</v>
      </c>
      <c r="FV16" s="173" t="e">
        <f t="shared" si="56"/>
        <v>#N/A</v>
      </c>
      <c r="FW16" s="173" t="e">
        <f t="shared" si="57"/>
        <v>#N/A</v>
      </c>
      <c r="FX16" s="173" t="e">
        <f t="shared" si="58"/>
        <v>#N/A</v>
      </c>
      <c r="FY16" s="173" t="e">
        <f t="shared" si="59"/>
        <v>#N/A</v>
      </c>
      <c r="FZ16" s="173" t="e">
        <f t="shared" si="60"/>
        <v>#N/A</v>
      </c>
      <c r="GA16" s="173" t="e">
        <f t="shared" si="61"/>
        <v>#N/A</v>
      </c>
      <c r="GB16" s="173" t="e">
        <f t="shared" si="62"/>
        <v>#N/A</v>
      </c>
      <c r="GC16" s="173" t="e">
        <f t="shared" si="63"/>
        <v>#N/A</v>
      </c>
      <c r="GD16" s="173" t="e">
        <f t="shared" si="64"/>
        <v>#N/A</v>
      </c>
      <c r="GE16" s="173" t="e">
        <f t="shared" si="65"/>
        <v>#N/A</v>
      </c>
      <c r="GF16" s="173" t="e">
        <f t="shared" si="66"/>
        <v>#N/A</v>
      </c>
      <c r="GG16" s="173" t="e">
        <f t="shared" si="67"/>
        <v>#N/A</v>
      </c>
      <c r="GH16" s="173" t="e">
        <f t="shared" si="68"/>
        <v>#N/A</v>
      </c>
      <c r="GI16" s="173" t="e">
        <f t="shared" si="69"/>
        <v>#N/A</v>
      </c>
      <c r="GJ16" s="173" t="e">
        <f t="shared" si="70"/>
        <v>#N/A</v>
      </c>
      <c r="GK16" s="173" t="e">
        <f t="shared" si="71"/>
        <v>#N/A</v>
      </c>
      <c r="GL16" s="173" t="e">
        <f t="shared" si="72"/>
        <v>#N/A</v>
      </c>
      <c r="GM16" s="173" t="e">
        <f t="shared" si="73"/>
        <v>#N/A</v>
      </c>
      <c r="GN16" s="173" t="e">
        <f t="shared" si="74"/>
        <v>#N/A</v>
      </c>
      <c r="GO16" s="173" t="e">
        <f t="shared" si="75"/>
        <v>#N/A</v>
      </c>
      <c r="GP16" s="173" t="e">
        <f t="shared" si="76"/>
        <v>#N/A</v>
      </c>
      <c r="GQ16" s="173" t="e">
        <f t="shared" si="77"/>
        <v>#N/A</v>
      </c>
      <c r="GR16" s="173" t="e">
        <f t="shared" si="78"/>
        <v>#N/A</v>
      </c>
      <c r="GS16" s="173" t="e">
        <f t="shared" si="79"/>
        <v>#N/A</v>
      </c>
      <c r="GT16" s="173" t="e">
        <f t="shared" si="80"/>
        <v>#N/A</v>
      </c>
      <c r="GU16" s="173" t="e">
        <f t="shared" si="81"/>
        <v>#N/A</v>
      </c>
      <c r="GV16" s="173" t="e">
        <f t="shared" si="82"/>
        <v>#N/A</v>
      </c>
      <c r="GW16" s="173" t="e">
        <f t="shared" si="83"/>
        <v>#N/A</v>
      </c>
      <c r="GX16" s="173" t="e">
        <f t="shared" si="84"/>
        <v>#N/A</v>
      </c>
      <c r="GY16" s="173" t="e">
        <f t="shared" si="85"/>
        <v>#N/A</v>
      </c>
      <c r="GZ16" s="173" t="e">
        <f t="shared" si="86"/>
        <v>#N/A</v>
      </c>
      <c r="HA16" s="173" t="e">
        <f t="shared" si="87"/>
        <v>#N/A</v>
      </c>
      <c r="HB16" s="173" t="e">
        <f t="shared" si="88"/>
        <v>#N/A</v>
      </c>
      <c r="HC16" s="173" t="e">
        <f t="shared" si="89"/>
        <v>#N/A</v>
      </c>
      <c r="HD16" s="173" t="e">
        <f t="shared" si="90"/>
        <v>#N/A</v>
      </c>
      <c r="HE16" s="173" t="e">
        <f t="shared" si="91"/>
        <v>#N/A</v>
      </c>
      <c r="HF16" s="173" t="e">
        <f t="shared" si="92"/>
        <v>#N/A</v>
      </c>
      <c r="HG16" s="173" t="e">
        <f t="shared" si="93"/>
        <v>#N/A</v>
      </c>
      <c r="HH16" s="173" t="e">
        <f t="shared" si="94"/>
        <v>#N/A</v>
      </c>
      <c r="HI16" s="173" t="e">
        <f t="shared" si="95"/>
        <v>#N/A</v>
      </c>
      <c r="HJ16" s="173" t="e">
        <f t="shared" si="96"/>
        <v>#N/A</v>
      </c>
      <c r="HK16" s="173" t="e">
        <f t="shared" si="97"/>
        <v>#N/A</v>
      </c>
      <c r="HL16" s="173" t="e">
        <f t="shared" si="98"/>
        <v>#N/A</v>
      </c>
      <c r="HM16" s="173" t="e">
        <f t="shared" si="99"/>
        <v>#N/A</v>
      </c>
      <c r="HN16" s="173" t="e">
        <f t="shared" si="100"/>
        <v>#N/A</v>
      </c>
      <c r="HO16" s="173" t="e">
        <f t="shared" si="101"/>
        <v>#N/A</v>
      </c>
      <c r="HP16" s="173" t="e">
        <f t="shared" si="102"/>
        <v>#N/A</v>
      </c>
      <c r="HQ16" s="173" t="e">
        <f t="shared" si="103"/>
        <v>#N/A</v>
      </c>
      <c r="HR16" s="173" t="e">
        <f t="shared" si="104"/>
        <v>#N/A</v>
      </c>
      <c r="HS16" s="173" t="e">
        <f t="shared" si="105"/>
        <v>#N/A</v>
      </c>
      <c r="HT16" s="173" t="e">
        <f t="shared" si="106"/>
        <v>#N/A</v>
      </c>
    </row>
    <row r="17" spans="1:228" hidden="1" x14ac:dyDescent="0.25">
      <c r="A17" s="4">
        <v>14</v>
      </c>
      <c r="B17" s="113"/>
      <c r="C17" s="121"/>
      <c r="D17" s="126" t="str">
        <f t="shared" si="107"/>
        <v/>
      </c>
      <c r="E17" s="99"/>
      <c r="F17" s="126" t="str">
        <f t="shared" si="108"/>
        <v/>
      </c>
      <c r="G17" s="121"/>
      <c r="H17" s="114"/>
      <c r="I17" s="36" t="str">
        <f t="shared" si="0"/>
        <v/>
      </c>
      <c r="J17" s="36" t="str">
        <f t="shared" si="1"/>
        <v/>
      </c>
      <c r="K17" s="77" t="str">
        <f t="shared" si="109"/>
        <v/>
      </c>
      <c r="L17" s="23"/>
      <c r="M17" s="58"/>
      <c r="N17" s="300"/>
      <c r="O17" s="78" t="str">
        <f>IF(AND(D17&gt;0,E17&gt;0,F17&gt;0),IF(ISBLANK(N17),IF(ISBLANK(L17),"",(F17-D17)*VLOOKUP(L17,VLookups!$A$4:$B$13,2,FALSE)),N17),"")</f>
        <v/>
      </c>
      <c r="P17" s="79" t="str">
        <f t="shared" si="2"/>
        <v/>
      </c>
      <c r="Q17" s="99"/>
      <c r="R17" s="290" t="str">
        <f>IF(AND(Q17&gt;0,E17&gt;0,NOT(O17="")),ABS(VLOOKUP($Q$1,VLookups!$A$43:$B$44,2,FALSE)-_xlfn.NORM.DIST(Q17,K17,O17,TRUE)),"")</f>
        <v/>
      </c>
      <c r="S17" s="98" t="str">
        <f>IF(AND($D17&gt;0,$E17&gt;0,$F17&gt;0,NOT(ISBLANK($L17))),_xlfn.NORM.INV(ABS(VLOOKUP($Q$1,VLookups!$A$43:$B$44,2,FALSE)-S$3),$K17,$O17),"")</f>
        <v/>
      </c>
      <c r="T17" s="97" t="str">
        <f>IF(AND($D17&gt;0,$E17&gt;0,$F17&gt;0,NOT(ISBLANK($L17))),_xlfn.NORM.INV(ABS(VLOOKUP($Q$1,VLookups!$A$43:$B$44,2,FALSE)-T$3),$K17,$O17),"")</f>
        <v/>
      </c>
      <c r="U17" s="98" t="str">
        <f>IF(AND($D17&gt;0,$E17&gt;0,$F17&gt;0,NOT(ISBLANK($L17))),_xlfn.NORM.INV(ABS(VLOOKUP($Q$1,VLookups!$A$43:$B$44,2,FALSE)-U$3),$K17,$O17),"")</f>
        <v/>
      </c>
      <c r="V17" s="97" t="str">
        <f>IF(AND($D17&gt;0,$E17&gt;0,$F17&gt;0,NOT(ISBLANK($L17))),_xlfn.NORM.INV(ABS(VLOOKUP($Q$1,VLookups!$A$43:$B$44,2,FALSE)-V$3),$K17,$O17),"")</f>
        <v/>
      </c>
      <c r="W17" s="98" t="str">
        <f>IF(AND($D17&gt;0,$E17&gt;0,$F17&gt;0,NOT(ISBLANK($L17))),_xlfn.NORM.INV(ABS(VLOOKUP($Q$1,VLookups!$A$43:$B$44,2,FALSE)-W$3),$K17,$O17),"")</f>
        <v/>
      </c>
      <c r="X17" s="97" t="str">
        <f>IF(AND($D17&gt;0,$E17&gt;0,$F17&gt;0,NOT(ISBLANK($L17))),_xlfn.NORM.INV(ABS(VLOOKUP($Q$1,VLookups!$A$43:$B$44,2,FALSE)-X$3),$K17,$O17),"")</f>
        <v/>
      </c>
      <c r="Y17" s="5"/>
      <c r="Z17" s="172"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3" t="e">
        <f t="shared" si="6"/>
        <v>#N/A</v>
      </c>
      <c r="DY17" s="173" t="e">
        <f t="shared" si="7"/>
        <v>#N/A</v>
      </c>
      <c r="DZ17" s="173" t="e">
        <f t="shared" si="8"/>
        <v>#N/A</v>
      </c>
      <c r="EA17" s="173" t="e">
        <f t="shared" si="9"/>
        <v>#N/A</v>
      </c>
      <c r="EB17" s="173" t="e">
        <f t="shared" si="10"/>
        <v>#N/A</v>
      </c>
      <c r="EC17" s="173" t="e">
        <f t="shared" si="11"/>
        <v>#N/A</v>
      </c>
      <c r="ED17" s="173" t="e">
        <f t="shared" si="12"/>
        <v>#N/A</v>
      </c>
      <c r="EE17" s="173" t="e">
        <f t="shared" si="13"/>
        <v>#N/A</v>
      </c>
      <c r="EF17" s="173" t="e">
        <f t="shared" si="14"/>
        <v>#N/A</v>
      </c>
      <c r="EG17" s="173" t="e">
        <f t="shared" si="15"/>
        <v>#N/A</v>
      </c>
      <c r="EH17" s="173" t="e">
        <f t="shared" si="16"/>
        <v>#N/A</v>
      </c>
      <c r="EI17" s="173" t="e">
        <f t="shared" si="17"/>
        <v>#N/A</v>
      </c>
      <c r="EJ17" s="173" t="e">
        <f t="shared" si="18"/>
        <v>#N/A</v>
      </c>
      <c r="EK17" s="173" t="e">
        <f t="shared" si="19"/>
        <v>#N/A</v>
      </c>
      <c r="EL17" s="173" t="e">
        <f t="shared" si="20"/>
        <v>#N/A</v>
      </c>
      <c r="EM17" s="173" t="e">
        <f t="shared" si="21"/>
        <v>#N/A</v>
      </c>
      <c r="EN17" s="173" t="e">
        <f t="shared" si="22"/>
        <v>#N/A</v>
      </c>
      <c r="EO17" s="173" t="e">
        <f t="shared" si="23"/>
        <v>#N/A</v>
      </c>
      <c r="EP17" s="173" t="e">
        <f t="shared" si="24"/>
        <v>#N/A</v>
      </c>
      <c r="EQ17" s="173" t="e">
        <f t="shared" si="25"/>
        <v>#N/A</v>
      </c>
      <c r="ER17" s="173" t="e">
        <f t="shared" si="26"/>
        <v>#N/A</v>
      </c>
      <c r="ES17" s="173" t="e">
        <f t="shared" si="27"/>
        <v>#N/A</v>
      </c>
      <c r="ET17" s="173" t="e">
        <f t="shared" si="28"/>
        <v>#N/A</v>
      </c>
      <c r="EU17" s="173" t="e">
        <f t="shared" si="29"/>
        <v>#N/A</v>
      </c>
      <c r="EV17" s="173" t="e">
        <f t="shared" si="30"/>
        <v>#N/A</v>
      </c>
      <c r="EW17" s="173" t="e">
        <f t="shared" si="31"/>
        <v>#N/A</v>
      </c>
      <c r="EX17" s="173" t="e">
        <f t="shared" si="32"/>
        <v>#N/A</v>
      </c>
      <c r="EY17" s="173" t="e">
        <f t="shared" si="33"/>
        <v>#N/A</v>
      </c>
      <c r="EZ17" s="173" t="e">
        <f t="shared" si="34"/>
        <v>#N/A</v>
      </c>
      <c r="FA17" s="173" t="e">
        <f t="shared" si="35"/>
        <v>#N/A</v>
      </c>
      <c r="FB17" s="173" t="e">
        <f t="shared" si="36"/>
        <v>#N/A</v>
      </c>
      <c r="FC17" s="173" t="e">
        <f t="shared" si="37"/>
        <v>#N/A</v>
      </c>
      <c r="FD17" s="173" t="e">
        <f t="shared" si="38"/>
        <v>#N/A</v>
      </c>
      <c r="FE17" s="173" t="e">
        <f t="shared" si="39"/>
        <v>#N/A</v>
      </c>
      <c r="FF17" s="173" t="e">
        <f t="shared" si="40"/>
        <v>#N/A</v>
      </c>
      <c r="FG17" s="173" t="e">
        <f t="shared" si="41"/>
        <v>#N/A</v>
      </c>
      <c r="FH17" s="173" t="e">
        <f t="shared" si="42"/>
        <v>#N/A</v>
      </c>
      <c r="FI17" s="173" t="e">
        <f t="shared" si="43"/>
        <v>#N/A</v>
      </c>
      <c r="FJ17" s="173" t="e">
        <f t="shared" si="44"/>
        <v>#N/A</v>
      </c>
      <c r="FK17" s="173" t="e">
        <f t="shared" si="45"/>
        <v>#N/A</v>
      </c>
      <c r="FL17" s="173" t="e">
        <f t="shared" si="46"/>
        <v>#N/A</v>
      </c>
      <c r="FM17" s="173" t="e">
        <f t="shared" si="47"/>
        <v>#N/A</v>
      </c>
      <c r="FN17" s="173" t="e">
        <f t="shared" si="48"/>
        <v>#N/A</v>
      </c>
      <c r="FO17" s="173" t="e">
        <f t="shared" si="49"/>
        <v>#N/A</v>
      </c>
      <c r="FP17" s="173" t="e">
        <f t="shared" si="50"/>
        <v>#N/A</v>
      </c>
      <c r="FQ17" s="173" t="e">
        <f t="shared" si="51"/>
        <v>#N/A</v>
      </c>
      <c r="FR17" s="173" t="e">
        <f t="shared" si="52"/>
        <v>#N/A</v>
      </c>
      <c r="FS17" s="173" t="e">
        <f t="shared" si="53"/>
        <v>#N/A</v>
      </c>
      <c r="FT17" s="173" t="e">
        <f t="shared" si="54"/>
        <v>#N/A</v>
      </c>
      <c r="FU17" s="173" t="e">
        <f t="shared" si="55"/>
        <v>#N/A</v>
      </c>
      <c r="FV17" s="173" t="e">
        <f t="shared" si="56"/>
        <v>#N/A</v>
      </c>
      <c r="FW17" s="173" t="e">
        <f t="shared" si="57"/>
        <v>#N/A</v>
      </c>
      <c r="FX17" s="173" t="e">
        <f t="shared" si="58"/>
        <v>#N/A</v>
      </c>
      <c r="FY17" s="173" t="e">
        <f t="shared" si="59"/>
        <v>#N/A</v>
      </c>
      <c r="FZ17" s="173" t="e">
        <f t="shared" si="60"/>
        <v>#N/A</v>
      </c>
      <c r="GA17" s="173" t="e">
        <f t="shared" si="61"/>
        <v>#N/A</v>
      </c>
      <c r="GB17" s="173" t="e">
        <f t="shared" si="62"/>
        <v>#N/A</v>
      </c>
      <c r="GC17" s="173" t="e">
        <f t="shared" si="63"/>
        <v>#N/A</v>
      </c>
      <c r="GD17" s="173" t="e">
        <f t="shared" si="64"/>
        <v>#N/A</v>
      </c>
      <c r="GE17" s="173" t="e">
        <f t="shared" si="65"/>
        <v>#N/A</v>
      </c>
      <c r="GF17" s="173" t="e">
        <f t="shared" si="66"/>
        <v>#N/A</v>
      </c>
      <c r="GG17" s="173" t="e">
        <f t="shared" si="67"/>
        <v>#N/A</v>
      </c>
      <c r="GH17" s="173" t="e">
        <f t="shared" si="68"/>
        <v>#N/A</v>
      </c>
      <c r="GI17" s="173" t="e">
        <f t="shared" si="69"/>
        <v>#N/A</v>
      </c>
      <c r="GJ17" s="173" t="e">
        <f t="shared" si="70"/>
        <v>#N/A</v>
      </c>
      <c r="GK17" s="173" t="e">
        <f t="shared" si="71"/>
        <v>#N/A</v>
      </c>
      <c r="GL17" s="173" t="e">
        <f t="shared" si="72"/>
        <v>#N/A</v>
      </c>
      <c r="GM17" s="173" t="e">
        <f t="shared" si="73"/>
        <v>#N/A</v>
      </c>
      <c r="GN17" s="173" t="e">
        <f t="shared" si="74"/>
        <v>#N/A</v>
      </c>
      <c r="GO17" s="173" t="e">
        <f t="shared" si="75"/>
        <v>#N/A</v>
      </c>
      <c r="GP17" s="173" t="e">
        <f t="shared" si="76"/>
        <v>#N/A</v>
      </c>
      <c r="GQ17" s="173" t="e">
        <f t="shared" si="77"/>
        <v>#N/A</v>
      </c>
      <c r="GR17" s="173" t="e">
        <f t="shared" si="78"/>
        <v>#N/A</v>
      </c>
      <c r="GS17" s="173" t="e">
        <f t="shared" si="79"/>
        <v>#N/A</v>
      </c>
      <c r="GT17" s="173" t="e">
        <f t="shared" si="80"/>
        <v>#N/A</v>
      </c>
      <c r="GU17" s="173" t="e">
        <f t="shared" si="81"/>
        <v>#N/A</v>
      </c>
      <c r="GV17" s="173" t="e">
        <f t="shared" si="82"/>
        <v>#N/A</v>
      </c>
      <c r="GW17" s="173" t="e">
        <f t="shared" si="83"/>
        <v>#N/A</v>
      </c>
      <c r="GX17" s="173" t="e">
        <f t="shared" si="84"/>
        <v>#N/A</v>
      </c>
      <c r="GY17" s="173" t="e">
        <f t="shared" si="85"/>
        <v>#N/A</v>
      </c>
      <c r="GZ17" s="173" t="e">
        <f t="shared" si="86"/>
        <v>#N/A</v>
      </c>
      <c r="HA17" s="173" t="e">
        <f t="shared" si="87"/>
        <v>#N/A</v>
      </c>
      <c r="HB17" s="173" t="e">
        <f t="shared" si="88"/>
        <v>#N/A</v>
      </c>
      <c r="HC17" s="173" t="e">
        <f t="shared" si="89"/>
        <v>#N/A</v>
      </c>
      <c r="HD17" s="173" t="e">
        <f t="shared" si="90"/>
        <v>#N/A</v>
      </c>
      <c r="HE17" s="173" t="e">
        <f t="shared" si="91"/>
        <v>#N/A</v>
      </c>
      <c r="HF17" s="173" t="e">
        <f t="shared" si="92"/>
        <v>#N/A</v>
      </c>
      <c r="HG17" s="173" t="e">
        <f t="shared" si="93"/>
        <v>#N/A</v>
      </c>
      <c r="HH17" s="173" t="e">
        <f t="shared" si="94"/>
        <v>#N/A</v>
      </c>
      <c r="HI17" s="173" t="e">
        <f t="shared" si="95"/>
        <v>#N/A</v>
      </c>
      <c r="HJ17" s="173" t="e">
        <f t="shared" si="96"/>
        <v>#N/A</v>
      </c>
      <c r="HK17" s="173" t="e">
        <f t="shared" si="97"/>
        <v>#N/A</v>
      </c>
      <c r="HL17" s="173" t="e">
        <f t="shared" si="98"/>
        <v>#N/A</v>
      </c>
      <c r="HM17" s="173" t="e">
        <f t="shared" si="99"/>
        <v>#N/A</v>
      </c>
      <c r="HN17" s="173" t="e">
        <f t="shared" si="100"/>
        <v>#N/A</v>
      </c>
      <c r="HO17" s="173" t="e">
        <f t="shared" si="101"/>
        <v>#N/A</v>
      </c>
      <c r="HP17" s="173" t="e">
        <f t="shared" si="102"/>
        <v>#N/A</v>
      </c>
      <c r="HQ17" s="173" t="e">
        <f t="shared" si="103"/>
        <v>#N/A</v>
      </c>
      <c r="HR17" s="173" t="e">
        <f t="shared" si="104"/>
        <v>#N/A</v>
      </c>
      <c r="HS17" s="173" t="e">
        <f t="shared" si="105"/>
        <v>#N/A</v>
      </c>
      <c r="HT17" s="173" t="e">
        <f t="shared" si="106"/>
        <v>#N/A</v>
      </c>
    </row>
    <row r="18" spans="1:228" hidden="1" x14ac:dyDescent="0.25">
      <c r="A18" s="4">
        <v>15</v>
      </c>
      <c r="B18" s="113"/>
      <c r="C18" s="121"/>
      <c r="D18" s="126" t="str">
        <f t="shared" si="107"/>
        <v/>
      </c>
      <c r="E18" s="99"/>
      <c r="F18" s="126" t="str">
        <f t="shared" si="108"/>
        <v/>
      </c>
      <c r="G18" s="121"/>
      <c r="H18" s="114"/>
      <c r="I18" s="36" t="str">
        <f t="shared" si="0"/>
        <v/>
      </c>
      <c r="J18" s="36" t="str">
        <f t="shared" si="1"/>
        <v/>
      </c>
      <c r="K18" s="77" t="str">
        <f t="shared" si="109"/>
        <v/>
      </c>
      <c r="L18" s="23"/>
      <c r="M18" s="58"/>
      <c r="N18" s="300"/>
      <c r="O18" s="78" t="str">
        <f>IF(AND(D18&gt;0,E18&gt;0,F18&gt;0),IF(ISBLANK(N18),IF(ISBLANK(L18),"",(F18-D18)*VLOOKUP(L18,VLookups!$A$4:$B$13,2,FALSE)),N18),"")</f>
        <v/>
      </c>
      <c r="P18" s="79" t="str">
        <f t="shared" si="2"/>
        <v/>
      </c>
      <c r="Q18" s="99"/>
      <c r="R18" s="290" t="str">
        <f>IF(AND(Q18&gt;0,E18&gt;0,NOT(O18="")),ABS(VLOOKUP($Q$1,VLookups!$A$43:$B$44,2,FALSE)-_xlfn.NORM.DIST(Q18,K18,O18,TRUE)),"")</f>
        <v/>
      </c>
      <c r="S18" s="98" t="str">
        <f>IF(AND($D18&gt;0,$E18&gt;0,$F18&gt;0,NOT(ISBLANK($L18))),_xlfn.NORM.INV(ABS(VLOOKUP($Q$1,VLookups!$A$43:$B$44,2,FALSE)-S$3),$K18,$O18),"")</f>
        <v/>
      </c>
      <c r="T18" s="97" t="str">
        <f>IF(AND($D18&gt;0,$E18&gt;0,$F18&gt;0,NOT(ISBLANK($L18))),_xlfn.NORM.INV(ABS(VLOOKUP($Q$1,VLookups!$A$43:$B$44,2,FALSE)-T$3),$K18,$O18),"")</f>
        <v/>
      </c>
      <c r="U18" s="98" t="str">
        <f>IF(AND($D18&gt;0,$E18&gt;0,$F18&gt;0,NOT(ISBLANK($L18))),_xlfn.NORM.INV(ABS(VLOOKUP($Q$1,VLookups!$A$43:$B$44,2,FALSE)-U$3),$K18,$O18),"")</f>
        <v/>
      </c>
      <c r="V18" s="97" t="str">
        <f>IF(AND($D18&gt;0,$E18&gt;0,$F18&gt;0,NOT(ISBLANK($L18))),_xlfn.NORM.INV(ABS(VLOOKUP($Q$1,VLookups!$A$43:$B$44,2,FALSE)-V$3),$K18,$O18),"")</f>
        <v/>
      </c>
      <c r="W18" s="98" t="str">
        <f>IF(AND($D18&gt;0,$E18&gt;0,$F18&gt;0,NOT(ISBLANK($L18))),_xlfn.NORM.INV(ABS(VLOOKUP($Q$1,VLookups!$A$43:$B$44,2,FALSE)-W$3),$K18,$O18),"")</f>
        <v/>
      </c>
      <c r="X18" s="97" t="str">
        <f>IF(AND($D18&gt;0,$E18&gt;0,$F18&gt;0,NOT(ISBLANK($L18))),_xlfn.NORM.INV(ABS(VLOOKUP($Q$1,VLookups!$A$43:$B$44,2,FALSE)-X$3),$K18,$O18),"")</f>
        <v/>
      </c>
      <c r="Y18" s="5"/>
      <c r="Z18" s="172"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3" t="e">
        <f t="shared" si="6"/>
        <v>#N/A</v>
      </c>
      <c r="DY18" s="173" t="e">
        <f t="shared" si="7"/>
        <v>#N/A</v>
      </c>
      <c r="DZ18" s="173" t="e">
        <f t="shared" si="8"/>
        <v>#N/A</v>
      </c>
      <c r="EA18" s="173" t="e">
        <f t="shared" si="9"/>
        <v>#N/A</v>
      </c>
      <c r="EB18" s="173" t="e">
        <f t="shared" si="10"/>
        <v>#N/A</v>
      </c>
      <c r="EC18" s="173" t="e">
        <f t="shared" si="11"/>
        <v>#N/A</v>
      </c>
      <c r="ED18" s="173" t="e">
        <f t="shared" si="12"/>
        <v>#N/A</v>
      </c>
      <c r="EE18" s="173" t="e">
        <f t="shared" si="13"/>
        <v>#N/A</v>
      </c>
      <c r="EF18" s="173" t="e">
        <f t="shared" si="14"/>
        <v>#N/A</v>
      </c>
      <c r="EG18" s="173" t="e">
        <f t="shared" si="15"/>
        <v>#N/A</v>
      </c>
      <c r="EH18" s="173" t="e">
        <f t="shared" si="16"/>
        <v>#N/A</v>
      </c>
      <c r="EI18" s="173" t="e">
        <f t="shared" si="17"/>
        <v>#N/A</v>
      </c>
      <c r="EJ18" s="173" t="e">
        <f t="shared" si="18"/>
        <v>#N/A</v>
      </c>
      <c r="EK18" s="173" t="e">
        <f t="shared" si="19"/>
        <v>#N/A</v>
      </c>
      <c r="EL18" s="173" t="e">
        <f t="shared" si="20"/>
        <v>#N/A</v>
      </c>
      <c r="EM18" s="173" t="e">
        <f t="shared" si="21"/>
        <v>#N/A</v>
      </c>
      <c r="EN18" s="173" t="e">
        <f t="shared" si="22"/>
        <v>#N/A</v>
      </c>
      <c r="EO18" s="173" t="e">
        <f t="shared" si="23"/>
        <v>#N/A</v>
      </c>
      <c r="EP18" s="173" t="e">
        <f t="shared" si="24"/>
        <v>#N/A</v>
      </c>
      <c r="EQ18" s="173" t="e">
        <f t="shared" si="25"/>
        <v>#N/A</v>
      </c>
      <c r="ER18" s="173" t="e">
        <f t="shared" si="26"/>
        <v>#N/A</v>
      </c>
      <c r="ES18" s="173" t="e">
        <f t="shared" si="27"/>
        <v>#N/A</v>
      </c>
      <c r="ET18" s="173" t="e">
        <f t="shared" si="28"/>
        <v>#N/A</v>
      </c>
      <c r="EU18" s="173" t="e">
        <f t="shared" si="29"/>
        <v>#N/A</v>
      </c>
      <c r="EV18" s="173" t="e">
        <f t="shared" si="30"/>
        <v>#N/A</v>
      </c>
      <c r="EW18" s="173" t="e">
        <f t="shared" si="31"/>
        <v>#N/A</v>
      </c>
      <c r="EX18" s="173" t="e">
        <f t="shared" si="32"/>
        <v>#N/A</v>
      </c>
      <c r="EY18" s="173" t="e">
        <f t="shared" si="33"/>
        <v>#N/A</v>
      </c>
      <c r="EZ18" s="173" t="e">
        <f t="shared" si="34"/>
        <v>#N/A</v>
      </c>
      <c r="FA18" s="173" t="e">
        <f t="shared" si="35"/>
        <v>#N/A</v>
      </c>
      <c r="FB18" s="173" t="e">
        <f t="shared" si="36"/>
        <v>#N/A</v>
      </c>
      <c r="FC18" s="173" t="e">
        <f t="shared" si="37"/>
        <v>#N/A</v>
      </c>
      <c r="FD18" s="173" t="e">
        <f t="shared" si="38"/>
        <v>#N/A</v>
      </c>
      <c r="FE18" s="173" t="e">
        <f t="shared" si="39"/>
        <v>#N/A</v>
      </c>
      <c r="FF18" s="173" t="e">
        <f t="shared" si="40"/>
        <v>#N/A</v>
      </c>
      <c r="FG18" s="173" t="e">
        <f t="shared" si="41"/>
        <v>#N/A</v>
      </c>
      <c r="FH18" s="173" t="e">
        <f t="shared" si="42"/>
        <v>#N/A</v>
      </c>
      <c r="FI18" s="173" t="e">
        <f t="shared" si="43"/>
        <v>#N/A</v>
      </c>
      <c r="FJ18" s="173" t="e">
        <f t="shared" si="44"/>
        <v>#N/A</v>
      </c>
      <c r="FK18" s="173" t="e">
        <f t="shared" si="45"/>
        <v>#N/A</v>
      </c>
      <c r="FL18" s="173" t="e">
        <f t="shared" si="46"/>
        <v>#N/A</v>
      </c>
      <c r="FM18" s="173" t="e">
        <f t="shared" si="47"/>
        <v>#N/A</v>
      </c>
      <c r="FN18" s="173" t="e">
        <f t="shared" si="48"/>
        <v>#N/A</v>
      </c>
      <c r="FO18" s="173" t="e">
        <f t="shared" si="49"/>
        <v>#N/A</v>
      </c>
      <c r="FP18" s="173" t="e">
        <f t="shared" si="50"/>
        <v>#N/A</v>
      </c>
      <c r="FQ18" s="173" t="e">
        <f t="shared" si="51"/>
        <v>#N/A</v>
      </c>
      <c r="FR18" s="173" t="e">
        <f t="shared" si="52"/>
        <v>#N/A</v>
      </c>
      <c r="FS18" s="173" t="e">
        <f t="shared" si="53"/>
        <v>#N/A</v>
      </c>
      <c r="FT18" s="173" t="e">
        <f t="shared" si="54"/>
        <v>#N/A</v>
      </c>
      <c r="FU18" s="173" t="e">
        <f t="shared" si="55"/>
        <v>#N/A</v>
      </c>
      <c r="FV18" s="173" t="e">
        <f t="shared" si="56"/>
        <v>#N/A</v>
      </c>
      <c r="FW18" s="173" t="e">
        <f t="shared" si="57"/>
        <v>#N/A</v>
      </c>
      <c r="FX18" s="173" t="e">
        <f t="shared" si="58"/>
        <v>#N/A</v>
      </c>
      <c r="FY18" s="173" t="e">
        <f t="shared" si="59"/>
        <v>#N/A</v>
      </c>
      <c r="FZ18" s="173" t="e">
        <f t="shared" si="60"/>
        <v>#N/A</v>
      </c>
      <c r="GA18" s="173" t="e">
        <f t="shared" si="61"/>
        <v>#N/A</v>
      </c>
      <c r="GB18" s="173" t="e">
        <f t="shared" si="62"/>
        <v>#N/A</v>
      </c>
      <c r="GC18" s="173" t="e">
        <f t="shared" si="63"/>
        <v>#N/A</v>
      </c>
      <c r="GD18" s="173" t="e">
        <f t="shared" si="64"/>
        <v>#N/A</v>
      </c>
      <c r="GE18" s="173" t="e">
        <f t="shared" si="65"/>
        <v>#N/A</v>
      </c>
      <c r="GF18" s="173" t="e">
        <f t="shared" si="66"/>
        <v>#N/A</v>
      </c>
      <c r="GG18" s="173" t="e">
        <f t="shared" si="67"/>
        <v>#N/A</v>
      </c>
      <c r="GH18" s="173" t="e">
        <f t="shared" si="68"/>
        <v>#N/A</v>
      </c>
      <c r="GI18" s="173" t="e">
        <f t="shared" si="69"/>
        <v>#N/A</v>
      </c>
      <c r="GJ18" s="173" t="e">
        <f t="shared" si="70"/>
        <v>#N/A</v>
      </c>
      <c r="GK18" s="173" t="e">
        <f t="shared" si="71"/>
        <v>#N/A</v>
      </c>
      <c r="GL18" s="173" t="e">
        <f t="shared" si="72"/>
        <v>#N/A</v>
      </c>
      <c r="GM18" s="173" t="e">
        <f t="shared" si="73"/>
        <v>#N/A</v>
      </c>
      <c r="GN18" s="173" t="e">
        <f t="shared" si="74"/>
        <v>#N/A</v>
      </c>
      <c r="GO18" s="173" t="e">
        <f t="shared" si="75"/>
        <v>#N/A</v>
      </c>
      <c r="GP18" s="173" t="e">
        <f t="shared" si="76"/>
        <v>#N/A</v>
      </c>
      <c r="GQ18" s="173" t="e">
        <f t="shared" si="77"/>
        <v>#N/A</v>
      </c>
      <c r="GR18" s="173" t="e">
        <f t="shared" si="78"/>
        <v>#N/A</v>
      </c>
      <c r="GS18" s="173" t="e">
        <f t="shared" si="79"/>
        <v>#N/A</v>
      </c>
      <c r="GT18" s="173" t="e">
        <f t="shared" si="80"/>
        <v>#N/A</v>
      </c>
      <c r="GU18" s="173" t="e">
        <f t="shared" si="81"/>
        <v>#N/A</v>
      </c>
      <c r="GV18" s="173" t="e">
        <f t="shared" si="82"/>
        <v>#N/A</v>
      </c>
      <c r="GW18" s="173" t="e">
        <f t="shared" si="83"/>
        <v>#N/A</v>
      </c>
      <c r="GX18" s="173" t="e">
        <f t="shared" si="84"/>
        <v>#N/A</v>
      </c>
      <c r="GY18" s="173" t="e">
        <f t="shared" si="85"/>
        <v>#N/A</v>
      </c>
      <c r="GZ18" s="173" t="e">
        <f t="shared" si="86"/>
        <v>#N/A</v>
      </c>
      <c r="HA18" s="173" t="e">
        <f t="shared" si="87"/>
        <v>#N/A</v>
      </c>
      <c r="HB18" s="173" t="e">
        <f t="shared" si="88"/>
        <v>#N/A</v>
      </c>
      <c r="HC18" s="173" t="e">
        <f t="shared" si="89"/>
        <v>#N/A</v>
      </c>
      <c r="HD18" s="173" t="e">
        <f t="shared" si="90"/>
        <v>#N/A</v>
      </c>
      <c r="HE18" s="173" t="e">
        <f t="shared" si="91"/>
        <v>#N/A</v>
      </c>
      <c r="HF18" s="173" t="e">
        <f t="shared" si="92"/>
        <v>#N/A</v>
      </c>
      <c r="HG18" s="173" t="e">
        <f t="shared" si="93"/>
        <v>#N/A</v>
      </c>
      <c r="HH18" s="173" t="e">
        <f t="shared" si="94"/>
        <v>#N/A</v>
      </c>
      <c r="HI18" s="173" t="e">
        <f t="shared" si="95"/>
        <v>#N/A</v>
      </c>
      <c r="HJ18" s="173" t="e">
        <f t="shared" si="96"/>
        <v>#N/A</v>
      </c>
      <c r="HK18" s="173" t="e">
        <f t="shared" si="97"/>
        <v>#N/A</v>
      </c>
      <c r="HL18" s="173" t="e">
        <f t="shared" si="98"/>
        <v>#N/A</v>
      </c>
      <c r="HM18" s="173" t="e">
        <f t="shared" si="99"/>
        <v>#N/A</v>
      </c>
      <c r="HN18" s="173" t="e">
        <f t="shared" si="100"/>
        <v>#N/A</v>
      </c>
      <c r="HO18" s="173" t="e">
        <f t="shared" si="101"/>
        <v>#N/A</v>
      </c>
      <c r="HP18" s="173" t="e">
        <f t="shared" si="102"/>
        <v>#N/A</v>
      </c>
      <c r="HQ18" s="173" t="e">
        <f t="shared" si="103"/>
        <v>#N/A</v>
      </c>
      <c r="HR18" s="173" t="e">
        <f t="shared" si="104"/>
        <v>#N/A</v>
      </c>
      <c r="HS18" s="173" t="e">
        <f t="shared" si="105"/>
        <v>#N/A</v>
      </c>
      <c r="HT18" s="173" t="e">
        <f t="shared" si="106"/>
        <v>#N/A</v>
      </c>
    </row>
    <row r="19" spans="1:228" hidden="1" x14ac:dyDescent="0.25">
      <c r="A19" s="4">
        <v>16</v>
      </c>
      <c r="B19" s="113"/>
      <c r="C19" s="121"/>
      <c r="D19" s="126" t="str">
        <f t="shared" si="107"/>
        <v/>
      </c>
      <c r="E19" s="99"/>
      <c r="F19" s="126" t="str">
        <f t="shared" si="108"/>
        <v/>
      </c>
      <c r="G19" s="121"/>
      <c r="H19" s="114"/>
      <c r="I19" s="36" t="str">
        <f t="shared" si="0"/>
        <v/>
      </c>
      <c r="J19" s="36" t="str">
        <f t="shared" si="1"/>
        <v/>
      </c>
      <c r="K19" s="77" t="str">
        <f t="shared" si="109"/>
        <v/>
      </c>
      <c r="L19" s="23"/>
      <c r="M19" s="58"/>
      <c r="N19" s="300"/>
      <c r="O19" s="78" t="str">
        <f>IF(AND(D19&gt;0,E19&gt;0,F19&gt;0),IF(ISBLANK(N19),IF(ISBLANK(L19),"",(F19-D19)*VLOOKUP(L19,VLookups!$A$4:$B$13,2,FALSE)),N19),"")</f>
        <v/>
      </c>
      <c r="P19" s="79" t="str">
        <f t="shared" si="2"/>
        <v/>
      </c>
      <c r="Q19" s="99"/>
      <c r="R19" s="290" t="str">
        <f>IF(AND(Q19&gt;0,E19&gt;0,NOT(O19="")),ABS(VLOOKUP($Q$1,VLookups!$A$43:$B$44,2,FALSE)-_xlfn.NORM.DIST(Q19,K19,O19,TRUE)),"")</f>
        <v/>
      </c>
      <c r="S19" s="98" t="str">
        <f>IF(AND($D19&gt;0,$E19&gt;0,$F19&gt;0,NOT(ISBLANK($L19))),_xlfn.NORM.INV(ABS(VLOOKUP($Q$1,VLookups!$A$43:$B$44,2,FALSE)-S$3),$K19,$O19),"")</f>
        <v/>
      </c>
      <c r="T19" s="97" t="str">
        <f>IF(AND($D19&gt;0,$E19&gt;0,$F19&gt;0,NOT(ISBLANK($L19))),_xlfn.NORM.INV(ABS(VLOOKUP($Q$1,VLookups!$A$43:$B$44,2,FALSE)-T$3),$K19,$O19),"")</f>
        <v/>
      </c>
      <c r="U19" s="98" t="str">
        <f>IF(AND($D19&gt;0,$E19&gt;0,$F19&gt;0,NOT(ISBLANK($L19))),_xlfn.NORM.INV(ABS(VLOOKUP($Q$1,VLookups!$A$43:$B$44,2,FALSE)-U$3),$K19,$O19),"")</f>
        <v/>
      </c>
      <c r="V19" s="97" t="str">
        <f>IF(AND($D19&gt;0,$E19&gt;0,$F19&gt;0,NOT(ISBLANK($L19))),_xlfn.NORM.INV(ABS(VLOOKUP($Q$1,VLookups!$A$43:$B$44,2,FALSE)-V$3),$K19,$O19),"")</f>
        <v/>
      </c>
      <c r="W19" s="98" t="str">
        <f>IF(AND($D19&gt;0,$E19&gt;0,$F19&gt;0,NOT(ISBLANK($L19))),_xlfn.NORM.INV(ABS(VLOOKUP($Q$1,VLookups!$A$43:$B$44,2,FALSE)-W$3),$K19,$O19),"")</f>
        <v/>
      </c>
      <c r="X19" s="97" t="str">
        <f>IF(AND($D19&gt;0,$E19&gt;0,$F19&gt;0,NOT(ISBLANK($L19))),_xlfn.NORM.INV(ABS(VLOOKUP($Q$1,VLookups!$A$43:$B$44,2,FALSE)-X$3),$K19,$O19),"")</f>
        <v/>
      </c>
      <c r="Y19" s="5"/>
      <c r="Z19" s="172"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3" t="e">
        <f t="shared" si="6"/>
        <v>#N/A</v>
      </c>
      <c r="DY19" s="173" t="e">
        <f t="shared" si="7"/>
        <v>#N/A</v>
      </c>
      <c r="DZ19" s="173" t="e">
        <f t="shared" si="8"/>
        <v>#N/A</v>
      </c>
      <c r="EA19" s="173" t="e">
        <f t="shared" si="9"/>
        <v>#N/A</v>
      </c>
      <c r="EB19" s="173" t="e">
        <f t="shared" si="10"/>
        <v>#N/A</v>
      </c>
      <c r="EC19" s="173" t="e">
        <f t="shared" si="11"/>
        <v>#N/A</v>
      </c>
      <c r="ED19" s="173" t="e">
        <f t="shared" si="12"/>
        <v>#N/A</v>
      </c>
      <c r="EE19" s="173" t="e">
        <f t="shared" si="13"/>
        <v>#N/A</v>
      </c>
      <c r="EF19" s="173" t="e">
        <f t="shared" si="14"/>
        <v>#N/A</v>
      </c>
      <c r="EG19" s="173" t="e">
        <f t="shared" si="15"/>
        <v>#N/A</v>
      </c>
      <c r="EH19" s="173" t="e">
        <f t="shared" si="16"/>
        <v>#N/A</v>
      </c>
      <c r="EI19" s="173" t="e">
        <f t="shared" si="17"/>
        <v>#N/A</v>
      </c>
      <c r="EJ19" s="173" t="e">
        <f t="shared" si="18"/>
        <v>#N/A</v>
      </c>
      <c r="EK19" s="173" t="e">
        <f t="shared" si="19"/>
        <v>#N/A</v>
      </c>
      <c r="EL19" s="173" t="e">
        <f t="shared" si="20"/>
        <v>#N/A</v>
      </c>
      <c r="EM19" s="173" t="e">
        <f t="shared" si="21"/>
        <v>#N/A</v>
      </c>
      <c r="EN19" s="173" t="e">
        <f t="shared" si="22"/>
        <v>#N/A</v>
      </c>
      <c r="EO19" s="173" t="e">
        <f t="shared" si="23"/>
        <v>#N/A</v>
      </c>
      <c r="EP19" s="173" t="e">
        <f t="shared" si="24"/>
        <v>#N/A</v>
      </c>
      <c r="EQ19" s="173" t="e">
        <f t="shared" si="25"/>
        <v>#N/A</v>
      </c>
      <c r="ER19" s="173" t="e">
        <f t="shared" si="26"/>
        <v>#N/A</v>
      </c>
      <c r="ES19" s="173" t="e">
        <f t="shared" si="27"/>
        <v>#N/A</v>
      </c>
      <c r="ET19" s="173" t="e">
        <f t="shared" si="28"/>
        <v>#N/A</v>
      </c>
      <c r="EU19" s="173" t="e">
        <f t="shared" si="29"/>
        <v>#N/A</v>
      </c>
      <c r="EV19" s="173" t="e">
        <f t="shared" si="30"/>
        <v>#N/A</v>
      </c>
      <c r="EW19" s="173" t="e">
        <f t="shared" si="31"/>
        <v>#N/A</v>
      </c>
      <c r="EX19" s="173" t="e">
        <f t="shared" si="32"/>
        <v>#N/A</v>
      </c>
      <c r="EY19" s="173" t="e">
        <f t="shared" si="33"/>
        <v>#N/A</v>
      </c>
      <c r="EZ19" s="173" t="e">
        <f t="shared" si="34"/>
        <v>#N/A</v>
      </c>
      <c r="FA19" s="173" t="e">
        <f t="shared" si="35"/>
        <v>#N/A</v>
      </c>
      <c r="FB19" s="173" t="e">
        <f t="shared" si="36"/>
        <v>#N/A</v>
      </c>
      <c r="FC19" s="173" t="e">
        <f t="shared" si="37"/>
        <v>#N/A</v>
      </c>
      <c r="FD19" s="173" t="e">
        <f t="shared" si="38"/>
        <v>#N/A</v>
      </c>
      <c r="FE19" s="173" t="e">
        <f t="shared" si="39"/>
        <v>#N/A</v>
      </c>
      <c r="FF19" s="173" t="e">
        <f t="shared" si="40"/>
        <v>#N/A</v>
      </c>
      <c r="FG19" s="173" t="e">
        <f t="shared" si="41"/>
        <v>#N/A</v>
      </c>
      <c r="FH19" s="173" t="e">
        <f t="shared" si="42"/>
        <v>#N/A</v>
      </c>
      <c r="FI19" s="173" t="e">
        <f t="shared" si="43"/>
        <v>#N/A</v>
      </c>
      <c r="FJ19" s="173" t="e">
        <f t="shared" si="44"/>
        <v>#N/A</v>
      </c>
      <c r="FK19" s="173" t="e">
        <f t="shared" si="45"/>
        <v>#N/A</v>
      </c>
      <c r="FL19" s="173" t="e">
        <f t="shared" si="46"/>
        <v>#N/A</v>
      </c>
      <c r="FM19" s="173" t="e">
        <f t="shared" si="47"/>
        <v>#N/A</v>
      </c>
      <c r="FN19" s="173" t="e">
        <f t="shared" si="48"/>
        <v>#N/A</v>
      </c>
      <c r="FO19" s="173" t="e">
        <f t="shared" si="49"/>
        <v>#N/A</v>
      </c>
      <c r="FP19" s="173" t="e">
        <f t="shared" si="50"/>
        <v>#N/A</v>
      </c>
      <c r="FQ19" s="173" t="e">
        <f t="shared" si="51"/>
        <v>#N/A</v>
      </c>
      <c r="FR19" s="173" t="e">
        <f t="shared" si="52"/>
        <v>#N/A</v>
      </c>
      <c r="FS19" s="173" t="e">
        <f t="shared" si="53"/>
        <v>#N/A</v>
      </c>
      <c r="FT19" s="173" t="e">
        <f t="shared" si="54"/>
        <v>#N/A</v>
      </c>
      <c r="FU19" s="173" t="e">
        <f t="shared" si="55"/>
        <v>#N/A</v>
      </c>
      <c r="FV19" s="173" t="e">
        <f t="shared" si="56"/>
        <v>#N/A</v>
      </c>
      <c r="FW19" s="173" t="e">
        <f t="shared" si="57"/>
        <v>#N/A</v>
      </c>
      <c r="FX19" s="173" t="e">
        <f t="shared" si="58"/>
        <v>#N/A</v>
      </c>
      <c r="FY19" s="173" t="e">
        <f t="shared" si="59"/>
        <v>#N/A</v>
      </c>
      <c r="FZ19" s="173" t="e">
        <f t="shared" si="60"/>
        <v>#N/A</v>
      </c>
      <c r="GA19" s="173" t="e">
        <f t="shared" si="61"/>
        <v>#N/A</v>
      </c>
      <c r="GB19" s="173" t="e">
        <f t="shared" si="62"/>
        <v>#N/A</v>
      </c>
      <c r="GC19" s="173" t="e">
        <f t="shared" si="63"/>
        <v>#N/A</v>
      </c>
      <c r="GD19" s="173" t="e">
        <f t="shared" si="64"/>
        <v>#N/A</v>
      </c>
      <c r="GE19" s="173" t="e">
        <f t="shared" si="65"/>
        <v>#N/A</v>
      </c>
      <c r="GF19" s="173" t="e">
        <f t="shared" si="66"/>
        <v>#N/A</v>
      </c>
      <c r="GG19" s="173" t="e">
        <f t="shared" si="67"/>
        <v>#N/A</v>
      </c>
      <c r="GH19" s="173" t="e">
        <f t="shared" si="68"/>
        <v>#N/A</v>
      </c>
      <c r="GI19" s="173" t="e">
        <f t="shared" si="69"/>
        <v>#N/A</v>
      </c>
      <c r="GJ19" s="173" t="e">
        <f t="shared" si="70"/>
        <v>#N/A</v>
      </c>
      <c r="GK19" s="173" t="e">
        <f t="shared" si="71"/>
        <v>#N/A</v>
      </c>
      <c r="GL19" s="173" t="e">
        <f t="shared" si="72"/>
        <v>#N/A</v>
      </c>
      <c r="GM19" s="173" t="e">
        <f t="shared" si="73"/>
        <v>#N/A</v>
      </c>
      <c r="GN19" s="173" t="e">
        <f t="shared" si="74"/>
        <v>#N/A</v>
      </c>
      <c r="GO19" s="173" t="e">
        <f t="shared" si="75"/>
        <v>#N/A</v>
      </c>
      <c r="GP19" s="173" t="e">
        <f t="shared" si="76"/>
        <v>#N/A</v>
      </c>
      <c r="GQ19" s="173" t="e">
        <f t="shared" si="77"/>
        <v>#N/A</v>
      </c>
      <c r="GR19" s="173" t="e">
        <f t="shared" si="78"/>
        <v>#N/A</v>
      </c>
      <c r="GS19" s="173" t="e">
        <f t="shared" si="79"/>
        <v>#N/A</v>
      </c>
      <c r="GT19" s="173" t="e">
        <f t="shared" si="80"/>
        <v>#N/A</v>
      </c>
      <c r="GU19" s="173" t="e">
        <f t="shared" si="81"/>
        <v>#N/A</v>
      </c>
      <c r="GV19" s="173" t="e">
        <f t="shared" si="82"/>
        <v>#N/A</v>
      </c>
      <c r="GW19" s="173" t="e">
        <f t="shared" si="83"/>
        <v>#N/A</v>
      </c>
      <c r="GX19" s="173" t="e">
        <f t="shared" si="84"/>
        <v>#N/A</v>
      </c>
      <c r="GY19" s="173" t="e">
        <f t="shared" si="85"/>
        <v>#N/A</v>
      </c>
      <c r="GZ19" s="173" t="e">
        <f t="shared" si="86"/>
        <v>#N/A</v>
      </c>
      <c r="HA19" s="173" t="e">
        <f t="shared" si="87"/>
        <v>#N/A</v>
      </c>
      <c r="HB19" s="173" t="e">
        <f t="shared" si="88"/>
        <v>#N/A</v>
      </c>
      <c r="HC19" s="173" t="e">
        <f t="shared" si="89"/>
        <v>#N/A</v>
      </c>
      <c r="HD19" s="173" t="e">
        <f t="shared" si="90"/>
        <v>#N/A</v>
      </c>
      <c r="HE19" s="173" t="e">
        <f t="shared" si="91"/>
        <v>#N/A</v>
      </c>
      <c r="HF19" s="173" t="e">
        <f t="shared" si="92"/>
        <v>#N/A</v>
      </c>
      <c r="HG19" s="173" t="e">
        <f t="shared" si="93"/>
        <v>#N/A</v>
      </c>
      <c r="HH19" s="173" t="e">
        <f t="shared" si="94"/>
        <v>#N/A</v>
      </c>
      <c r="HI19" s="173" t="e">
        <f t="shared" si="95"/>
        <v>#N/A</v>
      </c>
      <c r="HJ19" s="173" t="e">
        <f t="shared" si="96"/>
        <v>#N/A</v>
      </c>
      <c r="HK19" s="173" t="e">
        <f t="shared" si="97"/>
        <v>#N/A</v>
      </c>
      <c r="HL19" s="173" t="e">
        <f t="shared" si="98"/>
        <v>#N/A</v>
      </c>
      <c r="HM19" s="173" t="e">
        <f t="shared" si="99"/>
        <v>#N/A</v>
      </c>
      <c r="HN19" s="173" t="e">
        <f t="shared" si="100"/>
        <v>#N/A</v>
      </c>
      <c r="HO19" s="173" t="e">
        <f t="shared" si="101"/>
        <v>#N/A</v>
      </c>
      <c r="HP19" s="173" t="e">
        <f t="shared" si="102"/>
        <v>#N/A</v>
      </c>
      <c r="HQ19" s="173" t="e">
        <f t="shared" si="103"/>
        <v>#N/A</v>
      </c>
      <c r="HR19" s="173" t="e">
        <f t="shared" si="104"/>
        <v>#N/A</v>
      </c>
      <c r="HS19" s="173" t="e">
        <f t="shared" si="105"/>
        <v>#N/A</v>
      </c>
      <c r="HT19" s="173" t="e">
        <f t="shared" si="106"/>
        <v>#N/A</v>
      </c>
    </row>
    <row r="20" spans="1:228" hidden="1" x14ac:dyDescent="0.25">
      <c r="A20" s="4">
        <v>17</v>
      </c>
      <c r="B20" s="113"/>
      <c r="C20" s="121"/>
      <c r="D20" s="126" t="str">
        <f t="shared" si="107"/>
        <v/>
      </c>
      <c r="E20" s="99"/>
      <c r="F20" s="126" t="str">
        <f t="shared" si="108"/>
        <v/>
      </c>
      <c r="G20" s="121"/>
      <c r="H20" s="114"/>
      <c r="I20" s="36" t="str">
        <f t="shared" si="0"/>
        <v/>
      </c>
      <c r="J20" s="36" t="str">
        <f t="shared" si="1"/>
        <v/>
      </c>
      <c r="K20" s="77" t="str">
        <f t="shared" si="109"/>
        <v/>
      </c>
      <c r="L20" s="23"/>
      <c r="M20" s="58"/>
      <c r="N20" s="300"/>
      <c r="O20" s="78" t="str">
        <f>IF(AND(D20&gt;0,E20&gt;0,F20&gt;0),IF(ISBLANK(N20),IF(ISBLANK(L20),"",(F20-D20)*VLOOKUP(L20,VLookups!$A$4:$B$13,2,FALSE)),N20),"")</f>
        <v/>
      </c>
      <c r="P20" s="79" t="str">
        <f t="shared" si="2"/>
        <v/>
      </c>
      <c r="Q20" s="99"/>
      <c r="R20" s="290" t="str">
        <f>IF(AND(Q20&gt;0,E20&gt;0,NOT(O20="")),ABS(VLOOKUP($Q$1,VLookups!$A$43:$B$44,2,FALSE)-_xlfn.NORM.DIST(Q20,K20,O20,TRUE)),"")</f>
        <v/>
      </c>
      <c r="S20" s="98" t="str">
        <f>IF(AND($D20&gt;0,$E20&gt;0,$F20&gt;0,NOT(ISBLANK($L20))),_xlfn.NORM.INV(ABS(VLOOKUP($Q$1,VLookups!$A$43:$B$44,2,FALSE)-S$3),$K20,$O20),"")</f>
        <v/>
      </c>
      <c r="T20" s="97" t="str">
        <f>IF(AND($D20&gt;0,$E20&gt;0,$F20&gt;0,NOT(ISBLANK($L20))),_xlfn.NORM.INV(ABS(VLOOKUP($Q$1,VLookups!$A$43:$B$44,2,FALSE)-T$3),$K20,$O20),"")</f>
        <v/>
      </c>
      <c r="U20" s="98" t="str">
        <f>IF(AND($D20&gt;0,$E20&gt;0,$F20&gt;0,NOT(ISBLANK($L20))),_xlfn.NORM.INV(ABS(VLOOKUP($Q$1,VLookups!$A$43:$B$44,2,FALSE)-U$3),$K20,$O20),"")</f>
        <v/>
      </c>
      <c r="V20" s="97" t="str">
        <f>IF(AND($D20&gt;0,$E20&gt;0,$F20&gt;0,NOT(ISBLANK($L20))),_xlfn.NORM.INV(ABS(VLOOKUP($Q$1,VLookups!$A$43:$B$44,2,FALSE)-V$3),$K20,$O20),"")</f>
        <v/>
      </c>
      <c r="W20" s="98" t="str">
        <f>IF(AND($D20&gt;0,$E20&gt;0,$F20&gt;0,NOT(ISBLANK($L20))),_xlfn.NORM.INV(ABS(VLOOKUP($Q$1,VLookups!$A$43:$B$44,2,FALSE)-W$3),$K20,$O20),"")</f>
        <v/>
      </c>
      <c r="X20" s="97" t="str">
        <f>IF(AND($D20&gt;0,$E20&gt;0,$F20&gt;0,NOT(ISBLANK($L20))),_xlfn.NORM.INV(ABS(VLOOKUP($Q$1,VLookups!$A$43:$B$44,2,FALSE)-X$3),$K20,$O20),"")</f>
        <v/>
      </c>
      <c r="Y20" s="5"/>
      <c r="Z20" s="172"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3" t="e">
        <f t="shared" si="6"/>
        <v>#N/A</v>
      </c>
      <c r="DY20" s="173" t="e">
        <f t="shared" si="7"/>
        <v>#N/A</v>
      </c>
      <c r="DZ20" s="173" t="e">
        <f t="shared" si="8"/>
        <v>#N/A</v>
      </c>
      <c r="EA20" s="173" t="e">
        <f t="shared" si="9"/>
        <v>#N/A</v>
      </c>
      <c r="EB20" s="173" t="e">
        <f t="shared" si="10"/>
        <v>#N/A</v>
      </c>
      <c r="EC20" s="173" t="e">
        <f t="shared" si="11"/>
        <v>#N/A</v>
      </c>
      <c r="ED20" s="173" t="e">
        <f t="shared" si="12"/>
        <v>#N/A</v>
      </c>
      <c r="EE20" s="173" t="e">
        <f t="shared" si="13"/>
        <v>#N/A</v>
      </c>
      <c r="EF20" s="173" t="e">
        <f t="shared" si="14"/>
        <v>#N/A</v>
      </c>
      <c r="EG20" s="173" t="e">
        <f t="shared" si="15"/>
        <v>#N/A</v>
      </c>
      <c r="EH20" s="173" t="e">
        <f t="shared" si="16"/>
        <v>#N/A</v>
      </c>
      <c r="EI20" s="173" t="e">
        <f t="shared" si="17"/>
        <v>#N/A</v>
      </c>
      <c r="EJ20" s="173" t="e">
        <f t="shared" si="18"/>
        <v>#N/A</v>
      </c>
      <c r="EK20" s="173" t="e">
        <f t="shared" si="19"/>
        <v>#N/A</v>
      </c>
      <c r="EL20" s="173" t="e">
        <f t="shared" si="20"/>
        <v>#N/A</v>
      </c>
      <c r="EM20" s="173" t="e">
        <f t="shared" si="21"/>
        <v>#N/A</v>
      </c>
      <c r="EN20" s="173" t="e">
        <f t="shared" si="22"/>
        <v>#N/A</v>
      </c>
      <c r="EO20" s="173" t="e">
        <f t="shared" si="23"/>
        <v>#N/A</v>
      </c>
      <c r="EP20" s="173" t="e">
        <f t="shared" si="24"/>
        <v>#N/A</v>
      </c>
      <c r="EQ20" s="173" t="e">
        <f t="shared" si="25"/>
        <v>#N/A</v>
      </c>
      <c r="ER20" s="173" t="e">
        <f t="shared" si="26"/>
        <v>#N/A</v>
      </c>
      <c r="ES20" s="173" t="e">
        <f t="shared" si="27"/>
        <v>#N/A</v>
      </c>
      <c r="ET20" s="173" t="e">
        <f t="shared" si="28"/>
        <v>#N/A</v>
      </c>
      <c r="EU20" s="173" t="e">
        <f t="shared" si="29"/>
        <v>#N/A</v>
      </c>
      <c r="EV20" s="173" t="e">
        <f t="shared" si="30"/>
        <v>#N/A</v>
      </c>
      <c r="EW20" s="173" t="e">
        <f t="shared" si="31"/>
        <v>#N/A</v>
      </c>
      <c r="EX20" s="173" t="e">
        <f t="shared" si="32"/>
        <v>#N/A</v>
      </c>
      <c r="EY20" s="173" t="e">
        <f t="shared" si="33"/>
        <v>#N/A</v>
      </c>
      <c r="EZ20" s="173" t="e">
        <f t="shared" si="34"/>
        <v>#N/A</v>
      </c>
      <c r="FA20" s="173" t="e">
        <f t="shared" si="35"/>
        <v>#N/A</v>
      </c>
      <c r="FB20" s="173" t="e">
        <f t="shared" si="36"/>
        <v>#N/A</v>
      </c>
      <c r="FC20" s="173" t="e">
        <f t="shared" si="37"/>
        <v>#N/A</v>
      </c>
      <c r="FD20" s="173" t="e">
        <f t="shared" si="38"/>
        <v>#N/A</v>
      </c>
      <c r="FE20" s="173" t="e">
        <f t="shared" si="39"/>
        <v>#N/A</v>
      </c>
      <c r="FF20" s="173" t="e">
        <f t="shared" si="40"/>
        <v>#N/A</v>
      </c>
      <c r="FG20" s="173" t="e">
        <f t="shared" si="41"/>
        <v>#N/A</v>
      </c>
      <c r="FH20" s="173" t="e">
        <f t="shared" si="42"/>
        <v>#N/A</v>
      </c>
      <c r="FI20" s="173" t="e">
        <f t="shared" si="43"/>
        <v>#N/A</v>
      </c>
      <c r="FJ20" s="173" t="e">
        <f t="shared" si="44"/>
        <v>#N/A</v>
      </c>
      <c r="FK20" s="173" t="e">
        <f t="shared" si="45"/>
        <v>#N/A</v>
      </c>
      <c r="FL20" s="173" t="e">
        <f t="shared" si="46"/>
        <v>#N/A</v>
      </c>
      <c r="FM20" s="173" t="e">
        <f t="shared" si="47"/>
        <v>#N/A</v>
      </c>
      <c r="FN20" s="173" t="e">
        <f t="shared" si="48"/>
        <v>#N/A</v>
      </c>
      <c r="FO20" s="173" t="e">
        <f t="shared" si="49"/>
        <v>#N/A</v>
      </c>
      <c r="FP20" s="173" t="e">
        <f t="shared" si="50"/>
        <v>#N/A</v>
      </c>
      <c r="FQ20" s="173" t="e">
        <f t="shared" si="51"/>
        <v>#N/A</v>
      </c>
      <c r="FR20" s="173" t="e">
        <f t="shared" si="52"/>
        <v>#N/A</v>
      </c>
      <c r="FS20" s="173" t="e">
        <f t="shared" si="53"/>
        <v>#N/A</v>
      </c>
      <c r="FT20" s="173" t="e">
        <f t="shared" si="54"/>
        <v>#N/A</v>
      </c>
      <c r="FU20" s="173" t="e">
        <f t="shared" si="55"/>
        <v>#N/A</v>
      </c>
      <c r="FV20" s="173" t="e">
        <f t="shared" si="56"/>
        <v>#N/A</v>
      </c>
      <c r="FW20" s="173" t="e">
        <f t="shared" si="57"/>
        <v>#N/A</v>
      </c>
      <c r="FX20" s="173" t="e">
        <f t="shared" si="58"/>
        <v>#N/A</v>
      </c>
      <c r="FY20" s="173" t="e">
        <f t="shared" si="59"/>
        <v>#N/A</v>
      </c>
      <c r="FZ20" s="173" t="e">
        <f t="shared" si="60"/>
        <v>#N/A</v>
      </c>
      <c r="GA20" s="173" t="e">
        <f t="shared" si="61"/>
        <v>#N/A</v>
      </c>
      <c r="GB20" s="173" t="e">
        <f t="shared" si="62"/>
        <v>#N/A</v>
      </c>
      <c r="GC20" s="173" t="e">
        <f t="shared" si="63"/>
        <v>#N/A</v>
      </c>
      <c r="GD20" s="173" t="e">
        <f t="shared" si="64"/>
        <v>#N/A</v>
      </c>
      <c r="GE20" s="173" t="e">
        <f t="shared" si="65"/>
        <v>#N/A</v>
      </c>
      <c r="GF20" s="173" t="e">
        <f t="shared" si="66"/>
        <v>#N/A</v>
      </c>
      <c r="GG20" s="173" t="e">
        <f t="shared" si="67"/>
        <v>#N/A</v>
      </c>
      <c r="GH20" s="173" t="e">
        <f t="shared" si="68"/>
        <v>#N/A</v>
      </c>
      <c r="GI20" s="173" t="e">
        <f t="shared" si="69"/>
        <v>#N/A</v>
      </c>
      <c r="GJ20" s="173" t="e">
        <f t="shared" si="70"/>
        <v>#N/A</v>
      </c>
      <c r="GK20" s="173" t="e">
        <f t="shared" si="71"/>
        <v>#N/A</v>
      </c>
      <c r="GL20" s="173" t="e">
        <f t="shared" si="72"/>
        <v>#N/A</v>
      </c>
      <c r="GM20" s="173" t="e">
        <f t="shared" si="73"/>
        <v>#N/A</v>
      </c>
      <c r="GN20" s="173" t="e">
        <f t="shared" si="74"/>
        <v>#N/A</v>
      </c>
      <c r="GO20" s="173" t="e">
        <f t="shared" si="75"/>
        <v>#N/A</v>
      </c>
      <c r="GP20" s="173" t="e">
        <f t="shared" si="76"/>
        <v>#N/A</v>
      </c>
      <c r="GQ20" s="173" t="e">
        <f t="shared" si="77"/>
        <v>#N/A</v>
      </c>
      <c r="GR20" s="173" t="e">
        <f t="shared" si="78"/>
        <v>#N/A</v>
      </c>
      <c r="GS20" s="173" t="e">
        <f t="shared" si="79"/>
        <v>#N/A</v>
      </c>
      <c r="GT20" s="173" t="e">
        <f t="shared" si="80"/>
        <v>#N/A</v>
      </c>
      <c r="GU20" s="173" t="e">
        <f t="shared" si="81"/>
        <v>#N/A</v>
      </c>
      <c r="GV20" s="173" t="e">
        <f t="shared" si="82"/>
        <v>#N/A</v>
      </c>
      <c r="GW20" s="173" t="e">
        <f t="shared" si="83"/>
        <v>#N/A</v>
      </c>
      <c r="GX20" s="173" t="e">
        <f t="shared" si="84"/>
        <v>#N/A</v>
      </c>
      <c r="GY20" s="173" t="e">
        <f t="shared" si="85"/>
        <v>#N/A</v>
      </c>
      <c r="GZ20" s="173" t="e">
        <f t="shared" si="86"/>
        <v>#N/A</v>
      </c>
      <c r="HA20" s="173" t="e">
        <f t="shared" si="87"/>
        <v>#N/A</v>
      </c>
      <c r="HB20" s="173" t="e">
        <f t="shared" si="88"/>
        <v>#N/A</v>
      </c>
      <c r="HC20" s="173" t="e">
        <f t="shared" si="89"/>
        <v>#N/A</v>
      </c>
      <c r="HD20" s="173" t="e">
        <f t="shared" si="90"/>
        <v>#N/A</v>
      </c>
      <c r="HE20" s="173" t="e">
        <f t="shared" si="91"/>
        <v>#N/A</v>
      </c>
      <c r="HF20" s="173" t="e">
        <f t="shared" si="92"/>
        <v>#N/A</v>
      </c>
      <c r="HG20" s="173" t="e">
        <f t="shared" si="93"/>
        <v>#N/A</v>
      </c>
      <c r="HH20" s="173" t="e">
        <f t="shared" si="94"/>
        <v>#N/A</v>
      </c>
      <c r="HI20" s="173" t="e">
        <f t="shared" si="95"/>
        <v>#N/A</v>
      </c>
      <c r="HJ20" s="173" t="e">
        <f t="shared" si="96"/>
        <v>#N/A</v>
      </c>
      <c r="HK20" s="173" t="e">
        <f t="shared" si="97"/>
        <v>#N/A</v>
      </c>
      <c r="HL20" s="173" t="e">
        <f t="shared" si="98"/>
        <v>#N/A</v>
      </c>
      <c r="HM20" s="173" t="e">
        <f t="shared" si="99"/>
        <v>#N/A</v>
      </c>
      <c r="HN20" s="173" t="e">
        <f t="shared" si="100"/>
        <v>#N/A</v>
      </c>
      <c r="HO20" s="173" t="e">
        <f t="shared" si="101"/>
        <v>#N/A</v>
      </c>
      <c r="HP20" s="173" t="e">
        <f t="shared" si="102"/>
        <v>#N/A</v>
      </c>
      <c r="HQ20" s="173" t="e">
        <f t="shared" si="103"/>
        <v>#N/A</v>
      </c>
      <c r="HR20" s="173" t="e">
        <f t="shared" si="104"/>
        <v>#N/A</v>
      </c>
      <c r="HS20" s="173" t="e">
        <f t="shared" si="105"/>
        <v>#N/A</v>
      </c>
      <c r="HT20" s="173" t="e">
        <f t="shared" si="106"/>
        <v>#N/A</v>
      </c>
    </row>
    <row r="21" spans="1:228" hidden="1" x14ac:dyDescent="0.25">
      <c r="A21" s="4">
        <v>18</v>
      </c>
      <c r="B21" s="113"/>
      <c r="C21" s="121"/>
      <c r="D21" s="126" t="str">
        <f t="shared" si="107"/>
        <v/>
      </c>
      <c r="E21" s="99"/>
      <c r="F21" s="126" t="str">
        <f t="shared" si="108"/>
        <v/>
      </c>
      <c r="G21" s="121"/>
      <c r="H21" s="114"/>
      <c r="I21" s="36" t="str">
        <f t="shared" si="0"/>
        <v/>
      </c>
      <c r="J21" s="36" t="str">
        <f t="shared" si="1"/>
        <v/>
      </c>
      <c r="K21" s="77" t="str">
        <f t="shared" si="109"/>
        <v/>
      </c>
      <c r="L21" s="23"/>
      <c r="M21" s="58"/>
      <c r="N21" s="300"/>
      <c r="O21" s="78" t="str">
        <f>IF(AND(D21&gt;0,E21&gt;0,F21&gt;0),IF(ISBLANK(N21),IF(ISBLANK(L21),"",(F21-D21)*VLOOKUP(L21,VLookups!$A$4:$B$13,2,FALSE)),N21),"")</f>
        <v/>
      </c>
      <c r="P21" s="79" t="str">
        <f t="shared" si="2"/>
        <v/>
      </c>
      <c r="Q21" s="99"/>
      <c r="R21" s="290" t="str">
        <f>IF(AND(Q21&gt;0,E21&gt;0,NOT(O21="")),ABS(VLOOKUP($Q$1,VLookups!$A$43:$B$44,2,FALSE)-_xlfn.NORM.DIST(Q21,K21,O21,TRUE)),"")</f>
        <v/>
      </c>
      <c r="S21" s="98" t="str">
        <f>IF(AND($D21&gt;0,$E21&gt;0,$F21&gt;0,NOT(ISBLANK($L21))),_xlfn.NORM.INV(ABS(VLOOKUP($Q$1,VLookups!$A$43:$B$44,2,FALSE)-S$3),$K21,$O21),"")</f>
        <v/>
      </c>
      <c r="T21" s="97" t="str">
        <f>IF(AND($D21&gt;0,$E21&gt;0,$F21&gt;0,NOT(ISBLANK($L21))),_xlfn.NORM.INV(ABS(VLOOKUP($Q$1,VLookups!$A$43:$B$44,2,FALSE)-T$3),$K21,$O21),"")</f>
        <v/>
      </c>
      <c r="U21" s="98" t="str">
        <f>IF(AND($D21&gt;0,$E21&gt;0,$F21&gt;0,NOT(ISBLANK($L21))),_xlfn.NORM.INV(ABS(VLOOKUP($Q$1,VLookups!$A$43:$B$44,2,FALSE)-U$3),$K21,$O21),"")</f>
        <v/>
      </c>
      <c r="V21" s="97" t="str">
        <f>IF(AND($D21&gt;0,$E21&gt;0,$F21&gt;0,NOT(ISBLANK($L21))),_xlfn.NORM.INV(ABS(VLOOKUP($Q$1,VLookups!$A$43:$B$44,2,FALSE)-V$3),$K21,$O21),"")</f>
        <v/>
      </c>
      <c r="W21" s="98" t="str">
        <f>IF(AND($D21&gt;0,$E21&gt;0,$F21&gt;0,NOT(ISBLANK($L21))),_xlfn.NORM.INV(ABS(VLOOKUP($Q$1,VLookups!$A$43:$B$44,2,FALSE)-W$3),$K21,$O21),"")</f>
        <v/>
      </c>
      <c r="X21" s="97" t="str">
        <f>IF(AND($D21&gt;0,$E21&gt;0,$F21&gt;0,NOT(ISBLANK($L21))),_xlfn.NORM.INV(ABS(VLOOKUP($Q$1,VLookups!$A$43:$B$44,2,FALSE)-X$3),$K21,$O21),"")</f>
        <v/>
      </c>
      <c r="Y21" s="5"/>
      <c r="Z21" s="172"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3" t="e">
        <f t="shared" si="6"/>
        <v>#N/A</v>
      </c>
      <c r="DY21" s="173" t="e">
        <f t="shared" si="7"/>
        <v>#N/A</v>
      </c>
      <c r="DZ21" s="173" t="e">
        <f t="shared" si="8"/>
        <v>#N/A</v>
      </c>
      <c r="EA21" s="173" t="e">
        <f t="shared" si="9"/>
        <v>#N/A</v>
      </c>
      <c r="EB21" s="173" t="e">
        <f t="shared" si="10"/>
        <v>#N/A</v>
      </c>
      <c r="EC21" s="173" t="e">
        <f t="shared" si="11"/>
        <v>#N/A</v>
      </c>
      <c r="ED21" s="173" t="e">
        <f t="shared" si="12"/>
        <v>#N/A</v>
      </c>
      <c r="EE21" s="173" t="e">
        <f t="shared" si="13"/>
        <v>#N/A</v>
      </c>
      <c r="EF21" s="173" t="e">
        <f t="shared" si="14"/>
        <v>#N/A</v>
      </c>
      <c r="EG21" s="173" t="e">
        <f t="shared" si="15"/>
        <v>#N/A</v>
      </c>
      <c r="EH21" s="173" t="e">
        <f t="shared" si="16"/>
        <v>#N/A</v>
      </c>
      <c r="EI21" s="173" t="e">
        <f t="shared" si="17"/>
        <v>#N/A</v>
      </c>
      <c r="EJ21" s="173" t="e">
        <f t="shared" si="18"/>
        <v>#N/A</v>
      </c>
      <c r="EK21" s="173" t="e">
        <f t="shared" si="19"/>
        <v>#N/A</v>
      </c>
      <c r="EL21" s="173" t="e">
        <f t="shared" si="20"/>
        <v>#N/A</v>
      </c>
      <c r="EM21" s="173" t="e">
        <f t="shared" si="21"/>
        <v>#N/A</v>
      </c>
      <c r="EN21" s="173" t="e">
        <f t="shared" si="22"/>
        <v>#N/A</v>
      </c>
      <c r="EO21" s="173" t="e">
        <f t="shared" si="23"/>
        <v>#N/A</v>
      </c>
      <c r="EP21" s="173" t="e">
        <f t="shared" si="24"/>
        <v>#N/A</v>
      </c>
      <c r="EQ21" s="173" t="e">
        <f t="shared" si="25"/>
        <v>#N/A</v>
      </c>
      <c r="ER21" s="173" t="e">
        <f t="shared" si="26"/>
        <v>#N/A</v>
      </c>
      <c r="ES21" s="173" t="e">
        <f t="shared" si="27"/>
        <v>#N/A</v>
      </c>
      <c r="ET21" s="173" t="e">
        <f t="shared" si="28"/>
        <v>#N/A</v>
      </c>
      <c r="EU21" s="173" t="e">
        <f t="shared" si="29"/>
        <v>#N/A</v>
      </c>
      <c r="EV21" s="173" t="e">
        <f t="shared" si="30"/>
        <v>#N/A</v>
      </c>
      <c r="EW21" s="173" t="e">
        <f t="shared" si="31"/>
        <v>#N/A</v>
      </c>
      <c r="EX21" s="173" t="e">
        <f t="shared" si="32"/>
        <v>#N/A</v>
      </c>
      <c r="EY21" s="173" t="e">
        <f t="shared" si="33"/>
        <v>#N/A</v>
      </c>
      <c r="EZ21" s="173" t="e">
        <f t="shared" si="34"/>
        <v>#N/A</v>
      </c>
      <c r="FA21" s="173" t="e">
        <f t="shared" si="35"/>
        <v>#N/A</v>
      </c>
      <c r="FB21" s="173" t="e">
        <f t="shared" si="36"/>
        <v>#N/A</v>
      </c>
      <c r="FC21" s="173" t="e">
        <f t="shared" si="37"/>
        <v>#N/A</v>
      </c>
      <c r="FD21" s="173" t="e">
        <f t="shared" si="38"/>
        <v>#N/A</v>
      </c>
      <c r="FE21" s="173" t="e">
        <f t="shared" si="39"/>
        <v>#N/A</v>
      </c>
      <c r="FF21" s="173" t="e">
        <f t="shared" si="40"/>
        <v>#N/A</v>
      </c>
      <c r="FG21" s="173" t="e">
        <f t="shared" si="41"/>
        <v>#N/A</v>
      </c>
      <c r="FH21" s="173" t="e">
        <f t="shared" si="42"/>
        <v>#N/A</v>
      </c>
      <c r="FI21" s="173" t="e">
        <f t="shared" si="43"/>
        <v>#N/A</v>
      </c>
      <c r="FJ21" s="173" t="e">
        <f t="shared" si="44"/>
        <v>#N/A</v>
      </c>
      <c r="FK21" s="173" t="e">
        <f t="shared" si="45"/>
        <v>#N/A</v>
      </c>
      <c r="FL21" s="173" t="e">
        <f t="shared" si="46"/>
        <v>#N/A</v>
      </c>
      <c r="FM21" s="173" t="e">
        <f t="shared" si="47"/>
        <v>#N/A</v>
      </c>
      <c r="FN21" s="173" t="e">
        <f t="shared" si="48"/>
        <v>#N/A</v>
      </c>
      <c r="FO21" s="173" t="e">
        <f t="shared" si="49"/>
        <v>#N/A</v>
      </c>
      <c r="FP21" s="173" t="e">
        <f t="shared" si="50"/>
        <v>#N/A</v>
      </c>
      <c r="FQ21" s="173" t="e">
        <f t="shared" si="51"/>
        <v>#N/A</v>
      </c>
      <c r="FR21" s="173" t="e">
        <f t="shared" si="52"/>
        <v>#N/A</v>
      </c>
      <c r="FS21" s="173" t="e">
        <f t="shared" si="53"/>
        <v>#N/A</v>
      </c>
      <c r="FT21" s="173" t="e">
        <f t="shared" si="54"/>
        <v>#N/A</v>
      </c>
      <c r="FU21" s="173" t="e">
        <f t="shared" si="55"/>
        <v>#N/A</v>
      </c>
      <c r="FV21" s="173" t="e">
        <f t="shared" si="56"/>
        <v>#N/A</v>
      </c>
      <c r="FW21" s="173" t="e">
        <f t="shared" si="57"/>
        <v>#N/A</v>
      </c>
      <c r="FX21" s="173" t="e">
        <f t="shared" si="58"/>
        <v>#N/A</v>
      </c>
      <c r="FY21" s="173" t="e">
        <f t="shared" si="59"/>
        <v>#N/A</v>
      </c>
      <c r="FZ21" s="173" t="e">
        <f t="shared" si="60"/>
        <v>#N/A</v>
      </c>
      <c r="GA21" s="173" t="e">
        <f t="shared" si="61"/>
        <v>#N/A</v>
      </c>
      <c r="GB21" s="173" t="e">
        <f t="shared" si="62"/>
        <v>#N/A</v>
      </c>
      <c r="GC21" s="173" t="e">
        <f t="shared" si="63"/>
        <v>#N/A</v>
      </c>
      <c r="GD21" s="173" t="e">
        <f t="shared" si="64"/>
        <v>#N/A</v>
      </c>
      <c r="GE21" s="173" t="e">
        <f t="shared" si="65"/>
        <v>#N/A</v>
      </c>
      <c r="GF21" s="173" t="e">
        <f t="shared" si="66"/>
        <v>#N/A</v>
      </c>
      <c r="GG21" s="173" t="e">
        <f t="shared" si="67"/>
        <v>#N/A</v>
      </c>
      <c r="GH21" s="173" t="e">
        <f t="shared" si="68"/>
        <v>#N/A</v>
      </c>
      <c r="GI21" s="173" t="e">
        <f t="shared" si="69"/>
        <v>#N/A</v>
      </c>
      <c r="GJ21" s="173" t="e">
        <f t="shared" si="70"/>
        <v>#N/A</v>
      </c>
      <c r="GK21" s="173" t="e">
        <f t="shared" si="71"/>
        <v>#N/A</v>
      </c>
      <c r="GL21" s="173" t="e">
        <f t="shared" si="72"/>
        <v>#N/A</v>
      </c>
      <c r="GM21" s="173" t="e">
        <f t="shared" si="73"/>
        <v>#N/A</v>
      </c>
      <c r="GN21" s="173" t="e">
        <f t="shared" si="74"/>
        <v>#N/A</v>
      </c>
      <c r="GO21" s="173" t="e">
        <f t="shared" si="75"/>
        <v>#N/A</v>
      </c>
      <c r="GP21" s="173" t="e">
        <f t="shared" si="76"/>
        <v>#N/A</v>
      </c>
      <c r="GQ21" s="173" t="e">
        <f t="shared" si="77"/>
        <v>#N/A</v>
      </c>
      <c r="GR21" s="173" t="e">
        <f t="shared" si="78"/>
        <v>#N/A</v>
      </c>
      <c r="GS21" s="173" t="e">
        <f t="shared" si="79"/>
        <v>#N/A</v>
      </c>
      <c r="GT21" s="173" t="e">
        <f t="shared" si="80"/>
        <v>#N/A</v>
      </c>
      <c r="GU21" s="173" t="e">
        <f t="shared" si="81"/>
        <v>#N/A</v>
      </c>
      <c r="GV21" s="173" t="e">
        <f t="shared" si="82"/>
        <v>#N/A</v>
      </c>
      <c r="GW21" s="173" t="e">
        <f t="shared" si="83"/>
        <v>#N/A</v>
      </c>
      <c r="GX21" s="173" t="e">
        <f t="shared" si="84"/>
        <v>#N/A</v>
      </c>
      <c r="GY21" s="173" t="e">
        <f t="shared" si="85"/>
        <v>#N/A</v>
      </c>
      <c r="GZ21" s="173" t="e">
        <f t="shared" si="86"/>
        <v>#N/A</v>
      </c>
      <c r="HA21" s="173" t="e">
        <f t="shared" si="87"/>
        <v>#N/A</v>
      </c>
      <c r="HB21" s="173" t="e">
        <f t="shared" si="88"/>
        <v>#N/A</v>
      </c>
      <c r="HC21" s="173" t="e">
        <f t="shared" si="89"/>
        <v>#N/A</v>
      </c>
      <c r="HD21" s="173" t="e">
        <f t="shared" si="90"/>
        <v>#N/A</v>
      </c>
      <c r="HE21" s="173" t="e">
        <f t="shared" si="91"/>
        <v>#N/A</v>
      </c>
      <c r="HF21" s="173" t="e">
        <f t="shared" si="92"/>
        <v>#N/A</v>
      </c>
      <c r="HG21" s="173" t="e">
        <f t="shared" si="93"/>
        <v>#N/A</v>
      </c>
      <c r="HH21" s="173" t="e">
        <f t="shared" si="94"/>
        <v>#N/A</v>
      </c>
      <c r="HI21" s="173" t="e">
        <f t="shared" si="95"/>
        <v>#N/A</v>
      </c>
      <c r="HJ21" s="173" t="e">
        <f t="shared" si="96"/>
        <v>#N/A</v>
      </c>
      <c r="HK21" s="173" t="e">
        <f t="shared" si="97"/>
        <v>#N/A</v>
      </c>
      <c r="HL21" s="173" t="e">
        <f t="shared" si="98"/>
        <v>#N/A</v>
      </c>
      <c r="HM21" s="173" t="e">
        <f t="shared" si="99"/>
        <v>#N/A</v>
      </c>
      <c r="HN21" s="173" t="e">
        <f t="shared" si="100"/>
        <v>#N/A</v>
      </c>
      <c r="HO21" s="173" t="e">
        <f t="shared" si="101"/>
        <v>#N/A</v>
      </c>
      <c r="HP21" s="173" t="e">
        <f t="shared" si="102"/>
        <v>#N/A</v>
      </c>
      <c r="HQ21" s="173" t="e">
        <f t="shared" si="103"/>
        <v>#N/A</v>
      </c>
      <c r="HR21" s="173" t="e">
        <f t="shared" si="104"/>
        <v>#N/A</v>
      </c>
      <c r="HS21" s="173" t="e">
        <f t="shared" si="105"/>
        <v>#N/A</v>
      </c>
      <c r="HT21" s="173" t="e">
        <f t="shared" si="106"/>
        <v>#N/A</v>
      </c>
    </row>
    <row r="22" spans="1:228" hidden="1" x14ac:dyDescent="0.25">
      <c r="A22" s="4">
        <v>19</v>
      </c>
      <c r="B22" s="113"/>
      <c r="C22" s="121"/>
      <c r="D22" s="126" t="str">
        <f t="shared" si="107"/>
        <v/>
      </c>
      <c r="E22" s="99"/>
      <c r="F22" s="126" t="str">
        <f t="shared" si="108"/>
        <v/>
      </c>
      <c r="G22" s="121"/>
      <c r="H22" s="114"/>
      <c r="I22" s="36" t="str">
        <f t="shared" si="0"/>
        <v/>
      </c>
      <c r="J22" s="36" t="str">
        <f t="shared" si="1"/>
        <v/>
      </c>
      <c r="K22" s="77" t="str">
        <f t="shared" si="109"/>
        <v/>
      </c>
      <c r="L22" s="23"/>
      <c r="M22" s="58"/>
      <c r="N22" s="300"/>
      <c r="O22" s="78" t="str">
        <f>IF(AND(D22&gt;0,E22&gt;0,F22&gt;0),IF(ISBLANK(N22),IF(ISBLANK(L22),"",(F22-D22)*VLOOKUP(L22,VLookups!$A$4:$B$13,2,FALSE)),N22),"")</f>
        <v/>
      </c>
      <c r="P22" s="79" t="str">
        <f t="shared" si="2"/>
        <v/>
      </c>
      <c r="Q22" s="99"/>
      <c r="R22" s="290" t="str">
        <f>IF(AND(Q22&gt;0,E22&gt;0,NOT(O22="")),ABS(VLOOKUP($Q$1,VLookups!$A$43:$B$44,2,FALSE)-_xlfn.NORM.DIST(Q22,K22,O22,TRUE)),"")</f>
        <v/>
      </c>
      <c r="S22" s="98" t="str">
        <f>IF(AND($D22&gt;0,$E22&gt;0,$F22&gt;0,NOT(ISBLANK($L22))),_xlfn.NORM.INV(ABS(VLOOKUP($Q$1,VLookups!$A$43:$B$44,2,FALSE)-S$3),$K22,$O22),"")</f>
        <v/>
      </c>
      <c r="T22" s="97" t="str">
        <f>IF(AND($D22&gt;0,$E22&gt;0,$F22&gt;0,NOT(ISBLANK($L22))),_xlfn.NORM.INV(ABS(VLOOKUP($Q$1,VLookups!$A$43:$B$44,2,FALSE)-T$3),$K22,$O22),"")</f>
        <v/>
      </c>
      <c r="U22" s="98" t="str">
        <f>IF(AND($D22&gt;0,$E22&gt;0,$F22&gt;0,NOT(ISBLANK($L22))),_xlfn.NORM.INV(ABS(VLOOKUP($Q$1,VLookups!$A$43:$B$44,2,FALSE)-U$3),$K22,$O22),"")</f>
        <v/>
      </c>
      <c r="V22" s="97" t="str">
        <f>IF(AND($D22&gt;0,$E22&gt;0,$F22&gt;0,NOT(ISBLANK($L22))),_xlfn.NORM.INV(ABS(VLOOKUP($Q$1,VLookups!$A$43:$B$44,2,FALSE)-V$3),$K22,$O22),"")</f>
        <v/>
      </c>
      <c r="W22" s="98" t="str">
        <f>IF(AND($D22&gt;0,$E22&gt;0,$F22&gt;0,NOT(ISBLANK($L22))),_xlfn.NORM.INV(ABS(VLOOKUP($Q$1,VLookups!$A$43:$B$44,2,FALSE)-W$3),$K22,$O22),"")</f>
        <v/>
      </c>
      <c r="X22" s="97" t="str">
        <f>IF(AND($D22&gt;0,$E22&gt;0,$F22&gt;0,NOT(ISBLANK($L22))),_xlfn.NORM.INV(ABS(VLOOKUP($Q$1,VLookups!$A$43:$B$44,2,FALSE)-X$3),$K22,$O22),"")</f>
        <v/>
      </c>
      <c r="Y22" s="5"/>
      <c r="Z22" s="172"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3" t="e">
        <f t="shared" si="6"/>
        <v>#N/A</v>
      </c>
      <c r="DY22" s="173" t="e">
        <f t="shared" si="7"/>
        <v>#N/A</v>
      </c>
      <c r="DZ22" s="173" t="e">
        <f t="shared" si="8"/>
        <v>#N/A</v>
      </c>
      <c r="EA22" s="173" t="e">
        <f t="shared" si="9"/>
        <v>#N/A</v>
      </c>
      <c r="EB22" s="173" t="e">
        <f t="shared" si="10"/>
        <v>#N/A</v>
      </c>
      <c r="EC22" s="173" t="e">
        <f t="shared" si="11"/>
        <v>#N/A</v>
      </c>
      <c r="ED22" s="173" t="e">
        <f t="shared" si="12"/>
        <v>#N/A</v>
      </c>
      <c r="EE22" s="173" t="e">
        <f t="shared" si="13"/>
        <v>#N/A</v>
      </c>
      <c r="EF22" s="173" t="e">
        <f t="shared" si="14"/>
        <v>#N/A</v>
      </c>
      <c r="EG22" s="173" t="e">
        <f t="shared" si="15"/>
        <v>#N/A</v>
      </c>
      <c r="EH22" s="173" t="e">
        <f t="shared" si="16"/>
        <v>#N/A</v>
      </c>
      <c r="EI22" s="173" t="e">
        <f t="shared" si="17"/>
        <v>#N/A</v>
      </c>
      <c r="EJ22" s="173" t="e">
        <f t="shared" si="18"/>
        <v>#N/A</v>
      </c>
      <c r="EK22" s="173" t="e">
        <f t="shared" si="19"/>
        <v>#N/A</v>
      </c>
      <c r="EL22" s="173" t="e">
        <f t="shared" si="20"/>
        <v>#N/A</v>
      </c>
      <c r="EM22" s="173" t="e">
        <f t="shared" si="21"/>
        <v>#N/A</v>
      </c>
      <c r="EN22" s="173" t="e">
        <f t="shared" si="22"/>
        <v>#N/A</v>
      </c>
      <c r="EO22" s="173" t="e">
        <f t="shared" si="23"/>
        <v>#N/A</v>
      </c>
      <c r="EP22" s="173" t="e">
        <f t="shared" si="24"/>
        <v>#N/A</v>
      </c>
      <c r="EQ22" s="173" t="e">
        <f t="shared" si="25"/>
        <v>#N/A</v>
      </c>
      <c r="ER22" s="173" t="e">
        <f t="shared" si="26"/>
        <v>#N/A</v>
      </c>
      <c r="ES22" s="173" t="e">
        <f t="shared" si="27"/>
        <v>#N/A</v>
      </c>
      <c r="ET22" s="173" t="e">
        <f t="shared" si="28"/>
        <v>#N/A</v>
      </c>
      <c r="EU22" s="173" t="e">
        <f t="shared" si="29"/>
        <v>#N/A</v>
      </c>
      <c r="EV22" s="173" t="e">
        <f t="shared" si="30"/>
        <v>#N/A</v>
      </c>
      <c r="EW22" s="173" t="e">
        <f t="shared" si="31"/>
        <v>#N/A</v>
      </c>
      <c r="EX22" s="173" t="e">
        <f t="shared" si="32"/>
        <v>#N/A</v>
      </c>
      <c r="EY22" s="173" t="e">
        <f t="shared" si="33"/>
        <v>#N/A</v>
      </c>
      <c r="EZ22" s="173" t="e">
        <f t="shared" si="34"/>
        <v>#N/A</v>
      </c>
      <c r="FA22" s="173" t="e">
        <f t="shared" si="35"/>
        <v>#N/A</v>
      </c>
      <c r="FB22" s="173" t="e">
        <f t="shared" si="36"/>
        <v>#N/A</v>
      </c>
      <c r="FC22" s="173" t="e">
        <f t="shared" si="37"/>
        <v>#N/A</v>
      </c>
      <c r="FD22" s="173" t="e">
        <f t="shared" si="38"/>
        <v>#N/A</v>
      </c>
      <c r="FE22" s="173" t="e">
        <f t="shared" si="39"/>
        <v>#N/A</v>
      </c>
      <c r="FF22" s="173" t="e">
        <f t="shared" si="40"/>
        <v>#N/A</v>
      </c>
      <c r="FG22" s="173" t="e">
        <f t="shared" si="41"/>
        <v>#N/A</v>
      </c>
      <c r="FH22" s="173" t="e">
        <f t="shared" si="42"/>
        <v>#N/A</v>
      </c>
      <c r="FI22" s="173" t="e">
        <f t="shared" si="43"/>
        <v>#N/A</v>
      </c>
      <c r="FJ22" s="173" t="e">
        <f t="shared" si="44"/>
        <v>#N/A</v>
      </c>
      <c r="FK22" s="173" t="e">
        <f t="shared" si="45"/>
        <v>#N/A</v>
      </c>
      <c r="FL22" s="173" t="e">
        <f t="shared" si="46"/>
        <v>#N/A</v>
      </c>
      <c r="FM22" s="173" t="e">
        <f t="shared" si="47"/>
        <v>#N/A</v>
      </c>
      <c r="FN22" s="173" t="e">
        <f t="shared" si="48"/>
        <v>#N/A</v>
      </c>
      <c r="FO22" s="173" t="e">
        <f t="shared" si="49"/>
        <v>#N/A</v>
      </c>
      <c r="FP22" s="173" t="e">
        <f t="shared" si="50"/>
        <v>#N/A</v>
      </c>
      <c r="FQ22" s="173" t="e">
        <f t="shared" si="51"/>
        <v>#N/A</v>
      </c>
      <c r="FR22" s="173" t="e">
        <f t="shared" si="52"/>
        <v>#N/A</v>
      </c>
      <c r="FS22" s="173" t="e">
        <f t="shared" si="53"/>
        <v>#N/A</v>
      </c>
      <c r="FT22" s="173" t="e">
        <f t="shared" si="54"/>
        <v>#N/A</v>
      </c>
      <c r="FU22" s="173" t="e">
        <f t="shared" si="55"/>
        <v>#N/A</v>
      </c>
      <c r="FV22" s="173" t="e">
        <f t="shared" si="56"/>
        <v>#N/A</v>
      </c>
      <c r="FW22" s="173" t="e">
        <f t="shared" si="57"/>
        <v>#N/A</v>
      </c>
      <c r="FX22" s="173" t="e">
        <f t="shared" si="58"/>
        <v>#N/A</v>
      </c>
      <c r="FY22" s="173" t="e">
        <f t="shared" si="59"/>
        <v>#N/A</v>
      </c>
      <c r="FZ22" s="173" t="e">
        <f t="shared" si="60"/>
        <v>#N/A</v>
      </c>
      <c r="GA22" s="173" t="e">
        <f t="shared" si="61"/>
        <v>#N/A</v>
      </c>
      <c r="GB22" s="173" t="e">
        <f t="shared" si="62"/>
        <v>#N/A</v>
      </c>
      <c r="GC22" s="173" t="e">
        <f t="shared" si="63"/>
        <v>#N/A</v>
      </c>
      <c r="GD22" s="173" t="e">
        <f t="shared" si="64"/>
        <v>#N/A</v>
      </c>
      <c r="GE22" s="173" t="e">
        <f t="shared" si="65"/>
        <v>#N/A</v>
      </c>
      <c r="GF22" s="173" t="e">
        <f t="shared" si="66"/>
        <v>#N/A</v>
      </c>
      <c r="GG22" s="173" t="e">
        <f t="shared" si="67"/>
        <v>#N/A</v>
      </c>
      <c r="GH22" s="173" t="e">
        <f t="shared" si="68"/>
        <v>#N/A</v>
      </c>
      <c r="GI22" s="173" t="e">
        <f t="shared" si="69"/>
        <v>#N/A</v>
      </c>
      <c r="GJ22" s="173" t="e">
        <f t="shared" si="70"/>
        <v>#N/A</v>
      </c>
      <c r="GK22" s="173" t="e">
        <f t="shared" si="71"/>
        <v>#N/A</v>
      </c>
      <c r="GL22" s="173" t="e">
        <f t="shared" si="72"/>
        <v>#N/A</v>
      </c>
      <c r="GM22" s="173" t="e">
        <f t="shared" si="73"/>
        <v>#N/A</v>
      </c>
      <c r="GN22" s="173" t="e">
        <f t="shared" si="74"/>
        <v>#N/A</v>
      </c>
      <c r="GO22" s="173" t="e">
        <f t="shared" si="75"/>
        <v>#N/A</v>
      </c>
      <c r="GP22" s="173" t="e">
        <f t="shared" si="76"/>
        <v>#N/A</v>
      </c>
      <c r="GQ22" s="173" t="e">
        <f t="shared" si="77"/>
        <v>#N/A</v>
      </c>
      <c r="GR22" s="173" t="e">
        <f t="shared" si="78"/>
        <v>#N/A</v>
      </c>
      <c r="GS22" s="173" t="e">
        <f t="shared" si="79"/>
        <v>#N/A</v>
      </c>
      <c r="GT22" s="173" t="e">
        <f t="shared" si="80"/>
        <v>#N/A</v>
      </c>
      <c r="GU22" s="173" t="e">
        <f t="shared" si="81"/>
        <v>#N/A</v>
      </c>
      <c r="GV22" s="173" t="e">
        <f t="shared" si="82"/>
        <v>#N/A</v>
      </c>
      <c r="GW22" s="173" t="e">
        <f t="shared" si="83"/>
        <v>#N/A</v>
      </c>
      <c r="GX22" s="173" t="e">
        <f t="shared" si="84"/>
        <v>#N/A</v>
      </c>
      <c r="GY22" s="173" t="e">
        <f t="shared" si="85"/>
        <v>#N/A</v>
      </c>
      <c r="GZ22" s="173" t="e">
        <f t="shared" si="86"/>
        <v>#N/A</v>
      </c>
      <c r="HA22" s="173" t="e">
        <f t="shared" si="87"/>
        <v>#N/A</v>
      </c>
      <c r="HB22" s="173" t="e">
        <f t="shared" si="88"/>
        <v>#N/A</v>
      </c>
      <c r="HC22" s="173" t="e">
        <f t="shared" si="89"/>
        <v>#N/A</v>
      </c>
      <c r="HD22" s="173" t="e">
        <f t="shared" si="90"/>
        <v>#N/A</v>
      </c>
      <c r="HE22" s="173" t="e">
        <f t="shared" si="91"/>
        <v>#N/A</v>
      </c>
      <c r="HF22" s="173" t="e">
        <f t="shared" si="92"/>
        <v>#N/A</v>
      </c>
      <c r="HG22" s="173" t="e">
        <f t="shared" si="93"/>
        <v>#N/A</v>
      </c>
      <c r="HH22" s="173" t="e">
        <f t="shared" si="94"/>
        <v>#N/A</v>
      </c>
      <c r="HI22" s="173" t="e">
        <f t="shared" si="95"/>
        <v>#N/A</v>
      </c>
      <c r="HJ22" s="173" t="e">
        <f t="shared" si="96"/>
        <v>#N/A</v>
      </c>
      <c r="HK22" s="173" t="e">
        <f t="shared" si="97"/>
        <v>#N/A</v>
      </c>
      <c r="HL22" s="173" t="e">
        <f t="shared" si="98"/>
        <v>#N/A</v>
      </c>
      <c r="HM22" s="173" t="e">
        <f t="shared" si="99"/>
        <v>#N/A</v>
      </c>
      <c r="HN22" s="173" t="e">
        <f t="shared" si="100"/>
        <v>#N/A</v>
      </c>
      <c r="HO22" s="173" t="e">
        <f t="shared" si="101"/>
        <v>#N/A</v>
      </c>
      <c r="HP22" s="173" t="e">
        <f t="shared" si="102"/>
        <v>#N/A</v>
      </c>
      <c r="HQ22" s="173" t="e">
        <f t="shared" si="103"/>
        <v>#N/A</v>
      </c>
      <c r="HR22" s="173" t="e">
        <f t="shared" si="104"/>
        <v>#N/A</v>
      </c>
      <c r="HS22" s="173" t="e">
        <f t="shared" si="105"/>
        <v>#N/A</v>
      </c>
      <c r="HT22" s="173" t="e">
        <f t="shared" si="106"/>
        <v>#N/A</v>
      </c>
    </row>
    <row r="23" spans="1:228" hidden="1" x14ac:dyDescent="0.25">
      <c r="A23" s="4">
        <v>20</v>
      </c>
      <c r="B23" s="113"/>
      <c r="C23" s="121"/>
      <c r="D23" s="126" t="str">
        <f t="shared" si="107"/>
        <v/>
      </c>
      <c r="E23" s="99"/>
      <c r="F23" s="126" t="str">
        <f t="shared" si="108"/>
        <v/>
      </c>
      <c r="G23" s="121"/>
      <c r="H23" s="114"/>
      <c r="I23" s="36" t="str">
        <f t="shared" si="0"/>
        <v/>
      </c>
      <c r="J23" s="36" t="str">
        <f t="shared" si="1"/>
        <v/>
      </c>
      <c r="K23" s="77" t="str">
        <f t="shared" si="109"/>
        <v/>
      </c>
      <c r="L23" s="23"/>
      <c r="M23" s="58"/>
      <c r="N23" s="300"/>
      <c r="O23" s="78" t="str">
        <f>IF(AND(D23&gt;0,E23&gt;0,F23&gt;0),IF(ISBLANK(N23),IF(ISBLANK(L23),"",(F23-D23)*VLOOKUP(L23,VLookups!$A$4:$B$13,2,FALSE)),N23),"")</f>
        <v/>
      </c>
      <c r="P23" s="79" t="str">
        <f t="shared" si="2"/>
        <v/>
      </c>
      <c r="Q23" s="99"/>
      <c r="R23" s="290" t="str">
        <f>IF(AND(Q23&gt;0,E23&gt;0,NOT(O23="")),ABS(VLOOKUP($Q$1,VLookups!$A$43:$B$44,2,FALSE)-_xlfn.NORM.DIST(Q23,K23,O23,TRUE)),"")</f>
        <v/>
      </c>
      <c r="S23" s="98" t="str">
        <f>IF(AND($D23&gt;0,$E23&gt;0,$F23&gt;0,NOT(ISBLANK($L23))),_xlfn.NORM.INV(ABS(VLOOKUP($Q$1,VLookups!$A$43:$B$44,2,FALSE)-S$3),$K23,$O23),"")</f>
        <v/>
      </c>
      <c r="T23" s="97" t="str">
        <f>IF(AND($D23&gt;0,$E23&gt;0,$F23&gt;0,NOT(ISBLANK($L23))),_xlfn.NORM.INV(ABS(VLOOKUP($Q$1,VLookups!$A$43:$B$44,2,FALSE)-T$3),$K23,$O23),"")</f>
        <v/>
      </c>
      <c r="U23" s="98" t="str">
        <f>IF(AND($D23&gt;0,$E23&gt;0,$F23&gt;0,NOT(ISBLANK($L23))),_xlfn.NORM.INV(ABS(VLOOKUP($Q$1,VLookups!$A$43:$B$44,2,FALSE)-U$3),$K23,$O23),"")</f>
        <v/>
      </c>
      <c r="V23" s="97" t="str">
        <f>IF(AND($D23&gt;0,$E23&gt;0,$F23&gt;0,NOT(ISBLANK($L23))),_xlfn.NORM.INV(ABS(VLOOKUP($Q$1,VLookups!$A$43:$B$44,2,FALSE)-V$3),$K23,$O23),"")</f>
        <v/>
      </c>
      <c r="W23" s="98" t="str">
        <f>IF(AND($D23&gt;0,$E23&gt;0,$F23&gt;0,NOT(ISBLANK($L23))),_xlfn.NORM.INV(ABS(VLOOKUP($Q$1,VLookups!$A$43:$B$44,2,FALSE)-W$3),$K23,$O23),"")</f>
        <v/>
      </c>
      <c r="X23" s="97" t="str">
        <f>IF(AND($D23&gt;0,$E23&gt;0,$F23&gt;0,NOT(ISBLANK($L23))),_xlfn.NORM.INV(ABS(VLOOKUP($Q$1,VLookups!$A$43:$B$44,2,FALSE)-X$3),$K23,$O23),"")</f>
        <v/>
      </c>
      <c r="Y23" s="5"/>
      <c r="Z23" s="172"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3" t="e">
        <f t="shared" si="6"/>
        <v>#N/A</v>
      </c>
      <c r="DY23" s="173" t="e">
        <f t="shared" si="7"/>
        <v>#N/A</v>
      </c>
      <c r="DZ23" s="173" t="e">
        <f t="shared" si="8"/>
        <v>#N/A</v>
      </c>
      <c r="EA23" s="173" t="e">
        <f t="shared" si="9"/>
        <v>#N/A</v>
      </c>
      <c r="EB23" s="173" t="e">
        <f t="shared" si="10"/>
        <v>#N/A</v>
      </c>
      <c r="EC23" s="173" t="e">
        <f t="shared" si="11"/>
        <v>#N/A</v>
      </c>
      <c r="ED23" s="173" t="e">
        <f t="shared" si="12"/>
        <v>#N/A</v>
      </c>
      <c r="EE23" s="173" t="e">
        <f t="shared" si="13"/>
        <v>#N/A</v>
      </c>
      <c r="EF23" s="173" t="e">
        <f t="shared" si="14"/>
        <v>#N/A</v>
      </c>
      <c r="EG23" s="173" t="e">
        <f t="shared" si="15"/>
        <v>#N/A</v>
      </c>
      <c r="EH23" s="173" t="e">
        <f t="shared" si="16"/>
        <v>#N/A</v>
      </c>
      <c r="EI23" s="173" t="e">
        <f t="shared" si="17"/>
        <v>#N/A</v>
      </c>
      <c r="EJ23" s="173" t="e">
        <f t="shared" si="18"/>
        <v>#N/A</v>
      </c>
      <c r="EK23" s="173" t="e">
        <f t="shared" si="19"/>
        <v>#N/A</v>
      </c>
      <c r="EL23" s="173" t="e">
        <f t="shared" si="20"/>
        <v>#N/A</v>
      </c>
      <c r="EM23" s="173" t="e">
        <f t="shared" si="21"/>
        <v>#N/A</v>
      </c>
      <c r="EN23" s="173" t="e">
        <f t="shared" si="22"/>
        <v>#N/A</v>
      </c>
      <c r="EO23" s="173" t="e">
        <f t="shared" si="23"/>
        <v>#N/A</v>
      </c>
      <c r="EP23" s="173" t="e">
        <f t="shared" si="24"/>
        <v>#N/A</v>
      </c>
      <c r="EQ23" s="173" t="e">
        <f t="shared" si="25"/>
        <v>#N/A</v>
      </c>
      <c r="ER23" s="173" t="e">
        <f t="shared" si="26"/>
        <v>#N/A</v>
      </c>
      <c r="ES23" s="173" t="e">
        <f t="shared" si="27"/>
        <v>#N/A</v>
      </c>
      <c r="ET23" s="173" t="e">
        <f t="shared" si="28"/>
        <v>#N/A</v>
      </c>
      <c r="EU23" s="173" t="e">
        <f t="shared" si="29"/>
        <v>#N/A</v>
      </c>
      <c r="EV23" s="173" t="e">
        <f t="shared" si="30"/>
        <v>#N/A</v>
      </c>
      <c r="EW23" s="173" t="e">
        <f t="shared" si="31"/>
        <v>#N/A</v>
      </c>
      <c r="EX23" s="173" t="e">
        <f t="shared" si="32"/>
        <v>#N/A</v>
      </c>
      <c r="EY23" s="173" t="e">
        <f t="shared" si="33"/>
        <v>#N/A</v>
      </c>
      <c r="EZ23" s="173" t="e">
        <f t="shared" si="34"/>
        <v>#N/A</v>
      </c>
      <c r="FA23" s="173" t="e">
        <f t="shared" si="35"/>
        <v>#N/A</v>
      </c>
      <c r="FB23" s="173" t="e">
        <f t="shared" si="36"/>
        <v>#N/A</v>
      </c>
      <c r="FC23" s="173" t="e">
        <f t="shared" si="37"/>
        <v>#N/A</v>
      </c>
      <c r="FD23" s="173" t="e">
        <f t="shared" si="38"/>
        <v>#N/A</v>
      </c>
      <c r="FE23" s="173" t="e">
        <f t="shared" si="39"/>
        <v>#N/A</v>
      </c>
      <c r="FF23" s="173" t="e">
        <f t="shared" si="40"/>
        <v>#N/A</v>
      </c>
      <c r="FG23" s="173" t="e">
        <f t="shared" si="41"/>
        <v>#N/A</v>
      </c>
      <c r="FH23" s="173" t="e">
        <f t="shared" si="42"/>
        <v>#N/A</v>
      </c>
      <c r="FI23" s="173" t="e">
        <f t="shared" si="43"/>
        <v>#N/A</v>
      </c>
      <c r="FJ23" s="173" t="e">
        <f t="shared" si="44"/>
        <v>#N/A</v>
      </c>
      <c r="FK23" s="173" t="e">
        <f t="shared" si="45"/>
        <v>#N/A</v>
      </c>
      <c r="FL23" s="173" t="e">
        <f t="shared" si="46"/>
        <v>#N/A</v>
      </c>
      <c r="FM23" s="173" t="e">
        <f t="shared" si="47"/>
        <v>#N/A</v>
      </c>
      <c r="FN23" s="173" t="e">
        <f t="shared" si="48"/>
        <v>#N/A</v>
      </c>
      <c r="FO23" s="173" t="e">
        <f t="shared" si="49"/>
        <v>#N/A</v>
      </c>
      <c r="FP23" s="173" t="e">
        <f t="shared" si="50"/>
        <v>#N/A</v>
      </c>
      <c r="FQ23" s="173" t="e">
        <f t="shared" si="51"/>
        <v>#N/A</v>
      </c>
      <c r="FR23" s="173" t="e">
        <f t="shared" si="52"/>
        <v>#N/A</v>
      </c>
      <c r="FS23" s="173" t="e">
        <f t="shared" si="53"/>
        <v>#N/A</v>
      </c>
      <c r="FT23" s="173" t="e">
        <f t="shared" si="54"/>
        <v>#N/A</v>
      </c>
      <c r="FU23" s="173" t="e">
        <f t="shared" si="55"/>
        <v>#N/A</v>
      </c>
      <c r="FV23" s="173" t="e">
        <f t="shared" si="56"/>
        <v>#N/A</v>
      </c>
      <c r="FW23" s="173" t="e">
        <f t="shared" si="57"/>
        <v>#N/A</v>
      </c>
      <c r="FX23" s="173" t="e">
        <f t="shared" si="58"/>
        <v>#N/A</v>
      </c>
      <c r="FY23" s="173" t="e">
        <f t="shared" si="59"/>
        <v>#N/A</v>
      </c>
      <c r="FZ23" s="173" t="e">
        <f t="shared" si="60"/>
        <v>#N/A</v>
      </c>
      <c r="GA23" s="173" t="e">
        <f t="shared" si="61"/>
        <v>#N/A</v>
      </c>
      <c r="GB23" s="173" t="e">
        <f t="shared" si="62"/>
        <v>#N/A</v>
      </c>
      <c r="GC23" s="173" t="e">
        <f t="shared" si="63"/>
        <v>#N/A</v>
      </c>
      <c r="GD23" s="173" t="e">
        <f t="shared" si="64"/>
        <v>#N/A</v>
      </c>
      <c r="GE23" s="173" t="e">
        <f t="shared" si="65"/>
        <v>#N/A</v>
      </c>
      <c r="GF23" s="173" t="e">
        <f t="shared" si="66"/>
        <v>#N/A</v>
      </c>
      <c r="GG23" s="173" t="e">
        <f t="shared" si="67"/>
        <v>#N/A</v>
      </c>
      <c r="GH23" s="173" t="e">
        <f t="shared" si="68"/>
        <v>#N/A</v>
      </c>
      <c r="GI23" s="173" t="e">
        <f t="shared" si="69"/>
        <v>#N/A</v>
      </c>
      <c r="GJ23" s="173" t="e">
        <f t="shared" si="70"/>
        <v>#N/A</v>
      </c>
      <c r="GK23" s="173" t="e">
        <f t="shared" si="71"/>
        <v>#N/A</v>
      </c>
      <c r="GL23" s="173" t="e">
        <f t="shared" si="72"/>
        <v>#N/A</v>
      </c>
      <c r="GM23" s="173" t="e">
        <f t="shared" si="73"/>
        <v>#N/A</v>
      </c>
      <c r="GN23" s="173" t="e">
        <f t="shared" si="74"/>
        <v>#N/A</v>
      </c>
      <c r="GO23" s="173" t="e">
        <f t="shared" si="75"/>
        <v>#N/A</v>
      </c>
      <c r="GP23" s="173" t="e">
        <f t="shared" si="76"/>
        <v>#N/A</v>
      </c>
      <c r="GQ23" s="173" t="e">
        <f t="shared" si="77"/>
        <v>#N/A</v>
      </c>
      <c r="GR23" s="173" t="e">
        <f t="shared" si="78"/>
        <v>#N/A</v>
      </c>
      <c r="GS23" s="173" t="e">
        <f t="shared" si="79"/>
        <v>#N/A</v>
      </c>
      <c r="GT23" s="173" t="e">
        <f t="shared" si="80"/>
        <v>#N/A</v>
      </c>
      <c r="GU23" s="173" t="e">
        <f t="shared" si="81"/>
        <v>#N/A</v>
      </c>
      <c r="GV23" s="173" t="e">
        <f t="shared" si="82"/>
        <v>#N/A</v>
      </c>
      <c r="GW23" s="173" t="e">
        <f t="shared" si="83"/>
        <v>#N/A</v>
      </c>
      <c r="GX23" s="173" t="e">
        <f t="shared" si="84"/>
        <v>#N/A</v>
      </c>
      <c r="GY23" s="173" t="e">
        <f t="shared" si="85"/>
        <v>#N/A</v>
      </c>
      <c r="GZ23" s="173" t="e">
        <f t="shared" si="86"/>
        <v>#N/A</v>
      </c>
      <c r="HA23" s="173" t="e">
        <f t="shared" si="87"/>
        <v>#N/A</v>
      </c>
      <c r="HB23" s="173" t="e">
        <f t="shared" si="88"/>
        <v>#N/A</v>
      </c>
      <c r="HC23" s="173" t="e">
        <f t="shared" si="89"/>
        <v>#N/A</v>
      </c>
      <c r="HD23" s="173" t="e">
        <f t="shared" si="90"/>
        <v>#N/A</v>
      </c>
      <c r="HE23" s="173" t="e">
        <f t="shared" si="91"/>
        <v>#N/A</v>
      </c>
      <c r="HF23" s="173" t="e">
        <f t="shared" si="92"/>
        <v>#N/A</v>
      </c>
      <c r="HG23" s="173" t="e">
        <f t="shared" si="93"/>
        <v>#N/A</v>
      </c>
      <c r="HH23" s="173" t="e">
        <f t="shared" si="94"/>
        <v>#N/A</v>
      </c>
      <c r="HI23" s="173" t="e">
        <f t="shared" si="95"/>
        <v>#N/A</v>
      </c>
      <c r="HJ23" s="173" t="e">
        <f t="shared" si="96"/>
        <v>#N/A</v>
      </c>
      <c r="HK23" s="173" t="e">
        <f t="shared" si="97"/>
        <v>#N/A</v>
      </c>
      <c r="HL23" s="173" t="e">
        <f t="shared" si="98"/>
        <v>#N/A</v>
      </c>
      <c r="HM23" s="173" t="e">
        <f t="shared" si="99"/>
        <v>#N/A</v>
      </c>
      <c r="HN23" s="173" t="e">
        <f t="shared" si="100"/>
        <v>#N/A</v>
      </c>
      <c r="HO23" s="173" t="e">
        <f t="shared" si="101"/>
        <v>#N/A</v>
      </c>
      <c r="HP23" s="173" t="e">
        <f t="shared" si="102"/>
        <v>#N/A</v>
      </c>
      <c r="HQ23" s="173" t="e">
        <f t="shared" si="103"/>
        <v>#N/A</v>
      </c>
      <c r="HR23" s="173" t="e">
        <f t="shared" si="104"/>
        <v>#N/A</v>
      </c>
      <c r="HS23" s="173" t="e">
        <f t="shared" si="105"/>
        <v>#N/A</v>
      </c>
      <c r="HT23" s="173" t="e">
        <f t="shared" si="106"/>
        <v>#N/A</v>
      </c>
    </row>
    <row r="24" spans="1:228" hidden="1" x14ac:dyDescent="0.25">
      <c r="A24" s="4">
        <v>21</v>
      </c>
      <c r="B24" s="113"/>
      <c r="C24" s="121"/>
      <c r="D24" s="126" t="str">
        <f t="shared" si="107"/>
        <v/>
      </c>
      <c r="E24" s="99"/>
      <c r="F24" s="126" t="str">
        <f t="shared" si="108"/>
        <v/>
      </c>
      <c r="G24" s="121"/>
      <c r="H24" s="114"/>
      <c r="I24" s="36" t="str">
        <f t="shared" si="0"/>
        <v/>
      </c>
      <c r="J24" s="36" t="str">
        <f t="shared" si="1"/>
        <v/>
      </c>
      <c r="K24" s="77" t="str">
        <f t="shared" si="109"/>
        <v/>
      </c>
      <c r="L24" s="23"/>
      <c r="M24" s="58"/>
      <c r="N24" s="300"/>
      <c r="O24" s="78" t="str">
        <f>IF(AND(D24&gt;0,E24&gt;0,F24&gt;0),IF(ISBLANK(N24),IF(ISBLANK(L24),"",(F24-D24)*VLOOKUP(L24,VLookups!$A$4:$B$13,2,FALSE)),N24),"")</f>
        <v/>
      </c>
      <c r="P24" s="79" t="str">
        <f t="shared" si="2"/>
        <v/>
      </c>
      <c r="Q24" s="99"/>
      <c r="R24" s="290" t="str">
        <f>IF(AND(Q24&gt;0,E24&gt;0,NOT(O24="")),ABS(VLOOKUP($Q$1,VLookups!$A$43:$B$44,2,FALSE)-_xlfn.NORM.DIST(Q24,K24,O24,TRUE)),"")</f>
        <v/>
      </c>
      <c r="S24" s="98" t="str">
        <f>IF(AND($D24&gt;0,$E24&gt;0,$F24&gt;0,NOT(ISBLANK($L24))),_xlfn.NORM.INV(ABS(VLOOKUP($Q$1,VLookups!$A$43:$B$44,2,FALSE)-S$3),$K24,$O24),"")</f>
        <v/>
      </c>
      <c r="T24" s="97" t="str">
        <f>IF(AND($D24&gt;0,$E24&gt;0,$F24&gt;0,NOT(ISBLANK($L24))),_xlfn.NORM.INV(ABS(VLOOKUP($Q$1,VLookups!$A$43:$B$44,2,FALSE)-T$3),$K24,$O24),"")</f>
        <v/>
      </c>
      <c r="U24" s="98" t="str">
        <f>IF(AND($D24&gt;0,$E24&gt;0,$F24&gt;0,NOT(ISBLANK($L24))),_xlfn.NORM.INV(ABS(VLOOKUP($Q$1,VLookups!$A$43:$B$44,2,FALSE)-U$3),$K24,$O24),"")</f>
        <v/>
      </c>
      <c r="V24" s="97" t="str">
        <f>IF(AND($D24&gt;0,$E24&gt;0,$F24&gt;0,NOT(ISBLANK($L24))),_xlfn.NORM.INV(ABS(VLOOKUP($Q$1,VLookups!$A$43:$B$44,2,FALSE)-V$3),$K24,$O24),"")</f>
        <v/>
      </c>
      <c r="W24" s="98" t="str">
        <f>IF(AND($D24&gt;0,$E24&gt;0,$F24&gt;0,NOT(ISBLANK($L24))),_xlfn.NORM.INV(ABS(VLOOKUP($Q$1,VLookups!$A$43:$B$44,2,FALSE)-W$3),$K24,$O24),"")</f>
        <v/>
      </c>
      <c r="X24" s="97" t="str">
        <f>IF(AND($D24&gt;0,$E24&gt;0,$F24&gt;0,NOT(ISBLANK($L24))),_xlfn.NORM.INV(ABS(VLOOKUP($Q$1,VLookups!$A$43:$B$44,2,FALSE)-X$3),$K24,$O24),"")</f>
        <v/>
      </c>
      <c r="Y24" s="5"/>
      <c r="Z24" s="172"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3" t="e">
        <f t="shared" si="6"/>
        <v>#N/A</v>
      </c>
      <c r="DY24" s="173" t="e">
        <f t="shared" si="7"/>
        <v>#N/A</v>
      </c>
      <c r="DZ24" s="173" t="e">
        <f t="shared" si="8"/>
        <v>#N/A</v>
      </c>
      <c r="EA24" s="173" t="e">
        <f t="shared" si="9"/>
        <v>#N/A</v>
      </c>
      <c r="EB24" s="173" t="e">
        <f t="shared" si="10"/>
        <v>#N/A</v>
      </c>
      <c r="EC24" s="173" t="e">
        <f t="shared" si="11"/>
        <v>#N/A</v>
      </c>
      <c r="ED24" s="173" t="e">
        <f t="shared" si="12"/>
        <v>#N/A</v>
      </c>
      <c r="EE24" s="173" t="e">
        <f t="shared" si="13"/>
        <v>#N/A</v>
      </c>
      <c r="EF24" s="173" t="e">
        <f t="shared" si="14"/>
        <v>#N/A</v>
      </c>
      <c r="EG24" s="173" t="e">
        <f t="shared" si="15"/>
        <v>#N/A</v>
      </c>
      <c r="EH24" s="173" t="e">
        <f t="shared" si="16"/>
        <v>#N/A</v>
      </c>
      <c r="EI24" s="173" t="e">
        <f t="shared" si="17"/>
        <v>#N/A</v>
      </c>
      <c r="EJ24" s="173" t="e">
        <f t="shared" si="18"/>
        <v>#N/A</v>
      </c>
      <c r="EK24" s="173" t="e">
        <f t="shared" si="19"/>
        <v>#N/A</v>
      </c>
      <c r="EL24" s="173" t="e">
        <f t="shared" si="20"/>
        <v>#N/A</v>
      </c>
      <c r="EM24" s="173" t="e">
        <f t="shared" si="21"/>
        <v>#N/A</v>
      </c>
      <c r="EN24" s="173" t="e">
        <f t="shared" si="22"/>
        <v>#N/A</v>
      </c>
      <c r="EO24" s="173" t="e">
        <f t="shared" si="23"/>
        <v>#N/A</v>
      </c>
      <c r="EP24" s="173" t="e">
        <f t="shared" si="24"/>
        <v>#N/A</v>
      </c>
      <c r="EQ24" s="173" t="e">
        <f t="shared" si="25"/>
        <v>#N/A</v>
      </c>
      <c r="ER24" s="173" t="e">
        <f t="shared" si="26"/>
        <v>#N/A</v>
      </c>
      <c r="ES24" s="173" t="e">
        <f t="shared" si="27"/>
        <v>#N/A</v>
      </c>
      <c r="ET24" s="173" t="e">
        <f t="shared" si="28"/>
        <v>#N/A</v>
      </c>
      <c r="EU24" s="173" t="e">
        <f t="shared" si="29"/>
        <v>#N/A</v>
      </c>
      <c r="EV24" s="173" t="e">
        <f t="shared" si="30"/>
        <v>#N/A</v>
      </c>
      <c r="EW24" s="173" t="e">
        <f t="shared" si="31"/>
        <v>#N/A</v>
      </c>
      <c r="EX24" s="173" t="e">
        <f t="shared" si="32"/>
        <v>#N/A</v>
      </c>
      <c r="EY24" s="173" t="e">
        <f t="shared" si="33"/>
        <v>#N/A</v>
      </c>
      <c r="EZ24" s="173" t="e">
        <f t="shared" si="34"/>
        <v>#N/A</v>
      </c>
      <c r="FA24" s="173" t="e">
        <f t="shared" si="35"/>
        <v>#N/A</v>
      </c>
      <c r="FB24" s="173" t="e">
        <f t="shared" si="36"/>
        <v>#N/A</v>
      </c>
      <c r="FC24" s="173" t="e">
        <f t="shared" si="37"/>
        <v>#N/A</v>
      </c>
      <c r="FD24" s="173" t="e">
        <f t="shared" si="38"/>
        <v>#N/A</v>
      </c>
      <c r="FE24" s="173" t="e">
        <f t="shared" si="39"/>
        <v>#N/A</v>
      </c>
      <c r="FF24" s="173" t="e">
        <f t="shared" si="40"/>
        <v>#N/A</v>
      </c>
      <c r="FG24" s="173" t="e">
        <f t="shared" si="41"/>
        <v>#N/A</v>
      </c>
      <c r="FH24" s="173" t="e">
        <f t="shared" si="42"/>
        <v>#N/A</v>
      </c>
      <c r="FI24" s="173" t="e">
        <f t="shared" si="43"/>
        <v>#N/A</v>
      </c>
      <c r="FJ24" s="173" t="e">
        <f t="shared" si="44"/>
        <v>#N/A</v>
      </c>
      <c r="FK24" s="173" t="e">
        <f t="shared" si="45"/>
        <v>#N/A</v>
      </c>
      <c r="FL24" s="173" t="e">
        <f t="shared" si="46"/>
        <v>#N/A</v>
      </c>
      <c r="FM24" s="173" t="e">
        <f t="shared" si="47"/>
        <v>#N/A</v>
      </c>
      <c r="FN24" s="173" t="e">
        <f t="shared" si="48"/>
        <v>#N/A</v>
      </c>
      <c r="FO24" s="173" t="e">
        <f t="shared" si="49"/>
        <v>#N/A</v>
      </c>
      <c r="FP24" s="173" t="e">
        <f t="shared" si="50"/>
        <v>#N/A</v>
      </c>
      <c r="FQ24" s="173" t="e">
        <f t="shared" si="51"/>
        <v>#N/A</v>
      </c>
      <c r="FR24" s="173" t="e">
        <f t="shared" si="52"/>
        <v>#N/A</v>
      </c>
      <c r="FS24" s="173" t="e">
        <f t="shared" si="53"/>
        <v>#N/A</v>
      </c>
      <c r="FT24" s="173" t="e">
        <f t="shared" si="54"/>
        <v>#N/A</v>
      </c>
      <c r="FU24" s="173" t="e">
        <f t="shared" si="55"/>
        <v>#N/A</v>
      </c>
      <c r="FV24" s="173" t="e">
        <f t="shared" si="56"/>
        <v>#N/A</v>
      </c>
      <c r="FW24" s="173" t="e">
        <f t="shared" si="57"/>
        <v>#N/A</v>
      </c>
      <c r="FX24" s="173" t="e">
        <f t="shared" si="58"/>
        <v>#N/A</v>
      </c>
      <c r="FY24" s="173" t="e">
        <f t="shared" si="59"/>
        <v>#N/A</v>
      </c>
      <c r="FZ24" s="173" t="e">
        <f t="shared" si="60"/>
        <v>#N/A</v>
      </c>
      <c r="GA24" s="173" t="e">
        <f t="shared" si="61"/>
        <v>#N/A</v>
      </c>
      <c r="GB24" s="173" t="e">
        <f t="shared" si="62"/>
        <v>#N/A</v>
      </c>
      <c r="GC24" s="173" t="e">
        <f t="shared" si="63"/>
        <v>#N/A</v>
      </c>
      <c r="GD24" s="173" t="e">
        <f t="shared" si="64"/>
        <v>#N/A</v>
      </c>
      <c r="GE24" s="173" t="e">
        <f t="shared" si="65"/>
        <v>#N/A</v>
      </c>
      <c r="GF24" s="173" t="e">
        <f t="shared" si="66"/>
        <v>#N/A</v>
      </c>
      <c r="GG24" s="173" t="e">
        <f t="shared" si="67"/>
        <v>#N/A</v>
      </c>
      <c r="GH24" s="173" t="e">
        <f t="shared" si="68"/>
        <v>#N/A</v>
      </c>
      <c r="GI24" s="173" t="e">
        <f t="shared" si="69"/>
        <v>#N/A</v>
      </c>
      <c r="GJ24" s="173" t="e">
        <f t="shared" si="70"/>
        <v>#N/A</v>
      </c>
      <c r="GK24" s="173" t="e">
        <f t="shared" si="71"/>
        <v>#N/A</v>
      </c>
      <c r="GL24" s="173" t="e">
        <f t="shared" si="72"/>
        <v>#N/A</v>
      </c>
      <c r="GM24" s="173" t="e">
        <f t="shared" si="73"/>
        <v>#N/A</v>
      </c>
      <c r="GN24" s="173" t="e">
        <f t="shared" si="74"/>
        <v>#N/A</v>
      </c>
      <c r="GO24" s="173" t="e">
        <f t="shared" si="75"/>
        <v>#N/A</v>
      </c>
      <c r="GP24" s="173" t="e">
        <f t="shared" si="76"/>
        <v>#N/A</v>
      </c>
      <c r="GQ24" s="173" t="e">
        <f t="shared" si="77"/>
        <v>#N/A</v>
      </c>
      <c r="GR24" s="173" t="e">
        <f t="shared" si="78"/>
        <v>#N/A</v>
      </c>
      <c r="GS24" s="173" t="e">
        <f t="shared" si="79"/>
        <v>#N/A</v>
      </c>
      <c r="GT24" s="173" t="e">
        <f t="shared" si="80"/>
        <v>#N/A</v>
      </c>
      <c r="GU24" s="173" t="e">
        <f t="shared" si="81"/>
        <v>#N/A</v>
      </c>
      <c r="GV24" s="173" t="e">
        <f t="shared" si="82"/>
        <v>#N/A</v>
      </c>
      <c r="GW24" s="173" t="e">
        <f t="shared" si="83"/>
        <v>#N/A</v>
      </c>
      <c r="GX24" s="173" t="e">
        <f t="shared" si="84"/>
        <v>#N/A</v>
      </c>
      <c r="GY24" s="173" t="e">
        <f t="shared" si="85"/>
        <v>#N/A</v>
      </c>
      <c r="GZ24" s="173" t="e">
        <f t="shared" si="86"/>
        <v>#N/A</v>
      </c>
      <c r="HA24" s="173" t="e">
        <f t="shared" si="87"/>
        <v>#N/A</v>
      </c>
      <c r="HB24" s="173" t="e">
        <f t="shared" si="88"/>
        <v>#N/A</v>
      </c>
      <c r="HC24" s="173" t="e">
        <f t="shared" si="89"/>
        <v>#N/A</v>
      </c>
      <c r="HD24" s="173" t="e">
        <f t="shared" si="90"/>
        <v>#N/A</v>
      </c>
      <c r="HE24" s="173" t="e">
        <f t="shared" si="91"/>
        <v>#N/A</v>
      </c>
      <c r="HF24" s="173" t="e">
        <f t="shared" si="92"/>
        <v>#N/A</v>
      </c>
      <c r="HG24" s="173" t="e">
        <f t="shared" si="93"/>
        <v>#N/A</v>
      </c>
      <c r="HH24" s="173" t="e">
        <f t="shared" si="94"/>
        <v>#N/A</v>
      </c>
      <c r="HI24" s="173" t="e">
        <f t="shared" si="95"/>
        <v>#N/A</v>
      </c>
      <c r="HJ24" s="173" t="e">
        <f t="shared" si="96"/>
        <v>#N/A</v>
      </c>
      <c r="HK24" s="173" t="e">
        <f t="shared" si="97"/>
        <v>#N/A</v>
      </c>
      <c r="HL24" s="173" t="e">
        <f t="shared" si="98"/>
        <v>#N/A</v>
      </c>
      <c r="HM24" s="173" t="e">
        <f t="shared" si="99"/>
        <v>#N/A</v>
      </c>
      <c r="HN24" s="173" t="e">
        <f t="shared" si="100"/>
        <v>#N/A</v>
      </c>
      <c r="HO24" s="173" t="e">
        <f t="shared" si="101"/>
        <v>#N/A</v>
      </c>
      <c r="HP24" s="173" t="e">
        <f t="shared" si="102"/>
        <v>#N/A</v>
      </c>
      <c r="HQ24" s="173" t="e">
        <f t="shared" si="103"/>
        <v>#N/A</v>
      </c>
      <c r="HR24" s="173" t="e">
        <f t="shared" si="104"/>
        <v>#N/A</v>
      </c>
      <c r="HS24" s="173" t="e">
        <f t="shared" si="105"/>
        <v>#N/A</v>
      </c>
      <c r="HT24" s="173" t="e">
        <f t="shared" si="106"/>
        <v>#N/A</v>
      </c>
    </row>
    <row r="25" spans="1:228" hidden="1" x14ac:dyDescent="0.25">
      <c r="A25" s="4">
        <v>22</v>
      </c>
      <c r="B25" s="113"/>
      <c r="C25" s="121"/>
      <c r="D25" s="126" t="str">
        <f t="shared" si="107"/>
        <v/>
      </c>
      <c r="E25" s="99"/>
      <c r="F25" s="126" t="str">
        <f t="shared" si="108"/>
        <v/>
      </c>
      <c r="G25" s="121"/>
      <c r="H25" s="114"/>
      <c r="I25" s="36" t="str">
        <f t="shared" si="0"/>
        <v/>
      </c>
      <c r="J25" s="36" t="str">
        <f t="shared" si="1"/>
        <v/>
      </c>
      <c r="K25" s="77" t="str">
        <f t="shared" si="109"/>
        <v/>
      </c>
      <c r="L25" s="23"/>
      <c r="M25" s="58"/>
      <c r="N25" s="300"/>
      <c r="O25" s="78" t="str">
        <f>IF(AND(D25&gt;0,E25&gt;0,F25&gt;0),IF(ISBLANK(N25),IF(ISBLANK(L25),"",(F25-D25)*VLOOKUP(L25,VLookups!$A$4:$B$13,2,FALSE)),N25),"")</f>
        <v/>
      </c>
      <c r="P25" s="79" t="str">
        <f t="shared" si="2"/>
        <v/>
      </c>
      <c r="Q25" s="99"/>
      <c r="R25" s="290" t="str">
        <f>IF(AND(Q25&gt;0,E25&gt;0,NOT(O25="")),ABS(VLOOKUP($Q$1,VLookups!$A$43:$B$44,2,FALSE)-_xlfn.NORM.DIST(Q25,K25,O25,TRUE)),"")</f>
        <v/>
      </c>
      <c r="S25" s="98" t="str">
        <f>IF(AND($D25&gt;0,$E25&gt;0,$F25&gt;0,NOT(ISBLANK($L25))),_xlfn.NORM.INV(ABS(VLOOKUP($Q$1,VLookups!$A$43:$B$44,2,FALSE)-S$3),$K25,$O25),"")</f>
        <v/>
      </c>
      <c r="T25" s="97" t="str">
        <f>IF(AND($D25&gt;0,$E25&gt;0,$F25&gt;0,NOT(ISBLANK($L25))),_xlfn.NORM.INV(ABS(VLOOKUP($Q$1,VLookups!$A$43:$B$44,2,FALSE)-T$3),$K25,$O25),"")</f>
        <v/>
      </c>
      <c r="U25" s="98" t="str">
        <f>IF(AND($D25&gt;0,$E25&gt;0,$F25&gt;0,NOT(ISBLANK($L25))),_xlfn.NORM.INV(ABS(VLOOKUP($Q$1,VLookups!$A$43:$B$44,2,FALSE)-U$3),$K25,$O25),"")</f>
        <v/>
      </c>
      <c r="V25" s="97" t="str">
        <f>IF(AND($D25&gt;0,$E25&gt;0,$F25&gt;0,NOT(ISBLANK($L25))),_xlfn.NORM.INV(ABS(VLOOKUP($Q$1,VLookups!$A$43:$B$44,2,FALSE)-V$3),$K25,$O25),"")</f>
        <v/>
      </c>
      <c r="W25" s="98" t="str">
        <f>IF(AND($D25&gt;0,$E25&gt;0,$F25&gt;0,NOT(ISBLANK($L25))),_xlfn.NORM.INV(ABS(VLOOKUP($Q$1,VLookups!$A$43:$B$44,2,FALSE)-W$3),$K25,$O25),"")</f>
        <v/>
      </c>
      <c r="X25" s="97" t="str">
        <f>IF(AND($D25&gt;0,$E25&gt;0,$F25&gt;0,NOT(ISBLANK($L25))),_xlfn.NORM.INV(ABS(VLOOKUP($Q$1,VLookups!$A$43:$B$44,2,FALSE)-X$3),$K25,$O25),"")</f>
        <v/>
      </c>
      <c r="Y25" s="5"/>
      <c r="Z25" s="172"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3" t="e">
        <f t="shared" si="6"/>
        <v>#N/A</v>
      </c>
      <c r="DY25" s="173" t="e">
        <f t="shared" si="7"/>
        <v>#N/A</v>
      </c>
      <c r="DZ25" s="173" t="e">
        <f t="shared" si="8"/>
        <v>#N/A</v>
      </c>
      <c r="EA25" s="173" t="e">
        <f t="shared" si="9"/>
        <v>#N/A</v>
      </c>
      <c r="EB25" s="173" t="e">
        <f t="shared" si="10"/>
        <v>#N/A</v>
      </c>
      <c r="EC25" s="173" t="e">
        <f t="shared" si="11"/>
        <v>#N/A</v>
      </c>
      <c r="ED25" s="173" t="e">
        <f t="shared" si="12"/>
        <v>#N/A</v>
      </c>
      <c r="EE25" s="173" t="e">
        <f t="shared" si="13"/>
        <v>#N/A</v>
      </c>
      <c r="EF25" s="173" t="e">
        <f t="shared" si="14"/>
        <v>#N/A</v>
      </c>
      <c r="EG25" s="173" t="e">
        <f t="shared" si="15"/>
        <v>#N/A</v>
      </c>
      <c r="EH25" s="173" t="e">
        <f t="shared" si="16"/>
        <v>#N/A</v>
      </c>
      <c r="EI25" s="173" t="e">
        <f t="shared" si="17"/>
        <v>#N/A</v>
      </c>
      <c r="EJ25" s="173" t="e">
        <f t="shared" si="18"/>
        <v>#N/A</v>
      </c>
      <c r="EK25" s="173" t="e">
        <f t="shared" si="19"/>
        <v>#N/A</v>
      </c>
      <c r="EL25" s="173" t="e">
        <f t="shared" si="20"/>
        <v>#N/A</v>
      </c>
      <c r="EM25" s="173" t="e">
        <f t="shared" si="21"/>
        <v>#N/A</v>
      </c>
      <c r="EN25" s="173" t="e">
        <f t="shared" si="22"/>
        <v>#N/A</v>
      </c>
      <c r="EO25" s="173" t="e">
        <f t="shared" si="23"/>
        <v>#N/A</v>
      </c>
      <c r="EP25" s="173" t="e">
        <f t="shared" si="24"/>
        <v>#N/A</v>
      </c>
      <c r="EQ25" s="173" t="e">
        <f t="shared" si="25"/>
        <v>#N/A</v>
      </c>
      <c r="ER25" s="173" t="e">
        <f t="shared" si="26"/>
        <v>#N/A</v>
      </c>
      <c r="ES25" s="173" t="e">
        <f t="shared" si="27"/>
        <v>#N/A</v>
      </c>
      <c r="ET25" s="173" t="e">
        <f t="shared" si="28"/>
        <v>#N/A</v>
      </c>
      <c r="EU25" s="173" t="e">
        <f t="shared" si="29"/>
        <v>#N/A</v>
      </c>
      <c r="EV25" s="173" t="e">
        <f t="shared" si="30"/>
        <v>#N/A</v>
      </c>
      <c r="EW25" s="173" t="e">
        <f t="shared" si="31"/>
        <v>#N/A</v>
      </c>
      <c r="EX25" s="173" t="e">
        <f t="shared" si="32"/>
        <v>#N/A</v>
      </c>
      <c r="EY25" s="173" t="e">
        <f t="shared" si="33"/>
        <v>#N/A</v>
      </c>
      <c r="EZ25" s="173" t="e">
        <f t="shared" si="34"/>
        <v>#N/A</v>
      </c>
      <c r="FA25" s="173" t="e">
        <f t="shared" si="35"/>
        <v>#N/A</v>
      </c>
      <c r="FB25" s="173" t="e">
        <f t="shared" si="36"/>
        <v>#N/A</v>
      </c>
      <c r="FC25" s="173" t="e">
        <f t="shared" si="37"/>
        <v>#N/A</v>
      </c>
      <c r="FD25" s="173" t="e">
        <f t="shared" si="38"/>
        <v>#N/A</v>
      </c>
      <c r="FE25" s="173" t="e">
        <f t="shared" si="39"/>
        <v>#N/A</v>
      </c>
      <c r="FF25" s="173" t="e">
        <f t="shared" si="40"/>
        <v>#N/A</v>
      </c>
      <c r="FG25" s="173" t="e">
        <f t="shared" si="41"/>
        <v>#N/A</v>
      </c>
      <c r="FH25" s="173" t="e">
        <f t="shared" si="42"/>
        <v>#N/A</v>
      </c>
      <c r="FI25" s="173" t="e">
        <f t="shared" si="43"/>
        <v>#N/A</v>
      </c>
      <c r="FJ25" s="173" t="e">
        <f t="shared" si="44"/>
        <v>#N/A</v>
      </c>
      <c r="FK25" s="173" t="e">
        <f t="shared" si="45"/>
        <v>#N/A</v>
      </c>
      <c r="FL25" s="173" t="e">
        <f t="shared" si="46"/>
        <v>#N/A</v>
      </c>
      <c r="FM25" s="173" t="e">
        <f t="shared" si="47"/>
        <v>#N/A</v>
      </c>
      <c r="FN25" s="173" t="e">
        <f t="shared" si="48"/>
        <v>#N/A</v>
      </c>
      <c r="FO25" s="173" t="e">
        <f t="shared" si="49"/>
        <v>#N/A</v>
      </c>
      <c r="FP25" s="173" t="e">
        <f t="shared" si="50"/>
        <v>#N/A</v>
      </c>
      <c r="FQ25" s="173" t="e">
        <f t="shared" si="51"/>
        <v>#N/A</v>
      </c>
      <c r="FR25" s="173" t="e">
        <f t="shared" si="52"/>
        <v>#N/A</v>
      </c>
      <c r="FS25" s="173" t="e">
        <f t="shared" si="53"/>
        <v>#N/A</v>
      </c>
      <c r="FT25" s="173" t="e">
        <f t="shared" si="54"/>
        <v>#N/A</v>
      </c>
      <c r="FU25" s="173" t="e">
        <f t="shared" si="55"/>
        <v>#N/A</v>
      </c>
      <c r="FV25" s="173" t="e">
        <f t="shared" si="56"/>
        <v>#N/A</v>
      </c>
      <c r="FW25" s="173" t="e">
        <f t="shared" si="57"/>
        <v>#N/A</v>
      </c>
      <c r="FX25" s="173" t="e">
        <f t="shared" si="58"/>
        <v>#N/A</v>
      </c>
      <c r="FY25" s="173" t="e">
        <f t="shared" si="59"/>
        <v>#N/A</v>
      </c>
      <c r="FZ25" s="173" t="e">
        <f t="shared" si="60"/>
        <v>#N/A</v>
      </c>
      <c r="GA25" s="173" t="e">
        <f t="shared" si="61"/>
        <v>#N/A</v>
      </c>
      <c r="GB25" s="173" t="e">
        <f t="shared" si="62"/>
        <v>#N/A</v>
      </c>
      <c r="GC25" s="173" t="e">
        <f t="shared" si="63"/>
        <v>#N/A</v>
      </c>
      <c r="GD25" s="173" t="e">
        <f t="shared" si="64"/>
        <v>#N/A</v>
      </c>
      <c r="GE25" s="173" t="e">
        <f t="shared" si="65"/>
        <v>#N/A</v>
      </c>
      <c r="GF25" s="173" t="e">
        <f t="shared" si="66"/>
        <v>#N/A</v>
      </c>
      <c r="GG25" s="173" t="e">
        <f t="shared" si="67"/>
        <v>#N/A</v>
      </c>
      <c r="GH25" s="173" t="e">
        <f t="shared" si="68"/>
        <v>#N/A</v>
      </c>
      <c r="GI25" s="173" t="e">
        <f t="shared" si="69"/>
        <v>#N/A</v>
      </c>
      <c r="GJ25" s="173" t="e">
        <f t="shared" si="70"/>
        <v>#N/A</v>
      </c>
      <c r="GK25" s="173" t="e">
        <f t="shared" si="71"/>
        <v>#N/A</v>
      </c>
      <c r="GL25" s="173" t="e">
        <f t="shared" si="72"/>
        <v>#N/A</v>
      </c>
      <c r="GM25" s="173" t="e">
        <f t="shared" si="73"/>
        <v>#N/A</v>
      </c>
      <c r="GN25" s="173" t="e">
        <f t="shared" si="74"/>
        <v>#N/A</v>
      </c>
      <c r="GO25" s="173" t="e">
        <f t="shared" si="75"/>
        <v>#N/A</v>
      </c>
      <c r="GP25" s="173" t="e">
        <f t="shared" si="76"/>
        <v>#N/A</v>
      </c>
      <c r="GQ25" s="173" t="e">
        <f t="shared" si="77"/>
        <v>#N/A</v>
      </c>
      <c r="GR25" s="173" t="e">
        <f t="shared" si="78"/>
        <v>#N/A</v>
      </c>
      <c r="GS25" s="173" t="e">
        <f t="shared" si="79"/>
        <v>#N/A</v>
      </c>
      <c r="GT25" s="173" t="e">
        <f t="shared" si="80"/>
        <v>#N/A</v>
      </c>
      <c r="GU25" s="173" t="e">
        <f t="shared" si="81"/>
        <v>#N/A</v>
      </c>
      <c r="GV25" s="173" t="e">
        <f t="shared" si="82"/>
        <v>#N/A</v>
      </c>
      <c r="GW25" s="173" t="e">
        <f t="shared" si="83"/>
        <v>#N/A</v>
      </c>
      <c r="GX25" s="173" t="e">
        <f t="shared" si="84"/>
        <v>#N/A</v>
      </c>
      <c r="GY25" s="173" t="e">
        <f t="shared" si="85"/>
        <v>#N/A</v>
      </c>
      <c r="GZ25" s="173" t="e">
        <f t="shared" si="86"/>
        <v>#N/A</v>
      </c>
      <c r="HA25" s="173" t="e">
        <f t="shared" si="87"/>
        <v>#N/A</v>
      </c>
      <c r="HB25" s="173" t="e">
        <f t="shared" si="88"/>
        <v>#N/A</v>
      </c>
      <c r="HC25" s="173" t="e">
        <f t="shared" si="89"/>
        <v>#N/A</v>
      </c>
      <c r="HD25" s="173" t="e">
        <f t="shared" si="90"/>
        <v>#N/A</v>
      </c>
      <c r="HE25" s="173" t="e">
        <f t="shared" si="91"/>
        <v>#N/A</v>
      </c>
      <c r="HF25" s="173" t="e">
        <f t="shared" si="92"/>
        <v>#N/A</v>
      </c>
      <c r="HG25" s="173" t="e">
        <f t="shared" si="93"/>
        <v>#N/A</v>
      </c>
      <c r="HH25" s="173" t="e">
        <f t="shared" si="94"/>
        <v>#N/A</v>
      </c>
      <c r="HI25" s="173" t="e">
        <f t="shared" si="95"/>
        <v>#N/A</v>
      </c>
      <c r="HJ25" s="173" t="e">
        <f t="shared" si="96"/>
        <v>#N/A</v>
      </c>
      <c r="HK25" s="173" t="e">
        <f t="shared" si="97"/>
        <v>#N/A</v>
      </c>
      <c r="HL25" s="173" t="e">
        <f t="shared" si="98"/>
        <v>#N/A</v>
      </c>
      <c r="HM25" s="173" t="e">
        <f t="shared" si="99"/>
        <v>#N/A</v>
      </c>
      <c r="HN25" s="173" t="e">
        <f t="shared" si="100"/>
        <v>#N/A</v>
      </c>
      <c r="HO25" s="173" t="e">
        <f t="shared" si="101"/>
        <v>#N/A</v>
      </c>
      <c r="HP25" s="173" t="e">
        <f t="shared" si="102"/>
        <v>#N/A</v>
      </c>
      <c r="HQ25" s="173" t="e">
        <f t="shared" si="103"/>
        <v>#N/A</v>
      </c>
      <c r="HR25" s="173" t="e">
        <f t="shared" si="104"/>
        <v>#N/A</v>
      </c>
      <c r="HS25" s="173" t="e">
        <f t="shared" si="105"/>
        <v>#N/A</v>
      </c>
      <c r="HT25" s="173" t="e">
        <f t="shared" si="106"/>
        <v>#N/A</v>
      </c>
    </row>
    <row r="26" spans="1:228" hidden="1" x14ac:dyDescent="0.25">
      <c r="A26" s="4">
        <v>23</v>
      </c>
      <c r="B26" s="113"/>
      <c r="C26" s="121"/>
      <c r="D26" s="126" t="str">
        <f t="shared" si="107"/>
        <v/>
      </c>
      <c r="E26" s="99"/>
      <c r="F26" s="126" t="str">
        <f t="shared" si="108"/>
        <v/>
      </c>
      <c r="G26" s="121"/>
      <c r="H26" s="114"/>
      <c r="I26" s="36" t="str">
        <f t="shared" si="0"/>
        <v/>
      </c>
      <c r="J26" s="36" t="str">
        <f t="shared" si="1"/>
        <v/>
      </c>
      <c r="K26" s="77" t="str">
        <f t="shared" si="109"/>
        <v/>
      </c>
      <c r="L26" s="23"/>
      <c r="M26" s="58"/>
      <c r="N26" s="300"/>
      <c r="O26" s="78" t="str">
        <f>IF(AND(D26&gt;0,E26&gt;0,F26&gt;0),IF(ISBLANK(N26),IF(ISBLANK(L26),"",(F26-D26)*VLOOKUP(L26,VLookups!$A$4:$B$13,2,FALSE)),N26),"")</f>
        <v/>
      </c>
      <c r="P26" s="79" t="str">
        <f t="shared" si="2"/>
        <v/>
      </c>
      <c r="Q26" s="99"/>
      <c r="R26" s="290" t="str">
        <f>IF(AND(Q26&gt;0,E26&gt;0,NOT(O26="")),ABS(VLOOKUP($Q$1,VLookups!$A$43:$B$44,2,FALSE)-_xlfn.NORM.DIST(Q26,K26,O26,TRUE)),"")</f>
        <v/>
      </c>
      <c r="S26" s="98" t="str">
        <f>IF(AND($D26&gt;0,$E26&gt;0,$F26&gt;0,NOT(ISBLANK($L26))),_xlfn.NORM.INV(ABS(VLOOKUP($Q$1,VLookups!$A$43:$B$44,2,FALSE)-S$3),$K26,$O26),"")</f>
        <v/>
      </c>
      <c r="T26" s="97" t="str">
        <f>IF(AND($D26&gt;0,$E26&gt;0,$F26&gt;0,NOT(ISBLANK($L26))),_xlfn.NORM.INV(ABS(VLOOKUP($Q$1,VLookups!$A$43:$B$44,2,FALSE)-T$3),$K26,$O26),"")</f>
        <v/>
      </c>
      <c r="U26" s="98" t="str">
        <f>IF(AND($D26&gt;0,$E26&gt;0,$F26&gt;0,NOT(ISBLANK($L26))),_xlfn.NORM.INV(ABS(VLOOKUP($Q$1,VLookups!$A$43:$B$44,2,FALSE)-U$3),$K26,$O26),"")</f>
        <v/>
      </c>
      <c r="V26" s="97" t="str">
        <f>IF(AND($D26&gt;0,$E26&gt;0,$F26&gt;0,NOT(ISBLANK($L26))),_xlfn.NORM.INV(ABS(VLOOKUP($Q$1,VLookups!$A$43:$B$44,2,FALSE)-V$3),$K26,$O26),"")</f>
        <v/>
      </c>
      <c r="W26" s="98" t="str">
        <f>IF(AND($D26&gt;0,$E26&gt;0,$F26&gt;0,NOT(ISBLANK($L26))),_xlfn.NORM.INV(ABS(VLOOKUP($Q$1,VLookups!$A$43:$B$44,2,FALSE)-W$3),$K26,$O26),"")</f>
        <v/>
      </c>
      <c r="X26" s="97" t="str">
        <f>IF(AND($D26&gt;0,$E26&gt;0,$F26&gt;0,NOT(ISBLANK($L26))),_xlfn.NORM.INV(ABS(VLOOKUP($Q$1,VLookups!$A$43:$B$44,2,FALSE)-X$3),$K26,$O26),"")</f>
        <v/>
      </c>
      <c r="Y26" s="5"/>
      <c r="Z26" s="172"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3" t="e">
        <f t="shared" si="6"/>
        <v>#N/A</v>
      </c>
      <c r="DY26" s="173" t="e">
        <f t="shared" si="7"/>
        <v>#N/A</v>
      </c>
      <c r="DZ26" s="173" t="e">
        <f t="shared" si="8"/>
        <v>#N/A</v>
      </c>
      <c r="EA26" s="173" t="e">
        <f t="shared" si="9"/>
        <v>#N/A</v>
      </c>
      <c r="EB26" s="173" t="e">
        <f t="shared" si="10"/>
        <v>#N/A</v>
      </c>
      <c r="EC26" s="173" t="e">
        <f t="shared" si="11"/>
        <v>#N/A</v>
      </c>
      <c r="ED26" s="173" t="e">
        <f t="shared" si="12"/>
        <v>#N/A</v>
      </c>
      <c r="EE26" s="173" t="e">
        <f t="shared" si="13"/>
        <v>#N/A</v>
      </c>
      <c r="EF26" s="173" t="e">
        <f t="shared" si="14"/>
        <v>#N/A</v>
      </c>
      <c r="EG26" s="173" t="e">
        <f t="shared" si="15"/>
        <v>#N/A</v>
      </c>
      <c r="EH26" s="173" t="e">
        <f t="shared" si="16"/>
        <v>#N/A</v>
      </c>
      <c r="EI26" s="173" t="e">
        <f t="shared" si="17"/>
        <v>#N/A</v>
      </c>
      <c r="EJ26" s="173" t="e">
        <f t="shared" si="18"/>
        <v>#N/A</v>
      </c>
      <c r="EK26" s="173" t="e">
        <f t="shared" si="19"/>
        <v>#N/A</v>
      </c>
      <c r="EL26" s="173" t="e">
        <f t="shared" si="20"/>
        <v>#N/A</v>
      </c>
      <c r="EM26" s="173" t="e">
        <f t="shared" si="21"/>
        <v>#N/A</v>
      </c>
      <c r="EN26" s="173" t="e">
        <f t="shared" si="22"/>
        <v>#N/A</v>
      </c>
      <c r="EO26" s="173" t="e">
        <f t="shared" si="23"/>
        <v>#N/A</v>
      </c>
      <c r="EP26" s="173" t="e">
        <f t="shared" si="24"/>
        <v>#N/A</v>
      </c>
      <c r="EQ26" s="173" t="e">
        <f t="shared" si="25"/>
        <v>#N/A</v>
      </c>
      <c r="ER26" s="173" t="e">
        <f t="shared" si="26"/>
        <v>#N/A</v>
      </c>
      <c r="ES26" s="173" t="e">
        <f t="shared" si="27"/>
        <v>#N/A</v>
      </c>
      <c r="ET26" s="173" t="e">
        <f t="shared" si="28"/>
        <v>#N/A</v>
      </c>
      <c r="EU26" s="173" t="e">
        <f t="shared" si="29"/>
        <v>#N/A</v>
      </c>
      <c r="EV26" s="173" t="e">
        <f t="shared" si="30"/>
        <v>#N/A</v>
      </c>
      <c r="EW26" s="173" t="e">
        <f t="shared" si="31"/>
        <v>#N/A</v>
      </c>
      <c r="EX26" s="173" t="e">
        <f t="shared" si="32"/>
        <v>#N/A</v>
      </c>
      <c r="EY26" s="173" t="e">
        <f t="shared" si="33"/>
        <v>#N/A</v>
      </c>
      <c r="EZ26" s="173" t="e">
        <f t="shared" si="34"/>
        <v>#N/A</v>
      </c>
      <c r="FA26" s="173" t="e">
        <f t="shared" si="35"/>
        <v>#N/A</v>
      </c>
      <c r="FB26" s="173" t="e">
        <f t="shared" si="36"/>
        <v>#N/A</v>
      </c>
      <c r="FC26" s="173" t="e">
        <f t="shared" si="37"/>
        <v>#N/A</v>
      </c>
      <c r="FD26" s="173" t="e">
        <f t="shared" si="38"/>
        <v>#N/A</v>
      </c>
      <c r="FE26" s="173" t="e">
        <f t="shared" si="39"/>
        <v>#N/A</v>
      </c>
      <c r="FF26" s="173" t="e">
        <f t="shared" si="40"/>
        <v>#N/A</v>
      </c>
      <c r="FG26" s="173" t="e">
        <f t="shared" si="41"/>
        <v>#N/A</v>
      </c>
      <c r="FH26" s="173" t="e">
        <f t="shared" si="42"/>
        <v>#N/A</v>
      </c>
      <c r="FI26" s="173" t="e">
        <f t="shared" si="43"/>
        <v>#N/A</v>
      </c>
      <c r="FJ26" s="173" t="e">
        <f t="shared" si="44"/>
        <v>#N/A</v>
      </c>
      <c r="FK26" s="173" t="e">
        <f t="shared" si="45"/>
        <v>#N/A</v>
      </c>
      <c r="FL26" s="173" t="e">
        <f t="shared" si="46"/>
        <v>#N/A</v>
      </c>
      <c r="FM26" s="173" t="e">
        <f t="shared" si="47"/>
        <v>#N/A</v>
      </c>
      <c r="FN26" s="173" t="e">
        <f t="shared" si="48"/>
        <v>#N/A</v>
      </c>
      <c r="FO26" s="173" t="e">
        <f t="shared" si="49"/>
        <v>#N/A</v>
      </c>
      <c r="FP26" s="173" t="e">
        <f t="shared" si="50"/>
        <v>#N/A</v>
      </c>
      <c r="FQ26" s="173" t="e">
        <f t="shared" si="51"/>
        <v>#N/A</v>
      </c>
      <c r="FR26" s="173" t="e">
        <f t="shared" si="52"/>
        <v>#N/A</v>
      </c>
      <c r="FS26" s="173" t="e">
        <f t="shared" si="53"/>
        <v>#N/A</v>
      </c>
      <c r="FT26" s="173" t="e">
        <f t="shared" si="54"/>
        <v>#N/A</v>
      </c>
      <c r="FU26" s="173" t="e">
        <f t="shared" si="55"/>
        <v>#N/A</v>
      </c>
      <c r="FV26" s="173" t="e">
        <f t="shared" si="56"/>
        <v>#N/A</v>
      </c>
      <c r="FW26" s="173" t="e">
        <f t="shared" si="57"/>
        <v>#N/A</v>
      </c>
      <c r="FX26" s="173" t="e">
        <f t="shared" si="58"/>
        <v>#N/A</v>
      </c>
      <c r="FY26" s="173" t="e">
        <f t="shared" si="59"/>
        <v>#N/A</v>
      </c>
      <c r="FZ26" s="173" t="e">
        <f t="shared" si="60"/>
        <v>#N/A</v>
      </c>
      <c r="GA26" s="173" t="e">
        <f t="shared" si="61"/>
        <v>#N/A</v>
      </c>
      <c r="GB26" s="173" t="e">
        <f t="shared" si="62"/>
        <v>#N/A</v>
      </c>
      <c r="GC26" s="173" t="e">
        <f t="shared" si="63"/>
        <v>#N/A</v>
      </c>
      <c r="GD26" s="173" t="e">
        <f t="shared" si="64"/>
        <v>#N/A</v>
      </c>
      <c r="GE26" s="173" t="e">
        <f t="shared" si="65"/>
        <v>#N/A</v>
      </c>
      <c r="GF26" s="173" t="e">
        <f t="shared" si="66"/>
        <v>#N/A</v>
      </c>
      <c r="GG26" s="173" t="e">
        <f t="shared" si="67"/>
        <v>#N/A</v>
      </c>
      <c r="GH26" s="173" t="e">
        <f t="shared" si="68"/>
        <v>#N/A</v>
      </c>
      <c r="GI26" s="173" t="e">
        <f t="shared" si="69"/>
        <v>#N/A</v>
      </c>
      <c r="GJ26" s="173" t="e">
        <f t="shared" si="70"/>
        <v>#N/A</v>
      </c>
      <c r="GK26" s="173" t="e">
        <f t="shared" si="71"/>
        <v>#N/A</v>
      </c>
      <c r="GL26" s="173" t="e">
        <f t="shared" si="72"/>
        <v>#N/A</v>
      </c>
      <c r="GM26" s="173" t="e">
        <f t="shared" si="73"/>
        <v>#N/A</v>
      </c>
      <c r="GN26" s="173" t="e">
        <f t="shared" si="74"/>
        <v>#N/A</v>
      </c>
      <c r="GO26" s="173" t="e">
        <f t="shared" si="75"/>
        <v>#N/A</v>
      </c>
      <c r="GP26" s="173" t="e">
        <f t="shared" si="76"/>
        <v>#N/A</v>
      </c>
      <c r="GQ26" s="173" t="e">
        <f t="shared" si="77"/>
        <v>#N/A</v>
      </c>
      <c r="GR26" s="173" t="e">
        <f t="shared" si="78"/>
        <v>#N/A</v>
      </c>
      <c r="GS26" s="173" t="e">
        <f t="shared" si="79"/>
        <v>#N/A</v>
      </c>
      <c r="GT26" s="173" t="e">
        <f t="shared" si="80"/>
        <v>#N/A</v>
      </c>
      <c r="GU26" s="173" t="e">
        <f t="shared" si="81"/>
        <v>#N/A</v>
      </c>
      <c r="GV26" s="173" t="e">
        <f t="shared" si="82"/>
        <v>#N/A</v>
      </c>
      <c r="GW26" s="173" t="e">
        <f t="shared" si="83"/>
        <v>#N/A</v>
      </c>
      <c r="GX26" s="173" t="e">
        <f t="shared" si="84"/>
        <v>#N/A</v>
      </c>
      <c r="GY26" s="173" t="e">
        <f t="shared" si="85"/>
        <v>#N/A</v>
      </c>
      <c r="GZ26" s="173" t="e">
        <f t="shared" si="86"/>
        <v>#N/A</v>
      </c>
      <c r="HA26" s="173" t="e">
        <f t="shared" si="87"/>
        <v>#N/A</v>
      </c>
      <c r="HB26" s="173" t="e">
        <f t="shared" si="88"/>
        <v>#N/A</v>
      </c>
      <c r="HC26" s="173" t="e">
        <f t="shared" si="89"/>
        <v>#N/A</v>
      </c>
      <c r="HD26" s="173" t="e">
        <f t="shared" si="90"/>
        <v>#N/A</v>
      </c>
      <c r="HE26" s="173" t="e">
        <f t="shared" si="91"/>
        <v>#N/A</v>
      </c>
      <c r="HF26" s="173" t="e">
        <f t="shared" si="92"/>
        <v>#N/A</v>
      </c>
      <c r="HG26" s="173" t="e">
        <f t="shared" si="93"/>
        <v>#N/A</v>
      </c>
      <c r="HH26" s="173" t="e">
        <f t="shared" si="94"/>
        <v>#N/A</v>
      </c>
      <c r="HI26" s="173" t="e">
        <f t="shared" si="95"/>
        <v>#N/A</v>
      </c>
      <c r="HJ26" s="173" t="e">
        <f t="shared" si="96"/>
        <v>#N/A</v>
      </c>
      <c r="HK26" s="173" t="e">
        <f t="shared" si="97"/>
        <v>#N/A</v>
      </c>
      <c r="HL26" s="173" t="e">
        <f t="shared" si="98"/>
        <v>#N/A</v>
      </c>
      <c r="HM26" s="173" t="e">
        <f t="shared" si="99"/>
        <v>#N/A</v>
      </c>
      <c r="HN26" s="173" t="e">
        <f t="shared" si="100"/>
        <v>#N/A</v>
      </c>
      <c r="HO26" s="173" t="e">
        <f t="shared" si="101"/>
        <v>#N/A</v>
      </c>
      <c r="HP26" s="173" t="e">
        <f t="shared" si="102"/>
        <v>#N/A</v>
      </c>
      <c r="HQ26" s="173" t="e">
        <f t="shared" si="103"/>
        <v>#N/A</v>
      </c>
      <c r="HR26" s="173" t="e">
        <f t="shared" si="104"/>
        <v>#N/A</v>
      </c>
      <c r="HS26" s="173" t="e">
        <f t="shared" si="105"/>
        <v>#N/A</v>
      </c>
      <c r="HT26" s="173" t="e">
        <f t="shared" si="106"/>
        <v>#N/A</v>
      </c>
    </row>
    <row r="27" spans="1:228" hidden="1" x14ac:dyDescent="0.25">
      <c r="A27" s="4">
        <v>24</v>
      </c>
      <c r="B27" s="113"/>
      <c r="C27" s="121"/>
      <c r="D27" s="126" t="str">
        <f t="shared" si="107"/>
        <v/>
      </c>
      <c r="E27" s="99"/>
      <c r="F27" s="126" t="str">
        <f t="shared" si="108"/>
        <v/>
      </c>
      <c r="G27" s="121"/>
      <c r="H27" s="114"/>
      <c r="I27" s="36" t="str">
        <f t="shared" si="0"/>
        <v/>
      </c>
      <c r="J27" s="36" t="str">
        <f t="shared" si="1"/>
        <v/>
      </c>
      <c r="K27" s="77" t="str">
        <f t="shared" si="109"/>
        <v/>
      </c>
      <c r="L27" s="23"/>
      <c r="M27" s="58"/>
      <c r="N27" s="300"/>
      <c r="O27" s="78" t="str">
        <f>IF(AND(D27&gt;0,E27&gt;0,F27&gt;0),IF(ISBLANK(N27),IF(ISBLANK(L27),"",(F27-D27)*VLOOKUP(L27,VLookups!$A$4:$B$13,2,FALSE)),N27),"")</f>
        <v/>
      </c>
      <c r="P27" s="79" t="str">
        <f t="shared" si="2"/>
        <v/>
      </c>
      <c r="Q27" s="99"/>
      <c r="R27" s="290" t="str">
        <f>IF(AND(Q27&gt;0,E27&gt;0,NOT(O27="")),ABS(VLOOKUP($Q$1,VLookups!$A$43:$B$44,2,FALSE)-_xlfn.NORM.DIST(Q27,K27,O27,TRUE)),"")</f>
        <v/>
      </c>
      <c r="S27" s="98" t="str">
        <f>IF(AND($D27&gt;0,$E27&gt;0,$F27&gt;0,NOT(ISBLANK($L27))),_xlfn.NORM.INV(ABS(VLOOKUP($Q$1,VLookups!$A$43:$B$44,2,FALSE)-S$3),$K27,$O27),"")</f>
        <v/>
      </c>
      <c r="T27" s="97" t="str">
        <f>IF(AND($D27&gt;0,$E27&gt;0,$F27&gt;0,NOT(ISBLANK($L27))),_xlfn.NORM.INV(ABS(VLOOKUP($Q$1,VLookups!$A$43:$B$44,2,FALSE)-T$3),$K27,$O27),"")</f>
        <v/>
      </c>
      <c r="U27" s="98" t="str">
        <f>IF(AND($D27&gt;0,$E27&gt;0,$F27&gt;0,NOT(ISBLANK($L27))),_xlfn.NORM.INV(ABS(VLOOKUP($Q$1,VLookups!$A$43:$B$44,2,FALSE)-U$3),$K27,$O27),"")</f>
        <v/>
      </c>
      <c r="V27" s="97" t="str">
        <f>IF(AND($D27&gt;0,$E27&gt;0,$F27&gt;0,NOT(ISBLANK($L27))),_xlfn.NORM.INV(ABS(VLOOKUP($Q$1,VLookups!$A$43:$B$44,2,FALSE)-V$3),$K27,$O27),"")</f>
        <v/>
      </c>
      <c r="W27" s="98" t="str">
        <f>IF(AND($D27&gt;0,$E27&gt;0,$F27&gt;0,NOT(ISBLANK($L27))),_xlfn.NORM.INV(ABS(VLOOKUP($Q$1,VLookups!$A$43:$B$44,2,FALSE)-W$3),$K27,$O27),"")</f>
        <v/>
      </c>
      <c r="X27" s="97" t="str">
        <f>IF(AND($D27&gt;0,$E27&gt;0,$F27&gt;0,NOT(ISBLANK($L27))),_xlfn.NORM.INV(ABS(VLOOKUP($Q$1,VLookups!$A$43:$B$44,2,FALSE)-X$3),$K27,$O27),"")</f>
        <v/>
      </c>
      <c r="Y27" s="5"/>
      <c r="Z27" s="172"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3" t="e">
        <f t="shared" si="6"/>
        <v>#N/A</v>
      </c>
      <c r="DY27" s="173" t="e">
        <f t="shared" si="7"/>
        <v>#N/A</v>
      </c>
      <c r="DZ27" s="173" t="e">
        <f t="shared" si="8"/>
        <v>#N/A</v>
      </c>
      <c r="EA27" s="173" t="e">
        <f t="shared" si="9"/>
        <v>#N/A</v>
      </c>
      <c r="EB27" s="173" t="e">
        <f t="shared" si="10"/>
        <v>#N/A</v>
      </c>
      <c r="EC27" s="173" t="e">
        <f t="shared" si="11"/>
        <v>#N/A</v>
      </c>
      <c r="ED27" s="173" t="e">
        <f t="shared" si="12"/>
        <v>#N/A</v>
      </c>
      <c r="EE27" s="173" t="e">
        <f t="shared" si="13"/>
        <v>#N/A</v>
      </c>
      <c r="EF27" s="173" t="e">
        <f t="shared" si="14"/>
        <v>#N/A</v>
      </c>
      <c r="EG27" s="173" t="e">
        <f t="shared" si="15"/>
        <v>#N/A</v>
      </c>
      <c r="EH27" s="173" t="e">
        <f t="shared" si="16"/>
        <v>#N/A</v>
      </c>
      <c r="EI27" s="173" t="e">
        <f t="shared" si="17"/>
        <v>#N/A</v>
      </c>
      <c r="EJ27" s="173" t="e">
        <f t="shared" si="18"/>
        <v>#N/A</v>
      </c>
      <c r="EK27" s="173" t="e">
        <f t="shared" si="19"/>
        <v>#N/A</v>
      </c>
      <c r="EL27" s="173" t="e">
        <f t="shared" si="20"/>
        <v>#N/A</v>
      </c>
      <c r="EM27" s="173" t="e">
        <f t="shared" si="21"/>
        <v>#N/A</v>
      </c>
      <c r="EN27" s="173" t="e">
        <f t="shared" si="22"/>
        <v>#N/A</v>
      </c>
      <c r="EO27" s="173" t="e">
        <f t="shared" si="23"/>
        <v>#N/A</v>
      </c>
      <c r="EP27" s="173" t="e">
        <f t="shared" si="24"/>
        <v>#N/A</v>
      </c>
      <c r="EQ27" s="173" t="e">
        <f t="shared" si="25"/>
        <v>#N/A</v>
      </c>
      <c r="ER27" s="173" t="e">
        <f t="shared" si="26"/>
        <v>#N/A</v>
      </c>
      <c r="ES27" s="173" t="e">
        <f t="shared" si="27"/>
        <v>#N/A</v>
      </c>
      <c r="ET27" s="173" t="e">
        <f t="shared" si="28"/>
        <v>#N/A</v>
      </c>
      <c r="EU27" s="173" t="e">
        <f t="shared" si="29"/>
        <v>#N/A</v>
      </c>
      <c r="EV27" s="173" t="e">
        <f t="shared" si="30"/>
        <v>#N/A</v>
      </c>
      <c r="EW27" s="173" t="e">
        <f t="shared" si="31"/>
        <v>#N/A</v>
      </c>
      <c r="EX27" s="173" t="e">
        <f t="shared" si="32"/>
        <v>#N/A</v>
      </c>
      <c r="EY27" s="173" t="e">
        <f t="shared" si="33"/>
        <v>#N/A</v>
      </c>
      <c r="EZ27" s="173" t="e">
        <f t="shared" si="34"/>
        <v>#N/A</v>
      </c>
      <c r="FA27" s="173" t="e">
        <f t="shared" si="35"/>
        <v>#N/A</v>
      </c>
      <c r="FB27" s="173" t="e">
        <f t="shared" si="36"/>
        <v>#N/A</v>
      </c>
      <c r="FC27" s="173" t="e">
        <f t="shared" si="37"/>
        <v>#N/A</v>
      </c>
      <c r="FD27" s="173" t="e">
        <f t="shared" si="38"/>
        <v>#N/A</v>
      </c>
      <c r="FE27" s="173" t="e">
        <f t="shared" si="39"/>
        <v>#N/A</v>
      </c>
      <c r="FF27" s="173" t="e">
        <f t="shared" si="40"/>
        <v>#N/A</v>
      </c>
      <c r="FG27" s="173" t="e">
        <f t="shared" si="41"/>
        <v>#N/A</v>
      </c>
      <c r="FH27" s="173" t="e">
        <f t="shared" si="42"/>
        <v>#N/A</v>
      </c>
      <c r="FI27" s="173" t="e">
        <f t="shared" si="43"/>
        <v>#N/A</v>
      </c>
      <c r="FJ27" s="173" t="e">
        <f t="shared" si="44"/>
        <v>#N/A</v>
      </c>
      <c r="FK27" s="173" t="e">
        <f t="shared" si="45"/>
        <v>#N/A</v>
      </c>
      <c r="FL27" s="173" t="e">
        <f t="shared" si="46"/>
        <v>#N/A</v>
      </c>
      <c r="FM27" s="173" t="e">
        <f t="shared" si="47"/>
        <v>#N/A</v>
      </c>
      <c r="FN27" s="173" t="e">
        <f t="shared" si="48"/>
        <v>#N/A</v>
      </c>
      <c r="FO27" s="173" t="e">
        <f t="shared" si="49"/>
        <v>#N/A</v>
      </c>
      <c r="FP27" s="173" t="e">
        <f t="shared" si="50"/>
        <v>#N/A</v>
      </c>
      <c r="FQ27" s="173" t="e">
        <f t="shared" si="51"/>
        <v>#N/A</v>
      </c>
      <c r="FR27" s="173" t="e">
        <f t="shared" si="52"/>
        <v>#N/A</v>
      </c>
      <c r="FS27" s="173" t="e">
        <f t="shared" si="53"/>
        <v>#N/A</v>
      </c>
      <c r="FT27" s="173" t="e">
        <f t="shared" si="54"/>
        <v>#N/A</v>
      </c>
      <c r="FU27" s="173" t="e">
        <f t="shared" si="55"/>
        <v>#N/A</v>
      </c>
      <c r="FV27" s="173" t="e">
        <f t="shared" si="56"/>
        <v>#N/A</v>
      </c>
      <c r="FW27" s="173" t="e">
        <f t="shared" si="57"/>
        <v>#N/A</v>
      </c>
      <c r="FX27" s="173" t="e">
        <f t="shared" si="58"/>
        <v>#N/A</v>
      </c>
      <c r="FY27" s="173" t="e">
        <f t="shared" si="59"/>
        <v>#N/A</v>
      </c>
      <c r="FZ27" s="173" t="e">
        <f t="shared" si="60"/>
        <v>#N/A</v>
      </c>
      <c r="GA27" s="173" t="e">
        <f t="shared" si="61"/>
        <v>#N/A</v>
      </c>
      <c r="GB27" s="173" t="e">
        <f t="shared" si="62"/>
        <v>#N/A</v>
      </c>
      <c r="GC27" s="173" t="e">
        <f t="shared" si="63"/>
        <v>#N/A</v>
      </c>
      <c r="GD27" s="173" t="e">
        <f t="shared" si="64"/>
        <v>#N/A</v>
      </c>
      <c r="GE27" s="173" t="e">
        <f t="shared" si="65"/>
        <v>#N/A</v>
      </c>
      <c r="GF27" s="173" t="e">
        <f t="shared" si="66"/>
        <v>#N/A</v>
      </c>
      <c r="GG27" s="173" t="e">
        <f t="shared" si="67"/>
        <v>#N/A</v>
      </c>
      <c r="GH27" s="173" t="e">
        <f t="shared" si="68"/>
        <v>#N/A</v>
      </c>
      <c r="GI27" s="173" t="e">
        <f t="shared" si="69"/>
        <v>#N/A</v>
      </c>
      <c r="GJ27" s="173" t="e">
        <f t="shared" si="70"/>
        <v>#N/A</v>
      </c>
      <c r="GK27" s="173" t="e">
        <f t="shared" si="71"/>
        <v>#N/A</v>
      </c>
      <c r="GL27" s="173" t="e">
        <f t="shared" si="72"/>
        <v>#N/A</v>
      </c>
      <c r="GM27" s="173" t="e">
        <f t="shared" si="73"/>
        <v>#N/A</v>
      </c>
      <c r="GN27" s="173" t="e">
        <f t="shared" si="74"/>
        <v>#N/A</v>
      </c>
      <c r="GO27" s="173" t="e">
        <f t="shared" si="75"/>
        <v>#N/A</v>
      </c>
      <c r="GP27" s="173" t="e">
        <f t="shared" si="76"/>
        <v>#N/A</v>
      </c>
      <c r="GQ27" s="173" t="e">
        <f t="shared" si="77"/>
        <v>#N/A</v>
      </c>
      <c r="GR27" s="173" t="e">
        <f t="shared" si="78"/>
        <v>#N/A</v>
      </c>
      <c r="GS27" s="173" t="e">
        <f t="shared" si="79"/>
        <v>#N/A</v>
      </c>
      <c r="GT27" s="173" t="e">
        <f t="shared" si="80"/>
        <v>#N/A</v>
      </c>
      <c r="GU27" s="173" t="e">
        <f t="shared" si="81"/>
        <v>#N/A</v>
      </c>
      <c r="GV27" s="173" t="e">
        <f t="shared" si="82"/>
        <v>#N/A</v>
      </c>
      <c r="GW27" s="173" t="e">
        <f t="shared" si="83"/>
        <v>#N/A</v>
      </c>
      <c r="GX27" s="173" t="e">
        <f t="shared" si="84"/>
        <v>#N/A</v>
      </c>
      <c r="GY27" s="173" t="e">
        <f t="shared" si="85"/>
        <v>#N/A</v>
      </c>
      <c r="GZ27" s="173" t="e">
        <f t="shared" si="86"/>
        <v>#N/A</v>
      </c>
      <c r="HA27" s="173" t="e">
        <f t="shared" si="87"/>
        <v>#N/A</v>
      </c>
      <c r="HB27" s="173" t="e">
        <f t="shared" si="88"/>
        <v>#N/A</v>
      </c>
      <c r="HC27" s="173" t="e">
        <f t="shared" si="89"/>
        <v>#N/A</v>
      </c>
      <c r="HD27" s="173" t="e">
        <f t="shared" si="90"/>
        <v>#N/A</v>
      </c>
      <c r="HE27" s="173" t="e">
        <f t="shared" si="91"/>
        <v>#N/A</v>
      </c>
      <c r="HF27" s="173" t="e">
        <f t="shared" si="92"/>
        <v>#N/A</v>
      </c>
      <c r="HG27" s="173" t="e">
        <f t="shared" si="93"/>
        <v>#N/A</v>
      </c>
      <c r="HH27" s="173" t="e">
        <f t="shared" si="94"/>
        <v>#N/A</v>
      </c>
      <c r="HI27" s="173" t="e">
        <f t="shared" si="95"/>
        <v>#N/A</v>
      </c>
      <c r="HJ27" s="173" t="e">
        <f t="shared" si="96"/>
        <v>#N/A</v>
      </c>
      <c r="HK27" s="173" t="e">
        <f t="shared" si="97"/>
        <v>#N/A</v>
      </c>
      <c r="HL27" s="173" t="e">
        <f t="shared" si="98"/>
        <v>#N/A</v>
      </c>
      <c r="HM27" s="173" t="e">
        <f t="shared" si="99"/>
        <v>#N/A</v>
      </c>
      <c r="HN27" s="173" t="e">
        <f t="shared" si="100"/>
        <v>#N/A</v>
      </c>
      <c r="HO27" s="173" t="e">
        <f t="shared" si="101"/>
        <v>#N/A</v>
      </c>
      <c r="HP27" s="173" t="e">
        <f t="shared" si="102"/>
        <v>#N/A</v>
      </c>
      <c r="HQ27" s="173" t="e">
        <f t="shared" si="103"/>
        <v>#N/A</v>
      </c>
      <c r="HR27" s="173" t="e">
        <f t="shared" si="104"/>
        <v>#N/A</v>
      </c>
      <c r="HS27" s="173" t="e">
        <f t="shared" si="105"/>
        <v>#N/A</v>
      </c>
      <c r="HT27" s="173" t="e">
        <f t="shared" si="106"/>
        <v>#N/A</v>
      </c>
    </row>
    <row r="28" spans="1:228" hidden="1" x14ac:dyDescent="0.25">
      <c r="A28" s="4">
        <v>25</v>
      </c>
      <c r="B28" s="113"/>
      <c r="C28" s="121"/>
      <c r="D28" s="126" t="str">
        <f t="shared" si="107"/>
        <v/>
      </c>
      <c r="E28" s="99"/>
      <c r="F28" s="126" t="str">
        <f t="shared" si="108"/>
        <v/>
      </c>
      <c r="G28" s="121"/>
      <c r="H28" s="114"/>
      <c r="I28" s="36" t="str">
        <f t="shared" si="0"/>
        <v/>
      </c>
      <c r="J28" s="36" t="str">
        <f t="shared" si="1"/>
        <v/>
      </c>
      <c r="K28" s="77" t="str">
        <f t="shared" si="109"/>
        <v/>
      </c>
      <c r="L28" s="23"/>
      <c r="M28" s="58"/>
      <c r="N28" s="300"/>
      <c r="O28" s="78" t="str">
        <f>IF(AND(D28&gt;0,E28&gt;0,F28&gt;0),IF(ISBLANK(N28),IF(ISBLANK(L28),"",(F28-D28)*VLOOKUP(L28,VLookups!$A$4:$B$13,2,FALSE)),N28),"")</f>
        <v/>
      </c>
      <c r="P28" s="79" t="str">
        <f t="shared" si="2"/>
        <v/>
      </c>
      <c r="Q28" s="99"/>
      <c r="R28" s="290" t="str">
        <f>IF(AND(Q28&gt;0,E28&gt;0,NOT(O28="")),ABS(VLOOKUP($Q$1,VLookups!$A$43:$B$44,2,FALSE)-_xlfn.NORM.DIST(Q28,K28,O28,TRUE)),"")</f>
        <v/>
      </c>
      <c r="S28" s="98" t="str">
        <f>IF(AND($D28&gt;0,$E28&gt;0,$F28&gt;0,NOT(ISBLANK($L28))),_xlfn.NORM.INV(ABS(VLOOKUP($Q$1,VLookups!$A$43:$B$44,2,FALSE)-S$3),$K28,$O28),"")</f>
        <v/>
      </c>
      <c r="T28" s="97" t="str">
        <f>IF(AND($D28&gt;0,$E28&gt;0,$F28&gt;0,NOT(ISBLANK($L28))),_xlfn.NORM.INV(ABS(VLOOKUP($Q$1,VLookups!$A$43:$B$44,2,FALSE)-T$3),$K28,$O28),"")</f>
        <v/>
      </c>
      <c r="U28" s="98" t="str">
        <f>IF(AND($D28&gt;0,$E28&gt;0,$F28&gt;0,NOT(ISBLANK($L28))),_xlfn.NORM.INV(ABS(VLOOKUP($Q$1,VLookups!$A$43:$B$44,2,FALSE)-U$3),$K28,$O28),"")</f>
        <v/>
      </c>
      <c r="V28" s="97" t="str">
        <f>IF(AND($D28&gt;0,$E28&gt;0,$F28&gt;0,NOT(ISBLANK($L28))),_xlfn.NORM.INV(ABS(VLOOKUP($Q$1,VLookups!$A$43:$B$44,2,FALSE)-V$3),$K28,$O28),"")</f>
        <v/>
      </c>
      <c r="W28" s="98" t="str">
        <f>IF(AND($D28&gt;0,$E28&gt;0,$F28&gt;0,NOT(ISBLANK($L28))),_xlfn.NORM.INV(ABS(VLOOKUP($Q$1,VLookups!$A$43:$B$44,2,FALSE)-W$3),$K28,$O28),"")</f>
        <v/>
      </c>
      <c r="X28" s="97" t="str">
        <f>IF(AND($D28&gt;0,$E28&gt;0,$F28&gt;0,NOT(ISBLANK($L28))),_xlfn.NORM.INV(ABS(VLOOKUP($Q$1,VLookups!$A$43:$B$44,2,FALSE)-X$3),$K28,$O28),"")</f>
        <v/>
      </c>
      <c r="Y28" s="5"/>
      <c r="Z28" s="172"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3" t="e">
        <f t="shared" si="6"/>
        <v>#N/A</v>
      </c>
      <c r="DY28" s="173" t="e">
        <f t="shared" si="7"/>
        <v>#N/A</v>
      </c>
      <c r="DZ28" s="173" t="e">
        <f t="shared" si="8"/>
        <v>#N/A</v>
      </c>
      <c r="EA28" s="173" t="e">
        <f t="shared" si="9"/>
        <v>#N/A</v>
      </c>
      <c r="EB28" s="173" t="e">
        <f t="shared" si="10"/>
        <v>#N/A</v>
      </c>
      <c r="EC28" s="173" t="e">
        <f t="shared" si="11"/>
        <v>#N/A</v>
      </c>
      <c r="ED28" s="173" t="e">
        <f t="shared" si="12"/>
        <v>#N/A</v>
      </c>
      <c r="EE28" s="173" t="e">
        <f t="shared" si="13"/>
        <v>#N/A</v>
      </c>
      <c r="EF28" s="173" t="e">
        <f t="shared" si="14"/>
        <v>#N/A</v>
      </c>
      <c r="EG28" s="173" t="e">
        <f t="shared" si="15"/>
        <v>#N/A</v>
      </c>
      <c r="EH28" s="173" t="e">
        <f t="shared" si="16"/>
        <v>#N/A</v>
      </c>
      <c r="EI28" s="173" t="e">
        <f t="shared" si="17"/>
        <v>#N/A</v>
      </c>
      <c r="EJ28" s="173" t="e">
        <f t="shared" si="18"/>
        <v>#N/A</v>
      </c>
      <c r="EK28" s="173" t="e">
        <f t="shared" si="19"/>
        <v>#N/A</v>
      </c>
      <c r="EL28" s="173" t="e">
        <f t="shared" si="20"/>
        <v>#N/A</v>
      </c>
      <c r="EM28" s="173" t="e">
        <f t="shared" si="21"/>
        <v>#N/A</v>
      </c>
      <c r="EN28" s="173" t="e">
        <f t="shared" si="22"/>
        <v>#N/A</v>
      </c>
      <c r="EO28" s="173" t="e">
        <f t="shared" si="23"/>
        <v>#N/A</v>
      </c>
      <c r="EP28" s="173" t="e">
        <f t="shared" si="24"/>
        <v>#N/A</v>
      </c>
      <c r="EQ28" s="173" t="e">
        <f t="shared" si="25"/>
        <v>#N/A</v>
      </c>
      <c r="ER28" s="173" t="e">
        <f t="shared" si="26"/>
        <v>#N/A</v>
      </c>
      <c r="ES28" s="173" t="e">
        <f t="shared" si="27"/>
        <v>#N/A</v>
      </c>
      <c r="ET28" s="173" t="e">
        <f t="shared" si="28"/>
        <v>#N/A</v>
      </c>
      <c r="EU28" s="173" t="e">
        <f t="shared" si="29"/>
        <v>#N/A</v>
      </c>
      <c r="EV28" s="173" t="e">
        <f t="shared" si="30"/>
        <v>#N/A</v>
      </c>
      <c r="EW28" s="173" t="e">
        <f t="shared" si="31"/>
        <v>#N/A</v>
      </c>
      <c r="EX28" s="173" t="e">
        <f t="shared" si="32"/>
        <v>#N/A</v>
      </c>
      <c r="EY28" s="173" t="e">
        <f t="shared" si="33"/>
        <v>#N/A</v>
      </c>
      <c r="EZ28" s="173" t="e">
        <f t="shared" si="34"/>
        <v>#N/A</v>
      </c>
      <c r="FA28" s="173" t="e">
        <f t="shared" si="35"/>
        <v>#N/A</v>
      </c>
      <c r="FB28" s="173" t="e">
        <f t="shared" si="36"/>
        <v>#N/A</v>
      </c>
      <c r="FC28" s="173" t="e">
        <f t="shared" si="37"/>
        <v>#N/A</v>
      </c>
      <c r="FD28" s="173" t="e">
        <f t="shared" si="38"/>
        <v>#N/A</v>
      </c>
      <c r="FE28" s="173" t="e">
        <f t="shared" si="39"/>
        <v>#N/A</v>
      </c>
      <c r="FF28" s="173" t="e">
        <f t="shared" si="40"/>
        <v>#N/A</v>
      </c>
      <c r="FG28" s="173" t="e">
        <f t="shared" si="41"/>
        <v>#N/A</v>
      </c>
      <c r="FH28" s="173" t="e">
        <f t="shared" si="42"/>
        <v>#N/A</v>
      </c>
      <c r="FI28" s="173" t="e">
        <f t="shared" si="43"/>
        <v>#N/A</v>
      </c>
      <c r="FJ28" s="173" t="e">
        <f t="shared" si="44"/>
        <v>#N/A</v>
      </c>
      <c r="FK28" s="173" t="e">
        <f t="shared" si="45"/>
        <v>#N/A</v>
      </c>
      <c r="FL28" s="173" t="e">
        <f t="shared" si="46"/>
        <v>#N/A</v>
      </c>
      <c r="FM28" s="173" t="e">
        <f t="shared" si="47"/>
        <v>#N/A</v>
      </c>
      <c r="FN28" s="173" t="e">
        <f t="shared" si="48"/>
        <v>#N/A</v>
      </c>
      <c r="FO28" s="173" t="e">
        <f t="shared" si="49"/>
        <v>#N/A</v>
      </c>
      <c r="FP28" s="173" t="e">
        <f t="shared" si="50"/>
        <v>#N/A</v>
      </c>
      <c r="FQ28" s="173" t="e">
        <f t="shared" si="51"/>
        <v>#N/A</v>
      </c>
      <c r="FR28" s="173" t="e">
        <f t="shared" si="52"/>
        <v>#N/A</v>
      </c>
      <c r="FS28" s="173" t="e">
        <f t="shared" si="53"/>
        <v>#N/A</v>
      </c>
      <c r="FT28" s="173" t="e">
        <f t="shared" si="54"/>
        <v>#N/A</v>
      </c>
      <c r="FU28" s="173" t="e">
        <f t="shared" si="55"/>
        <v>#N/A</v>
      </c>
      <c r="FV28" s="173" t="e">
        <f t="shared" si="56"/>
        <v>#N/A</v>
      </c>
      <c r="FW28" s="173" t="e">
        <f t="shared" si="57"/>
        <v>#N/A</v>
      </c>
      <c r="FX28" s="173" t="e">
        <f t="shared" si="58"/>
        <v>#N/A</v>
      </c>
      <c r="FY28" s="173" t="e">
        <f t="shared" si="59"/>
        <v>#N/A</v>
      </c>
      <c r="FZ28" s="173" t="e">
        <f t="shared" si="60"/>
        <v>#N/A</v>
      </c>
      <c r="GA28" s="173" t="e">
        <f t="shared" si="61"/>
        <v>#N/A</v>
      </c>
      <c r="GB28" s="173" t="e">
        <f t="shared" si="62"/>
        <v>#N/A</v>
      </c>
      <c r="GC28" s="173" t="e">
        <f t="shared" si="63"/>
        <v>#N/A</v>
      </c>
      <c r="GD28" s="173" t="e">
        <f t="shared" si="64"/>
        <v>#N/A</v>
      </c>
      <c r="GE28" s="173" t="e">
        <f t="shared" si="65"/>
        <v>#N/A</v>
      </c>
      <c r="GF28" s="173" t="e">
        <f t="shared" si="66"/>
        <v>#N/A</v>
      </c>
      <c r="GG28" s="173" t="e">
        <f t="shared" si="67"/>
        <v>#N/A</v>
      </c>
      <c r="GH28" s="173" t="e">
        <f t="shared" si="68"/>
        <v>#N/A</v>
      </c>
      <c r="GI28" s="173" t="e">
        <f t="shared" si="69"/>
        <v>#N/A</v>
      </c>
      <c r="GJ28" s="173" t="e">
        <f t="shared" si="70"/>
        <v>#N/A</v>
      </c>
      <c r="GK28" s="173" t="e">
        <f t="shared" si="71"/>
        <v>#N/A</v>
      </c>
      <c r="GL28" s="173" t="e">
        <f t="shared" si="72"/>
        <v>#N/A</v>
      </c>
      <c r="GM28" s="173" t="e">
        <f t="shared" si="73"/>
        <v>#N/A</v>
      </c>
      <c r="GN28" s="173" t="e">
        <f t="shared" si="74"/>
        <v>#N/A</v>
      </c>
      <c r="GO28" s="173" t="e">
        <f t="shared" si="75"/>
        <v>#N/A</v>
      </c>
      <c r="GP28" s="173" t="e">
        <f t="shared" si="76"/>
        <v>#N/A</v>
      </c>
      <c r="GQ28" s="173" t="e">
        <f t="shared" si="77"/>
        <v>#N/A</v>
      </c>
      <c r="GR28" s="173" t="e">
        <f t="shared" si="78"/>
        <v>#N/A</v>
      </c>
      <c r="GS28" s="173" t="e">
        <f t="shared" si="79"/>
        <v>#N/A</v>
      </c>
      <c r="GT28" s="173" t="e">
        <f t="shared" si="80"/>
        <v>#N/A</v>
      </c>
      <c r="GU28" s="173" t="e">
        <f t="shared" si="81"/>
        <v>#N/A</v>
      </c>
      <c r="GV28" s="173" t="e">
        <f t="shared" si="82"/>
        <v>#N/A</v>
      </c>
      <c r="GW28" s="173" t="e">
        <f t="shared" si="83"/>
        <v>#N/A</v>
      </c>
      <c r="GX28" s="173" t="e">
        <f t="shared" si="84"/>
        <v>#N/A</v>
      </c>
      <c r="GY28" s="173" t="e">
        <f t="shared" si="85"/>
        <v>#N/A</v>
      </c>
      <c r="GZ28" s="173" t="e">
        <f t="shared" si="86"/>
        <v>#N/A</v>
      </c>
      <c r="HA28" s="173" t="e">
        <f t="shared" si="87"/>
        <v>#N/A</v>
      </c>
      <c r="HB28" s="173" t="e">
        <f t="shared" si="88"/>
        <v>#N/A</v>
      </c>
      <c r="HC28" s="173" t="e">
        <f t="shared" si="89"/>
        <v>#N/A</v>
      </c>
      <c r="HD28" s="173" t="e">
        <f t="shared" si="90"/>
        <v>#N/A</v>
      </c>
      <c r="HE28" s="173" t="e">
        <f t="shared" si="91"/>
        <v>#N/A</v>
      </c>
      <c r="HF28" s="173" t="e">
        <f t="shared" si="92"/>
        <v>#N/A</v>
      </c>
      <c r="HG28" s="173" t="e">
        <f t="shared" si="93"/>
        <v>#N/A</v>
      </c>
      <c r="HH28" s="173" t="e">
        <f t="shared" si="94"/>
        <v>#N/A</v>
      </c>
      <c r="HI28" s="173" t="e">
        <f t="shared" si="95"/>
        <v>#N/A</v>
      </c>
      <c r="HJ28" s="173" t="e">
        <f t="shared" si="96"/>
        <v>#N/A</v>
      </c>
      <c r="HK28" s="173" t="e">
        <f t="shared" si="97"/>
        <v>#N/A</v>
      </c>
      <c r="HL28" s="173" t="e">
        <f t="shared" si="98"/>
        <v>#N/A</v>
      </c>
      <c r="HM28" s="173" t="e">
        <f t="shared" si="99"/>
        <v>#N/A</v>
      </c>
      <c r="HN28" s="173" t="e">
        <f t="shared" si="100"/>
        <v>#N/A</v>
      </c>
      <c r="HO28" s="173" t="e">
        <f t="shared" si="101"/>
        <v>#N/A</v>
      </c>
      <c r="HP28" s="173" t="e">
        <f t="shared" si="102"/>
        <v>#N/A</v>
      </c>
      <c r="HQ28" s="173" t="e">
        <f t="shared" si="103"/>
        <v>#N/A</v>
      </c>
      <c r="HR28" s="173" t="e">
        <f t="shared" si="104"/>
        <v>#N/A</v>
      </c>
      <c r="HS28" s="173" t="e">
        <f t="shared" si="105"/>
        <v>#N/A</v>
      </c>
      <c r="HT28" s="173" t="e">
        <f t="shared" si="106"/>
        <v>#N/A</v>
      </c>
    </row>
    <row r="29" spans="1:228" hidden="1" x14ac:dyDescent="0.25">
      <c r="A29" s="4">
        <v>26</v>
      </c>
      <c r="B29" s="113"/>
      <c r="C29" s="121"/>
      <c r="D29" s="126" t="str">
        <f t="shared" si="107"/>
        <v/>
      </c>
      <c r="E29" s="99"/>
      <c r="F29" s="126" t="str">
        <f t="shared" si="108"/>
        <v/>
      </c>
      <c r="G29" s="121"/>
      <c r="H29" s="114"/>
      <c r="I29" s="36" t="str">
        <f t="shared" si="0"/>
        <v/>
      </c>
      <c r="J29" s="36" t="str">
        <f t="shared" si="1"/>
        <v/>
      </c>
      <c r="K29" s="77" t="str">
        <f t="shared" si="109"/>
        <v/>
      </c>
      <c r="L29" s="23"/>
      <c r="M29" s="58"/>
      <c r="N29" s="300"/>
      <c r="O29" s="78" t="str">
        <f>IF(AND(D29&gt;0,E29&gt;0,F29&gt;0),IF(ISBLANK(N29),IF(ISBLANK(L29),"",(F29-D29)*VLOOKUP(L29,VLookups!$A$4:$B$13,2,FALSE)),N29),"")</f>
        <v/>
      </c>
      <c r="P29" s="79" t="str">
        <f t="shared" si="2"/>
        <v/>
      </c>
      <c r="Q29" s="99"/>
      <c r="R29" s="290" t="str">
        <f>IF(AND(Q29&gt;0,E29&gt;0,NOT(O29="")),ABS(VLOOKUP($Q$1,VLookups!$A$43:$B$44,2,FALSE)-_xlfn.NORM.DIST(Q29,K29,O29,TRUE)),"")</f>
        <v/>
      </c>
      <c r="S29" s="98" t="str">
        <f>IF(AND($D29&gt;0,$E29&gt;0,$F29&gt;0,NOT(ISBLANK($L29))),_xlfn.NORM.INV(ABS(VLOOKUP($Q$1,VLookups!$A$43:$B$44,2,FALSE)-S$3),$K29,$O29),"")</f>
        <v/>
      </c>
      <c r="T29" s="97" t="str">
        <f>IF(AND($D29&gt;0,$E29&gt;0,$F29&gt;0,NOT(ISBLANK($L29))),_xlfn.NORM.INV(ABS(VLOOKUP($Q$1,VLookups!$A$43:$B$44,2,FALSE)-T$3),$K29,$O29),"")</f>
        <v/>
      </c>
      <c r="U29" s="98" t="str">
        <f>IF(AND($D29&gt;0,$E29&gt;0,$F29&gt;0,NOT(ISBLANK($L29))),_xlfn.NORM.INV(ABS(VLOOKUP($Q$1,VLookups!$A$43:$B$44,2,FALSE)-U$3),$K29,$O29),"")</f>
        <v/>
      </c>
      <c r="V29" s="97" t="str">
        <f>IF(AND($D29&gt;0,$E29&gt;0,$F29&gt;0,NOT(ISBLANK($L29))),_xlfn.NORM.INV(ABS(VLOOKUP($Q$1,VLookups!$A$43:$B$44,2,FALSE)-V$3),$K29,$O29),"")</f>
        <v/>
      </c>
      <c r="W29" s="98" t="str">
        <f>IF(AND($D29&gt;0,$E29&gt;0,$F29&gt;0,NOT(ISBLANK($L29))),_xlfn.NORM.INV(ABS(VLOOKUP($Q$1,VLookups!$A$43:$B$44,2,FALSE)-W$3),$K29,$O29),"")</f>
        <v/>
      </c>
      <c r="X29" s="97" t="str">
        <f>IF(AND($D29&gt;0,$E29&gt;0,$F29&gt;0,NOT(ISBLANK($L29))),_xlfn.NORM.INV(ABS(VLOOKUP($Q$1,VLookups!$A$43:$B$44,2,FALSE)-X$3),$K29,$O29),"")</f>
        <v/>
      </c>
      <c r="Y29" s="5"/>
      <c r="Z29" s="172"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3" t="e">
        <f t="shared" si="6"/>
        <v>#N/A</v>
      </c>
      <c r="DY29" s="173" t="e">
        <f t="shared" si="7"/>
        <v>#N/A</v>
      </c>
      <c r="DZ29" s="173" t="e">
        <f t="shared" si="8"/>
        <v>#N/A</v>
      </c>
      <c r="EA29" s="173" t="e">
        <f t="shared" si="9"/>
        <v>#N/A</v>
      </c>
      <c r="EB29" s="173" t="e">
        <f t="shared" si="10"/>
        <v>#N/A</v>
      </c>
      <c r="EC29" s="173" t="e">
        <f t="shared" si="11"/>
        <v>#N/A</v>
      </c>
      <c r="ED29" s="173" t="e">
        <f t="shared" si="12"/>
        <v>#N/A</v>
      </c>
      <c r="EE29" s="173" t="e">
        <f t="shared" si="13"/>
        <v>#N/A</v>
      </c>
      <c r="EF29" s="173" t="e">
        <f t="shared" si="14"/>
        <v>#N/A</v>
      </c>
      <c r="EG29" s="173" t="e">
        <f t="shared" si="15"/>
        <v>#N/A</v>
      </c>
      <c r="EH29" s="173" t="e">
        <f t="shared" si="16"/>
        <v>#N/A</v>
      </c>
      <c r="EI29" s="173" t="e">
        <f t="shared" si="17"/>
        <v>#N/A</v>
      </c>
      <c r="EJ29" s="173" t="e">
        <f t="shared" si="18"/>
        <v>#N/A</v>
      </c>
      <c r="EK29" s="173" t="e">
        <f t="shared" si="19"/>
        <v>#N/A</v>
      </c>
      <c r="EL29" s="173" t="e">
        <f t="shared" si="20"/>
        <v>#N/A</v>
      </c>
      <c r="EM29" s="173" t="e">
        <f t="shared" si="21"/>
        <v>#N/A</v>
      </c>
      <c r="EN29" s="173" t="e">
        <f t="shared" si="22"/>
        <v>#N/A</v>
      </c>
      <c r="EO29" s="173" t="e">
        <f t="shared" si="23"/>
        <v>#N/A</v>
      </c>
      <c r="EP29" s="173" t="e">
        <f t="shared" si="24"/>
        <v>#N/A</v>
      </c>
      <c r="EQ29" s="173" t="e">
        <f t="shared" si="25"/>
        <v>#N/A</v>
      </c>
      <c r="ER29" s="173" t="e">
        <f t="shared" si="26"/>
        <v>#N/A</v>
      </c>
      <c r="ES29" s="173" t="e">
        <f t="shared" si="27"/>
        <v>#N/A</v>
      </c>
      <c r="ET29" s="173" t="e">
        <f t="shared" si="28"/>
        <v>#N/A</v>
      </c>
      <c r="EU29" s="173" t="e">
        <f t="shared" si="29"/>
        <v>#N/A</v>
      </c>
      <c r="EV29" s="173" t="e">
        <f t="shared" si="30"/>
        <v>#N/A</v>
      </c>
      <c r="EW29" s="173" t="e">
        <f t="shared" si="31"/>
        <v>#N/A</v>
      </c>
      <c r="EX29" s="173" t="e">
        <f t="shared" si="32"/>
        <v>#N/A</v>
      </c>
      <c r="EY29" s="173" t="e">
        <f t="shared" si="33"/>
        <v>#N/A</v>
      </c>
      <c r="EZ29" s="173" t="e">
        <f t="shared" si="34"/>
        <v>#N/A</v>
      </c>
      <c r="FA29" s="173" t="e">
        <f t="shared" si="35"/>
        <v>#N/A</v>
      </c>
      <c r="FB29" s="173" t="e">
        <f t="shared" si="36"/>
        <v>#N/A</v>
      </c>
      <c r="FC29" s="173" t="e">
        <f t="shared" si="37"/>
        <v>#N/A</v>
      </c>
      <c r="FD29" s="173" t="e">
        <f t="shared" si="38"/>
        <v>#N/A</v>
      </c>
      <c r="FE29" s="173" t="e">
        <f t="shared" si="39"/>
        <v>#N/A</v>
      </c>
      <c r="FF29" s="173" t="e">
        <f t="shared" si="40"/>
        <v>#N/A</v>
      </c>
      <c r="FG29" s="173" t="e">
        <f t="shared" si="41"/>
        <v>#N/A</v>
      </c>
      <c r="FH29" s="173" t="e">
        <f t="shared" si="42"/>
        <v>#N/A</v>
      </c>
      <c r="FI29" s="173" t="e">
        <f t="shared" si="43"/>
        <v>#N/A</v>
      </c>
      <c r="FJ29" s="173" t="e">
        <f t="shared" si="44"/>
        <v>#N/A</v>
      </c>
      <c r="FK29" s="173" t="e">
        <f t="shared" si="45"/>
        <v>#N/A</v>
      </c>
      <c r="FL29" s="173" t="e">
        <f t="shared" si="46"/>
        <v>#N/A</v>
      </c>
      <c r="FM29" s="173" t="e">
        <f t="shared" si="47"/>
        <v>#N/A</v>
      </c>
      <c r="FN29" s="173" t="e">
        <f t="shared" si="48"/>
        <v>#N/A</v>
      </c>
      <c r="FO29" s="173" t="e">
        <f t="shared" si="49"/>
        <v>#N/A</v>
      </c>
      <c r="FP29" s="173" t="e">
        <f t="shared" si="50"/>
        <v>#N/A</v>
      </c>
      <c r="FQ29" s="173" t="e">
        <f t="shared" si="51"/>
        <v>#N/A</v>
      </c>
      <c r="FR29" s="173" t="e">
        <f t="shared" si="52"/>
        <v>#N/A</v>
      </c>
      <c r="FS29" s="173" t="e">
        <f t="shared" si="53"/>
        <v>#N/A</v>
      </c>
      <c r="FT29" s="173" t="e">
        <f t="shared" si="54"/>
        <v>#N/A</v>
      </c>
      <c r="FU29" s="173" t="e">
        <f t="shared" si="55"/>
        <v>#N/A</v>
      </c>
      <c r="FV29" s="173" t="e">
        <f t="shared" si="56"/>
        <v>#N/A</v>
      </c>
      <c r="FW29" s="173" t="e">
        <f t="shared" si="57"/>
        <v>#N/A</v>
      </c>
      <c r="FX29" s="173" t="e">
        <f t="shared" si="58"/>
        <v>#N/A</v>
      </c>
      <c r="FY29" s="173" t="e">
        <f t="shared" si="59"/>
        <v>#N/A</v>
      </c>
      <c r="FZ29" s="173" t="e">
        <f t="shared" si="60"/>
        <v>#N/A</v>
      </c>
      <c r="GA29" s="173" t="e">
        <f t="shared" si="61"/>
        <v>#N/A</v>
      </c>
      <c r="GB29" s="173" t="e">
        <f t="shared" si="62"/>
        <v>#N/A</v>
      </c>
      <c r="GC29" s="173" t="e">
        <f t="shared" si="63"/>
        <v>#N/A</v>
      </c>
      <c r="GD29" s="173" t="e">
        <f t="shared" si="64"/>
        <v>#N/A</v>
      </c>
      <c r="GE29" s="173" t="e">
        <f t="shared" si="65"/>
        <v>#N/A</v>
      </c>
      <c r="GF29" s="173" t="e">
        <f t="shared" si="66"/>
        <v>#N/A</v>
      </c>
      <c r="GG29" s="173" t="e">
        <f t="shared" si="67"/>
        <v>#N/A</v>
      </c>
      <c r="GH29" s="173" t="e">
        <f t="shared" si="68"/>
        <v>#N/A</v>
      </c>
      <c r="GI29" s="173" t="e">
        <f t="shared" si="69"/>
        <v>#N/A</v>
      </c>
      <c r="GJ29" s="173" t="e">
        <f t="shared" si="70"/>
        <v>#N/A</v>
      </c>
      <c r="GK29" s="173" t="e">
        <f t="shared" si="71"/>
        <v>#N/A</v>
      </c>
      <c r="GL29" s="173" t="e">
        <f t="shared" si="72"/>
        <v>#N/A</v>
      </c>
      <c r="GM29" s="173" t="e">
        <f t="shared" si="73"/>
        <v>#N/A</v>
      </c>
      <c r="GN29" s="173" t="e">
        <f t="shared" si="74"/>
        <v>#N/A</v>
      </c>
      <c r="GO29" s="173" t="e">
        <f t="shared" si="75"/>
        <v>#N/A</v>
      </c>
      <c r="GP29" s="173" t="e">
        <f t="shared" si="76"/>
        <v>#N/A</v>
      </c>
      <c r="GQ29" s="173" t="e">
        <f t="shared" si="77"/>
        <v>#N/A</v>
      </c>
      <c r="GR29" s="173" t="e">
        <f t="shared" si="78"/>
        <v>#N/A</v>
      </c>
      <c r="GS29" s="173" t="e">
        <f t="shared" si="79"/>
        <v>#N/A</v>
      </c>
      <c r="GT29" s="173" t="e">
        <f t="shared" si="80"/>
        <v>#N/A</v>
      </c>
      <c r="GU29" s="173" t="e">
        <f t="shared" si="81"/>
        <v>#N/A</v>
      </c>
      <c r="GV29" s="173" t="e">
        <f t="shared" si="82"/>
        <v>#N/A</v>
      </c>
      <c r="GW29" s="173" t="e">
        <f t="shared" si="83"/>
        <v>#N/A</v>
      </c>
      <c r="GX29" s="173" t="e">
        <f t="shared" si="84"/>
        <v>#N/A</v>
      </c>
      <c r="GY29" s="173" t="e">
        <f t="shared" si="85"/>
        <v>#N/A</v>
      </c>
      <c r="GZ29" s="173" t="e">
        <f t="shared" si="86"/>
        <v>#N/A</v>
      </c>
      <c r="HA29" s="173" t="e">
        <f t="shared" si="87"/>
        <v>#N/A</v>
      </c>
      <c r="HB29" s="173" t="e">
        <f t="shared" si="88"/>
        <v>#N/A</v>
      </c>
      <c r="HC29" s="173" t="e">
        <f t="shared" si="89"/>
        <v>#N/A</v>
      </c>
      <c r="HD29" s="173" t="e">
        <f t="shared" si="90"/>
        <v>#N/A</v>
      </c>
      <c r="HE29" s="173" t="e">
        <f t="shared" si="91"/>
        <v>#N/A</v>
      </c>
      <c r="HF29" s="173" t="e">
        <f t="shared" si="92"/>
        <v>#N/A</v>
      </c>
      <c r="HG29" s="173" t="e">
        <f t="shared" si="93"/>
        <v>#N/A</v>
      </c>
      <c r="HH29" s="173" t="e">
        <f t="shared" si="94"/>
        <v>#N/A</v>
      </c>
      <c r="HI29" s="173" t="e">
        <f t="shared" si="95"/>
        <v>#N/A</v>
      </c>
      <c r="HJ29" s="173" t="e">
        <f t="shared" si="96"/>
        <v>#N/A</v>
      </c>
      <c r="HK29" s="173" t="e">
        <f t="shared" si="97"/>
        <v>#N/A</v>
      </c>
      <c r="HL29" s="173" t="e">
        <f t="shared" si="98"/>
        <v>#N/A</v>
      </c>
      <c r="HM29" s="173" t="e">
        <f t="shared" si="99"/>
        <v>#N/A</v>
      </c>
      <c r="HN29" s="173" t="e">
        <f t="shared" si="100"/>
        <v>#N/A</v>
      </c>
      <c r="HO29" s="173" t="e">
        <f t="shared" si="101"/>
        <v>#N/A</v>
      </c>
      <c r="HP29" s="173" t="e">
        <f t="shared" si="102"/>
        <v>#N/A</v>
      </c>
      <c r="HQ29" s="173" t="e">
        <f t="shared" si="103"/>
        <v>#N/A</v>
      </c>
      <c r="HR29" s="173" t="e">
        <f t="shared" si="104"/>
        <v>#N/A</v>
      </c>
      <c r="HS29" s="173" t="e">
        <f t="shared" si="105"/>
        <v>#N/A</v>
      </c>
      <c r="HT29" s="173" t="e">
        <f t="shared" si="106"/>
        <v>#N/A</v>
      </c>
    </row>
    <row r="30" spans="1:228" hidden="1" x14ac:dyDescent="0.25">
      <c r="A30" s="4">
        <v>27</v>
      </c>
      <c r="B30" s="113"/>
      <c r="C30" s="121"/>
      <c r="D30" s="126" t="str">
        <f t="shared" si="107"/>
        <v/>
      </c>
      <c r="E30" s="99"/>
      <c r="F30" s="126" t="str">
        <f t="shared" si="108"/>
        <v/>
      </c>
      <c r="G30" s="121"/>
      <c r="H30" s="114"/>
      <c r="I30" s="36" t="str">
        <f t="shared" si="0"/>
        <v/>
      </c>
      <c r="J30" s="36" t="str">
        <f t="shared" si="1"/>
        <v/>
      </c>
      <c r="K30" s="77" t="str">
        <f t="shared" si="109"/>
        <v/>
      </c>
      <c r="L30" s="23"/>
      <c r="M30" s="58"/>
      <c r="N30" s="300"/>
      <c r="O30" s="78" t="str">
        <f>IF(AND(D30&gt;0,E30&gt;0,F30&gt;0),IF(ISBLANK(N30),IF(ISBLANK(L30),"",(F30-D30)*VLOOKUP(L30,VLookups!$A$4:$B$13,2,FALSE)),N30),"")</f>
        <v/>
      </c>
      <c r="P30" s="79" t="str">
        <f t="shared" si="2"/>
        <v/>
      </c>
      <c r="Q30" s="99"/>
      <c r="R30" s="290" t="str">
        <f>IF(AND(Q30&gt;0,E30&gt;0,NOT(O30="")),ABS(VLOOKUP($Q$1,VLookups!$A$43:$B$44,2,FALSE)-_xlfn.NORM.DIST(Q30,K30,O30,TRUE)),"")</f>
        <v/>
      </c>
      <c r="S30" s="98" t="str">
        <f>IF(AND($D30&gt;0,$E30&gt;0,$F30&gt;0,NOT(ISBLANK($L30))),_xlfn.NORM.INV(ABS(VLOOKUP($Q$1,VLookups!$A$43:$B$44,2,FALSE)-S$3),$K30,$O30),"")</f>
        <v/>
      </c>
      <c r="T30" s="97" t="str">
        <f>IF(AND($D30&gt;0,$E30&gt;0,$F30&gt;0,NOT(ISBLANK($L30))),_xlfn.NORM.INV(ABS(VLOOKUP($Q$1,VLookups!$A$43:$B$44,2,FALSE)-T$3),$K30,$O30),"")</f>
        <v/>
      </c>
      <c r="U30" s="98" t="str">
        <f>IF(AND($D30&gt;0,$E30&gt;0,$F30&gt;0,NOT(ISBLANK($L30))),_xlfn.NORM.INV(ABS(VLOOKUP($Q$1,VLookups!$A$43:$B$44,2,FALSE)-U$3),$K30,$O30),"")</f>
        <v/>
      </c>
      <c r="V30" s="97" t="str">
        <f>IF(AND($D30&gt;0,$E30&gt;0,$F30&gt;0,NOT(ISBLANK($L30))),_xlfn.NORM.INV(ABS(VLOOKUP($Q$1,VLookups!$A$43:$B$44,2,FALSE)-V$3),$K30,$O30),"")</f>
        <v/>
      </c>
      <c r="W30" s="98" t="str">
        <f>IF(AND($D30&gt;0,$E30&gt;0,$F30&gt;0,NOT(ISBLANK($L30))),_xlfn.NORM.INV(ABS(VLOOKUP($Q$1,VLookups!$A$43:$B$44,2,FALSE)-W$3),$K30,$O30),"")</f>
        <v/>
      </c>
      <c r="X30" s="97" t="str">
        <f>IF(AND($D30&gt;0,$E30&gt;0,$F30&gt;0,NOT(ISBLANK($L30))),_xlfn.NORM.INV(ABS(VLOOKUP($Q$1,VLookups!$A$43:$B$44,2,FALSE)-X$3),$K30,$O30),"")</f>
        <v/>
      </c>
      <c r="Y30" s="5"/>
      <c r="Z30" s="172"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3" t="e">
        <f t="shared" si="6"/>
        <v>#N/A</v>
      </c>
      <c r="DY30" s="173" t="e">
        <f t="shared" si="7"/>
        <v>#N/A</v>
      </c>
      <c r="DZ30" s="173" t="e">
        <f t="shared" si="8"/>
        <v>#N/A</v>
      </c>
      <c r="EA30" s="173" t="e">
        <f t="shared" si="9"/>
        <v>#N/A</v>
      </c>
      <c r="EB30" s="173" t="e">
        <f t="shared" si="10"/>
        <v>#N/A</v>
      </c>
      <c r="EC30" s="173" t="e">
        <f t="shared" si="11"/>
        <v>#N/A</v>
      </c>
      <c r="ED30" s="173" t="e">
        <f t="shared" si="12"/>
        <v>#N/A</v>
      </c>
      <c r="EE30" s="173" t="e">
        <f t="shared" si="13"/>
        <v>#N/A</v>
      </c>
      <c r="EF30" s="173" t="e">
        <f t="shared" si="14"/>
        <v>#N/A</v>
      </c>
      <c r="EG30" s="173" t="e">
        <f t="shared" si="15"/>
        <v>#N/A</v>
      </c>
      <c r="EH30" s="173" t="e">
        <f t="shared" si="16"/>
        <v>#N/A</v>
      </c>
      <c r="EI30" s="173" t="e">
        <f t="shared" si="17"/>
        <v>#N/A</v>
      </c>
      <c r="EJ30" s="173" t="e">
        <f t="shared" si="18"/>
        <v>#N/A</v>
      </c>
      <c r="EK30" s="173" t="e">
        <f t="shared" si="19"/>
        <v>#N/A</v>
      </c>
      <c r="EL30" s="173" t="e">
        <f t="shared" si="20"/>
        <v>#N/A</v>
      </c>
      <c r="EM30" s="173" t="e">
        <f t="shared" si="21"/>
        <v>#N/A</v>
      </c>
      <c r="EN30" s="173" t="e">
        <f t="shared" si="22"/>
        <v>#N/A</v>
      </c>
      <c r="EO30" s="173" t="e">
        <f t="shared" si="23"/>
        <v>#N/A</v>
      </c>
      <c r="EP30" s="173" t="e">
        <f t="shared" si="24"/>
        <v>#N/A</v>
      </c>
      <c r="EQ30" s="173" t="e">
        <f t="shared" si="25"/>
        <v>#N/A</v>
      </c>
      <c r="ER30" s="173" t="e">
        <f t="shared" si="26"/>
        <v>#N/A</v>
      </c>
      <c r="ES30" s="173" t="e">
        <f t="shared" si="27"/>
        <v>#N/A</v>
      </c>
      <c r="ET30" s="173" t="e">
        <f t="shared" si="28"/>
        <v>#N/A</v>
      </c>
      <c r="EU30" s="173" t="e">
        <f t="shared" si="29"/>
        <v>#N/A</v>
      </c>
      <c r="EV30" s="173" t="e">
        <f t="shared" si="30"/>
        <v>#N/A</v>
      </c>
      <c r="EW30" s="173" t="e">
        <f t="shared" si="31"/>
        <v>#N/A</v>
      </c>
      <c r="EX30" s="173" t="e">
        <f t="shared" si="32"/>
        <v>#N/A</v>
      </c>
      <c r="EY30" s="173" t="e">
        <f t="shared" si="33"/>
        <v>#N/A</v>
      </c>
      <c r="EZ30" s="173" t="e">
        <f t="shared" si="34"/>
        <v>#N/A</v>
      </c>
      <c r="FA30" s="173" t="e">
        <f t="shared" si="35"/>
        <v>#N/A</v>
      </c>
      <c r="FB30" s="173" t="e">
        <f t="shared" si="36"/>
        <v>#N/A</v>
      </c>
      <c r="FC30" s="173" t="e">
        <f t="shared" si="37"/>
        <v>#N/A</v>
      </c>
      <c r="FD30" s="173" t="e">
        <f t="shared" si="38"/>
        <v>#N/A</v>
      </c>
      <c r="FE30" s="173" t="e">
        <f t="shared" si="39"/>
        <v>#N/A</v>
      </c>
      <c r="FF30" s="173" t="e">
        <f t="shared" si="40"/>
        <v>#N/A</v>
      </c>
      <c r="FG30" s="173" t="e">
        <f t="shared" si="41"/>
        <v>#N/A</v>
      </c>
      <c r="FH30" s="173" t="e">
        <f t="shared" si="42"/>
        <v>#N/A</v>
      </c>
      <c r="FI30" s="173" t="e">
        <f t="shared" si="43"/>
        <v>#N/A</v>
      </c>
      <c r="FJ30" s="173" t="e">
        <f t="shared" si="44"/>
        <v>#N/A</v>
      </c>
      <c r="FK30" s="173" t="e">
        <f t="shared" si="45"/>
        <v>#N/A</v>
      </c>
      <c r="FL30" s="173" t="e">
        <f t="shared" si="46"/>
        <v>#N/A</v>
      </c>
      <c r="FM30" s="173" t="e">
        <f t="shared" si="47"/>
        <v>#N/A</v>
      </c>
      <c r="FN30" s="173" t="e">
        <f t="shared" si="48"/>
        <v>#N/A</v>
      </c>
      <c r="FO30" s="173" t="e">
        <f t="shared" si="49"/>
        <v>#N/A</v>
      </c>
      <c r="FP30" s="173" t="e">
        <f t="shared" si="50"/>
        <v>#N/A</v>
      </c>
      <c r="FQ30" s="173" t="e">
        <f t="shared" si="51"/>
        <v>#N/A</v>
      </c>
      <c r="FR30" s="173" t="e">
        <f t="shared" si="52"/>
        <v>#N/A</v>
      </c>
      <c r="FS30" s="173" t="e">
        <f t="shared" si="53"/>
        <v>#N/A</v>
      </c>
      <c r="FT30" s="173" t="e">
        <f t="shared" si="54"/>
        <v>#N/A</v>
      </c>
      <c r="FU30" s="173" t="e">
        <f t="shared" si="55"/>
        <v>#N/A</v>
      </c>
      <c r="FV30" s="173" t="e">
        <f t="shared" si="56"/>
        <v>#N/A</v>
      </c>
      <c r="FW30" s="173" t="e">
        <f t="shared" si="57"/>
        <v>#N/A</v>
      </c>
      <c r="FX30" s="173" t="e">
        <f t="shared" si="58"/>
        <v>#N/A</v>
      </c>
      <c r="FY30" s="173" t="e">
        <f t="shared" si="59"/>
        <v>#N/A</v>
      </c>
      <c r="FZ30" s="173" t="e">
        <f t="shared" si="60"/>
        <v>#N/A</v>
      </c>
      <c r="GA30" s="173" t="e">
        <f t="shared" si="61"/>
        <v>#N/A</v>
      </c>
      <c r="GB30" s="173" t="e">
        <f t="shared" si="62"/>
        <v>#N/A</v>
      </c>
      <c r="GC30" s="173" t="e">
        <f t="shared" si="63"/>
        <v>#N/A</v>
      </c>
      <c r="GD30" s="173" t="e">
        <f t="shared" si="64"/>
        <v>#N/A</v>
      </c>
      <c r="GE30" s="173" t="e">
        <f t="shared" si="65"/>
        <v>#N/A</v>
      </c>
      <c r="GF30" s="173" t="e">
        <f t="shared" si="66"/>
        <v>#N/A</v>
      </c>
      <c r="GG30" s="173" t="e">
        <f t="shared" si="67"/>
        <v>#N/A</v>
      </c>
      <c r="GH30" s="173" t="e">
        <f t="shared" si="68"/>
        <v>#N/A</v>
      </c>
      <c r="GI30" s="173" t="e">
        <f t="shared" si="69"/>
        <v>#N/A</v>
      </c>
      <c r="GJ30" s="173" t="e">
        <f t="shared" si="70"/>
        <v>#N/A</v>
      </c>
      <c r="GK30" s="173" t="e">
        <f t="shared" si="71"/>
        <v>#N/A</v>
      </c>
      <c r="GL30" s="173" t="e">
        <f t="shared" si="72"/>
        <v>#N/A</v>
      </c>
      <c r="GM30" s="173" t="e">
        <f t="shared" si="73"/>
        <v>#N/A</v>
      </c>
      <c r="GN30" s="173" t="e">
        <f t="shared" si="74"/>
        <v>#N/A</v>
      </c>
      <c r="GO30" s="173" t="e">
        <f t="shared" si="75"/>
        <v>#N/A</v>
      </c>
      <c r="GP30" s="173" t="e">
        <f t="shared" si="76"/>
        <v>#N/A</v>
      </c>
      <c r="GQ30" s="173" t="e">
        <f t="shared" si="77"/>
        <v>#N/A</v>
      </c>
      <c r="GR30" s="173" t="e">
        <f t="shared" si="78"/>
        <v>#N/A</v>
      </c>
      <c r="GS30" s="173" t="e">
        <f t="shared" si="79"/>
        <v>#N/A</v>
      </c>
      <c r="GT30" s="173" t="e">
        <f t="shared" si="80"/>
        <v>#N/A</v>
      </c>
      <c r="GU30" s="173" t="e">
        <f t="shared" si="81"/>
        <v>#N/A</v>
      </c>
      <c r="GV30" s="173" t="e">
        <f t="shared" si="82"/>
        <v>#N/A</v>
      </c>
      <c r="GW30" s="173" t="e">
        <f t="shared" si="83"/>
        <v>#N/A</v>
      </c>
      <c r="GX30" s="173" t="e">
        <f t="shared" si="84"/>
        <v>#N/A</v>
      </c>
      <c r="GY30" s="173" t="e">
        <f t="shared" si="85"/>
        <v>#N/A</v>
      </c>
      <c r="GZ30" s="173" t="e">
        <f t="shared" si="86"/>
        <v>#N/A</v>
      </c>
      <c r="HA30" s="173" t="e">
        <f t="shared" si="87"/>
        <v>#N/A</v>
      </c>
      <c r="HB30" s="173" t="e">
        <f t="shared" si="88"/>
        <v>#N/A</v>
      </c>
      <c r="HC30" s="173" t="e">
        <f t="shared" si="89"/>
        <v>#N/A</v>
      </c>
      <c r="HD30" s="173" t="e">
        <f t="shared" si="90"/>
        <v>#N/A</v>
      </c>
      <c r="HE30" s="173" t="e">
        <f t="shared" si="91"/>
        <v>#N/A</v>
      </c>
      <c r="HF30" s="173" t="e">
        <f t="shared" si="92"/>
        <v>#N/A</v>
      </c>
      <c r="HG30" s="173" t="e">
        <f t="shared" si="93"/>
        <v>#N/A</v>
      </c>
      <c r="HH30" s="173" t="e">
        <f t="shared" si="94"/>
        <v>#N/A</v>
      </c>
      <c r="HI30" s="173" t="e">
        <f t="shared" si="95"/>
        <v>#N/A</v>
      </c>
      <c r="HJ30" s="173" t="e">
        <f t="shared" si="96"/>
        <v>#N/A</v>
      </c>
      <c r="HK30" s="173" t="e">
        <f t="shared" si="97"/>
        <v>#N/A</v>
      </c>
      <c r="HL30" s="173" t="e">
        <f t="shared" si="98"/>
        <v>#N/A</v>
      </c>
      <c r="HM30" s="173" t="e">
        <f t="shared" si="99"/>
        <v>#N/A</v>
      </c>
      <c r="HN30" s="173" t="e">
        <f t="shared" si="100"/>
        <v>#N/A</v>
      </c>
      <c r="HO30" s="173" t="e">
        <f t="shared" si="101"/>
        <v>#N/A</v>
      </c>
      <c r="HP30" s="173" t="e">
        <f t="shared" si="102"/>
        <v>#N/A</v>
      </c>
      <c r="HQ30" s="173" t="e">
        <f t="shared" si="103"/>
        <v>#N/A</v>
      </c>
      <c r="HR30" s="173" t="e">
        <f t="shared" si="104"/>
        <v>#N/A</v>
      </c>
      <c r="HS30" s="173" t="e">
        <f t="shared" si="105"/>
        <v>#N/A</v>
      </c>
      <c r="HT30" s="173" t="e">
        <f t="shared" si="106"/>
        <v>#N/A</v>
      </c>
    </row>
    <row r="31" spans="1:228" hidden="1" x14ac:dyDescent="0.25">
      <c r="A31" s="4">
        <v>28</v>
      </c>
      <c r="B31" s="113"/>
      <c r="C31" s="121"/>
      <c r="D31" s="126" t="str">
        <f t="shared" si="107"/>
        <v/>
      </c>
      <c r="E31" s="99"/>
      <c r="F31" s="126" t="str">
        <f t="shared" si="108"/>
        <v/>
      </c>
      <c r="G31" s="121"/>
      <c r="H31" s="114"/>
      <c r="I31" s="36" t="str">
        <f t="shared" si="0"/>
        <v/>
      </c>
      <c r="J31" s="36" t="str">
        <f t="shared" si="1"/>
        <v/>
      </c>
      <c r="K31" s="77" t="str">
        <f t="shared" si="109"/>
        <v/>
      </c>
      <c r="L31" s="23"/>
      <c r="M31" s="58"/>
      <c r="N31" s="300"/>
      <c r="O31" s="78" t="str">
        <f>IF(AND(D31&gt;0,E31&gt;0,F31&gt;0),IF(ISBLANK(N31),IF(ISBLANK(L31),"",(F31-D31)*VLOOKUP(L31,VLookups!$A$4:$B$13,2,FALSE)),N31),"")</f>
        <v/>
      </c>
      <c r="P31" s="79" t="str">
        <f t="shared" si="2"/>
        <v/>
      </c>
      <c r="Q31" s="99"/>
      <c r="R31" s="290" t="str">
        <f>IF(AND(Q31&gt;0,E31&gt;0,NOT(O31="")),ABS(VLOOKUP($Q$1,VLookups!$A$43:$B$44,2,FALSE)-_xlfn.NORM.DIST(Q31,K31,O31,TRUE)),"")</f>
        <v/>
      </c>
      <c r="S31" s="98" t="str">
        <f>IF(AND($D31&gt;0,$E31&gt;0,$F31&gt;0,NOT(ISBLANK($L31))),_xlfn.NORM.INV(ABS(VLOOKUP($Q$1,VLookups!$A$43:$B$44,2,FALSE)-S$3),$K31,$O31),"")</f>
        <v/>
      </c>
      <c r="T31" s="97" t="str">
        <f>IF(AND($D31&gt;0,$E31&gt;0,$F31&gt;0,NOT(ISBLANK($L31))),_xlfn.NORM.INV(ABS(VLOOKUP($Q$1,VLookups!$A$43:$B$44,2,FALSE)-T$3),$K31,$O31),"")</f>
        <v/>
      </c>
      <c r="U31" s="98" t="str">
        <f>IF(AND($D31&gt;0,$E31&gt;0,$F31&gt;0,NOT(ISBLANK($L31))),_xlfn.NORM.INV(ABS(VLOOKUP($Q$1,VLookups!$A$43:$B$44,2,FALSE)-U$3),$K31,$O31),"")</f>
        <v/>
      </c>
      <c r="V31" s="97" t="str">
        <f>IF(AND($D31&gt;0,$E31&gt;0,$F31&gt;0,NOT(ISBLANK($L31))),_xlfn.NORM.INV(ABS(VLOOKUP($Q$1,VLookups!$A$43:$B$44,2,FALSE)-V$3),$K31,$O31),"")</f>
        <v/>
      </c>
      <c r="W31" s="98" t="str">
        <f>IF(AND($D31&gt;0,$E31&gt;0,$F31&gt;0,NOT(ISBLANK($L31))),_xlfn.NORM.INV(ABS(VLOOKUP($Q$1,VLookups!$A$43:$B$44,2,FALSE)-W$3),$K31,$O31),"")</f>
        <v/>
      </c>
      <c r="X31" s="97" t="str">
        <f>IF(AND($D31&gt;0,$E31&gt;0,$F31&gt;0,NOT(ISBLANK($L31))),_xlfn.NORM.INV(ABS(VLOOKUP($Q$1,VLookups!$A$43:$B$44,2,FALSE)-X$3),$K31,$O31),"")</f>
        <v/>
      </c>
      <c r="Y31" s="5"/>
      <c r="Z31" s="172"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3" t="e">
        <f t="shared" si="6"/>
        <v>#N/A</v>
      </c>
      <c r="DY31" s="173" t="e">
        <f t="shared" si="7"/>
        <v>#N/A</v>
      </c>
      <c r="DZ31" s="173" t="e">
        <f t="shared" si="8"/>
        <v>#N/A</v>
      </c>
      <c r="EA31" s="173" t="e">
        <f t="shared" si="9"/>
        <v>#N/A</v>
      </c>
      <c r="EB31" s="173" t="e">
        <f t="shared" si="10"/>
        <v>#N/A</v>
      </c>
      <c r="EC31" s="173" t="e">
        <f t="shared" si="11"/>
        <v>#N/A</v>
      </c>
      <c r="ED31" s="173" t="e">
        <f t="shared" si="12"/>
        <v>#N/A</v>
      </c>
      <c r="EE31" s="173" t="e">
        <f t="shared" si="13"/>
        <v>#N/A</v>
      </c>
      <c r="EF31" s="173" t="e">
        <f t="shared" si="14"/>
        <v>#N/A</v>
      </c>
      <c r="EG31" s="173" t="e">
        <f t="shared" si="15"/>
        <v>#N/A</v>
      </c>
      <c r="EH31" s="173" t="e">
        <f t="shared" si="16"/>
        <v>#N/A</v>
      </c>
      <c r="EI31" s="173" t="e">
        <f t="shared" si="17"/>
        <v>#N/A</v>
      </c>
      <c r="EJ31" s="173" t="e">
        <f t="shared" si="18"/>
        <v>#N/A</v>
      </c>
      <c r="EK31" s="173" t="e">
        <f t="shared" si="19"/>
        <v>#N/A</v>
      </c>
      <c r="EL31" s="173" t="e">
        <f t="shared" si="20"/>
        <v>#N/A</v>
      </c>
      <c r="EM31" s="173" t="e">
        <f t="shared" si="21"/>
        <v>#N/A</v>
      </c>
      <c r="EN31" s="173" t="e">
        <f t="shared" si="22"/>
        <v>#N/A</v>
      </c>
      <c r="EO31" s="173" t="e">
        <f t="shared" si="23"/>
        <v>#N/A</v>
      </c>
      <c r="EP31" s="173" t="e">
        <f t="shared" si="24"/>
        <v>#N/A</v>
      </c>
      <c r="EQ31" s="173" t="e">
        <f t="shared" si="25"/>
        <v>#N/A</v>
      </c>
      <c r="ER31" s="173" t="e">
        <f t="shared" si="26"/>
        <v>#N/A</v>
      </c>
      <c r="ES31" s="173" t="e">
        <f t="shared" si="27"/>
        <v>#N/A</v>
      </c>
      <c r="ET31" s="173" t="e">
        <f t="shared" si="28"/>
        <v>#N/A</v>
      </c>
      <c r="EU31" s="173" t="e">
        <f t="shared" si="29"/>
        <v>#N/A</v>
      </c>
      <c r="EV31" s="173" t="e">
        <f t="shared" si="30"/>
        <v>#N/A</v>
      </c>
      <c r="EW31" s="173" t="e">
        <f t="shared" si="31"/>
        <v>#N/A</v>
      </c>
      <c r="EX31" s="173" t="e">
        <f t="shared" si="32"/>
        <v>#N/A</v>
      </c>
      <c r="EY31" s="173" t="e">
        <f t="shared" si="33"/>
        <v>#N/A</v>
      </c>
      <c r="EZ31" s="173" t="e">
        <f t="shared" si="34"/>
        <v>#N/A</v>
      </c>
      <c r="FA31" s="173" t="e">
        <f t="shared" si="35"/>
        <v>#N/A</v>
      </c>
      <c r="FB31" s="173" t="e">
        <f t="shared" si="36"/>
        <v>#N/A</v>
      </c>
      <c r="FC31" s="173" t="e">
        <f t="shared" si="37"/>
        <v>#N/A</v>
      </c>
      <c r="FD31" s="173" t="e">
        <f t="shared" si="38"/>
        <v>#N/A</v>
      </c>
      <c r="FE31" s="173" t="e">
        <f t="shared" si="39"/>
        <v>#N/A</v>
      </c>
      <c r="FF31" s="173" t="e">
        <f t="shared" si="40"/>
        <v>#N/A</v>
      </c>
      <c r="FG31" s="173" t="e">
        <f t="shared" si="41"/>
        <v>#N/A</v>
      </c>
      <c r="FH31" s="173" t="e">
        <f t="shared" si="42"/>
        <v>#N/A</v>
      </c>
      <c r="FI31" s="173" t="e">
        <f t="shared" si="43"/>
        <v>#N/A</v>
      </c>
      <c r="FJ31" s="173" t="e">
        <f t="shared" si="44"/>
        <v>#N/A</v>
      </c>
      <c r="FK31" s="173" t="e">
        <f t="shared" si="45"/>
        <v>#N/A</v>
      </c>
      <c r="FL31" s="173" t="e">
        <f t="shared" si="46"/>
        <v>#N/A</v>
      </c>
      <c r="FM31" s="173" t="e">
        <f t="shared" si="47"/>
        <v>#N/A</v>
      </c>
      <c r="FN31" s="173" t="e">
        <f t="shared" si="48"/>
        <v>#N/A</v>
      </c>
      <c r="FO31" s="173" t="e">
        <f t="shared" si="49"/>
        <v>#N/A</v>
      </c>
      <c r="FP31" s="173" t="e">
        <f t="shared" si="50"/>
        <v>#N/A</v>
      </c>
      <c r="FQ31" s="173" t="e">
        <f t="shared" si="51"/>
        <v>#N/A</v>
      </c>
      <c r="FR31" s="173" t="e">
        <f t="shared" si="52"/>
        <v>#N/A</v>
      </c>
      <c r="FS31" s="173" t="e">
        <f t="shared" si="53"/>
        <v>#N/A</v>
      </c>
      <c r="FT31" s="173" t="e">
        <f t="shared" si="54"/>
        <v>#N/A</v>
      </c>
      <c r="FU31" s="173" t="e">
        <f t="shared" si="55"/>
        <v>#N/A</v>
      </c>
      <c r="FV31" s="173" t="e">
        <f t="shared" si="56"/>
        <v>#N/A</v>
      </c>
      <c r="FW31" s="173" t="e">
        <f t="shared" si="57"/>
        <v>#N/A</v>
      </c>
      <c r="FX31" s="173" t="e">
        <f t="shared" si="58"/>
        <v>#N/A</v>
      </c>
      <c r="FY31" s="173" t="e">
        <f t="shared" si="59"/>
        <v>#N/A</v>
      </c>
      <c r="FZ31" s="173" t="e">
        <f t="shared" si="60"/>
        <v>#N/A</v>
      </c>
      <c r="GA31" s="173" t="e">
        <f t="shared" si="61"/>
        <v>#N/A</v>
      </c>
      <c r="GB31" s="173" t="e">
        <f t="shared" si="62"/>
        <v>#N/A</v>
      </c>
      <c r="GC31" s="173" t="e">
        <f t="shared" si="63"/>
        <v>#N/A</v>
      </c>
      <c r="GD31" s="173" t="e">
        <f t="shared" si="64"/>
        <v>#N/A</v>
      </c>
      <c r="GE31" s="173" t="e">
        <f t="shared" si="65"/>
        <v>#N/A</v>
      </c>
      <c r="GF31" s="173" t="e">
        <f t="shared" si="66"/>
        <v>#N/A</v>
      </c>
      <c r="GG31" s="173" t="e">
        <f t="shared" si="67"/>
        <v>#N/A</v>
      </c>
      <c r="GH31" s="173" t="e">
        <f t="shared" si="68"/>
        <v>#N/A</v>
      </c>
      <c r="GI31" s="173" t="e">
        <f t="shared" si="69"/>
        <v>#N/A</v>
      </c>
      <c r="GJ31" s="173" t="e">
        <f t="shared" si="70"/>
        <v>#N/A</v>
      </c>
      <c r="GK31" s="173" t="e">
        <f t="shared" si="71"/>
        <v>#N/A</v>
      </c>
      <c r="GL31" s="173" t="e">
        <f t="shared" si="72"/>
        <v>#N/A</v>
      </c>
      <c r="GM31" s="173" t="e">
        <f t="shared" si="73"/>
        <v>#N/A</v>
      </c>
      <c r="GN31" s="173" t="e">
        <f t="shared" si="74"/>
        <v>#N/A</v>
      </c>
      <c r="GO31" s="173" t="e">
        <f t="shared" si="75"/>
        <v>#N/A</v>
      </c>
      <c r="GP31" s="173" t="e">
        <f t="shared" si="76"/>
        <v>#N/A</v>
      </c>
      <c r="GQ31" s="173" t="e">
        <f t="shared" si="77"/>
        <v>#N/A</v>
      </c>
      <c r="GR31" s="173" t="e">
        <f t="shared" si="78"/>
        <v>#N/A</v>
      </c>
      <c r="GS31" s="173" t="e">
        <f t="shared" si="79"/>
        <v>#N/A</v>
      </c>
      <c r="GT31" s="173" t="e">
        <f t="shared" si="80"/>
        <v>#N/A</v>
      </c>
      <c r="GU31" s="173" t="e">
        <f t="shared" si="81"/>
        <v>#N/A</v>
      </c>
      <c r="GV31" s="173" t="e">
        <f t="shared" si="82"/>
        <v>#N/A</v>
      </c>
      <c r="GW31" s="173" t="e">
        <f t="shared" si="83"/>
        <v>#N/A</v>
      </c>
      <c r="GX31" s="173" t="e">
        <f t="shared" si="84"/>
        <v>#N/A</v>
      </c>
      <c r="GY31" s="173" t="e">
        <f t="shared" si="85"/>
        <v>#N/A</v>
      </c>
      <c r="GZ31" s="173" t="e">
        <f t="shared" si="86"/>
        <v>#N/A</v>
      </c>
      <c r="HA31" s="173" t="e">
        <f t="shared" si="87"/>
        <v>#N/A</v>
      </c>
      <c r="HB31" s="173" t="e">
        <f t="shared" si="88"/>
        <v>#N/A</v>
      </c>
      <c r="HC31" s="173" t="e">
        <f t="shared" si="89"/>
        <v>#N/A</v>
      </c>
      <c r="HD31" s="173" t="e">
        <f t="shared" si="90"/>
        <v>#N/A</v>
      </c>
      <c r="HE31" s="173" t="e">
        <f t="shared" si="91"/>
        <v>#N/A</v>
      </c>
      <c r="HF31" s="173" t="e">
        <f t="shared" si="92"/>
        <v>#N/A</v>
      </c>
      <c r="HG31" s="173" t="e">
        <f t="shared" si="93"/>
        <v>#N/A</v>
      </c>
      <c r="HH31" s="173" t="e">
        <f t="shared" si="94"/>
        <v>#N/A</v>
      </c>
      <c r="HI31" s="173" t="e">
        <f t="shared" si="95"/>
        <v>#N/A</v>
      </c>
      <c r="HJ31" s="173" t="e">
        <f t="shared" si="96"/>
        <v>#N/A</v>
      </c>
      <c r="HK31" s="173" t="e">
        <f t="shared" si="97"/>
        <v>#N/A</v>
      </c>
      <c r="HL31" s="173" t="e">
        <f t="shared" si="98"/>
        <v>#N/A</v>
      </c>
      <c r="HM31" s="173" t="e">
        <f t="shared" si="99"/>
        <v>#N/A</v>
      </c>
      <c r="HN31" s="173" t="e">
        <f t="shared" si="100"/>
        <v>#N/A</v>
      </c>
      <c r="HO31" s="173" t="e">
        <f t="shared" si="101"/>
        <v>#N/A</v>
      </c>
      <c r="HP31" s="173" t="e">
        <f t="shared" si="102"/>
        <v>#N/A</v>
      </c>
      <c r="HQ31" s="173" t="e">
        <f t="shared" si="103"/>
        <v>#N/A</v>
      </c>
      <c r="HR31" s="173" t="e">
        <f t="shared" si="104"/>
        <v>#N/A</v>
      </c>
      <c r="HS31" s="173" t="e">
        <f t="shared" si="105"/>
        <v>#N/A</v>
      </c>
      <c r="HT31" s="173" t="e">
        <f t="shared" si="106"/>
        <v>#N/A</v>
      </c>
    </row>
    <row r="32" spans="1:228" hidden="1" x14ac:dyDescent="0.25">
      <c r="A32" s="4">
        <v>29</v>
      </c>
      <c r="B32" s="113"/>
      <c r="C32" s="121"/>
      <c r="D32" s="126" t="str">
        <f t="shared" si="107"/>
        <v/>
      </c>
      <c r="E32" s="99"/>
      <c r="F32" s="126" t="str">
        <f t="shared" si="108"/>
        <v/>
      </c>
      <c r="G32" s="121"/>
      <c r="H32" s="114"/>
      <c r="I32" s="36" t="str">
        <f t="shared" si="0"/>
        <v/>
      </c>
      <c r="J32" s="36" t="str">
        <f t="shared" si="1"/>
        <v/>
      </c>
      <c r="K32" s="77" t="str">
        <f t="shared" si="109"/>
        <v/>
      </c>
      <c r="L32" s="23"/>
      <c r="M32" s="58"/>
      <c r="N32" s="300"/>
      <c r="O32" s="78" t="str">
        <f>IF(AND(D32&gt;0,E32&gt;0,F32&gt;0),IF(ISBLANK(N32),IF(ISBLANK(L32),"",(F32-D32)*VLOOKUP(L32,VLookups!$A$4:$B$13,2,FALSE)),N32),"")</f>
        <v/>
      </c>
      <c r="P32" s="79" t="str">
        <f t="shared" si="2"/>
        <v/>
      </c>
      <c r="Q32" s="99"/>
      <c r="R32" s="290" t="str">
        <f>IF(AND(Q32&gt;0,E32&gt;0,NOT(O32="")),ABS(VLOOKUP($Q$1,VLookups!$A$43:$B$44,2,FALSE)-_xlfn.NORM.DIST(Q32,K32,O32,TRUE)),"")</f>
        <v/>
      </c>
      <c r="S32" s="98" t="str">
        <f>IF(AND($D32&gt;0,$E32&gt;0,$F32&gt;0,NOT(ISBLANK($L32))),_xlfn.NORM.INV(ABS(VLOOKUP($Q$1,VLookups!$A$43:$B$44,2,FALSE)-S$3),$K32,$O32),"")</f>
        <v/>
      </c>
      <c r="T32" s="97" t="str">
        <f>IF(AND($D32&gt;0,$E32&gt;0,$F32&gt;0,NOT(ISBLANK($L32))),_xlfn.NORM.INV(ABS(VLOOKUP($Q$1,VLookups!$A$43:$B$44,2,FALSE)-T$3),$K32,$O32),"")</f>
        <v/>
      </c>
      <c r="U32" s="98" t="str">
        <f>IF(AND($D32&gt;0,$E32&gt;0,$F32&gt;0,NOT(ISBLANK($L32))),_xlfn.NORM.INV(ABS(VLOOKUP($Q$1,VLookups!$A$43:$B$44,2,FALSE)-U$3),$K32,$O32),"")</f>
        <v/>
      </c>
      <c r="V32" s="97" t="str">
        <f>IF(AND($D32&gt;0,$E32&gt;0,$F32&gt;0,NOT(ISBLANK($L32))),_xlfn.NORM.INV(ABS(VLOOKUP($Q$1,VLookups!$A$43:$B$44,2,FALSE)-V$3),$K32,$O32),"")</f>
        <v/>
      </c>
      <c r="W32" s="98" t="str">
        <f>IF(AND($D32&gt;0,$E32&gt;0,$F32&gt;0,NOT(ISBLANK($L32))),_xlfn.NORM.INV(ABS(VLOOKUP($Q$1,VLookups!$A$43:$B$44,2,FALSE)-W$3),$K32,$O32),"")</f>
        <v/>
      </c>
      <c r="X32" s="97" t="str">
        <f>IF(AND($D32&gt;0,$E32&gt;0,$F32&gt;0,NOT(ISBLANK($L32))),_xlfn.NORM.INV(ABS(VLOOKUP($Q$1,VLookups!$A$43:$B$44,2,FALSE)-X$3),$K32,$O32),"")</f>
        <v/>
      </c>
      <c r="Y32" s="5"/>
      <c r="Z32" s="172"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3" t="e">
        <f t="shared" si="6"/>
        <v>#N/A</v>
      </c>
      <c r="DY32" s="173" t="e">
        <f t="shared" si="7"/>
        <v>#N/A</v>
      </c>
      <c r="DZ32" s="173" t="e">
        <f t="shared" si="8"/>
        <v>#N/A</v>
      </c>
      <c r="EA32" s="173" t="e">
        <f t="shared" si="9"/>
        <v>#N/A</v>
      </c>
      <c r="EB32" s="173" t="e">
        <f t="shared" si="10"/>
        <v>#N/A</v>
      </c>
      <c r="EC32" s="173" t="e">
        <f t="shared" si="11"/>
        <v>#N/A</v>
      </c>
      <c r="ED32" s="173" t="e">
        <f t="shared" si="12"/>
        <v>#N/A</v>
      </c>
      <c r="EE32" s="173" t="e">
        <f t="shared" si="13"/>
        <v>#N/A</v>
      </c>
      <c r="EF32" s="173" t="e">
        <f t="shared" si="14"/>
        <v>#N/A</v>
      </c>
      <c r="EG32" s="173" t="e">
        <f t="shared" si="15"/>
        <v>#N/A</v>
      </c>
      <c r="EH32" s="173" t="e">
        <f t="shared" si="16"/>
        <v>#N/A</v>
      </c>
      <c r="EI32" s="173" t="e">
        <f t="shared" si="17"/>
        <v>#N/A</v>
      </c>
      <c r="EJ32" s="173" t="e">
        <f t="shared" si="18"/>
        <v>#N/A</v>
      </c>
      <c r="EK32" s="173" t="e">
        <f t="shared" si="19"/>
        <v>#N/A</v>
      </c>
      <c r="EL32" s="173" t="e">
        <f t="shared" si="20"/>
        <v>#N/A</v>
      </c>
      <c r="EM32" s="173" t="e">
        <f t="shared" si="21"/>
        <v>#N/A</v>
      </c>
      <c r="EN32" s="173" t="e">
        <f t="shared" si="22"/>
        <v>#N/A</v>
      </c>
      <c r="EO32" s="173" t="e">
        <f t="shared" si="23"/>
        <v>#N/A</v>
      </c>
      <c r="EP32" s="173" t="e">
        <f t="shared" si="24"/>
        <v>#N/A</v>
      </c>
      <c r="EQ32" s="173" t="e">
        <f t="shared" si="25"/>
        <v>#N/A</v>
      </c>
      <c r="ER32" s="173" t="e">
        <f t="shared" si="26"/>
        <v>#N/A</v>
      </c>
      <c r="ES32" s="173" t="e">
        <f t="shared" si="27"/>
        <v>#N/A</v>
      </c>
      <c r="ET32" s="173" t="e">
        <f t="shared" si="28"/>
        <v>#N/A</v>
      </c>
      <c r="EU32" s="173" t="e">
        <f t="shared" si="29"/>
        <v>#N/A</v>
      </c>
      <c r="EV32" s="173" t="e">
        <f t="shared" si="30"/>
        <v>#N/A</v>
      </c>
      <c r="EW32" s="173" t="e">
        <f t="shared" si="31"/>
        <v>#N/A</v>
      </c>
      <c r="EX32" s="173" t="e">
        <f t="shared" si="32"/>
        <v>#N/A</v>
      </c>
      <c r="EY32" s="173" t="e">
        <f t="shared" si="33"/>
        <v>#N/A</v>
      </c>
      <c r="EZ32" s="173" t="e">
        <f t="shared" si="34"/>
        <v>#N/A</v>
      </c>
      <c r="FA32" s="173" t="e">
        <f t="shared" si="35"/>
        <v>#N/A</v>
      </c>
      <c r="FB32" s="173" t="e">
        <f t="shared" si="36"/>
        <v>#N/A</v>
      </c>
      <c r="FC32" s="173" t="e">
        <f t="shared" si="37"/>
        <v>#N/A</v>
      </c>
      <c r="FD32" s="173" t="e">
        <f t="shared" si="38"/>
        <v>#N/A</v>
      </c>
      <c r="FE32" s="173" t="e">
        <f t="shared" si="39"/>
        <v>#N/A</v>
      </c>
      <c r="FF32" s="173" t="e">
        <f t="shared" si="40"/>
        <v>#N/A</v>
      </c>
      <c r="FG32" s="173" t="e">
        <f t="shared" si="41"/>
        <v>#N/A</v>
      </c>
      <c r="FH32" s="173" t="e">
        <f t="shared" si="42"/>
        <v>#N/A</v>
      </c>
      <c r="FI32" s="173" t="e">
        <f t="shared" si="43"/>
        <v>#N/A</v>
      </c>
      <c r="FJ32" s="173" t="e">
        <f t="shared" si="44"/>
        <v>#N/A</v>
      </c>
      <c r="FK32" s="173" t="e">
        <f t="shared" si="45"/>
        <v>#N/A</v>
      </c>
      <c r="FL32" s="173" t="e">
        <f t="shared" si="46"/>
        <v>#N/A</v>
      </c>
      <c r="FM32" s="173" t="e">
        <f t="shared" si="47"/>
        <v>#N/A</v>
      </c>
      <c r="FN32" s="173" t="e">
        <f t="shared" si="48"/>
        <v>#N/A</v>
      </c>
      <c r="FO32" s="173" t="e">
        <f t="shared" si="49"/>
        <v>#N/A</v>
      </c>
      <c r="FP32" s="173" t="e">
        <f t="shared" si="50"/>
        <v>#N/A</v>
      </c>
      <c r="FQ32" s="173" t="e">
        <f t="shared" si="51"/>
        <v>#N/A</v>
      </c>
      <c r="FR32" s="173" t="e">
        <f t="shared" si="52"/>
        <v>#N/A</v>
      </c>
      <c r="FS32" s="173" t="e">
        <f t="shared" si="53"/>
        <v>#N/A</v>
      </c>
      <c r="FT32" s="173" t="e">
        <f t="shared" si="54"/>
        <v>#N/A</v>
      </c>
      <c r="FU32" s="173" t="e">
        <f t="shared" si="55"/>
        <v>#N/A</v>
      </c>
      <c r="FV32" s="173" t="e">
        <f t="shared" si="56"/>
        <v>#N/A</v>
      </c>
      <c r="FW32" s="173" t="e">
        <f t="shared" si="57"/>
        <v>#N/A</v>
      </c>
      <c r="FX32" s="173" t="e">
        <f t="shared" si="58"/>
        <v>#N/A</v>
      </c>
      <c r="FY32" s="173" t="e">
        <f t="shared" si="59"/>
        <v>#N/A</v>
      </c>
      <c r="FZ32" s="173" t="e">
        <f t="shared" si="60"/>
        <v>#N/A</v>
      </c>
      <c r="GA32" s="173" t="e">
        <f t="shared" si="61"/>
        <v>#N/A</v>
      </c>
      <c r="GB32" s="173" t="e">
        <f t="shared" si="62"/>
        <v>#N/A</v>
      </c>
      <c r="GC32" s="173" t="e">
        <f t="shared" si="63"/>
        <v>#N/A</v>
      </c>
      <c r="GD32" s="173" t="e">
        <f t="shared" si="64"/>
        <v>#N/A</v>
      </c>
      <c r="GE32" s="173" t="e">
        <f t="shared" si="65"/>
        <v>#N/A</v>
      </c>
      <c r="GF32" s="173" t="e">
        <f t="shared" si="66"/>
        <v>#N/A</v>
      </c>
      <c r="GG32" s="173" t="e">
        <f t="shared" si="67"/>
        <v>#N/A</v>
      </c>
      <c r="GH32" s="173" t="e">
        <f t="shared" si="68"/>
        <v>#N/A</v>
      </c>
      <c r="GI32" s="173" t="e">
        <f t="shared" si="69"/>
        <v>#N/A</v>
      </c>
      <c r="GJ32" s="173" t="e">
        <f t="shared" si="70"/>
        <v>#N/A</v>
      </c>
      <c r="GK32" s="173" t="e">
        <f t="shared" si="71"/>
        <v>#N/A</v>
      </c>
      <c r="GL32" s="173" t="e">
        <f t="shared" si="72"/>
        <v>#N/A</v>
      </c>
      <c r="GM32" s="173" t="e">
        <f t="shared" si="73"/>
        <v>#N/A</v>
      </c>
      <c r="GN32" s="173" t="e">
        <f t="shared" si="74"/>
        <v>#N/A</v>
      </c>
      <c r="GO32" s="173" t="e">
        <f t="shared" si="75"/>
        <v>#N/A</v>
      </c>
      <c r="GP32" s="173" t="e">
        <f t="shared" si="76"/>
        <v>#N/A</v>
      </c>
      <c r="GQ32" s="173" t="e">
        <f t="shared" si="77"/>
        <v>#N/A</v>
      </c>
      <c r="GR32" s="173" t="e">
        <f t="shared" si="78"/>
        <v>#N/A</v>
      </c>
      <c r="GS32" s="173" t="e">
        <f t="shared" si="79"/>
        <v>#N/A</v>
      </c>
      <c r="GT32" s="173" t="e">
        <f t="shared" si="80"/>
        <v>#N/A</v>
      </c>
      <c r="GU32" s="173" t="e">
        <f t="shared" si="81"/>
        <v>#N/A</v>
      </c>
      <c r="GV32" s="173" t="e">
        <f t="shared" si="82"/>
        <v>#N/A</v>
      </c>
      <c r="GW32" s="173" t="e">
        <f t="shared" si="83"/>
        <v>#N/A</v>
      </c>
      <c r="GX32" s="173" t="e">
        <f t="shared" si="84"/>
        <v>#N/A</v>
      </c>
      <c r="GY32" s="173" t="e">
        <f t="shared" si="85"/>
        <v>#N/A</v>
      </c>
      <c r="GZ32" s="173" t="e">
        <f t="shared" si="86"/>
        <v>#N/A</v>
      </c>
      <c r="HA32" s="173" t="e">
        <f t="shared" si="87"/>
        <v>#N/A</v>
      </c>
      <c r="HB32" s="173" t="e">
        <f t="shared" si="88"/>
        <v>#N/A</v>
      </c>
      <c r="HC32" s="173" t="e">
        <f t="shared" si="89"/>
        <v>#N/A</v>
      </c>
      <c r="HD32" s="173" t="e">
        <f t="shared" si="90"/>
        <v>#N/A</v>
      </c>
      <c r="HE32" s="173" t="e">
        <f t="shared" si="91"/>
        <v>#N/A</v>
      </c>
      <c r="HF32" s="173" t="e">
        <f t="shared" si="92"/>
        <v>#N/A</v>
      </c>
      <c r="HG32" s="173" t="e">
        <f t="shared" si="93"/>
        <v>#N/A</v>
      </c>
      <c r="HH32" s="173" t="e">
        <f t="shared" si="94"/>
        <v>#N/A</v>
      </c>
      <c r="HI32" s="173" t="e">
        <f t="shared" si="95"/>
        <v>#N/A</v>
      </c>
      <c r="HJ32" s="173" t="e">
        <f t="shared" si="96"/>
        <v>#N/A</v>
      </c>
      <c r="HK32" s="173" t="e">
        <f t="shared" si="97"/>
        <v>#N/A</v>
      </c>
      <c r="HL32" s="173" t="e">
        <f t="shared" si="98"/>
        <v>#N/A</v>
      </c>
      <c r="HM32" s="173" t="e">
        <f t="shared" si="99"/>
        <v>#N/A</v>
      </c>
      <c r="HN32" s="173" t="e">
        <f t="shared" si="100"/>
        <v>#N/A</v>
      </c>
      <c r="HO32" s="173" t="e">
        <f t="shared" si="101"/>
        <v>#N/A</v>
      </c>
      <c r="HP32" s="173" t="e">
        <f t="shared" si="102"/>
        <v>#N/A</v>
      </c>
      <c r="HQ32" s="173" t="e">
        <f t="shared" si="103"/>
        <v>#N/A</v>
      </c>
      <c r="HR32" s="173" t="e">
        <f t="shared" si="104"/>
        <v>#N/A</v>
      </c>
      <c r="HS32" s="173" t="e">
        <f t="shared" si="105"/>
        <v>#N/A</v>
      </c>
      <c r="HT32" s="173" t="e">
        <f t="shared" si="106"/>
        <v>#N/A</v>
      </c>
    </row>
    <row r="33" spans="1:228" hidden="1" x14ac:dyDescent="0.25">
      <c r="A33" s="4">
        <v>30</v>
      </c>
      <c r="B33" s="113"/>
      <c r="C33" s="121"/>
      <c r="D33" s="126" t="str">
        <f t="shared" si="107"/>
        <v/>
      </c>
      <c r="E33" s="99"/>
      <c r="F33" s="126" t="str">
        <f t="shared" si="108"/>
        <v/>
      </c>
      <c r="G33" s="121"/>
      <c r="H33" s="114"/>
      <c r="I33" s="36" t="str">
        <f t="shared" si="0"/>
        <v/>
      </c>
      <c r="J33" s="36" t="str">
        <f t="shared" si="1"/>
        <v/>
      </c>
      <c r="K33" s="77" t="str">
        <f t="shared" si="109"/>
        <v/>
      </c>
      <c r="L33" s="23"/>
      <c r="M33" s="58"/>
      <c r="N33" s="300"/>
      <c r="O33" s="78" t="str">
        <f>IF(AND(D33&gt;0,E33&gt;0,F33&gt;0),IF(ISBLANK(N33),IF(ISBLANK(L33),"",(F33-D33)*VLOOKUP(L33,VLookups!$A$4:$B$13,2,FALSE)),N33),"")</f>
        <v/>
      </c>
      <c r="P33" s="79" t="str">
        <f t="shared" si="2"/>
        <v/>
      </c>
      <c r="Q33" s="99"/>
      <c r="R33" s="290" t="str">
        <f>IF(AND(Q33&gt;0,E33&gt;0,NOT(O33="")),ABS(VLOOKUP($Q$1,VLookups!$A$43:$B$44,2,FALSE)-_xlfn.NORM.DIST(Q33,K33,O33,TRUE)),"")</f>
        <v/>
      </c>
      <c r="S33" s="98" t="str">
        <f>IF(AND($D33&gt;0,$E33&gt;0,$F33&gt;0,NOT(ISBLANK($L33))),_xlfn.NORM.INV(ABS(VLOOKUP($Q$1,VLookups!$A$43:$B$44,2,FALSE)-S$3),$K33,$O33),"")</f>
        <v/>
      </c>
      <c r="T33" s="97" t="str">
        <f>IF(AND($D33&gt;0,$E33&gt;0,$F33&gt;0,NOT(ISBLANK($L33))),_xlfn.NORM.INV(ABS(VLOOKUP($Q$1,VLookups!$A$43:$B$44,2,FALSE)-T$3),$K33,$O33),"")</f>
        <v/>
      </c>
      <c r="U33" s="98" t="str">
        <f>IF(AND($D33&gt;0,$E33&gt;0,$F33&gt;0,NOT(ISBLANK($L33))),_xlfn.NORM.INV(ABS(VLOOKUP($Q$1,VLookups!$A$43:$B$44,2,FALSE)-U$3),$K33,$O33),"")</f>
        <v/>
      </c>
      <c r="V33" s="97" t="str">
        <f>IF(AND($D33&gt;0,$E33&gt;0,$F33&gt;0,NOT(ISBLANK($L33))),_xlfn.NORM.INV(ABS(VLOOKUP($Q$1,VLookups!$A$43:$B$44,2,FALSE)-V$3),$K33,$O33),"")</f>
        <v/>
      </c>
      <c r="W33" s="98" t="str">
        <f>IF(AND($D33&gt;0,$E33&gt;0,$F33&gt;0,NOT(ISBLANK($L33))),_xlfn.NORM.INV(ABS(VLOOKUP($Q$1,VLookups!$A$43:$B$44,2,FALSE)-W$3),$K33,$O33),"")</f>
        <v/>
      </c>
      <c r="X33" s="97" t="str">
        <f>IF(AND($D33&gt;0,$E33&gt;0,$F33&gt;0,NOT(ISBLANK($L33))),_xlfn.NORM.INV(ABS(VLOOKUP($Q$1,VLookups!$A$43:$B$44,2,FALSE)-X$3),$K33,$O33),"")</f>
        <v/>
      </c>
      <c r="Y33" s="5"/>
      <c r="Z33" s="172"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3" t="e">
        <f t="shared" si="6"/>
        <v>#N/A</v>
      </c>
      <c r="DY33" s="173" t="e">
        <f t="shared" si="7"/>
        <v>#N/A</v>
      </c>
      <c r="DZ33" s="173" t="e">
        <f t="shared" si="8"/>
        <v>#N/A</v>
      </c>
      <c r="EA33" s="173" t="e">
        <f t="shared" si="9"/>
        <v>#N/A</v>
      </c>
      <c r="EB33" s="173" t="e">
        <f t="shared" si="10"/>
        <v>#N/A</v>
      </c>
      <c r="EC33" s="173" t="e">
        <f t="shared" si="11"/>
        <v>#N/A</v>
      </c>
      <c r="ED33" s="173" t="e">
        <f t="shared" si="12"/>
        <v>#N/A</v>
      </c>
      <c r="EE33" s="173" t="e">
        <f t="shared" si="13"/>
        <v>#N/A</v>
      </c>
      <c r="EF33" s="173" t="e">
        <f t="shared" si="14"/>
        <v>#N/A</v>
      </c>
      <c r="EG33" s="173" t="e">
        <f t="shared" si="15"/>
        <v>#N/A</v>
      </c>
      <c r="EH33" s="173" t="e">
        <f t="shared" si="16"/>
        <v>#N/A</v>
      </c>
      <c r="EI33" s="173" t="e">
        <f t="shared" si="17"/>
        <v>#N/A</v>
      </c>
      <c r="EJ33" s="173" t="e">
        <f t="shared" si="18"/>
        <v>#N/A</v>
      </c>
      <c r="EK33" s="173" t="e">
        <f t="shared" si="19"/>
        <v>#N/A</v>
      </c>
      <c r="EL33" s="173" t="e">
        <f t="shared" si="20"/>
        <v>#N/A</v>
      </c>
      <c r="EM33" s="173" t="e">
        <f t="shared" si="21"/>
        <v>#N/A</v>
      </c>
      <c r="EN33" s="173" t="e">
        <f t="shared" si="22"/>
        <v>#N/A</v>
      </c>
      <c r="EO33" s="173" t="e">
        <f t="shared" si="23"/>
        <v>#N/A</v>
      </c>
      <c r="EP33" s="173" t="e">
        <f t="shared" si="24"/>
        <v>#N/A</v>
      </c>
      <c r="EQ33" s="173" t="e">
        <f t="shared" si="25"/>
        <v>#N/A</v>
      </c>
      <c r="ER33" s="173" t="e">
        <f t="shared" si="26"/>
        <v>#N/A</v>
      </c>
      <c r="ES33" s="173" t="e">
        <f t="shared" si="27"/>
        <v>#N/A</v>
      </c>
      <c r="ET33" s="173" t="e">
        <f t="shared" si="28"/>
        <v>#N/A</v>
      </c>
      <c r="EU33" s="173" t="e">
        <f t="shared" si="29"/>
        <v>#N/A</v>
      </c>
      <c r="EV33" s="173" t="e">
        <f t="shared" si="30"/>
        <v>#N/A</v>
      </c>
      <c r="EW33" s="173" t="e">
        <f t="shared" si="31"/>
        <v>#N/A</v>
      </c>
      <c r="EX33" s="173" t="e">
        <f t="shared" si="32"/>
        <v>#N/A</v>
      </c>
      <c r="EY33" s="173" t="e">
        <f t="shared" si="33"/>
        <v>#N/A</v>
      </c>
      <c r="EZ33" s="173" t="e">
        <f t="shared" si="34"/>
        <v>#N/A</v>
      </c>
      <c r="FA33" s="173" t="e">
        <f t="shared" si="35"/>
        <v>#N/A</v>
      </c>
      <c r="FB33" s="173" t="e">
        <f t="shared" si="36"/>
        <v>#N/A</v>
      </c>
      <c r="FC33" s="173" t="e">
        <f t="shared" si="37"/>
        <v>#N/A</v>
      </c>
      <c r="FD33" s="173" t="e">
        <f t="shared" si="38"/>
        <v>#N/A</v>
      </c>
      <c r="FE33" s="173" t="e">
        <f t="shared" si="39"/>
        <v>#N/A</v>
      </c>
      <c r="FF33" s="173" t="e">
        <f t="shared" si="40"/>
        <v>#N/A</v>
      </c>
      <c r="FG33" s="173" t="e">
        <f t="shared" si="41"/>
        <v>#N/A</v>
      </c>
      <c r="FH33" s="173" t="e">
        <f t="shared" si="42"/>
        <v>#N/A</v>
      </c>
      <c r="FI33" s="173" t="e">
        <f t="shared" si="43"/>
        <v>#N/A</v>
      </c>
      <c r="FJ33" s="173" t="e">
        <f t="shared" si="44"/>
        <v>#N/A</v>
      </c>
      <c r="FK33" s="173" t="e">
        <f t="shared" si="45"/>
        <v>#N/A</v>
      </c>
      <c r="FL33" s="173" t="e">
        <f t="shared" si="46"/>
        <v>#N/A</v>
      </c>
      <c r="FM33" s="173" t="e">
        <f t="shared" si="47"/>
        <v>#N/A</v>
      </c>
      <c r="FN33" s="173" t="e">
        <f t="shared" si="48"/>
        <v>#N/A</v>
      </c>
      <c r="FO33" s="173" t="e">
        <f t="shared" si="49"/>
        <v>#N/A</v>
      </c>
      <c r="FP33" s="173" t="e">
        <f t="shared" si="50"/>
        <v>#N/A</v>
      </c>
      <c r="FQ33" s="173" t="e">
        <f t="shared" si="51"/>
        <v>#N/A</v>
      </c>
      <c r="FR33" s="173" t="e">
        <f t="shared" si="52"/>
        <v>#N/A</v>
      </c>
      <c r="FS33" s="173" t="e">
        <f t="shared" si="53"/>
        <v>#N/A</v>
      </c>
      <c r="FT33" s="173" t="e">
        <f t="shared" si="54"/>
        <v>#N/A</v>
      </c>
      <c r="FU33" s="173" t="e">
        <f t="shared" si="55"/>
        <v>#N/A</v>
      </c>
      <c r="FV33" s="173" t="e">
        <f t="shared" si="56"/>
        <v>#N/A</v>
      </c>
      <c r="FW33" s="173" t="e">
        <f t="shared" si="57"/>
        <v>#N/A</v>
      </c>
      <c r="FX33" s="173" t="e">
        <f t="shared" si="58"/>
        <v>#N/A</v>
      </c>
      <c r="FY33" s="173" t="e">
        <f t="shared" si="59"/>
        <v>#N/A</v>
      </c>
      <c r="FZ33" s="173" t="e">
        <f t="shared" si="60"/>
        <v>#N/A</v>
      </c>
      <c r="GA33" s="173" t="e">
        <f t="shared" si="61"/>
        <v>#N/A</v>
      </c>
      <c r="GB33" s="173" t="e">
        <f t="shared" si="62"/>
        <v>#N/A</v>
      </c>
      <c r="GC33" s="173" t="e">
        <f t="shared" si="63"/>
        <v>#N/A</v>
      </c>
      <c r="GD33" s="173" t="e">
        <f t="shared" si="64"/>
        <v>#N/A</v>
      </c>
      <c r="GE33" s="173" t="e">
        <f t="shared" si="65"/>
        <v>#N/A</v>
      </c>
      <c r="GF33" s="173" t="e">
        <f t="shared" si="66"/>
        <v>#N/A</v>
      </c>
      <c r="GG33" s="173" t="e">
        <f t="shared" si="67"/>
        <v>#N/A</v>
      </c>
      <c r="GH33" s="173" t="e">
        <f t="shared" si="68"/>
        <v>#N/A</v>
      </c>
      <c r="GI33" s="173" t="e">
        <f t="shared" si="69"/>
        <v>#N/A</v>
      </c>
      <c r="GJ33" s="173" t="e">
        <f t="shared" si="70"/>
        <v>#N/A</v>
      </c>
      <c r="GK33" s="173" t="e">
        <f t="shared" si="71"/>
        <v>#N/A</v>
      </c>
      <c r="GL33" s="173" t="e">
        <f t="shared" si="72"/>
        <v>#N/A</v>
      </c>
      <c r="GM33" s="173" t="e">
        <f t="shared" si="73"/>
        <v>#N/A</v>
      </c>
      <c r="GN33" s="173" t="e">
        <f t="shared" si="74"/>
        <v>#N/A</v>
      </c>
      <c r="GO33" s="173" t="e">
        <f t="shared" si="75"/>
        <v>#N/A</v>
      </c>
      <c r="GP33" s="173" t="e">
        <f t="shared" si="76"/>
        <v>#N/A</v>
      </c>
      <c r="GQ33" s="173" t="e">
        <f t="shared" si="77"/>
        <v>#N/A</v>
      </c>
      <c r="GR33" s="173" t="e">
        <f t="shared" si="78"/>
        <v>#N/A</v>
      </c>
      <c r="GS33" s="173" t="e">
        <f t="shared" si="79"/>
        <v>#N/A</v>
      </c>
      <c r="GT33" s="173" t="e">
        <f t="shared" si="80"/>
        <v>#N/A</v>
      </c>
      <c r="GU33" s="173" t="e">
        <f t="shared" si="81"/>
        <v>#N/A</v>
      </c>
      <c r="GV33" s="173" t="e">
        <f t="shared" si="82"/>
        <v>#N/A</v>
      </c>
      <c r="GW33" s="173" t="e">
        <f t="shared" si="83"/>
        <v>#N/A</v>
      </c>
      <c r="GX33" s="173" t="e">
        <f t="shared" si="84"/>
        <v>#N/A</v>
      </c>
      <c r="GY33" s="173" t="e">
        <f t="shared" si="85"/>
        <v>#N/A</v>
      </c>
      <c r="GZ33" s="173" t="e">
        <f t="shared" si="86"/>
        <v>#N/A</v>
      </c>
      <c r="HA33" s="173" t="e">
        <f t="shared" si="87"/>
        <v>#N/A</v>
      </c>
      <c r="HB33" s="173" t="e">
        <f t="shared" si="88"/>
        <v>#N/A</v>
      </c>
      <c r="HC33" s="173" t="e">
        <f t="shared" si="89"/>
        <v>#N/A</v>
      </c>
      <c r="HD33" s="173" t="e">
        <f t="shared" si="90"/>
        <v>#N/A</v>
      </c>
      <c r="HE33" s="173" t="e">
        <f t="shared" si="91"/>
        <v>#N/A</v>
      </c>
      <c r="HF33" s="173" t="e">
        <f t="shared" si="92"/>
        <v>#N/A</v>
      </c>
      <c r="HG33" s="173" t="e">
        <f t="shared" si="93"/>
        <v>#N/A</v>
      </c>
      <c r="HH33" s="173" t="e">
        <f t="shared" si="94"/>
        <v>#N/A</v>
      </c>
      <c r="HI33" s="173" t="e">
        <f t="shared" si="95"/>
        <v>#N/A</v>
      </c>
      <c r="HJ33" s="173" t="e">
        <f t="shared" si="96"/>
        <v>#N/A</v>
      </c>
      <c r="HK33" s="173" t="e">
        <f t="shared" si="97"/>
        <v>#N/A</v>
      </c>
      <c r="HL33" s="173" t="e">
        <f t="shared" si="98"/>
        <v>#N/A</v>
      </c>
      <c r="HM33" s="173" t="e">
        <f t="shared" si="99"/>
        <v>#N/A</v>
      </c>
      <c r="HN33" s="173" t="e">
        <f t="shared" si="100"/>
        <v>#N/A</v>
      </c>
      <c r="HO33" s="173" t="e">
        <f t="shared" si="101"/>
        <v>#N/A</v>
      </c>
      <c r="HP33" s="173" t="e">
        <f t="shared" si="102"/>
        <v>#N/A</v>
      </c>
      <c r="HQ33" s="173" t="e">
        <f t="shared" si="103"/>
        <v>#N/A</v>
      </c>
      <c r="HR33" s="173" t="e">
        <f t="shared" si="104"/>
        <v>#N/A</v>
      </c>
      <c r="HS33" s="173" t="e">
        <f t="shared" si="105"/>
        <v>#N/A</v>
      </c>
      <c r="HT33" s="173" t="e">
        <f t="shared" si="106"/>
        <v>#N/A</v>
      </c>
    </row>
    <row r="34" spans="1:228" hidden="1" x14ac:dyDescent="0.25">
      <c r="A34" s="4">
        <v>31</v>
      </c>
      <c r="B34" s="113"/>
      <c r="C34" s="121"/>
      <c r="D34" s="126" t="str">
        <f t="shared" si="107"/>
        <v/>
      </c>
      <c r="E34" s="99"/>
      <c r="F34" s="126" t="str">
        <f t="shared" si="108"/>
        <v/>
      </c>
      <c r="G34" s="121"/>
      <c r="H34" s="114"/>
      <c r="I34" s="36" t="str">
        <f t="shared" si="0"/>
        <v/>
      </c>
      <c r="J34" s="36" t="str">
        <f t="shared" si="1"/>
        <v/>
      </c>
      <c r="K34" s="77" t="str">
        <f t="shared" si="109"/>
        <v/>
      </c>
      <c r="L34" s="23"/>
      <c r="M34" s="58"/>
      <c r="N34" s="300"/>
      <c r="O34" s="78" t="str">
        <f>IF(AND(D34&gt;0,E34&gt;0,F34&gt;0),IF(ISBLANK(N34),IF(ISBLANK(L34),"",(F34-D34)*VLOOKUP(L34,VLookups!$A$4:$B$13,2,FALSE)),N34),"")</f>
        <v/>
      </c>
      <c r="P34" s="79" t="str">
        <f t="shared" si="2"/>
        <v/>
      </c>
      <c r="Q34" s="99"/>
      <c r="R34" s="290" t="str">
        <f>IF(AND(Q34&gt;0,E34&gt;0,NOT(O34="")),ABS(VLOOKUP($Q$1,VLookups!$A$43:$B$44,2,FALSE)-_xlfn.NORM.DIST(Q34,K34,O34,TRUE)),"")</f>
        <v/>
      </c>
      <c r="S34" s="98" t="str">
        <f>IF(AND($D34&gt;0,$E34&gt;0,$F34&gt;0,NOT(ISBLANK($L34))),_xlfn.NORM.INV(ABS(VLOOKUP($Q$1,VLookups!$A$43:$B$44,2,FALSE)-S$3),$K34,$O34),"")</f>
        <v/>
      </c>
      <c r="T34" s="97" t="str">
        <f>IF(AND($D34&gt;0,$E34&gt;0,$F34&gt;0,NOT(ISBLANK($L34))),_xlfn.NORM.INV(ABS(VLOOKUP($Q$1,VLookups!$A$43:$B$44,2,FALSE)-T$3),$K34,$O34),"")</f>
        <v/>
      </c>
      <c r="U34" s="98" t="str">
        <f>IF(AND($D34&gt;0,$E34&gt;0,$F34&gt;0,NOT(ISBLANK($L34))),_xlfn.NORM.INV(ABS(VLOOKUP($Q$1,VLookups!$A$43:$B$44,2,FALSE)-U$3),$K34,$O34),"")</f>
        <v/>
      </c>
      <c r="V34" s="97" t="str">
        <f>IF(AND($D34&gt;0,$E34&gt;0,$F34&gt;0,NOT(ISBLANK($L34))),_xlfn.NORM.INV(ABS(VLOOKUP($Q$1,VLookups!$A$43:$B$44,2,FALSE)-V$3),$K34,$O34),"")</f>
        <v/>
      </c>
      <c r="W34" s="98" t="str">
        <f>IF(AND($D34&gt;0,$E34&gt;0,$F34&gt;0,NOT(ISBLANK($L34))),_xlfn.NORM.INV(ABS(VLOOKUP($Q$1,VLookups!$A$43:$B$44,2,FALSE)-W$3),$K34,$O34),"")</f>
        <v/>
      </c>
      <c r="X34" s="97" t="str">
        <f>IF(AND($D34&gt;0,$E34&gt;0,$F34&gt;0,NOT(ISBLANK($L34))),_xlfn.NORM.INV(ABS(VLOOKUP($Q$1,VLookups!$A$43:$B$44,2,FALSE)-X$3),$K34,$O34),"")</f>
        <v/>
      </c>
      <c r="Y34" s="5"/>
      <c r="Z34" s="172"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3" t="e">
        <f t="shared" si="6"/>
        <v>#N/A</v>
      </c>
      <c r="DY34" s="173" t="e">
        <f t="shared" si="7"/>
        <v>#N/A</v>
      </c>
      <c r="DZ34" s="173" t="e">
        <f t="shared" si="8"/>
        <v>#N/A</v>
      </c>
      <c r="EA34" s="173" t="e">
        <f t="shared" si="9"/>
        <v>#N/A</v>
      </c>
      <c r="EB34" s="173" t="e">
        <f t="shared" si="10"/>
        <v>#N/A</v>
      </c>
      <c r="EC34" s="173" t="e">
        <f t="shared" si="11"/>
        <v>#N/A</v>
      </c>
      <c r="ED34" s="173" t="e">
        <f t="shared" si="12"/>
        <v>#N/A</v>
      </c>
      <c r="EE34" s="173" t="e">
        <f t="shared" si="13"/>
        <v>#N/A</v>
      </c>
      <c r="EF34" s="173" t="e">
        <f t="shared" si="14"/>
        <v>#N/A</v>
      </c>
      <c r="EG34" s="173" t="e">
        <f t="shared" si="15"/>
        <v>#N/A</v>
      </c>
      <c r="EH34" s="173" t="e">
        <f t="shared" si="16"/>
        <v>#N/A</v>
      </c>
      <c r="EI34" s="173" t="e">
        <f t="shared" si="17"/>
        <v>#N/A</v>
      </c>
      <c r="EJ34" s="173" t="e">
        <f t="shared" si="18"/>
        <v>#N/A</v>
      </c>
      <c r="EK34" s="173" t="e">
        <f t="shared" si="19"/>
        <v>#N/A</v>
      </c>
      <c r="EL34" s="173" t="e">
        <f t="shared" si="20"/>
        <v>#N/A</v>
      </c>
      <c r="EM34" s="173" t="e">
        <f t="shared" si="21"/>
        <v>#N/A</v>
      </c>
      <c r="EN34" s="173" t="e">
        <f t="shared" si="22"/>
        <v>#N/A</v>
      </c>
      <c r="EO34" s="173" t="e">
        <f t="shared" si="23"/>
        <v>#N/A</v>
      </c>
      <c r="EP34" s="173" t="e">
        <f t="shared" si="24"/>
        <v>#N/A</v>
      </c>
      <c r="EQ34" s="173" t="e">
        <f t="shared" si="25"/>
        <v>#N/A</v>
      </c>
      <c r="ER34" s="173" t="e">
        <f t="shared" si="26"/>
        <v>#N/A</v>
      </c>
      <c r="ES34" s="173" t="e">
        <f t="shared" si="27"/>
        <v>#N/A</v>
      </c>
      <c r="ET34" s="173" t="e">
        <f t="shared" si="28"/>
        <v>#N/A</v>
      </c>
      <c r="EU34" s="173" t="e">
        <f t="shared" si="29"/>
        <v>#N/A</v>
      </c>
      <c r="EV34" s="173" t="e">
        <f t="shared" si="30"/>
        <v>#N/A</v>
      </c>
      <c r="EW34" s="173" t="e">
        <f t="shared" si="31"/>
        <v>#N/A</v>
      </c>
      <c r="EX34" s="173" t="e">
        <f t="shared" si="32"/>
        <v>#N/A</v>
      </c>
      <c r="EY34" s="173" t="e">
        <f t="shared" si="33"/>
        <v>#N/A</v>
      </c>
      <c r="EZ34" s="173" t="e">
        <f t="shared" si="34"/>
        <v>#N/A</v>
      </c>
      <c r="FA34" s="173" t="e">
        <f t="shared" si="35"/>
        <v>#N/A</v>
      </c>
      <c r="FB34" s="173" t="e">
        <f t="shared" si="36"/>
        <v>#N/A</v>
      </c>
      <c r="FC34" s="173" t="e">
        <f t="shared" si="37"/>
        <v>#N/A</v>
      </c>
      <c r="FD34" s="173" t="e">
        <f t="shared" si="38"/>
        <v>#N/A</v>
      </c>
      <c r="FE34" s="173" t="e">
        <f t="shared" si="39"/>
        <v>#N/A</v>
      </c>
      <c r="FF34" s="173" t="e">
        <f t="shared" si="40"/>
        <v>#N/A</v>
      </c>
      <c r="FG34" s="173" t="e">
        <f t="shared" si="41"/>
        <v>#N/A</v>
      </c>
      <c r="FH34" s="173" t="e">
        <f t="shared" si="42"/>
        <v>#N/A</v>
      </c>
      <c r="FI34" s="173" t="e">
        <f t="shared" si="43"/>
        <v>#N/A</v>
      </c>
      <c r="FJ34" s="173" t="e">
        <f t="shared" si="44"/>
        <v>#N/A</v>
      </c>
      <c r="FK34" s="173" t="e">
        <f t="shared" si="45"/>
        <v>#N/A</v>
      </c>
      <c r="FL34" s="173" t="e">
        <f t="shared" si="46"/>
        <v>#N/A</v>
      </c>
      <c r="FM34" s="173" t="e">
        <f t="shared" si="47"/>
        <v>#N/A</v>
      </c>
      <c r="FN34" s="173" t="e">
        <f t="shared" si="48"/>
        <v>#N/A</v>
      </c>
      <c r="FO34" s="173" t="e">
        <f t="shared" si="49"/>
        <v>#N/A</v>
      </c>
      <c r="FP34" s="173" t="e">
        <f t="shared" si="50"/>
        <v>#N/A</v>
      </c>
      <c r="FQ34" s="173" t="e">
        <f t="shared" si="51"/>
        <v>#N/A</v>
      </c>
      <c r="FR34" s="173" t="e">
        <f t="shared" si="52"/>
        <v>#N/A</v>
      </c>
      <c r="FS34" s="173" t="e">
        <f t="shared" si="53"/>
        <v>#N/A</v>
      </c>
      <c r="FT34" s="173" t="e">
        <f t="shared" si="54"/>
        <v>#N/A</v>
      </c>
      <c r="FU34" s="173" t="e">
        <f t="shared" si="55"/>
        <v>#N/A</v>
      </c>
      <c r="FV34" s="173" t="e">
        <f t="shared" si="56"/>
        <v>#N/A</v>
      </c>
      <c r="FW34" s="173" t="e">
        <f t="shared" si="57"/>
        <v>#N/A</v>
      </c>
      <c r="FX34" s="173" t="e">
        <f t="shared" si="58"/>
        <v>#N/A</v>
      </c>
      <c r="FY34" s="173" t="e">
        <f t="shared" si="59"/>
        <v>#N/A</v>
      </c>
      <c r="FZ34" s="173" t="e">
        <f t="shared" si="60"/>
        <v>#N/A</v>
      </c>
      <c r="GA34" s="173" t="e">
        <f t="shared" si="61"/>
        <v>#N/A</v>
      </c>
      <c r="GB34" s="173" t="e">
        <f t="shared" si="62"/>
        <v>#N/A</v>
      </c>
      <c r="GC34" s="173" t="e">
        <f t="shared" si="63"/>
        <v>#N/A</v>
      </c>
      <c r="GD34" s="173" t="e">
        <f t="shared" si="64"/>
        <v>#N/A</v>
      </c>
      <c r="GE34" s="173" t="e">
        <f t="shared" si="65"/>
        <v>#N/A</v>
      </c>
      <c r="GF34" s="173" t="e">
        <f t="shared" si="66"/>
        <v>#N/A</v>
      </c>
      <c r="GG34" s="173" t="e">
        <f t="shared" si="67"/>
        <v>#N/A</v>
      </c>
      <c r="GH34" s="173" t="e">
        <f t="shared" si="68"/>
        <v>#N/A</v>
      </c>
      <c r="GI34" s="173" t="e">
        <f t="shared" si="69"/>
        <v>#N/A</v>
      </c>
      <c r="GJ34" s="173" t="e">
        <f t="shared" si="70"/>
        <v>#N/A</v>
      </c>
      <c r="GK34" s="173" t="e">
        <f t="shared" si="71"/>
        <v>#N/A</v>
      </c>
      <c r="GL34" s="173" t="e">
        <f t="shared" si="72"/>
        <v>#N/A</v>
      </c>
      <c r="GM34" s="173" t="e">
        <f t="shared" si="73"/>
        <v>#N/A</v>
      </c>
      <c r="GN34" s="173" t="e">
        <f t="shared" si="74"/>
        <v>#N/A</v>
      </c>
      <c r="GO34" s="173" t="e">
        <f t="shared" si="75"/>
        <v>#N/A</v>
      </c>
      <c r="GP34" s="173" t="e">
        <f t="shared" si="76"/>
        <v>#N/A</v>
      </c>
      <c r="GQ34" s="173" t="e">
        <f t="shared" si="77"/>
        <v>#N/A</v>
      </c>
      <c r="GR34" s="173" t="e">
        <f t="shared" si="78"/>
        <v>#N/A</v>
      </c>
      <c r="GS34" s="173" t="e">
        <f t="shared" si="79"/>
        <v>#N/A</v>
      </c>
      <c r="GT34" s="173" t="e">
        <f t="shared" si="80"/>
        <v>#N/A</v>
      </c>
      <c r="GU34" s="173" t="e">
        <f t="shared" si="81"/>
        <v>#N/A</v>
      </c>
      <c r="GV34" s="173" t="e">
        <f t="shared" si="82"/>
        <v>#N/A</v>
      </c>
      <c r="GW34" s="173" t="e">
        <f t="shared" si="83"/>
        <v>#N/A</v>
      </c>
      <c r="GX34" s="173" t="e">
        <f t="shared" si="84"/>
        <v>#N/A</v>
      </c>
      <c r="GY34" s="173" t="e">
        <f t="shared" si="85"/>
        <v>#N/A</v>
      </c>
      <c r="GZ34" s="173" t="e">
        <f t="shared" si="86"/>
        <v>#N/A</v>
      </c>
      <c r="HA34" s="173" t="e">
        <f t="shared" si="87"/>
        <v>#N/A</v>
      </c>
      <c r="HB34" s="173" t="e">
        <f t="shared" si="88"/>
        <v>#N/A</v>
      </c>
      <c r="HC34" s="173" t="e">
        <f t="shared" si="89"/>
        <v>#N/A</v>
      </c>
      <c r="HD34" s="173" t="e">
        <f t="shared" si="90"/>
        <v>#N/A</v>
      </c>
      <c r="HE34" s="173" t="e">
        <f t="shared" si="91"/>
        <v>#N/A</v>
      </c>
      <c r="HF34" s="173" t="e">
        <f t="shared" si="92"/>
        <v>#N/A</v>
      </c>
      <c r="HG34" s="173" t="e">
        <f t="shared" si="93"/>
        <v>#N/A</v>
      </c>
      <c r="HH34" s="173" t="e">
        <f t="shared" si="94"/>
        <v>#N/A</v>
      </c>
      <c r="HI34" s="173" t="e">
        <f t="shared" si="95"/>
        <v>#N/A</v>
      </c>
      <c r="HJ34" s="173" t="e">
        <f t="shared" si="96"/>
        <v>#N/A</v>
      </c>
      <c r="HK34" s="173" t="e">
        <f t="shared" si="97"/>
        <v>#N/A</v>
      </c>
      <c r="HL34" s="173" t="e">
        <f t="shared" si="98"/>
        <v>#N/A</v>
      </c>
      <c r="HM34" s="173" t="e">
        <f t="shared" si="99"/>
        <v>#N/A</v>
      </c>
      <c r="HN34" s="173" t="e">
        <f t="shared" si="100"/>
        <v>#N/A</v>
      </c>
      <c r="HO34" s="173" t="e">
        <f t="shared" si="101"/>
        <v>#N/A</v>
      </c>
      <c r="HP34" s="173" t="e">
        <f t="shared" si="102"/>
        <v>#N/A</v>
      </c>
      <c r="HQ34" s="173" t="e">
        <f t="shared" si="103"/>
        <v>#N/A</v>
      </c>
      <c r="HR34" s="173" t="e">
        <f t="shared" si="104"/>
        <v>#N/A</v>
      </c>
      <c r="HS34" s="173" t="e">
        <f t="shared" si="105"/>
        <v>#N/A</v>
      </c>
      <c r="HT34" s="173" t="e">
        <f t="shared" si="106"/>
        <v>#N/A</v>
      </c>
    </row>
    <row r="35" spans="1:228" hidden="1" x14ac:dyDescent="0.25">
      <c r="A35" s="4">
        <v>32</v>
      </c>
      <c r="B35" s="113"/>
      <c r="C35" s="121"/>
      <c r="D35" s="126" t="str">
        <f t="shared" si="107"/>
        <v/>
      </c>
      <c r="E35" s="99"/>
      <c r="F35" s="126" t="str">
        <f t="shared" si="108"/>
        <v/>
      </c>
      <c r="G35" s="121"/>
      <c r="H35" s="114"/>
      <c r="I35" s="36" t="str">
        <f t="shared" si="0"/>
        <v/>
      </c>
      <c r="J35" s="36" t="str">
        <f t="shared" si="1"/>
        <v/>
      </c>
      <c r="K35" s="77" t="str">
        <f t="shared" si="109"/>
        <v/>
      </c>
      <c r="L35" s="23"/>
      <c r="M35" s="58"/>
      <c r="N35" s="300"/>
      <c r="O35" s="78" t="str">
        <f>IF(AND(D35&gt;0,E35&gt;0,F35&gt;0),IF(ISBLANK(N35),IF(ISBLANK(L35),"",(F35-D35)*VLOOKUP(L35,VLookups!$A$4:$B$13,2,FALSE)),N35),"")</f>
        <v/>
      </c>
      <c r="P35" s="79" t="str">
        <f t="shared" si="2"/>
        <v/>
      </c>
      <c r="Q35" s="99"/>
      <c r="R35" s="290" t="str">
        <f>IF(AND(Q35&gt;0,E35&gt;0,NOT(O35="")),ABS(VLOOKUP($Q$1,VLookups!$A$43:$B$44,2,FALSE)-_xlfn.NORM.DIST(Q35,K35,O35,TRUE)),"")</f>
        <v/>
      </c>
      <c r="S35" s="98" t="str">
        <f>IF(AND($D35&gt;0,$E35&gt;0,$F35&gt;0,NOT(ISBLANK($L35))),_xlfn.NORM.INV(ABS(VLOOKUP($Q$1,VLookups!$A$43:$B$44,2,FALSE)-S$3),$K35,$O35),"")</f>
        <v/>
      </c>
      <c r="T35" s="97" t="str">
        <f>IF(AND($D35&gt;0,$E35&gt;0,$F35&gt;0,NOT(ISBLANK($L35))),_xlfn.NORM.INV(ABS(VLOOKUP($Q$1,VLookups!$A$43:$B$44,2,FALSE)-T$3),$K35,$O35),"")</f>
        <v/>
      </c>
      <c r="U35" s="98" t="str">
        <f>IF(AND($D35&gt;0,$E35&gt;0,$F35&gt;0,NOT(ISBLANK($L35))),_xlfn.NORM.INV(ABS(VLOOKUP($Q$1,VLookups!$A$43:$B$44,2,FALSE)-U$3),$K35,$O35),"")</f>
        <v/>
      </c>
      <c r="V35" s="97" t="str">
        <f>IF(AND($D35&gt;0,$E35&gt;0,$F35&gt;0,NOT(ISBLANK($L35))),_xlfn.NORM.INV(ABS(VLOOKUP($Q$1,VLookups!$A$43:$B$44,2,FALSE)-V$3),$K35,$O35),"")</f>
        <v/>
      </c>
      <c r="W35" s="98" t="str">
        <f>IF(AND($D35&gt;0,$E35&gt;0,$F35&gt;0,NOT(ISBLANK($L35))),_xlfn.NORM.INV(ABS(VLOOKUP($Q$1,VLookups!$A$43:$B$44,2,FALSE)-W$3),$K35,$O35),"")</f>
        <v/>
      </c>
      <c r="X35" s="97" t="str">
        <f>IF(AND($D35&gt;0,$E35&gt;0,$F35&gt;0,NOT(ISBLANK($L35))),_xlfn.NORM.INV(ABS(VLOOKUP($Q$1,VLookups!$A$43:$B$44,2,FALSE)-X$3),$K35,$O35),"")</f>
        <v/>
      </c>
      <c r="Y35" s="5"/>
      <c r="Z35" s="172"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3" t="e">
        <f t="shared" si="6"/>
        <v>#N/A</v>
      </c>
      <c r="DY35" s="173" t="e">
        <f t="shared" si="7"/>
        <v>#N/A</v>
      </c>
      <c r="DZ35" s="173" t="e">
        <f t="shared" si="8"/>
        <v>#N/A</v>
      </c>
      <c r="EA35" s="173" t="e">
        <f t="shared" si="9"/>
        <v>#N/A</v>
      </c>
      <c r="EB35" s="173" t="e">
        <f t="shared" si="10"/>
        <v>#N/A</v>
      </c>
      <c r="EC35" s="173" t="e">
        <f t="shared" si="11"/>
        <v>#N/A</v>
      </c>
      <c r="ED35" s="173" t="e">
        <f t="shared" si="12"/>
        <v>#N/A</v>
      </c>
      <c r="EE35" s="173" t="e">
        <f t="shared" si="13"/>
        <v>#N/A</v>
      </c>
      <c r="EF35" s="173" t="e">
        <f t="shared" si="14"/>
        <v>#N/A</v>
      </c>
      <c r="EG35" s="173" t="e">
        <f t="shared" si="15"/>
        <v>#N/A</v>
      </c>
      <c r="EH35" s="173" t="e">
        <f t="shared" si="16"/>
        <v>#N/A</v>
      </c>
      <c r="EI35" s="173" t="e">
        <f t="shared" si="17"/>
        <v>#N/A</v>
      </c>
      <c r="EJ35" s="173" t="e">
        <f t="shared" si="18"/>
        <v>#N/A</v>
      </c>
      <c r="EK35" s="173" t="e">
        <f t="shared" si="19"/>
        <v>#N/A</v>
      </c>
      <c r="EL35" s="173" t="e">
        <f t="shared" si="20"/>
        <v>#N/A</v>
      </c>
      <c r="EM35" s="173" t="e">
        <f t="shared" si="21"/>
        <v>#N/A</v>
      </c>
      <c r="EN35" s="173" t="e">
        <f t="shared" si="22"/>
        <v>#N/A</v>
      </c>
      <c r="EO35" s="173" t="e">
        <f t="shared" si="23"/>
        <v>#N/A</v>
      </c>
      <c r="EP35" s="173" t="e">
        <f t="shared" si="24"/>
        <v>#N/A</v>
      </c>
      <c r="EQ35" s="173" t="e">
        <f t="shared" si="25"/>
        <v>#N/A</v>
      </c>
      <c r="ER35" s="173" t="e">
        <f t="shared" si="26"/>
        <v>#N/A</v>
      </c>
      <c r="ES35" s="173" t="e">
        <f t="shared" si="27"/>
        <v>#N/A</v>
      </c>
      <c r="ET35" s="173" t="e">
        <f t="shared" si="28"/>
        <v>#N/A</v>
      </c>
      <c r="EU35" s="173" t="e">
        <f t="shared" si="29"/>
        <v>#N/A</v>
      </c>
      <c r="EV35" s="173" t="e">
        <f t="shared" si="30"/>
        <v>#N/A</v>
      </c>
      <c r="EW35" s="173" t="e">
        <f t="shared" si="31"/>
        <v>#N/A</v>
      </c>
      <c r="EX35" s="173" t="e">
        <f t="shared" si="32"/>
        <v>#N/A</v>
      </c>
      <c r="EY35" s="173" t="e">
        <f t="shared" si="33"/>
        <v>#N/A</v>
      </c>
      <c r="EZ35" s="173" t="e">
        <f t="shared" si="34"/>
        <v>#N/A</v>
      </c>
      <c r="FA35" s="173" t="e">
        <f t="shared" si="35"/>
        <v>#N/A</v>
      </c>
      <c r="FB35" s="173" t="e">
        <f t="shared" si="36"/>
        <v>#N/A</v>
      </c>
      <c r="FC35" s="173" t="e">
        <f t="shared" si="37"/>
        <v>#N/A</v>
      </c>
      <c r="FD35" s="173" t="e">
        <f t="shared" si="38"/>
        <v>#N/A</v>
      </c>
      <c r="FE35" s="173" t="e">
        <f t="shared" si="39"/>
        <v>#N/A</v>
      </c>
      <c r="FF35" s="173" t="e">
        <f t="shared" si="40"/>
        <v>#N/A</v>
      </c>
      <c r="FG35" s="173" t="e">
        <f t="shared" si="41"/>
        <v>#N/A</v>
      </c>
      <c r="FH35" s="173" t="e">
        <f t="shared" si="42"/>
        <v>#N/A</v>
      </c>
      <c r="FI35" s="173" t="e">
        <f t="shared" si="43"/>
        <v>#N/A</v>
      </c>
      <c r="FJ35" s="173" t="e">
        <f t="shared" si="44"/>
        <v>#N/A</v>
      </c>
      <c r="FK35" s="173" t="e">
        <f t="shared" si="45"/>
        <v>#N/A</v>
      </c>
      <c r="FL35" s="173" t="e">
        <f t="shared" si="46"/>
        <v>#N/A</v>
      </c>
      <c r="FM35" s="173" t="e">
        <f t="shared" si="47"/>
        <v>#N/A</v>
      </c>
      <c r="FN35" s="173" t="e">
        <f t="shared" si="48"/>
        <v>#N/A</v>
      </c>
      <c r="FO35" s="173" t="e">
        <f t="shared" si="49"/>
        <v>#N/A</v>
      </c>
      <c r="FP35" s="173" t="e">
        <f t="shared" si="50"/>
        <v>#N/A</v>
      </c>
      <c r="FQ35" s="173" t="e">
        <f t="shared" si="51"/>
        <v>#N/A</v>
      </c>
      <c r="FR35" s="173" t="e">
        <f t="shared" si="52"/>
        <v>#N/A</v>
      </c>
      <c r="FS35" s="173" t="e">
        <f t="shared" si="53"/>
        <v>#N/A</v>
      </c>
      <c r="FT35" s="173" t="e">
        <f t="shared" si="54"/>
        <v>#N/A</v>
      </c>
      <c r="FU35" s="173" t="e">
        <f t="shared" si="55"/>
        <v>#N/A</v>
      </c>
      <c r="FV35" s="173" t="e">
        <f t="shared" si="56"/>
        <v>#N/A</v>
      </c>
      <c r="FW35" s="173" t="e">
        <f t="shared" si="57"/>
        <v>#N/A</v>
      </c>
      <c r="FX35" s="173" t="e">
        <f t="shared" si="58"/>
        <v>#N/A</v>
      </c>
      <c r="FY35" s="173" t="e">
        <f t="shared" si="59"/>
        <v>#N/A</v>
      </c>
      <c r="FZ35" s="173" t="e">
        <f t="shared" si="60"/>
        <v>#N/A</v>
      </c>
      <c r="GA35" s="173" t="e">
        <f t="shared" si="61"/>
        <v>#N/A</v>
      </c>
      <c r="GB35" s="173" t="e">
        <f t="shared" si="62"/>
        <v>#N/A</v>
      </c>
      <c r="GC35" s="173" t="e">
        <f t="shared" si="63"/>
        <v>#N/A</v>
      </c>
      <c r="GD35" s="173" t="e">
        <f t="shared" si="64"/>
        <v>#N/A</v>
      </c>
      <c r="GE35" s="173" t="e">
        <f t="shared" si="65"/>
        <v>#N/A</v>
      </c>
      <c r="GF35" s="173" t="e">
        <f t="shared" si="66"/>
        <v>#N/A</v>
      </c>
      <c r="GG35" s="173" t="e">
        <f t="shared" si="67"/>
        <v>#N/A</v>
      </c>
      <c r="GH35" s="173" t="e">
        <f t="shared" si="68"/>
        <v>#N/A</v>
      </c>
      <c r="GI35" s="173" t="e">
        <f t="shared" si="69"/>
        <v>#N/A</v>
      </c>
      <c r="GJ35" s="173" t="e">
        <f t="shared" si="70"/>
        <v>#N/A</v>
      </c>
      <c r="GK35" s="173" t="e">
        <f t="shared" si="71"/>
        <v>#N/A</v>
      </c>
      <c r="GL35" s="173" t="e">
        <f t="shared" si="72"/>
        <v>#N/A</v>
      </c>
      <c r="GM35" s="173" t="e">
        <f t="shared" si="73"/>
        <v>#N/A</v>
      </c>
      <c r="GN35" s="173" t="e">
        <f t="shared" si="74"/>
        <v>#N/A</v>
      </c>
      <c r="GO35" s="173" t="e">
        <f t="shared" si="75"/>
        <v>#N/A</v>
      </c>
      <c r="GP35" s="173" t="e">
        <f t="shared" si="76"/>
        <v>#N/A</v>
      </c>
      <c r="GQ35" s="173" t="e">
        <f t="shared" si="77"/>
        <v>#N/A</v>
      </c>
      <c r="GR35" s="173" t="e">
        <f t="shared" si="78"/>
        <v>#N/A</v>
      </c>
      <c r="GS35" s="173" t="e">
        <f t="shared" si="79"/>
        <v>#N/A</v>
      </c>
      <c r="GT35" s="173" t="e">
        <f t="shared" si="80"/>
        <v>#N/A</v>
      </c>
      <c r="GU35" s="173" t="e">
        <f t="shared" si="81"/>
        <v>#N/A</v>
      </c>
      <c r="GV35" s="173" t="e">
        <f t="shared" si="82"/>
        <v>#N/A</v>
      </c>
      <c r="GW35" s="173" t="e">
        <f t="shared" si="83"/>
        <v>#N/A</v>
      </c>
      <c r="GX35" s="173" t="e">
        <f t="shared" si="84"/>
        <v>#N/A</v>
      </c>
      <c r="GY35" s="173" t="e">
        <f t="shared" si="85"/>
        <v>#N/A</v>
      </c>
      <c r="GZ35" s="173" t="e">
        <f t="shared" si="86"/>
        <v>#N/A</v>
      </c>
      <c r="HA35" s="173" t="e">
        <f t="shared" si="87"/>
        <v>#N/A</v>
      </c>
      <c r="HB35" s="173" t="e">
        <f t="shared" si="88"/>
        <v>#N/A</v>
      </c>
      <c r="HC35" s="173" t="e">
        <f t="shared" si="89"/>
        <v>#N/A</v>
      </c>
      <c r="HD35" s="173" t="e">
        <f t="shared" si="90"/>
        <v>#N/A</v>
      </c>
      <c r="HE35" s="173" t="e">
        <f t="shared" si="91"/>
        <v>#N/A</v>
      </c>
      <c r="HF35" s="173" t="e">
        <f t="shared" si="92"/>
        <v>#N/A</v>
      </c>
      <c r="HG35" s="173" t="e">
        <f t="shared" si="93"/>
        <v>#N/A</v>
      </c>
      <c r="HH35" s="173" t="e">
        <f t="shared" si="94"/>
        <v>#N/A</v>
      </c>
      <c r="HI35" s="173" t="e">
        <f t="shared" si="95"/>
        <v>#N/A</v>
      </c>
      <c r="HJ35" s="173" t="e">
        <f t="shared" si="96"/>
        <v>#N/A</v>
      </c>
      <c r="HK35" s="173" t="e">
        <f t="shared" si="97"/>
        <v>#N/A</v>
      </c>
      <c r="HL35" s="173" t="e">
        <f t="shared" si="98"/>
        <v>#N/A</v>
      </c>
      <c r="HM35" s="173" t="e">
        <f t="shared" si="99"/>
        <v>#N/A</v>
      </c>
      <c r="HN35" s="173" t="e">
        <f t="shared" si="100"/>
        <v>#N/A</v>
      </c>
      <c r="HO35" s="173" t="e">
        <f t="shared" si="101"/>
        <v>#N/A</v>
      </c>
      <c r="HP35" s="173" t="e">
        <f t="shared" si="102"/>
        <v>#N/A</v>
      </c>
      <c r="HQ35" s="173" t="e">
        <f t="shared" si="103"/>
        <v>#N/A</v>
      </c>
      <c r="HR35" s="173" t="e">
        <f t="shared" si="104"/>
        <v>#N/A</v>
      </c>
      <c r="HS35" s="173" t="e">
        <f t="shared" si="105"/>
        <v>#N/A</v>
      </c>
      <c r="HT35" s="173" t="e">
        <f t="shared" si="106"/>
        <v>#N/A</v>
      </c>
    </row>
    <row r="36" spans="1:228" hidden="1" x14ac:dyDescent="0.25">
      <c r="A36" s="4">
        <v>33</v>
      </c>
      <c r="B36" s="113"/>
      <c r="C36" s="121"/>
      <c r="D36" s="126" t="str">
        <f t="shared" ref="D36:D67" si="205">IF(ISBLANK(E36),"",IF(NOT(ISBLANK(C36)),C36,IF(NOT(ISBLANK(B36)),E36*(1+B36),E36*(1+$D$2))))</f>
        <v/>
      </c>
      <c r="E36" s="99"/>
      <c r="F36" s="126" t="str">
        <f t="shared" ref="F36:F67" si="206">IF(ISBLANK(E36),"",IF(NOT(ISBLANK(G36)),G36,IF(NOT(ISBLANK(H36)),E36*(1+H36),E36*(1+$F$2))))</f>
        <v/>
      </c>
      <c r="G36" s="121"/>
      <c r="H36" s="114"/>
      <c r="I36" s="36" t="str">
        <f t="shared" si="0"/>
        <v/>
      </c>
      <c r="J36" s="36" t="str">
        <f t="shared" si="1"/>
        <v/>
      </c>
      <c r="K36" s="77" t="str">
        <f t="shared" si="109"/>
        <v/>
      </c>
      <c r="L36" s="23"/>
      <c r="M36" s="58"/>
      <c r="N36" s="300"/>
      <c r="O36" s="78" t="str">
        <f>IF(AND(D36&gt;0,E36&gt;0,F36&gt;0),IF(ISBLANK(N36),IF(ISBLANK(L36),"",(F36-D36)*VLOOKUP(L36,VLookups!$A$4:$B$13,2,FALSE)),N36),"")</f>
        <v/>
      </c>
      <c r="P36" s="79" t="str">
        <f t="shared" ref="P36:P67" si="207">IF(O36="","",O36^2)</f>
        <v/>
      </c>
      <c r="Q36" s="99"/>
      <c r="R36" s="290" t="str">
        <f>IF(AND(Q36&gt;0,E36&gt;0,NOT(O36="")),ABS(VLOOKUP($Q$1,VLookups!$A$43:$B$44,2,FALSE)-_xlfn.NORM.DIST(Q36,K36,O36,TRUE)),"")</f>
        <v/>
      </c>
      <c r="S36" s="98" t="str">
        <f>IF(AND($D36&gt;0,$E36&gt;0,$F36&gt;0,NOT(ISBLANK($L36))),_xlfn.NORM.INV(ABS(VLOOKUP($Q$1,VLookups!$A$43:$B$44,2,FALSE)-S$3),$K36,$O36),"")</f>
        <v/>
      </c>
      <c r="T36" s="97" t="str">
        <f>IF(AND($D36&gt;0,$E36&gt;0,$F36&gt;0,NOT(ISBLANK($L36))),_xlfn.NORM.INV(ABS(VLOOKUP($Q$1,VLookups!$A$43:$B$44,2,FALSE)-T$3),$K36,$O36),"")</f>
        <v/>
      </c>
      <c r="U36" s="98" t="str">
        <f>IF(AND($D36&gt;0,$E36&gt;0,$F36&gt;0,NOT(ISBLANK($L36))),_xlfn.NORM.INV(ABS(VLOOKUP($Q$1,VLookups!$A$43:$B$44,2,FALSE)-U$3),$K36,$O36),"")</f>
        <v/>
      </c>
      <c r="V36" s="97" t="str">
        <f>IF(AND($D36&gt;0,$E36&gt;0,$F36&gt;0,NOT(ISBLANK($L36))),_xlfn.NORM.INV(ABS(VLOOKUP($Q$1,VLookups!$A$43:$B$44,2,FALSE)-V$3),$K36,$O36),"")</f>
        <v/>
      </c>
      <c r="W36" s="98" t="str">
        <f>IF(AND($D36&gt;0,$E36&gt;0,$F36&gt;0,NOT(ISBLANK($L36))),_xlfn.NORM.INV(ABS(VLOOKUP($Q$1,VLookups!$A$43:$B$44,2,FALSE)-W$3),$K36,$O36),"")</f>
        <v/>
      </c>
      <c r="X36" s="97" t="str">
        <f>IF(AND($D36&gt;0,$E36&gt;0,$F36&gt;0,NOT(ISBLANK($L36))),_xlfn.NORM.INV(ABS(VLOOKUP($Q$1,VLookups!$A$43:$B$44,2,FALSE)-X$3),$K36,$O36),"")</f>
        <v/>
      </c>
      <c r="Y36" s="5"/>
      <c r="Z36" s="172"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3" t="e">
        <f t="shared" ref="DX36:DX67" si="211">IF(ISNONTEXT($O36),_xlfn.NORM.DIST(AA36,$K36,$O36,FALSE),NA())</f>
        <v>#N/A</v>
      </c>
      <c r="DY36" s="173" t="e">
        <f t="shared" ref="DY36:DY67" si="212">IF(ISNONTEXT($O36),_xlfn.NORM.DIST(AB36,$K36,$O36,FALSE),NA())</f>
        <v>#N/A</v>
      </c>
      <c r="DZ36" s="173" t="e">
        <f t="shared" ref="DZ36:DZ67" si="213">IF(ISNONTEXT($O36),_xlfn.NORM.DIST(AC36,$K36,$O36,FALSE),NA())</f>
        <v>#N/A</v>
      </c>
      <c r="EA36" s="173" t="e">
        <f t="shared" ref="EA36:EA67" si="214">IF(ISNONTEXT($O36),_xlfn.NORM.DIST(AD36,$K36,$O36,FALSE),NA())</f>
        <v>#N/A</v>
      </c>
      <c r="EB36" s="173" t="e">
        <f t="shared" ref="EB36:EB67" si="215">IF(ISNONTEXT($O36),_xlfn.NORM.DIST(AE36,$K36,$O36,FALSE),NA())</f>
        <v>#N/A</v>
      </c>
      <c r="EC36" s="173" t="e">
        <f t="shared" ref="EC36:EC67" si="216">IF(ISNONTEXT($O36),_xlfn.NORM.DIST(AF36,$K36,$O36,FALSE),NA())</f>
        <v>#N/A</v>
      </c>
      <c r="ED36" s="173" t="e">
        <f t="shared" ref="ED36:ED67" si="217">IF(ISNONTEXT($O36),_xlfn.NORM.DIST(AG36,$K36,$O36,FALSE),NA())</f>
        <v>#N/A</v>
      </c>
      <c r="EE36" s="173" t="e">
        <f t="shared" ref="EE36:EE67" si="218">IF(ISNONTEXT($O36),_xlfn.NORM.DIST(AH36,$K36,$O36,FALSE),NA())</f>
        <v>#N/A</v>
      </c>
      <c r="EF36" s="173" t="e">
        <f t="shared" ref="EF36:EF67" si="219">IF(ISNONTEXT($O36),_xlfn.NORM.DIST(AI36,$K36,$O36,FALSE),NA())</f>
        <v>#N/A</v>
      </c>
      <c r="EG36" s="173" t="e">
        <f t="shared" ref="EG36:EG67" si="220">IF(ISNONTEXT($O36),_xlfn.NORM.DIST(AJ36,$K36,$O36,FALSE),NA())</f>
        <v>#N/A</v>
      </c>
      <c r="EH36" s="173" t="e">
        <f t="shared" ref="EH36:EH67" si="221">IF(ISNONTEXT($O36),_xlfn.NORM.DIST(AK36,$K36,$O36,FALSE),NA())</f>
        <v>#N/A</v>
      </c>
      <c r="EI36" s="173" t="e">
        <f t="shared" ref="EI36:EI67" si="222">IF(ISNONTEXT($O36),_xlfn.NORM.DIST(AL36,$K36,$O36,FALSE),NA())</f>
        <v>#N/A</v>
      </c>
      <c r="EJ36" s="173" t="e">
        <f t="shared" ref="EJ36:EJ67" si="223">IF(ISNONTEXT($O36),_xlfn.NORM.DIST(AM36,$K36,$O36,FALSE),NA())</f>
        <v>#N/A</v>
      </c>
      <c r="EK36" s="173" t="e">
        <f t="shared" ref="EK36:EK67" si="224">IF(ISNONTEXT($O36),_xlfn.NORM.DIST(AN36,$K36,$O36,FALSE),NA())</f>
        <v>#N/A</v>
      </c>
      <c r="EL36" s="173" t="e">
        <f t="shared" ref="EL36:EL67" si="225">IF(ISNONTEXT($O36),_xlfn.NORM.DIST(AO36,$K36,$O36,FALSE),NA())</f>
        <v>#N/A</v>
      </c>
      <c r="EM36" s="173" t="e">
        <f t="shared" ref="EM36:EM67" si="226">IF(ISNONTEXT($O36),_xlfn.NORM.DIST(AP36,$K36,$O36,FALSE),NA())</f>
        <v>#N/A</v>
      </c>
      <c r="EN36" s="173" t="e">
        <f t="shared" ref="EN36:EN67" si="227">IF(ISNONTEXT($O36),_xlfn.NORM.DIST(AQ36,$K36,$O36,FALSE),NA())</f>
        <v>#N/A</v>
      </c>
      <c r="EO36" s="173" t="e">
        <f t="shared" ref="EO36:EO67" si="228">IF(ISNONTEXT($O36),_xlfn.NORM.DIST(AR36,$K36,$O36,FALSE),NA())</f>
        <v>#N/A</v>
      </c>
      <c r="EP36" s="173" t="e">
        <f t="shared" ref="EP36:EP67" si="229">IF(ISNONTEXT($O36),_xlfn.NORM.DIST(AS36,$K36,$O36,FALSE),NA())</f>
        <v>#N/A</v>
      </c>
      <c r="EQ36" s="173" t="e">
        <f t="shared" ref="EQ36:EQ67" si="230">IF(ISNONTEXT($O36),_xlfn.NORM.DIST(AT36,$K36,$O36,FALSE),NA())</f>
        <v>#N/A</v>
      </c>
      <c r="ER36" s="173" t="e">
        <f t="shared" ref="ER36:ER67" si="231">IF(ISNONTEXT($O36),_xlfn.NORM.DIST(AU36,$K36,$O36,FALSE),NA())</f>
        <v>#N/A</v>
      </c>
      <c r="ES36" s="173" t="e">
        <f t="shared" ref="ES36:ES67" si="232">IF(ISNONTEXT($O36),_xlfn.NORM.DIST(AV36,$K36,$O36,FALSE),NA())</f>
        <v>#N/A</v>
      </c>
      <c r="ET36" s="173" t="e">
        <f t="shared" ref="ET36:ET67" si="233">IF(ISNONTEXT($O36),_xlfn.NORM.DIST(AW36,$K36,$O36,FALSE),NA())</f>
        <v>#N/A</v>
      </c>
      <c r="EU36" s="173" t="e">
        <f t="shared" ref="EU36:EU67" si="234">IF(ISNONTEXT($O36),_xlfn.NORM.DIST(AX36,$K36,$O36,FALSE),NA())</f>
        <v>#N/A</v>
      </c>
      <c r="EV36" s="173" t="e">
        <f t="shared" ref="EV36:EV67" si="235">IF(ISNONTEXT($O36),_xlfn.NORM.DIST(AY36,$K36,$O36,FALSE),NA())</f>
        <v>#N/A</v>
      </c>
      <c r="EW36" s="173" t="e">
        <f t="shared" ref="EW36:EW67" si="236">IF(ISNONTEXT($O36),_xlfn.NORM.DIST(AZ36,$K36,$O36,FALSE),NA())</f>
        <v>#N/A</v>
      </c>
      <c r="EX36" s="173" t="e">
        <f t="shared" ref="EX36:EX67" si="237">IF(ISNONTEXT($O36),_xlfn.NORM.DIST(BA36,$K36,$O36,FALSE),NA())</f>
        <v>#N/A</v>
      </c>
      <c r="EY36" s="173" t="e">
        <f t="shared" ref="EY36:EY67" si="238">IF(ISNONTEXT($O36),_xlfn.NORM.DIST(BB36,$K36,$O36,FALSE),NA())</f>
        <v>#N/A</v>
      </c>
      <c r="EZ36" s="173" t="e">
        <f t="shared" ref="EZ36:EZ67" si="239">IF(ISNONTEXT($O36),_xlfn.NORM.DIST(BC36,$K36,$O36,FALSE),NA())</f>
        <v>#N/A</v>
      </c>
      <c r="FA36" s="173" t="e">
        <f t="shared" ref="FA36:FA67" si="240">IF(ISNONTEXT($O36),_xlfn.NORM.DIST(BD36,$K36,$O36,FALSE),NA())</f>
        <v>#N/A</v>
      </c>
      <c r="FB36" s="173" t="e">
        <f t="shared" ref="FB36:FB67" si="241">IF(ISNONTEXT($O36),_xlfn.NORM.DIST(BE36,$K36,$O36,FALSE),NA())</f>
        <v>#N/A</v>
      </c>
      <c r="FC36" s="173" t="e">
        <f t="shared" ref="FC36:FC67" si="242">IF(ISNONTEXT($O36),_xlfn.NORM.DIST(BF36,$K36,$O36,FALSE),NA())</f>
        <v>#N/A</v>
      </c>
      <c r="FD36" s="173" t="e">
        <f t="shared" ref="FD36:FD67" si="243">IF(ISNONTEXT($O36),_xlfn.NORM.DIST(BG36,$K36,$O36,FALSE),NA())</f>
        <v>#N/A</v>
      </c>
      <c r="FE36" s="173" t="e">
        <f t="shared" ref="FE36:FE67" si="244">IF(ISNONTEXT($O36),_xlfn.NORM.DIST(BH36,$K36,$O36,FALSE),NA())</f>
        <v>#N/A</v>
      </c>
      <c r="FF36" s="173" t="e">
        <f t="shared" ref="FF36:FF67" si="245">IF(ISNONTEXT($O36),_xlfn.NORM.DIST(BI36,$K36,$O36,FALSE),NA())</f>
        <v>#N/A</v>
      </c>
      <c r="FG36" s="173" t="e">
        <f t="shared" ref="FG36:FG67" si="246">IF(ISNONTEXT($O36),_xlfn.NORM.DIST(BJ36,$K36,$O36,FALSE),NA())</f>
        <v>#N/A</v>
      </c>
      <c r="FH36" s="173" t="e">
        <f t="shared" ref="FH36:FH67" si="247">IF(ISNONTEXT($O36),_xlfn.NORM.DIST(BK36,$K36,$O36,FALSE),NA())</f>
        <v>#N/A</v>
      </c>
      <c r="FI36" s="173" t="e">
        <f t="shared" ref="FI36:FI67" si="248">IF(ISNONTEXT($O36),_xlfn.NORM.DIST(BL36,$K36,$O36,FALSE),NA())</f>
        <v>#N/A</v>
      </c>
      <c r="FJ36" s="173" t="e">
        <f t="shared" ref="FJ36:FJ67" si="249">IF(ISNONTEXT($O36),_xlfn.NORM.DIST(BM36,$K36,$O36,FALSE),NA())</f>
        <v>#N/A</v>
      </c>
      <c r="FK36" s="173" t="e">
        <f t="shared" ref="FK36:FK67" si="250">IF(ISNONTEXT($O36),_xlfn.NORM.DIST(BN36,$K36,$O36,FALSE),NA())</f>
        <v>#N/A</v>
      </c>
      <c r="FL36" s="173" t="e">
        <f t="shared" ref="FL36:FL67" si="251">IF(ISNONTEXT($O36),_xlfn.NORM.DIST(BO36,$K36,$O36,FALSE),NA())</f>
        <v>#N/A</v>
      </c>
      <c r="FM36" s="173" t="e">
        <f t="shared" ref="FM36:FM67" si="252">IF(ISNONTEXT($O36),_xlfn.NORM.DIST(BP36,$K36,$O36,FALSE),NA())</f>
        <v>#N/A</v>
      </c>
      <c r="FN36" s="173" t="e">
        <f t="shared" ref="FN36:FN67" si="253">IF(ISNONTEXT($O36),_xlfn.NORM.DIST(BQ36,$K36,$O36,FALSE),NA())</f>
        <v>#N/A</v>
      </c>
      <c r="FO36" s="173" t="e">
        <f t="shared" ref="FO36:FO67" si="254">IF(ISNONTEXT($O36),_xlfn.NORM.DIST(BR36,$K36,$O36,FALSE),NA())</f>
        <v>#N/A</v>
      </c>
      <c r="FP36" s="173" t="e">
        <f t="shared" ref="FP36:FP67" si="255">IF(ISNONTEXT($O36),_xlfn.NORM.DIST(BS36,$K36,$O36,FALSE),NA())</f>
        <v>#N/A</v>
      </c>
      <c r="FQ36" s="173" t="e">
        <f t="shared" ref="FQ36:FQ67" si="256">IF(ISNONTEXT($O36),_xlfn.NORM.DIST(BT36,$K36,$O36,FALSE),NA())</f>
        <v>#N/A</v>
      </c>
      <c r="FR36" s="173" t="e">
        <f t="shared" ref="FR36:FR67" si="257">IF(ISNONTEXT($O36),_xlfn.NORM.DIST(BU36,$K36,$O36,FALSE),NA())</f>
        <v>#N/A</v>
      </c>
      <c r="FS36" s="173" t="e">
        <f t="shared" ref="FS36:FS67" si="258">IF(ISNONTEXT($O36),_xlfn.NORM.DIST(BV36,$K36,$O36,FALSE),NA())</f>
        <v>#N/A</v>
      </c>
      <c r="FT36" s="173" t="e">
        <f t="shared" ref="FT36:FT67" si="259">IF(ISNONTEXT($O36),_xlfn.NORM.DIST(BW36,$K36,$O36,FALSE),NA())</f>
        <v>#N/A</v>
      </c>
      <c r="FU36" s="173" t="e">
        <f t="shared" ref="FU36:FU67" si="260">IF(ISNONTEXT($O36),_xlfn.NORM.DIST(BX36,$K36,$O36,FALSE),NA())</f>
        <v>#N/A</v>
      </c>
      <c r="FV36" s="173" t="e">
        <f t="shared" ref="FV36:FV67" si="261">IF(ISNONTEXT($O36),_xlfn.NORM.DIST(BY36,$K36,$O36,FALSE),NA())</f>
        <v>#N/A</v>
      </c>
      <c r="FW36" s="173" t="e">
        <f t="shared" ref="FW36:FW67" si="262">IF(ISNONTEXT($O36),_xlfn.NORM.DIST(BZ36,$K36,$O36,FALSE),NA())</f>
        <v>#N/A</v>
      </c>
      <c r="FX36" s="173" t="e">
        <f t="shared" ref="FX36:FX67" si="263">IF(ISNONTEXT($O36),_xlfn.NORM.DIST(CA36,$K36,$O36,FALSE),NA())</f>
        <v>#N/A</v>
      </c>
      <c r="FY36" s="173" t="e">
        <f t="shared" ref="FY36:FY67" si="264">IF(ISNONTEXT($O36),_xlfn.NORM.DIST(CB36,$K36,$O36,FALSE),NA())</f>
        <v>#N/A</v>
      </c>
      <c r="FZ36" s="173" t="e">
        <f t="shared" ref="FZ36:FZ67" si="265">IF(ISNONTEXT($O36),_xlfn.NORM.DIST(CC36,$K36,$O36,FALSE),NA())</f>
        <v>#N/A</v>
      </c>
      <c r="GA36" s="173" t="e">
        <f t="shared" ref="GA36:GA67" si="266">IF(ISNONTEXT($O36),_xlfn.NORM.DIST(CD36,$K36,$O36,FALSE),NA())</f>
        <v>#N/A</v>
      </c>
      <c r="GB36" s="173" t="e">
        <f t="shared" ref="GB36:GB67" si="267">IF(ISNONTEXT($O36),_xlfn.NORM.DIST(CE36,$K36,$O36,FALSE),NA())</f>
        <v>#N/A</v>
      </c>
      <c r="GC36" s="173" t="e">
        <f t="shared" ref="GC36:GC67" si="268">IF(ISNONTEXT($O36),_xlfn.NORM.DIST(CF36,$K36,$O36,FALSE),NA())</f>
        <v>#N/A</v>
      </c>
      <c r="GD36" s="173" t="e">
        <f t="shared" ref="GD36:GD67" si="269">IF(ISNONTEXT($O36),_xlfn.NORM.DIST(CG36,$K36,$O36,FALSE),NA())</f>
        <v>#N/A</v>
      </c>
      <c r="GE36" s="173" t="e">
        <f t="shared" ref="GE36:GE67" si="270">IF(ISNONTEXT($O36),_xlfn.NORM.DIST(CH36,$K36,$O36,FALSE),NA())</f>
        <v>#N/A</v>
      </c>
      <c r="GF36" s="173" t="e">
        <f t="shared" ref="GF36:GF67" si="271">IF(ISNONTEXT($O36),_xlfn.NORM.DIST(CI36,$K36,$O36,FALSE),NA())</f>
        <v>#N/A</v>
      </c>
      <c r="GG36" s="173" t="e">
        <f t="shared" ref="GG36:GG67" si="272">IF(ISNONTEXT($O36),_xlfn.NORM.DIST(CJ36,$K36,$O36,FALSE),NA())</f>
        <v>#N/A</v>
      </c>
      <c r="GH36" s="173" t="e">
        <f t="shared" ref="GH36:GH67" si="273">IF(ISNONTEXT($O36),_xlfn.NORM.DIST(CK36,$K36,$O36,FALSE),NA())</f>
        <v>#N/A</v>
      </c>
      <c r="GI36" s="173" t="e">
        <f t="shared" ref="GI36:GI67" si="274">IF(ISNONTEXT($O36),_xlfn.NORM.DIST(CL36,$K36,$O36,FALSE),NA())</f>
        <v>#N/A</v>
      </c>
      <c r="GJ36" s="173" t="e">
        <f t="shared" ref="GJ36:GJ67" si="275">IF(ISNONTEXT($O36),_xlfn.NORM.DIST(CM36,$K36,$O36,FALSE),NA())</f>
        <v>#N/A</v>
      </c>
      <c r="GK36" s="173" t="e">
        <f t="shared" ref="GK36:GK67" si="276">IF(ISNONTEXT($O36),_xlfn.NORM.DIST(CN36,$K36,$O36,FALSE),NA())</f>
        <v>#N/A</v>
      </c>
      <c r="GL36" s="173" t="e">
        <f t="shared" ref="GL36:GL67" si="277">IF(ISNONTEXT($O36),_xlfn.NORM.DIST(CO36,$K36,$O36,FALSE),NA())</f>
        <v>#N/A</v>
      </c>
      <c r="GM36" s="173" t="e">
        <f t="shared" ref="GM36:GM67" si="278">IF(ISNONTEXT($O36),_xlfn.NORM.DIST(CP36,$K36,$O36,FALSE),NA())</f>
        <v>#N/A</v>
      </c>
      <c r="GN36" s="173" t="e">
        <f t="shared" ref="GN36:GN67" si="279">IF(ISNONTEXT($O36),_xlfn.NORM.DIST(CQ36,$K36,$O36,FALSE),NA())</f>
        <v>#N/A</v>
      </c>
      <c r="GO36" s="173" t="e">
        <f t="shared" ref="GO36:GO67" si="280">IF(ISNONTEXT($O36),_xlfn.NORM.DIST(CR36,$K36,$O36,FALSE),NA())</f>
        <v>#N/A</v>
      </c>
      <c r="GP36" s="173" t="e">
        <f t="shared" ref="GP36:GP67" si="281">IF(ISNONTEXT($O36),_xlfn.NORM.DIST(CS36,$K36,$O36,FALSE),NA())</f>
        <v>#N/A</v>
      </c>
      <c r="GQ36" s="173" t="e">
        <f t="shared" ref="GQ36:GQ67" si="282">IF(ISNONTEXT($O36),_xlfn.NORM.DIST(CT36,$K36,$O36,FALSE),NA())</f>
        <v>#N/A</v>
      </c>
      <c r="GR36" s="173" t="e">
        <f t="shared" ref="GR36:GR67" si="283">IF(ISNONTEXT($O36),_xlfn.NORM.DIST(CU36,$K36,$O36,FALSE),NA())</f>
        <v>#N/A</v>
      </c>
      <c r="GS36" s="173" t="e">
        <f t="shared" ref="GS36:GS67" si="284">IF(ISNONTEXT($O36),_xlfn.NORM.DIST(CV36,$K36,$O36,FALSE),NA())</f>
        <v>#N/A</v>
      </c>
      <c r="GT36" s="173" t="e">
        <f t="shared" ref="GT36:GT67" si="285">IF(ISNONTEXT($O36),_xlfn.NORM.DIST(CW36,$K36,$O36,FALSE),NA())</f>
        <v>#N/A</v>
      </c>
      <c r="GU36" s="173" t="e">
        <f t="shared" ref="GU36:GU67" si="286">IF(ISNONTEXT($O36),_xlfn.NORM.DIST(CX36,$K36,$O36,FALSE),NA())</f>
        <v>#N/A</v>
      </c>
      <c r="GV36" s="173" t="e">
        <f t="shared" ref="GV36:GV67" si="287">IF(ISNONTEXT($O36),_xlfn.NORM.DIST(CY36,$K36,$O36,FALSE),NA())</f>
        <v>#N/A</v>
      </c>
      <c r="GW36" s="173" t="e">
        <f t="shared" ref="GW36:GW67" si="288">IF(ISNONTEXT($O36),_xlfn.NORM.DIST(CZ36,$K36,$O36,FALSE),NA())</f>
        <v>#N/A</v>
      </c>
      <c r="GX36" s="173" t="e">
        <f t="shared" ref="GX36:GX67" si="289">IF(ISNONTEXT($O36),_xlfn.NORM.DIST(DA36,$K36,$O36,FALSE),NA())</f>
        <v>#N/A</v>
      </c>
      <c r="GY36" s="173" t="e">
        <f t="shared" ref="GY36:GY67" si="290">IF(ISNONTEXT($O36),_xlfn.NORM.DIST(DB36,$K36,$O36,FALSE),NA())</f>
        <v>#N/A</v>
      </c>
      <c r="GZ36" s="173" t="e">
        <f t="shared" ref="GZ36:GZ67" si="291">IF(ISNONTEXT($O36),_xlfn.NORM.DIST(DC36,$K36,$O36,FALSE),NA())</f>
        <v>#N/A</v>
      </c>
      <c r="HA36" s="173" t="e">
        <f t="shared" ref="HA36:HA67" si="292">IF(ISNONTEXT($O36),_xlfn.NORM.DIST(DD36,$K36,$O36,FALSE),NA())</f>
        <v>#N/A</v>
      </c>
      <c r="HB36" s="173" t="e">
        <f t="shared" ref="HB36:HB67" si="293">IF(ISNONTEXT($O36),_xlfn.NORM.DIST(DE36,$K36,$O36,FALSE),NA())</f>
        <v>#N/A</v>
      </c>
      <c r="HC36" s="173" t="e">
        <f t="shared" ref="HC36:HC67" si="294">IF(ISNONTEXT($O36),_xlfn.NORM.DIST(DF36,$K36,$O36,FALSE),NA())</f>
        <v>#N/A</v>
      </c>
      <c r="HD36" s="173" t="e">
        <f t="shared" ref="HD36:HD67" si="295">IF(ISNONTEXT($O36),_xlfn.NORM.DIST(DG36,$K36,$O36,FALSE),NA())</f>
        <v>#N/A</v>
      </c>
      <c r="HE36" s="173" t="e">
        <f t="shared" ref="HE36:HE67" si="296">IF(ISNONTEXT($O36),_xlfn.NORM.DIST(DH36,$K36,$O36,FALSE),NA())</f>
        <v>#N/A</v>
      </c>
      <c r="HF36" s="173" t="e">
        <f t="shared" ref="HF36:HF67" si="297">IF(ISNONTEXT($O36),_xlfn.NORM.DIST(DI36,$K36,$O36,FALSE),NA())</f>
        <v>#N/A</v>
      </c>
      <c r="HG36" s="173" t="e">
        <f t="shared" ref="HG36:HG67" si="298">IF(ISNONTEXT($O36),_xlfn.NORM.DIST(DJ36,$K36,$O36,FALSE),NA())</f>
        <v>#N/A</v>
      </c>
      <c r="HH36" s="173" t="e">
        <f t="shared" ref="HH36:HH67" si="299">IF(ISNONTEXT($O36),_xlfn.NORM.DIST(DK36,$K36,$O36,FALSE),NA())</f>
        <v>#N/A</v>
      </c>
      <c r="HI36" s="173" t="e">
        <f t="shared" ref="HI36:HI67" si="300">IF(ISNONTEXT($O36),_xlfn.NORM.DIST(DL36,$K36,$O36,FALSE),NA())</f>
        <v>#N/A</v>
      </c>
      <c r="HJ36" s="173" t="e">
        <f t="shared" ref="HJ36:HJ67" si="301">IF(ISNONTEXT($O36),_xlfn.NORM.DIST(DM36,$K36,$O36,FALSE),NA())</f>
        <v>#N/A</v>
      </c>
      <c r="HK36" s="173" t="e">
        <f t="shared" ref="HK36:HK67" si="302">IF(ISNONTEXT($O36),_xlfn.NORM.DIST(DN36,$K36,$O36,FALSE),NA())</f>
        <v>#N/A</v>
      </c>
      <c r="HL36" s="173" t="e">
        <f t="shared" ref="HL36:HL67" si="303">IF(ISNONTEXT($O36),_xlfn.NORM.DIST(DO36,$K36,$O36,FALSE),NA())</f>
        <v>#N/A</v>
      </c>
      <c r="HM36" s="173" t="e">
        <f t="shared" ref="HM36:HM67" si="304">IF(ISNONTEXT($O36),_xlfn.NORM.DIST(DP36,$K36,$O36,FALSE),NA())</f>
        <v>#N/A</v>
      </c>
      <c r="HN36" s="173" t="e">
        <f t="shared" ref="HN36:HN67" si="305">IF(ISNONTEXT($O36),_xlfn.NORM.DIST(DQ36,$K36,$O36,FALSE),NA())</f>
        <v>#N/A</v>
      </c>
      <c r="HO36" s="173" t="e">
        <f t="shared" ref="HO36:HO67" si="306">IF(ISNONTEXT($O36),_xlfn.NORM.DIST(DR36,$K36,$O36,FALSE),NA())</f>
        <v>#N/A</v>
      </c>
      <c r="HP36" s="173" t="e">
        <f t="shared" ref="HP36:HP67" si="307">IF(ISNONTEXT($O36),_xlfn.NORM.DIST(DS36,$K36,$O36,FALSE),NA())</f>
        <v>#N/A</v>
      </c>
      <c r="HQ36" s="173" t="e">
        <f t="shared" ref="HQ36:HQ67" si="308">IF(ISNONTEXT($O36),_xlfn.NORM.DIST(DT36,$K36,$O36,FALSE),NA())</f>
        <v>#N/A</v>
      </c>
      <c r="HR36" s="173" t="e">
        <f t="shared" ref="HR36:HR67" si="309">IF(ISNONTEXT($O36),_xlfn.NORM.DIST(DU36,$K36,$O36,FALSE),NA())</f>
        <v>#N/A</v>
      </c>
      <c r="HS36" s="173" t="e">
        <f t="shared" ref="HS36:HS67" si="310">IF(ISNONTEXT($O36),_xlfn.NORM.DIST(DV36,$K36,$O36,FALSE),NA())</f>
        <v>#N/A</v>
      </c>
      <c r="HT36" s="173" t="e">
        <f t="shared" ref="HT36:HT67" si="311">IF(ISNONTEXT($O36),_xlfn.NORM.DIST(DW36,$K36,$O36,FALSE),NA())</f>
        <v>#N/A</v>
      </c>
    </row>
    <row r="37" spans="1:228" hidden="1" x14ac:dyDescent="0.25">
      <c r="A37" s="4">
        <v>34</v>
      </c>
      <c r="B37" s="113"/>
      <c r="C37" s="121"/>
      <c r="D37" s="126" t="str">
        <f t="shared" si="205"/>
        <v/>
      </c>
      <c r="E37" s="99"/>
      <c r="F37" s="126" t="str">
        <f t="shared" si="206"/>
        <v/>
      </c>
      <c r="G37" s="121"/>
      <c r="H37" s="114"/>
      <c r="I37" s="36" t="str">
        <f t="shared" si="0"/>
        <v/>
      </c>
      <c r="J37" s="36" t="str">
        <f t="shared" si="1"/>
        <v/>
      </c>
      <c r="K37" s="77" t="str">
        <f t="shared" si="109"/>
        <v/>
      </c>
      <c r="L37" s="23"/>
      <c r="M37" s="58"/>
      <c r="N37" s="300"/>
      <c r="O37" s="78" t="str">
        <f>IF(AND(D37&gt;0,E37&gt;0,F37&gt;0),IF(ISBLANK(N37),IF(ISBLANK(L37),"",(F37-D37)*VLOOKUP(L37,VLookups!$A$4:$B$13,2,FALSE)),N37),"")</f>
        <v/>
      </c>
      <c r="P37" s="79" t="str">
        <f t="shared" si="207"/>
        <v/>
      </c>
      <c r="Q37" s="99"/>
      <c r="R37" s="290" t="str">
        <f>IF(AND(Q37&gt;0,E37&gt;0,NOT(O37="")),ABS(VLOOKUP($Q$1,VLookups!$A$43:$B$44,2,FALSE)-_xlfn.NORM.DIST(Q37,K37,O37,TRUE)),"")</f>
        <v/>
      </c>
      <c r="S37" s="98" t="str">
        <f>IF(AND($D37&gt;0,$E37&gt;0,$F37&gt;0,NOT(ISBLANK($L37))),_xlfn.NORM.INV(ABS(VLOOKUP($Q$1,VLookups!$A$43:$B$44,2,FALSE)-S$3),$K37,$O37),"")</f>
        <v/>
      </c>
      <c r="T37" s="97" t="str">
        <f>IF(AND($D37&gt;0,$E37&gt;0,$F37&gt;0,NOT(ISBLANK($L37))),_xlfn.NORM.INV(ABS(VLOOKUP($Q$1,VLookups!$A$43:$B$44,2,FALSE)-T$3),$K37,$O37),"")</f>
        <v/>
      </c>
      <c r="U37" s="98" t="str">
        <f>IF(AND($D37&gt;0,$E37&gt;0,$F37&gt;0,NOT(ISBLANK($L37))),_xlfn.NORM.INV(ABS(VLOOKUP($Q$1,VLookups!$A$43:$B$44,2,FALSE)-U$3),$K37,$O37),"")</f>
        <v/>
      </c>
      <c r="V37" s="97" t="str">
        <f>IF(AND($D37&gt;0,$E37&gt;0,$F37&gt;0,NOT(ISBLANK($L37))),_xlfn.NORM.INV(ABS(VLOOKUP($Q$1,VLookups!$A$43:$B$44,2,FALSE)-V$3),$K37,$O37),"")</f>
        <v/>
      </c>
      <c r="W37" s="98" t="str">
        <f>IF(AND($D37&gt;0,$E37&gt;0,$F37&gt;0,NOT(ISBLANK($L37))),_xlfn.NORM.INV(ABS(VLOOKUP($Q$1,VLookups!$A$43:$B$44,2,FALSE)-W$3),$K37,$O37),"")</f>
        <v/>
      </c>
      <c r="X37" s="97" t="str">
        <f>IF(AND($D37&gt;0,$E37&gt;0,$F37&gt;0,NOT(ISBLANK($L37))),_xlfn.NORM.INV(ABS(VLOOKUP($Q$1,VLookups!$A$43:$B$44,2,FALSE)-X$3),$K37,$O37),"")</f>
        <v/>
      </c>
      <c r="Y37" s="5"/>
      <c r="Z37" s="172"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3" t="e">
        <f t="shared" si="211"/>
        <v>#N/A</v>
      </c>
      <c r="DY37" s="173" t="e">
        <f t="shared" si="212"/>
        <v>#N/A</v>
      </c>
      <c r="DZ37" s="173" t="e">
        <f t="shared" si="213"/>
        <v>#N/A</v>
      </c>
      <c r="EA37" s="173" t="e">
        <f t="shared" si="214"/>
        <v>#N/A</v>
      </c>
      <c r="EB37" s="173" t="e">
        <f t="shared" si="215"/>
        <v>#N/A</v>
      </c>
      <c r="EC37" s="173" t="e">
        <f t="shared" si="216"/>
        <v>#N/A</v>
      </c>
      <c r="ED37" s="173" t="e">
        <f t="shared" si="217"/>
        <v>#N/A</v>
      </c>
      <c r="EE37" s="173" t="e">
        <f t="shared" si="218"/>
        <v>#N/A</v>
      </c>
      <c r="EF37" s="173" t="e">
        <f t="shared" si="219"/>
        <v>#N/A</v>
      </c>
      <c r="EG37" s="173" t="e">
        <f t="shared" si="220"/>
        <v>#N/A</v>
      </c>
      <c r="EH37" s="173" t="e">
        <f t="shared" si="221"/>
        <v>#N/A</v>
      </c>
      <c r="EI37" s="173" t="e">
        <f t="shared" si="222"/>
        <v>#N/A</v>
      </c>
      <c r="EJ37" s="173" t="e">
        <f t="shared" si="223"/>
        <v>#N/A</v>
      </c>
      <c r="EK37" s="173" t="e">
        <f t="shared" si="224"/>
        <v>#N/A</v>
      </c>
      <c r="EL37" s="173" t="e">
        <f t="shared" si="225"/>
        <v>#N/A</v>
      </c>
      <c r="EM37" s="173" t="e">
        <f t="shared" si="226"/>
        <v>#N/A</v>
      </c>
      <c r="EN37" s="173" t="e">
        <f t="shared" si="227"/>
        <v>#N/A</v>
      </c>
      <c r="EO37" s="173" t="e">
        <f t="shared" si="228"/>
        <v>#N/A</v>
      </c>
      <c r="EP37" s="173" t="e">
        <f t="shared" si="229"/>
        <v>#N/A</v>
      </c>
      <c r="EQ37" s="173" t="e">
        <f t="shared" si="230"/>
        <v>#N/A</v>
      </c>
      <c r="ER37" s="173" t="e">
        <f t="shared" si="231"/>
        <v>#N/A</v>
      </c>
      <c r="ES37" s="173" t="e">
        <f t="shared" si="232"/>
        <v>#N/A</v>
      </c>
      <c r="ET37" s="173" t="e">
        <f t="shared" si="233"/>
        <v>#N/A</v>
      </c>
      <c r="EU37" s="173" t="e">
        <f t="shared" si="234"/>
        <v>#N/A</v>
      </c>
      <c r="EV37" s="173" t="e">
        <f t="shared" si="235"/>
        <v>#N/A</v>
      </c>
      <c r="EW37" s="173" t="e">
        <f t="shared" si="236"/>
        <v>#N/A</v>
      </c>
      <c r="EX37" s="173" t="e">
        <f t="shared" si="237"/>
        <v>#N/A</v>
      </c>
      <c r="EY37" s="173" t="e">
        <f t="shared" si="238"/>
        <v>#N/A</v>
      </c>
      <c r="EZ37" s="173" t="e">
        <f t="shared" si="239"/>
        <v>#N/A</v>
      </c>
      <c r="FA37" s="173" t="e">
        <f t="shared" si="240"/>
        <v>#N/A</v>
      </c>
      <c r="FB37" s="173" t="e">
        <f t="shared" si="241"/>
        <v>#N/A</v>
      </c>
      <c r="FC37" s="173" t="e">
        <f t="shared" si="242"/>
        <v>#N/A</v>
      </c>
      <c r="FD37" s="173" t="e">
        <f t="shared" si="243"/>
        <v>#N/A</v>
      </c>
      <c r="FE37" s="173" t="e">
        <f t="shared" si="244"/>
        <v>#N/A</v>
      </c>
      <c r="FF37" s="173" t="e">
        <f t="shared" si="245"/>
        <v>#N/A</v>
      </c>
      <c r="FG37" s="173" t="e">
        <f t="shared" si="246"/>
        <v>#N/A</v>
      </c>
      <c r="FH37" s="173" t="e">
        <f t="shared" si="247"/>
        <v>#N/A</v>
      </c>
      <c r="FI37" s="173" t="e">
        <f t="shared" si="248"/>
        <v>#N/A</v>
      </c>
      <c r="FJ37" s="173" t="e">
        <f t="shared" si="249"/>
        <v>#N/A</v>
      </c>
      <c r="FK37" s="173" t="e">
        <f t="shared" si="250"/>
        <v>#N/A</v>
      </c>
      <c r="FL37" s="173" t="e">
        <f t="shared" si="251"/>
        <v>#N/A</v>
      </c>
      <c r="FM37" s="173" t="e">
        <f t="shared" si="252"/>
        <v>#N/A</v>
      </c>
      <c r="FN37" s="173" t="e">
        <f t="shared" si="253"/>
        <v>#N/A</v>
      </c>
      <c r="FO37" s="173" t="e">
        <f t="shared" si="254"/>
        <v>#N/A</v>
      </c>
      <c r="FP37" s="173" t="e">
        <f t="shared" si="255"/>
        <v>#N/A</v>
      </c>
      <c r="FQ37" s="173" t="e">
        <f t="shared" si="256"/>
        <v>#N/A</v>
      </c>
      <c r="FR37" s="173" t="e">
        <f t="shared" si="257"/>
        <v>#N/A</v>
      </c>
      <c r="FS37" s="173" t="e">
        <f t="shared" si="258"/>
        <v>#N/A</v>
      </c>
      <c r="FT37" s="173" t="e">
        <f t="shared" si="259"/>
        <v>#N/A</v>
      </c>
      <c r="FU37" s="173" t="e">
        <f t="shared" si="260"/>
        <v>#N/A</v>
      </c>
      <c r="FV37" s="173" t="e">
        <f t="shared" si="261"/>
        <v>#N/A</v>
      </c>
      <c r="FW37" s="173" t="e">
        <f t="shared" si="262"/>
        <v>#N/A</v>
      </c>
      <c r="FX37" s="173" t="e">
        <f t="shared" si="263"/>
        <v>#N/A</v>
      </c>
      <c r="FY37" s="173" t="e">
        <f t="shared" si="264"/>
        <v>#N/A</v>
      </c>
      <c r="FZ37" s="173" t="e">
        <f t="shared" si="265"/>
        <v>#N/A</v>
      </c>
      <c r="GA37" s="173" t="e">
        <f t="shared" si="266"/>
        <v>#N/A</v>
      </c>
      <c r="GB37" s="173" t="e">
        <f t="shared" si="267"/>
        <v>#N/A</v>
      </c>
      <c r="GC37" s="173" t="e">
        <f t="shared" si="268"/>
        <v>#N/A</v>
      </c>
      <c r="GD37" s="173" t="e">
        <f t="shared" si="269"/>
        <v>#N/A</v>
      </c>
      <c r="GE37" s="173" t="e">
        <f t="shared" si="270"/>
        <v>#N/A</v>
      </c>
      <c r="GF37" s="173" t="e">
        <f t="shared" si="271"/>
        <v>#N/A</v>
      </c>
      <c r="GG37" s="173" t="e">
        <f t="shared" si="272"/>
        <v>#N/A</v>
      </c>
      <c r="GH37" s="173" t="e">
        <f t="shared" si="273"/>
        <v>#N/A</v>
      </c>
      <c r="GI37" s="173" t="e">
        <f t="shared" si="274"/>
        <v>#N/A</v>
      </c>
      <c r="GJ37" s="173" t="e">
        <f t="shared" si="275"/>
        <v>#N/A</v>
      </c>
      <c r="GK37" s="173" t="e">
        <f t="shared" si="276"/>
        <v>#N/A</v>
      </c>
      <c r="GL37" s="173" t="e">
        <f t="shared" si="277"/>
        <v>#N/A</v>
      </c>
      <c r="GM37" s="173" t="e">
        <f t="shared" si="278"/>
        <v>#N/A</v>
      </c>
      <c r="GN37" s="173" t="e">
        <f t="shared" si="279"/>
        <v>#N/A</v>
      </c>
      <c r="GO37" s="173" t="e">
        <f t="shared" si="280"/>
        <v>#N/A</v>
      </c>
      <c r="GP37" s="173" t="e">
        <f t="shared" si="281"/>
        <v>#N/A</v>
      </c>
      <c r="GQ37" s="173" t="e">
        <f t="shared" si="282"/>
        <v>#N/A</v>
      </c>
      <c r="GR37" s="173" t="e">
        <f t="shared" si="283"/>
        <v>#N/A</v>
      </c>
      <c r="GS37" s="173" t="e">
        <f t="shared" si="284"/>
        <v>#N/A</v>
      </c>
      <c r="GT37" s="173" t="e">
        <f t="shared" si="285"/>
        <v>#N/A</v>
      </c>
      <c r="GU37" s="173" t="e">
        <f t="shared" si="286"/>
        <v>#N/A</v>
      </c>
      <c r="GV37" s="173" t="e">
        <f t="shared" si="287"/>
        <v>#N/A</v>
      </c>
      <c r="GW37" s="173" t="e">
        <f t="shared" si="288"/>
        <v>#N/A</v>
      </c>
      <c r="GX37" s="173" t="e">
        <f t="shared" si="289"/>
        <v>#N/A</v>
      </c>
      <c r="GY37" s="173" t="e">
        <f t="shared" si="290"/>
        <v>#N/A</v>
      </c>
      <c r="GZ37" s="173" t="e">
        <f t="shared" si="291"/>
        <v>#N/A</v>
      </c>
      <c r="HA37" s="173" t="e">
        <f t="shared" si="292"/>
        <v>#N/A</v>
      </c>
      <c r="HB37" s="173" t="e">
        <f t="shared" si="293"/>
        <v>#N/A</v>
      </c>
      <c r="HC37" s="173" t="e">
        <f t="shared" si="294"/>
        <v>#N/A</v>
      </c>
      <c r="HD37" s="173" t="e">
        <f t="shared" si="295"/>
        <v>#N/A</v>
      </c>
      <c r="HE37" s="173" t="e">
        <f t="shared" si="296"/>
        <v>#N/A</v>
      </c>
      <c r="HF37" s="173" t="e">
        <f t="shared" si="297"/>
        <v>#N/A</v>
      </c>
      <c r="HG37" s="173" t="e">
        <f t="shared" si="298"/>
        <v>#N/A</v>
      </c>
      <c r="HH37" s="173" t="e">
        <f t="shared" si="299"/>
        <v>#N/A</v>
      </c>
      <c r="HI37" s="173" t="e">
        <f t="shared" si="300"/>
        <v>#N/A</v>
      </c>
      <c r="HJ37" s="173" t="e">
        <f t="shared" si="301"/>
        <v>#N/A</v>
      </c>
      <c r="HK37" s="173" t="e">
        <f t="shared" si="302"/>
        <v>#N/A</v>
      </c>
      <c r="HL37" s="173" t="e">
        <f t="shared" si="303"/>
        <v>#N/A</v>
      </c>
      <c r="HM37" s="173" t="e">
        <f t="shared" si="304"/>
        <v>#N/A</v>
      </c>
      <c r="HN37" s="173" t="e">
        <f t="shared" si="305"/>
        <v>#N/A</v>
      </c>
      <c r="HO37" s="173" t="e">
        <f t="shared" si="306"/>
        <v>#N/A</v>
      </c>
      <c r="HP37" s="173" t="e">
        <f t="shared" si="307"/>
        <v>#N/A</v>
      </c>
      <c r="HQ37" s="173" t="e">
        <f t="shared" si="308"/>
        <v>#N/A</v>
      </c>
      <c r="HR37" s="173" t="e">
        <f t="shared" si="309"/>
        <v>#N/A</v>
      </c>
      <c r="HS37" s="173" t="e">
        <f t="shared" si="310"/>
        <v>#N/A</v>
      </c>
      <c r="HT37" s="173" t="e">
        <f t="shared" si="311"/>
        <v>#N/A</v>
      </c>
    </row>
    <row r="38" spans="1:228" hidden="1" x14ac:dyDescent="0.25">
      <c r="A38" s="4">
        <v>35</v>
      </c>
      <c r="B38" s="113"/>
      <c r="C38" s="121"/>
      <c r="D38" s="126" t="str">
        <f t="shared" si="205"/>
        <v/>
      </c>
      <c r="E38" s="99"/>
      <c r="F38" s="126" t="str">
        <f t="shared" si="206"/>
        <v/>
      </c>
      <c r="G38" s="121"/>
      <c r="H38" s="114"/>
      <c r="I38" s="36" t="str">
        <f t="shared" si="0"/>
        <v/>
      </c>
      <c r="J38" s="36" t="str">
        <f t="shared" si="1"/>
        <v/>
      </c>
      <c r="K38" s="77" t="str">
        <f t="shared" si="109"/>
        <v/>
      </c>
      <c r="L38" s="23"/>
      <c r="M38" s="58"/>
      <c r="N38" s="300"/>
      <c r="O38" s="78" t="str">
        <f>IF(AND(D38&gt;0,E38&gt;0,F38&gt;0),IF(ISBLANK(N38),IF(ISBLANK(L38),"",(F38-D38)*VLOOKUP(L38,VLookups!$A$4:$B$13,2,FALSE)),N38),"")</f>
        <v/>
      </c>
      <c r="P38" s="79" t="str">
        <f t="shared" si="207"/>
        <v/>
      </c>
      <c r="Q38" s="99"/>
      <c r="R38" s="290" t="str">
        <f>IF(AND(Q38&gt;0,E38&gt;0,NOT(O38="")),ABS(VLOOKUP($Q$1,VLookups!$A$43:$B$44,2,FALSE)-_xlfn.NORM.DIST(Q38,K38,O38,TRUE)),"")</f>
        <v/>
      </c>
      <c r="S38" s="98" t="str">
        <f>IF(AND($D38&gt;0,$E38&gt;0,$F38&gt;0,NOT(ISBLANK($L38))),_xlfn.NORM.INV(ABS(VLOOKUP($Q$1,VLookups!$A$43:$B$44,2,FALSE)-S$3),$K38,$O38),"")</f>
        <v/>
      </c>
      <c r="T38" s="97" t="str">
        <f>IF(AND($D38&gt;0,$E38&gt;0,$F38&gt;0,NOT(ISBLANK($L38))),_xlfn.NORM.INV(ABS(VLOOKUP($Q$1,VLookups!$A$43:$B$44,2,FALSE)-T$3),$K38,$O38),"")</f>
        <v/>
      </c>
      <c r="U38" s="98" t="str">
        <f>IF(AND($D38&gt;0,$E38&gt;0,$F38&gt;0,NOT(ISBLANK($L38))),_xlfn.NORM.INV(ABS(VLOOKUP($Q$1,VLookups!$A$43:$B$44,2,FALSE)-U$3),$K38,$O38),"")</f>
        <v/>
      </c>
      <c r="V38" s="97" t="str">
        <f>IF(AND($D38&gt;0,$E38&gt;0,$F38&gt;0,NOT(ISBLANK($L38))),_xlfn.NORM.INV(ABS(VLOOKUP($Q$1,VLookups!$A$43:$B$44,2,FALSE)-V$3),$K38,$O38),"")</f>
        <v/>
      </c>
      <c r="W38" s="98" t="str">
        <f>IF(AND($D38&gt;0,$E38&gt;0,$F38&gt;0,NOT(ISBLANK($L38))),_xlfn.NORM.INV(ABS(VLOOKUP($Q$1,VLookups!$A$43:$B$44,2,FALSE)-W$3),$K38,$O38),"")</f>
        <v/>
      </c>
      <c r="X38" s="97" t="str">
        <f>IF(AND($D38&gt;0,$E38&gt;0,$F38&gt;0,NOT(ISBLANK($L38))),_xlfn.NORM.INV(ABS(VLOOKUP($Q$1,VLookups!$A$43:$B$44,2,FALSE)-X$3),$K38,$O38),"")</f>
        <v/>
      </c>
      <c r="Y38" s="5"/>
      <c r="Z38" s="172"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3" t="e">
        <f t="shared" si="211"/>
        <v>#N/A</v>
      </c>
      <c r="DY38" s="173" t="e">
        <f t="shared" si="212"/>
        <v>#N/A</v>
      </c>
      <c r="DZ38" s="173" t="e">
        <f t="shared" si="213"/>
        <v>#N/A</v>
      </c>
      <c r="EA38" s="173" t="e">
        <f t="shared" si="214"/>
        <v>#N/A</v>
      </c>
      <c r="EB38" s="173" t="e">
        <f t="shared" si="215"/>
        <v>#N/A</v>
      </c>
      <c r="EC38" s="173" t="e">
        <f t="shared" si="216"/>
        <v>#N/A</v>
      </c>
      <c r="ED38" s="173" t="e">
        <f t="shared" si="217"/>
        <v>#N/A</v>
      </c>
      <c r="EE38" s="173" t="e">
        <f t="shared" si="218"/>
        <v>#N/A</v>
      </c>
      <c r="EF38" s="173" t="e">
        <f t="shared" si="219"/>
        <v>#N/A</v>
      </c>
      <c r="EG38" s="173" t="e">
        <f t="shared" si="220"/>
        <v>#N/A</v>
      </c>
      <c r="EH38" s="173" t="e">
        <f t="shared" si="221"/>
        <v>#N/A</v>
      </c>
      <c r="EI38" s="173" t="e">
        <f t="shared" si="222"/>
        <v>#N/A</v>
      </c>
      <c r="EJ38" s="173" t="e">
        <f t="shared" si="223"/>
        <v>#N/A</v>
      </c>
      <c r="EK38" s="173" t="e">
        <f t="shared" si="224"/>
        <v>#N/A</v>
      </c>
      <c r="EL38" s="173" t="e">
        <f t="shared" si="225"/>
        <v>#N/A</v>
      </c>
      <c r="EM38" s="173" t="e">
        <f t="shared" si="226"/>
        <v>#N/A</v>
      </c>
      <c r="EN38" s="173" t="e">
        <f t="shared" si="227"/>
        <v>#N/A</v>
      </c>
      <c r="EO38" s="173" t="e">
        <f t="shared" si="228"/>
        <v>#N/A</v>
      </c>
      <c r="EP38" s="173" t="e">
        <f t="shared" si="229"/>
        <v>#N/A</v>
      </c>
      <c r="EQ38" s="173" t="e">
        <f t="shared" si="230"/>
        <v>#N/A</v>
      </c>
      <c r="ER38" s="173" t="e">
        <f t="shared" si="231"/>
        <v>#N/A</v>
      </c>
      <c r="ES38" s="173" t="e">
        <f t="shared" si="232"/>
        <v>#N/A</v>
      </c>
      <c r="ET38" s="173" t="e">
        <f t="shared" si="233"/>
        <v>#N/A</v>
      </c>
      <c r="EU38" s="173" t="e">
        <f t="shared" si="234"/>
        <v>#N/A</v>
      </c>
      <c r="EV38" s="173" t="e">
        <f t="shared" si="235"/>
        <v>#N/A</v>
      </c>
      <c r="EW38" s="173" t="e">
        <f t="shared" si="236"/>
        <v>#N/A</v>
      </c>
      <c r="EX38" s="173" t="e">
        <f t="shared" si="237"/>
        <v>#N/A</v>
      </c>
      <c r="EY38" s="173" t="e">
        <f t="shared" si="238"/>
        <v>#N/A</v>
      </c>
      <c r="EZ38" s="173" t="e">
        <f t="shared" si="239"/>
        <v>#N/A</v>
      </c>
      <c r="FA38" s="173" t="e">
        <f t="shared" si="240"/>
        <v>#N/A</v>
      </c>
      <c r="FB38" s="173" t="e">
        <f t="shared" si="241"/>
        <v>#N/A</v>
      </c>
      <c r="FC38" s="173" t="e">
        <f t="shared" si="242"/>
        <v>#N/A</v>
      </c>
      <c r="FD38" s="173" t="e">
        <f t="shared" si="243"/>
        <v>#N/A</v>
      </c>
      <c r="FE38" s="173" t="e">
        <f t="shared" si="244"/>
        <v>#N/A</v>
      </c>
      <c r="FF38" s="173" t="e">
        <f t="shared" si="245"/>
        <v>#N/A</v>
      </c>
      <c r="FG38" s="173" t="e">
        <f t="shared" si="246"/>
        <v>#N/A</v>
      </c>
      <c r="FH38" s="173" t="e">
        <f t="shared" si="247"/>
        <v>#N/A</v>
      </c>
      <c r="FI38" s="173" t="e">
        <f t="shared" si="248"/>
        <v>#N/A</v>
      </c>
      <c r="FJ38" s="173" t="e">
        <f t="shared" si="249"/>
        <v>#N/A</v>
      </c>
      <c r="FK38" s="173" t="e">
        <f t="shared" si="250"/>
        <v>#N/A</v>
      </c>
      <c r="FL38" s="173" t="e">
        <f t="shared" si="251"/>
        <v>#N/A</v>
      </c>
      <c r="FM38" s="173" t="e">
        <f t="shared" si="252"/>
        <v>#N/A</v>
      </c>
      <c r="FN38" s="173" t="e">
        <f t="shared" si="253"/>
        <v>#N/A</v>
      </c>
      <c r="FO38" s="173" t="e">
        <f t="shared" si="254"/>
        <v>#N/A</v>
      </c>
      <c r="FP38" s="173" t="e">
        <f t="shared" si="255"/>
        <v>#N/A</v>
      </c>
      <c r="FQ38" s="173" t="e">
        <f t="shared" si="256"/>
        <v>#N/A</v>
      </c>
      <c r="FR38" s="173" t="e">
        <f t="shared" si="257"/>
        <v>#N/A</v>
      </c>
      <c r="FS38" s="173" t="e">
        <f t="shared" si="258"/>
        <v>#N/A</v>
      </c>
      <c r="FT38" s="173" t="e">
        <f t="shared" si="259"/>
        <v>#N/A</v>
      </c>
      <c r="FU38" s="173" t="e">
        <f t="shared" si="260"/>
        <v>#N/A</v>
      </c>
      <c r="FV38" s="173" t="e">
        <f t="shared" si="261"/>
        <v>#N/A</v>
      </c>
      <c r="FW38" s="173" t="e">
        <f t="shared" si="262"/>
        <v>#N/A</v>
      </c>
      <c r="FX38" s="173" t="e">
        <f t="shared" si="263"/>
        <v>#N/A</v>
      </c>
      <c r="FY38" s="173" t="e">
        <f t="shared" si="264"/>
        <v>#N/A</v>
      </c>
      <c r="FZ38" s="173" t="e">
        <f t="shared" si="265"/>
        <v>#N/A</v>
      </c>
      <c r="GA38" s="173" t="e">
        <f t="shared" si="266"/>
        <v>#N/A</v>
      </c>
      <c r="GB38" s="173" t="e">
        <f t="shared" si="267"/>
        <v>#N/A</v>
      </c>
      <c r="GC38" s="173" t="e">
        <f t="shared" si="268"/>
        <v>#N/A</v>
      </c>
      <c r="GD38" s="173" t="e">
        <f t="shared" si="269"/>
        <v>#N/A</v>
      </c>
      <c r="GE38" s="173" t="e">
        <f t="shared" si="270"/>
        <v>#N/A</v>
      </c>
      <c r="GF38" s="173" t="e">
        <f t="shared" si="271"/>
        <v>#N/A</v>
      </c>
      <c r="GG38" s="173" t="e">
        <f t="shared" si="272"/>
        <v>#N/A</v>
      </c>
      <c r="GH38" s="173" t="e">
        <f t="shared" si="273"/>
        <v>#N/A</v>
      </c>
      <c r="GI38" s="173" t="e">
        <f t="shared" si="274"/>
        <v>#N/A</v>
      </c>
      <c r="GJ38" s="173" t="e">
        <f t="shared" si="275"/>
        <v>#N/A</v>
      </c>
      <c r="GK38" s="173" t="e">
        <f t="shared" si="276"/>
        <v>#N/A</v>
      </c>
      <c r="GL38" s="173" t="e">
        <f t="shared" si="277"/>
        <v>#N/A</v>
      </c>
      <c r="GM38" s="173" t="e">
        <f t="shared" si="278"/>
        <v>#N/A</v>
      </c>
      <c r="GN38" s="173" t="e">
        <f t="shared" si="279"/>
        <v>#N/A</v>
      </c>
      <c r="GO38" s="173" t="e">
        <f t="shared" si="280"/>
        <v>#N/A</v>
      </c>
      <c r="GP38" s="173" t="e">
        <f t="shared" si="281"/>
        <v>#N/A</v>
      </c>
      <c r="GQ38" s="173" t="e">
        <f t="shared" si="282"/>
        <v>#N/A</v>
      </c>
      <c r="GR38" s="173" t="e">
        <f t="shared" si="283"/>
        <v>#N/A</v>
      </c>
      <c r="GS38" s="173" t="e">
        <f t="shared" si="284"/>
        <v>#N/A</v>
      </c>
      <c r="GT38" s="173" t="e">
        <f t="shared" si="285"/>
        <v>#N/A</v>
      </c>
      <c r="GU38" s="173" t="e">
        <f t="shared" si="286"/>
        <v>#N/A</v>
      </c>
      <c r="GV38" s="173" t="e">
        <f t="shared" si="287"/>
        <v>#N/A</v>
      </c>
      <c r="GW38" s="173" t="e">
        <f t="shared" si="288"/>
        <v>#N/A</v>
      </c>
      <c r="GX38" s="173" t="e">
        <f t="shared" si="289"/>
        <v>#N/A</v>
      </c>
      <c r="GY38" s="173" t="e">
        <f t="shared" si="290"/>
        <v>#N/A</v>
      </c>
      <c r="GZ38" s="173" t="e">
        <f t="shared" si="291"/>
        <v>#N/A</v>
      </c>
      <c r="HA38" s="173" t="e">
        <f t="shared" si="292"/>
        <v>#N/A</v>
      </c>
      <c r="HB38" s="173" t="e">
        <f t="shared" si="293"/>
        <v>#N/A</v>
      </c>
      <c r="HC38" s="173" t="e">
        <f t="shared" si="294"/>
        <v>#N/A</v>
      </c>
      <c r="HD38" s="173" t="e">
        <f t="shared" si="295"/>
        <v>#N/A</v>
      </c>
      <c r="HE38" s="173" t="e">
        <f t="shared" si="296"/>
        <v>#N/A</v>
      </c>
      <c r="HF38" s="173" t="e">
        <f t="shared" si="297"/>
        <v>#N/A</v>
      </c>
      <c r="HG38" s="173" t="e">
        <f t="shared" si="298"/>
        <v>#N/A</v>
      </c>
      <c r="HH38" s="173" t="e">
        <f t="shared" si="299"/>
        <v>#N/A</v>
      </c>
      <c r="HI38" s="173" t="e">
        <f t="shared" si="300"/>
        <v>#N/A</v>
      </c>
      <c r="HJ38" s="173" t="e">
        <f t="shared" si="301"/>
        <v>#N/A</v>
      </c>
      <c r="HK38" s="173" t="e">
        <f t="shared" si="302"/>
        <v>#N/A</v>
      </c>
      <c r="HL38" s="173" t="e">
        <f t="shared" si="303"/>
        <v>#N/A</v>
      </c>
      <c r="HM38" s="173" t="e">
        <f t="shared" si="304"/>
        <v>#N/A</v>
      </c>
      <c r="HN38" s="173" t="e">
        <f t="shared" si="305"/>
        <v>#N/A</v>
      </c>
      <c r="HO38" s="173" t="e">
        <f t="shared" si="306"/>
        <v>#N/A</v>
      </c>
      <c r="HP38" s="173" t="e">
        <f t="shared" si="307"/>
        <v>#N/A</v>
      </c>
      <c r="HQ38" s="173" t="e">
        <f t="shared" si="308"/>
        <v>#N/A</v>
      </c>
      <c r="HR38" s="173" t="e">
        <f t="shared" si="309"/>
        <v>#N/A</v>
      </c>
      <c r="HS38" s="173" t="e">
        <f t="shared" si="310"/>
        <v>#N/A</v>
      </c>
      <c r="HT38" s="173" t="e">
        <f t="shared" si="311"/>
        <v>#N/A</v>
      </c>
    </row>
    <row r="39" spans="1:228" hidden="1" x14ac:dyDescent="0.25">
      <c r="A39" s="4">
        <v>36</v>
      </c>
      <c r="B39" s="113"/>
      <c r="C39" s="121"/>
      <c r="D39" s="126" t="str">
        <f t="shared" si="205"/>
        <v/>
      </c>
      <c r="E39" s="99"/>
      <c r="F39" s="126" t="str">
        <f t="shared" si="206"/>
        <v/>
      </c>
      <c r="G39" s="121"/>
      <c r="H39" s="114"/>
      <c r="I39" s="36" t="str">
        <f t="shared" si="0"/>
        <v/>
      </c>
      <c r="J39" s="36" t="str">
        <f t="shared" si="1"/>
        <v/>
      </c>
      <c r="K39" s="77" t="str">
        <f t="shared" si="109"/>
        <v/>
      </c>
      <c r="L39" s="23"/>
      <c r="M39" s="58"/>
      <c r="N39" s="300"/>
      <c r="O39" s="78" t="str">
        <f>IF(AND(D39&gt;0,E39&gt;0,F39&gt;0),IF(ISBLANK(N39),IF(ISBLANK(L39),"",(F39-D39)*VLOOKUP(L39,VLookups!$A$4:$B$13,2,FALSE)),N39),"")</f>
        <v/>
      </c>
      <c r="P39" s="79" t="str">
        <f t="shared" si="207"/>
        <v/>
      </c>
      <c r="Q39" s="99"/>
      <c r="R39" s="290" t="str">
        <f>IF(AND(Q39&gt;0,E39&gt;0,NOT(O39="")),ABS(VLOOKUP($Q$1,VLookups!$A$43:$B$44,2,FALSE)-_xlfn.NORM.DIST(Q39,K39,O39,TRUE)),"")</f>
        <v/>
      </c>
      <c r="S39" s="98" t="str">
        <f>IF(AND($D39&gt;0,$E39&gt;0,$F39&gt;0,NOT(ISBLANK($L39))),_xlfn.NORM.INV(ABS(VLOOKUP($Q$1,VLookups!$A$43:$B$44,2,FALSE)-S$3),$K39,$O39),"")</f>
        <v/>
      </c>
      <c r="T39" s="97" t="str">
        <f>IF(AND($D39&gt;0,$E39&gt;0,$F39&gt;0,NOT(ISBLANK($L39))),_xlfn.NORM.INV(ABS(VLOOKUP($Q$1,VLookups!$A$43:$B$44,2,FALSE)-T$3),$K39,$O39),"")</f>
        <v/>
      </c>
      <c r="U39" s="98" t="str">
        <f>IF(AND($D39&gt;0,$E39&gt;0,$F39&gt;0,NOT(ISBLANK($L39))),_xlfn.NORM.INV(ABS(VLOOKUP($Q$1,VLookups!$A$43:$B$44,2,FALSE)-U$3),$K39,$O39),"")</f>
        <v/>
      </c>
      <c r="V39" s="97" t="str">
        <f>IF(AND($D39&gt;0,$E39&gt;0,$F39&gt;0,NOT(ISBLANK($L39))),_xlfn.NORM.INV(ABS(VLOOKUP($Q$1,VLookups!$A$43:$B$44,2,FALSE)-V$3),$K39,$O39),"")</f>
        <v/>
      </c>
      <c r="W39" s="98" t="str">
        <f>IF(AND($D39&gt;0,$E39&gt;0,$F39&gt;0,NOT(ISBLANK($L39))),_xlfn.NORM.INV(ABS(VLOOKUP($Q$1,VLookups!$A$43:$B$44,2,FALSE)-W$3),$K39,$O39),"")</f>
        <v/>
      </c>
      <c r="X39" s="97" t="str">
        <f>IF(AND($D39&gt;0,$E39&gt;0,$F39&gt;0,NOT(ISBLANK($L39))),_xlfn.NORM.INV(ABS(VLOOKUP($Q$1,VLookups!$A$43:$B$44,2,FALSE)-X$3),$K39,$O39),"")</f>
        <v/>
      </c>
      <c r="Y39" s="5"/>
      <c r="Z39" s="172"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3" t="e">
        <f t="shared" si="211"/>
        <v>#N/A</v>
      </c>
      <c r="DY39" s="173" t="e">
        <f t="shared" si="212"/>
        <v>#N/A</v>
      </c>
      <c r="DZ39" s="173" t="e">
        <f t="shared" si="213"/>
        <v>#N/A</v>
      </c>
      <c r="EA39" s="173" t="e">
        <f t="shared" si="214"/>
        <v>#N/A</v>
      </c>
      <c r="EB39" s="173" t="e">
        <f t="shared" si="215"/>
        <v>#N/A</v>
      </c>
      <c r="EC39" s="173" t="e">
        <f t="shared" si="216"/>
        <v>#N/A</v>
      </c>
      <c r="ED39" s="173" t="e">
        <f t="shared" si="217"/>
        <v>#N/A</v>
      </c>
      <c r="EE39" s="173" t="e">
        <f t="shared" si="218"/>
        <v>#N/A</v>
      </c>
      <c r="EF39" s="173" t="e">
        <f t="shared" si="219"/>
        <v>#N/A</v>
      </c>
      <c r="EG39" s="173" t="e">
        <f t="shared" si="220"/>
        <v>#N/A</v>
      </c>
      <c r="EH39" s="173" t="e">
        <f t="shared" si="221"/>
        <v>#N/A</v>
      </c>
      <c r="EI39" s="173" t="e">
        <f t="shared" si="222"/>
        <v>#N/A</v>
      </c>
      <c r="EJ39" s="173" t="e">
        <f t="shared" si="223"/>
        <v>#N/A</v>
      </c>
      <c r="EK39" s="173" t="e">
        <f t="shared" si="224"/>
        <v>#N/A</v>
      </c>
      <c r="EL39" s="173" t="e">
        <f t="shared" si="225"/>
        <v>#N/A</v>
      </c>
      <c r="EM39" s="173" t="e">
        <f t="shared" si="226"/>
        <v>#N/A</v>
      </c>
      <c r="EN39" s="173" t="e">
        <f t="shared" si="227"/>
        <v>#N/A</v>
      </c>
      <c r="EO39" s="173" t="e">
        <f t="shared" si="228"/>
        <v>#N/A</v>
      </c>
      <c r="EP39" s="173" t="e">
        <f t="shared" si="229"/>
        <v>#N/A</v>
      </c>
      <c r="EQ39" s="173" t="e">
        <f t="shared" si="230"/>
        <v>#N/A</v>
      </c>
      <c r="ER39" s="173" t="e">
        <f t="shared" si="231"/>
        <v>#N/A</v>
      </c>
      <c r="ES39" s="173" t="e">
        <f t="shared" si="232"/>
        <v>#N/A</v>
      </c>
      <c r="ET39" s="173" t="e">
        <f t="shared" si="233"/>
        <v>#N/A</v>
      </c>
      <c r="EU39" s="173" t="e">
        <f t="shared" si="234"/>
        <v>#N/A</v>
      </c>
      <c r="EV39" s="173" t="e">
        <f t="shared" si="235"/>
        <v>#N/A</v>
      </c>
      <c r="EW39" s="173" t="e">
        <f t="shared" si="236"/>
        <v>#N/A</v>
      </c>
      <c r="EX39" s="173" t="e">
        <f t="shared" si="237"/>
        <v>#N/A</v>
      </c>
      <c r="EY39" s="173" t="e">
        <f t="shared" si="238"/>
        <v>#N/A</v>
      </c>
      <c r="EZ39" s="173" t="e">
        <f t="shared" si="239"/>
        <v>#N/A</v>
      </c>
      <c r="FA39" s="173" t="e">
        <f t="shared" si="240"/>
        <v>#N/A</v>
      </c>
      <c r="FB39" s="173" t="e">
        <f t="shared" si="241"/>
        <v>#N/A</v>
      </c>
      <c r="FC39" s="173" t="e">
        <f t="shared" si="242"/>
        <v>#N/A</v>
      </c>
      <c r="FD39" s="173" t="e">
        <f t="shared" si="243"/>
        <v>#N/A</v>
      </c>
      <c r="FE39" s="173" t="e">
        <f t="shared" si="244"/>
        <v>#N/A</v>
      </c>
      <c r="FF39" s="173" t="e">
        <f t="shared" si="245"/>
        <v>#N/A</v>
      </c>
      <c r="FG39" s="173" t="e">
        <f t="shared" si="246"/>
        <v>#N/A</v>
      </c>
      <c r="FH39" s="173" t="e">
        <f t="shared" si="247"/>
        <v>#N/A</v>
      </c>
      <c r="FI39" s="173" t="e">
        <f t="shared" si="248"/>
        <v>#N/A</v>
      </c>
      <c r="FJ39" s="173" t="e">
        <f t="shared" si="249"/>
        <v>#N/A</v>
      </c>
      <c r="FK39" s="173" t="e">
        <f t="shared" si="250"/>
        <v>#N/A</v>
      </c>
      <c r="FL39" s="173" t="e">
        <f t="shared" si="251"/>
        <v>#N/A</v>
      </c>
      <c r="FM39" s="173" t="e">
        <f t="shared" si="252"/>
        <v>#N/A</v>
      </c>
      <c r="FN39" s="173" t="e">
        <f t="shared" si="253"/>
        <v>#N/A</v>
      </c>
      <c r="FO39" s="173" t="e">
        <f t="shared" si="254"/>
        <v>#N/A</v>
      </c>
      <c r="FP39" s="173" t="e">
        <f t="shared" si="255"/>
        <v>#N/A</v>
      </c>
      <c r="FQ39" s="173" t="e">
        <f t="shared" si="256"/>
        <v>#N/A</v>
      </c>
      <c r="FR39" s="173" t="e">
        <f t="shared" si="257"/>
        <v>#N/A</v>
      </c>
      <c r="FS39" s="173" t="e">
        <f t="shared" si="258"/>
        <v>#N/A</v>
      </c>
      <c r="FT39" s="173" t="e">
        <f t="shared" si="259"/>
        <v>#N/A</v>
      </c>
      <c r="FU39" s="173" t="e">
        <f t="shared" si="260"/>
        <v>#N/A</v>
      </c>
      <c r="FV39" s="173" t="e">
        <f t="shared" si="261"/>
        <v>#N/A</v>
      </c>
      <c r="FW39" s="173" t="e">
        <f t="shared" si="262"/>
        <v>#N/A</v>
      </c>
      <c r="FX39" s="173" t="e">
        <f t="shared" si="263"/>
        <v>#N/A</v>
      </c>
      <c r="FY39" s="173" t="e">
        <f t="shared" si="264"/>
        <v>#N/A</v>
      </c>
      <c r="FZ39" s="173" t="e">
        <f t="shared" si="265"/>
        <v>#N/A</v>
      </c>
      <c r="GA39" s="173" t="e">
        <f t="shared" si="266"/>
        <v>#N/A</v>
      </c>
      <c r="GB39" s="173" t="e">
        <f t="shared" si="267"/>
        <v>#N/A</v>
      </c>
      <c r="GC39" s="173" t="e">
        <f t="shared" si="268"/>
        <v>#N/A</v>
      </c>
      <c r="GD39" s="173" t="e">
        <f t="shared" si="269"/>
        <v>#N/A</v>
      </c>
      <c r="GE39" s="173" t="e">
        <f t="shared" si="270"/>
        <v>#N/A</v>
      </c>
      <c r="GF39" s="173" t="e">
        <f t="shared" si="271"/>
        <v>#N/A</v>
      </c>
      <c r="GG39" s="173" t="e">
        <f t="shared" si="272"/>
        <v>#N/A</v>
      </c>
      <c r="GH39" s="173" t="e">
        <f t="shared" si="273"/>
        <v>#N/A</v>
      </c>
      <c r="GI39" s="173" t="e">
        <f t="shared" si="274"/>
        <v>#N/A</v>
      </c>
      <c r="GJ39" s="173" t="e">
        <f t="shared" si="275"/>
        <v>#N/A</v>
      </c>
      <c r="GK39" s="173" t="e">
        <f t="shared" si="276"/>
        <v>#N/A</v>
      </c>
      <c r="GL39" s="173" t="e">
        <f t="shared" si="277"/>
        <v>#N/A</v>
      </c>
      <c r="GM39" s="173" t="e">
        <f t="shared" si="278"/>
        <v>#N/A</v>
      </c>
      <c r="GN39" s="173" t="e">
        <f t="shared" si="279"/>
        <v>#N/A</v>
      </c>
      <c r="GO39" s="173" t="e">
        <f t="shared" si="280"/>
        <v>#N/A</v>
      </c>
      <c r="GP39" s="173" t="e">
        <f t="shared" si="281"/>
        <v>#N/A</v>
      </c>
      <c r="GQ39" s="173" t="e">
        <f t="shared" si="282"/>
        <v>#N/A</v>
      </c>
      <c r="GR39" s="173" t="e">
        <f t="shared" si="283"/>
        <v>#N/A</v>
      </c>
      <c r="GS39" s="173" t="e">
        <f t="shared" si="284"/>
        <v>#N/A</v>
      </c>
      <c r="GT39" s="173" t="e">
        <f t="shared" si="285"/>
        <v>#N/A</v>
      </c>
      <c r="GU39" s="173" t="e">
        <f t="shared" si="286"/>
        <v>#N/A</v>
      </c>
      <c r="GV39" s="173" t="e">
        <f t="shared" si="287"/>
        <v>#N/A</v>
      </c>
      <c r="GW39" s="173" t="e">
        <f t="shared" si="288"/>
        <v>#N/A</v>
      </c>
      <c r="GX39" s="173" t="e">
        <f t="shared" si="289"/>
        <v>#N/A</v>
      </c>
      <c r="GY39" s="173" t="e">
        <f t="shared" si="290"/>
        <v>#N/A</v>
      </c>
      <c r="GZ39" s="173" t="e">
        <f t="shared" si="291"/>
        <v>#N/A</v>
      </c>
      <c r="HA39" s="173" t="e">
        <f t="shared" si="292"/>
        <v>#N/A</v>
      </c>
      <c r="HB39" s="173" t="e">
        <f t="shared" si="293"/>
        <v>#N/A</v>
      </c>
      <c r="HC39" s="173" t="e">
        <f t="shared" si="294"/>
        <v>#N/A</v>
      </c>
      <c r="HD39" s="173" t="e">
        <f t="shared" si="295"/>
        <v>#N/A</v>
      </c>
      <c r="HE39" s="173" t="e">
        <f t="shared" si="296"/>
        <v>#N/A</v>
      </c>
      <c r="HF39" s="173" t="e">
        <f t="shared" si="297"/>
        <v>#N/A</v>
      </c>
      <c r="HG39" s="173" t="e">
        <f t="shared" si="298"/>
        <v>#N/A</v>
      </c>
      <c r="HH39" s="173" t="e">
        <f t="shared" si="299"/>
        <v>#N/A</v>
      </c>
      <c r="HI39" s="173" t="e">
        <f t="shared" si="300"/>
        <v>#N/A</v>
      </c>
      <c r="HJ39" s="173" t="e">
        <f t="shared" si="301"/>
        <v>#N/A</v>
      </c>
      <c r="HK39" s="173" t="e">
        <f t="shared" si="302"/>
        <v>#N/A</v>
      </c>
      <c r="HL39" s="173" t="e">
        <f t="shared" si="303"/>
        <v>#N/A</v>
      </c>
      <c r="HM39" s="173" t="e">
        <f t="shared" si="304"/>
        <v>#N/A</v>
      </c>
      <c r="HN39" s="173" t="e">
        <f t="shared" si="305"/>
        <v>#N/A</v>
      </c>
      <c r="HO39" s="173" t="e">
        <f t="shared" si="306"/>
        <v>#N/A</v>
      </c>
      <c r="HP39" s="173" t="e">
        <f t="shared" si="307"/>
        <v>#N/A</v>
      </c>
      <c r="HQ39" s="173" t="e">
        <f t="shared" si="308"/>
        <v>#N/A</v>
      </c>
      <c r="HR39" s="173" t="e">
        <f t="shared" si="309"/>
        <v>#N/A</v>
      </c>
      <c r="HS39" s="173" t="e">
        <f t="shared" si="310"/>
        <v>#N/A</v>
      </c>
      <c r="HT39" s="173" t="e">
        <f t="shared" si="311"/>
        <v>#N/A</v>
      </c>
    </row>
    <row r="40" spans="1:228" hidden="1" x14ac:dyDescent="0.25">
      <c r="A40" s="4">
        <v>37</v>
      </c>
      <c r="B40" s="113"/>
      <c r="C40" s="121"/>
      <c r="D40" s="126" t="str">
        <f t="shared" si="205"/>
        <v/>
      </c>
      <c r="E40" s="99"/>
      <c r="F40" s="126" t="str">
        <f t="shared" si="206"/>
        <v/>
      </c>
      <c r="G40" s="121"/>
      <c r="H40" s="114"/>
      <c r="I40" s="36" t="str">
        <f t="shared" si="0"/>
        <v/>
      </c>
      <c r="J40" s="36" t="str">
        <f t="shared" si="1"/>
        <v/>
      </c>
      <c r="K40" s="77" t="str">
        <f t="shared" si="109"/>
        <v/>
      </c>
      <c r="L40" s="23"/>
      <c r="M40" s="58"/>
      <c r="N40" s="300"/>
      <c r="O40" s="78" t="str">
        <f>IF(AND(D40&gt;0,E40&gt;0,F40&gt;0),IF(ISBLANK(N40),IF(ISBLANK(L40),"",(F40-D40)*VLOOKUP(L40,VLookups!$A$4:$B$13,2,FALSE)),N40),"")</f>
        <v/>
      </c>
      <c r="P40" s="79" t="str">
        <f t="shared" si="207"/>
        <v/>
      </c>
      <c r="Q40" s="99"/>
      <c r="R40" s="290" t="str">
        <f>IF(AND(Q40&gt;0,E40&gt;0,NOT(O40="")),ABS(VLOOKUP($Q$1,VLookups!$A$43:$B$44,2,FALSE)-_xlfn.NORM.DIST(Q40,K40,O40,TRUE)),"")</f>
        <v/>
      </c>
      <c r="S40" s="98" t="str">
        <f>IF(AND($D40&gt;0,$E40&gt;0,$F40&gt;0,NOT(ISBLANK($L40))),_xlfn.NORM.INV(ABS(VLOOKUP($Q$1,VLookups!$A$43:$B$44,2,FALSE)-S$3),$K40,$O40),"")</f>
        <v/>
      </c>
      <c r="T40" s="97" t="str">
        <f>IF(AND($D40&gt;0,$E40&gt;0,$F40&gt;0,NOT(ISBLANK($L40))),_xlfn.NORM.INV(ABS(VLOOKUP($Q$1,VLookups!$A$43:$B$44,2,FALSE)-T$3),$K40,$O40),"")</f>
        <v/>
      </c>
      <c r="U40" s="98" t="str">
        <f>IF(AND($D40&gt;0,$E40&gt;0,$F40&gt;0,NOT(ISBLANK($L40))),_xlfn.NORM.INV(ABS(VLOOKUP($Q$1,VLookups!$A$43:$B$44,2,FALSE)-U$3),$K40,$O40),"")</f>
        <v/>
      </c>
      <c r="V40" s="97" t="str">
        <f>IF(AND($D40&gt;0,$E40&gt;0,$F40&gt;0,NOT(ISBLANK($L40))),_xlfn.NORM.INV(ABS(VLOOKUP($Q$1,VLookups!$A$43:$B$44,2,FALSE)-V$3),$K40,$O40),"")</f>
        <v/>
      </c>
      <c r="W40" s="98" t="str">
        <f>IF(AND($D40&gt;0,$E40&gt;0,$F40&gt;0,NOT(ISBLANK($L40))),_xlfn.NORM.INV(ABS(VLOOKUP($Q$1,VLookups!$A$43:$B$44,2,FALSE)-W$3),$K40,$O40),"")</f>
        <v/>
      </c>
      <c r="X40" s="97" t="str">
        <f>IF(AND($D40&gt;0,$E40&gt;0,$F40&gt;0,NOT(ISBLANK($L40))),_xlfn.NORM.INV(ABS(VLOOKUP($Q$1,VLookups!$A$43:$B$44,2,FALSE)-X$3),$K40,$O40),"")</f>
        <v/>
      </c>
      <c r="Y40" s="5"/>
      <c r="Z40" s="172"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3" t="e">
        <f t="shared" si="211"/>
        <v>#N/A</v>
      </c>
      <c r="DY40" s="173" t="e">
        <f t="shared" si="212"/>
        <v>#N/A</v>
      </c>
      <c r="DZ40" s="173" t="e">
        <f t="shared" si="213"/>
        <v>#N/A</v>
      </c>
      <c r="EA40" s="173" t="e">
        <f t="shared" si="214"/>
        <v>#N/A</v>
      </c>
      <c r="EB40" s="173" t="e">
        <f t="shared" si="215"/>
        <v>#N/A</v>
      </c>
      <c r="EC40" s="173" t="e">
        <f t="shared" si="216"/>
        <v>#N/A</v>
      </c>
      <c r="ED40" s="173" t="e">
        <f t="shared" si="217"/>
        <v>#N/A</v>
      </c>
      <c r="EE40" s="173" t="e">
        <f t="shared" si="218"/>
        <v>#N/A</v>
      </c>
      <c r="EF40" s="173" t="e">
        <f t="shared" si="219"/>
        <v>#N/A</v>
      </c>
      <c r="EG40" s="173" t="e">
        <f t="shared" si="220"/>
        <v>#N/A</v>
      </c>
      <c r="EH40" s="173" t="e">
        <f t="shared" si="221"/>
        <v>#N/A</v>
      </c>
      <c r="EI40" s="173" t="e">
        <f t="shared" si="222"/>
        <v>#N/A</v>
      </c>
      <c r="EJ40" s="173" t="e">
        <f t="shared" si="223"/>
        <v>#N/A</v>
      </c>
      <c r="EK40" s="173" t="e">
        <f t="shared" si="224"/>
        <v>#N/A</v>
      </c>
      <c r="EL40" s="173" t="e">
        <f t="shared" si="225"/>
        <v>#N/A</v>
      </c>
      <c r="EM40" s="173" t="e">
        <f t="shared" si="226"/>
        <v>#N/A</v>
      </c>
      <c r="EN40" s="173" t="e">
        <f t="shared" si="227"/>
        <v>#N/A</v>
      </c>
      <c r="EO40" s="173" t="e">
        <f t="shared" si="228"/>
        <v>#N/A</v>
      </c>
      <c r="EP40" s="173" t="e">
        <f t="shared" si="229"/>
        <v>#N/A</v>
      </c>
      <c r="EQ40" s="173" t="e">
        <f t="shared" si="230"/>
        <v>#N/A</v>
      </c>
      <c r="ER40" s="173" t="e">
        <f t="shared" si="231"/>
        <v>#N/A</v>
      </c>
      <c r="ES40" s="173" t="e">
        <f t="shared" si="232"/>
        <v>#N/A</v>
      </c>
      <c r="ET40" s="173" t="e">
        <f t="shared" si="233"/>
        <v>#N/A</v>
      </c>
      <c r="EU40" s="173" t="e">
        <f t="shared" si="234"/>
        <v>#N/A</v>
      </c>
      <c r="EV40" s="173" t="e">
        <f t="shared" si="235"/>
        <v>#N/A</v>
      </c>
      <c r="EW40" s="173" t="e">
        <f t="shared" si="236"/>
        <v>#N/A</v>
      </c>
      <c r="EX40" s="173" t="e">
        <f t="shared" si="237"/>
        <v>#N/A</v>
      </c>
      <c r="EY40" s="173" t="e">
        <f t="shared" si="238"/>
        <v>#N/A</v>
      </c>
      <c r="EZ40" s="173" t="e">
        <f t="shared" si="239"/>
        <v>#N/A</v>
      </c>
      <c r="FA40" s="173" t="e">
        <f t="shared" si="240"/>
        <v>#N/A</v>
      </c>
      <c r="FB40" s="173" t="e">
        <f t="shared" si="241"/>
        <v>#N/A</v>
      </c>
      <c r="FC40" s="173" t="e">
        <f t="shared" si="242"/>
        <v>#N/A</v>
      </c>
      <c r="FD40" s="173" t="e">
        <f t="shared" si="243"/>
        <v>#N/A</v>
      </c>
      <c r="FE40" s="173" t="e">
        <f t="shared" si="244"/>
        <v>#N/A</v>
      </c>
      <c r="FF40" s="173" t="e">
        <f t="shared" si="245"/>
        <v>#N/A</v>
      </c>
      <c r="FG40" s="173" t="e">
        <f t="shared" si="246"/>
        <v>#N/A</v>
      </c>
      <c r="FH40" s="173" t="e">
        <f t="shared" si="247"/>
        <v>#N/A</v>
      </c>
      <c r="FI40" s="173" t="e">
        <f t="shared" si="248"/>
        <v>#N/A</v>
      </c>
      <c r="FJ40" s="173" t="e">
        <f t="shared" si="249"/>
        <v>#N/A</v>
      </c>
      <c r="FK40" s="173" t="e">
        <f t="shared" si="250"/>
        <v>#N/A</v>
      </c>
      <c r="FL40" s="173" t="e">
        <f t="shared" si="251"/>
        <v>#N/A</v>
      </c>
      <c r="FM40" s="173" t="e">
        <f t="shared" si="252"/>
        <v>#N/A</v>
      </c>
      <c r="FN40" s="173" t="e">
        <f t="shared" si="253"/>
        <v>#N/A</v>
      </c>
      <c r="FO40" s="173" t="e">
        <f t="shared" si="254"/>
        <v>#N/A</v>
      </c>
      <c r="FP40" s="173" t="e">
        <f t="shared" si="255"/>
        <v>#N/A</v>
      </c>
      <c r="FQ40" s="173" t="e">
        <f t="shared" si="256"/>
        <v>#N/A</v>
      </c>
      <c r="FR40" s="173" t="e">
        <f t="shared" si="257"/>
        <v>#N/A</v>
      </c>
      <c r="FS40" s="173" t="e">
        <f t="shared" si="258"/>
        <v>#N/A</v>
      </c>
      <c r="FT40" s="173" t="e">
        <f t="shared" si="259"/>
        <v>#N/A</v>
      </c>
      <c r="FU40" s="173" t="e">
        <f t="shared" si="260"/>
        <v>#N/A</v>
      </c>
      <c r="FV40" s="173" t="e">
        <f t="shared" si="261"/>
        <v>#N/A</v>
      </c>
      <c r="FW40" s="173" t="e">
        <f t="shared" si="262"/>
        <v>#N/A</v>
      </c>
      <c r="FX40" s="173" t="e">
        <f t="shared" si="263"/>
        <v>#N/A</v>
      </c>
      <c r="FY40" s="173" t="e">
        <f t="shared" si="264"/>
        <v>#N/A</v>
      </c>
      <c r="FZ40" s="173" t="e">
        <f t="shared" si="265"/>
        <v>#N/A</v>
      </c>
      <c r="GA40" s="173" t="e">
        <f t="shared" si="266"/>
        <v>#N/A</v>
      </c>
      <c r="GB40" s="173" t="e">
        <f t="shared" si="267"/>
        <v>#N/A</v>
      </c>
      <c r="GC40" s="173" t="e">
        <f t="shared" si="268"/>
        <v>#N/A</v>
      </c>
      <c r="GD40" s="173" t="e">
        <f t="shared" si="269"/>
        <v>#N/A</v>
      </c>
      <c r="GE40" s="173" t="e">
        <f t="shared" si="270"/>
        <v>#N/A</v>
      </c>
      <c r="GF40" s="173" t="e">
        <f t="shared" si="271"/>
        <v>#N/A</v>
      </c>
      <c r="GG40" s="173" t="e">
        <f t="shared" si="272"/>
        <v>#N/A</v>
      </c>
      <c r="GH40" s="173" t="e">
        <f t="shared" si="273"/>
        <v>#N/A</v>
      </c>
      <c r="GI40" s="173" t="e">
        <f t="shared" si="274"/>
        <v>#N/A</v>
      </c>
      <c r="GJ40" s="173" t="e">
        <f t="shared" si="275"/>
        <v>#N/A</v>
      </c>
      <c r="GK40" s="173" t="e">
        <f t="shared" si="276"/>
        <v>#N/A</v>
      </c>
      <c r="GL40" s="173" t="e">
        <f t="shared" si="277"/>
        <v>#N/A</v>
      </c>
      <c r="GM40" s="173" t="e">
        <f t="shared" si="278"/>
        <v>#N/A</v>
      </c>
      <c r="GN40" s="173" t="e">
        <f t="shared" si="279"/>
        <v>#N/A</v>
      </c>
      <c r="GO40" s="173" t="e">
        <f t="shared" si="280"/>
        <v>#N/A</v>
      </c>
      <c r="GP40" s="173" t="e">
        <f t="shared" si="281"/>
        <v>#N/A</v>
      </c>
      <c r="GQ40" s="173" t="e">
        <f t="shared" si="282"/>
        <v>#N/A</v>
      </c>
      <c r="GR40" s="173" t="e">
        <f t="shared" si="283"/>
        <v>#N/A</v>
      </c>
      <c r="GS40" s="173" t="e">
        <f t="shared" si="284"/>
        <v>#N/A</v>
      </c>
      <c r="GT40" s="173" t="e">
        <f t="shared" si="285"/>
        <v>#N/A</v>
      </c>
      <c r="GU40" s="173" t="e">
        <f t="shared" si="286"/>
        <v>#N/A</v>
      </c>
      <c r="GV40" s="173" t="e">
        <f t="shared" si="287"/>
        <v>#N/A</v>
      </c>
      <c r="GW40" s="173" t="e">
        <f t="shared" si="288"/>
        <v>#N/A</v>
      </c>
      <c r="GX40" s="173" t="e">
        <f t="shared" si="289"/>
        <v>#N/A</v>
      </c>
      <c r="GY40" s="173" t="e">
        <f t="shared" si="290"/>
        <v>#N/A</v>
      </c>
      <c r="GZ40" s="173" t="e">
        <f t="shared" si="291"/>
        <v>#N/A</v>
      </c>
      <c r="HA40" s="173" t="e">
        <f t="shared" si="292"/>
        <v>#N/A</v>
      </c>
      <c r="HB40" s="173" t="e">
        <f t="shared" si="293"/>
        <v>#N/A</v>
      </c>
      <c r="HC40" s="173" t="e">
        <f t="shared" si="294"/>
        <v>#N/A</v>
      </c>
      <c r="HD40" s="173" t="e">
        <f t="shared" si="295"/>
        <v>#N/A</v>
      </c>
      <c r="HE40" s="173" t="e">
        <f t="shared" si="296"/>
        <v>#N/A</v>
      </c>
      <c r="HF40" s="173" t="e">
        <f t="shared" si="297"/>
        <v>#N/A</v>
      </c>
      <c r="HG40" s="173" t="e">
        <f t="shared" si="298"/>
        <v>#N/A</v>
      </c>
      <c r="HH40" s="173" t="e">
        <f t="shared" si="299"/>
        <v>#N/A</v>
      </c>
      <c r="HI40" s="173" t="e">
        <f t="shared" si="300"/>
        <v>#N/A</v>
      </c>
      <c r="HJ40" s="173" t="e">
        <f t="shared" si="301"/>
        <v>#N/A</v>
      </c>
      <c r="HK40" s="173" t="e">
        <f t="shared" si="302"/>
        <v>#N/A</v>
      </c>
      <c r="HL40" s="173" t="e">
        <f t="shared" si="303"/>
        <v>#N/A</v>
      </c>
      <c r="HM40" s="173" t="e">
        <f t="shared" si="304"/>
        <v>#N/A</v>
      </c>
      <c r="HN40" s="173" t="e">
        <f t="shared" si="305"/>
        <v>#N/A</v>
      </c>
      <c r="HO40" s="173" t="e">
        <f t="shared" si="306"/>
        <v>#N/A</v>
      </c>
      <c r="HP40" s="173" t="e">
        <f t="shared" si="307"/>
        <v>#N/A</v>
      </c>
      <c r="HQ40" s="173" t="e">
        <f t="shared" si="308"/>
        <v>#N/A</v>
      </c>
      <c r="HR40" s="173" t="e">
        <f t="shared" si="309"/>
        <v>#N/A</v>
      </c>
      <c r="HS40" s="173" t="e">
        <f t="shared" si="310"/>
        <v>#N/A</v>
      </c>
      <c r="HT40" s="173" t="e">
        <f t="shared" si="311"/>
        <v>#N/A</v>
      </c>
    </row>
    <row r="41" spans="1:228" hidden="1" x14ac:dyDescent="0.25">
      <c r="A41" s="4">
        <v>38</v>
      </c>
      <c r="B41" s="113"/>
      <c r="C41" s="121"/>
      <c r="D41" s="126" t="str">
        <f t="shared" si="205"/>
        <v/>
      </c>
      <c r="E41" s="99"/>
      <c r="F41" s="126" t="str">
        <f t="shared" si="206"/>
        <v/>
      </c>
      <c r="G41" s="121"/>
      <c r="H41" s="114"/>
      <c r="I41" s="36" t="str">
        <f t="shared" si="0"/>
        <v/>
      </c>
      <c r="J41" s="36" t="str">
        <f t="shared" si="1"/>
        <v/>
      </c>
      <c r="K41" s="77" t="str">
        <f t="shared" si="109"/>
        <v/>
      </c>
      <c r="L41" s="23"/>
      <c r="M41" s="58"/>
      <c r="N41" s="300"/>
      <c r="O41" s="78" t="str">
        <f>IF(AND(D41&gt;0,E41&gt;0,F41&gt;0),IF(ISBLANK(N41),IF(ISBLANK(L41),"",(F41-D41)*VLOOKUP(L41,VLookups!$A$4:$B$13,2,FALSE)),N41),"")</f>
        <v/>
      </c>
      <c r="P41" s="79" t="str">
        <f t="shared" si="207"/>
        <v/>
      </c>
      <c r="Q41" s="99"/>
      <c r="R41" s="290" t="str">
        <f>IF(AND(Q41&gt;0,E41&gt;0,NOT(O41="")),ABS(VLOOKUP($Q$1,VLookups!$A$43:$B$44,2,FALSE)-_xlfn.NORM.DIST(Q41,K41,O41,TRUE)),"")</f>
        <v/>
      </c>
      <c r="S41" s="98" t="str">
        <f>IF(AND($D41&gt;0,$E41&gt;0,$F41&gt;0,NOT(ISBLANK($L41))),_xlfn.NORM.INV(ABS(VLOOKUP($Q$1,VLookups!$A$43:$B$44,2,FALSE)-S$3),$K41,$O41),"")</f>
        <v/>
      </c>
      <c r="T41" s="97" t="str">
        <f>IF(AND($D41&gt;0,$E41&gt;0,$F41&gt;0,NOT(ISBLANK($L41))),_xlfn.NORM.INV(ABS(VLOOKUP($Q$1,VLookups!$A$43:$B$44,2,FALSE)-T$3),$K41,$O41),"")</f>
        <v/>
      </c>
      <c r="U41" s="98" t="str">
        <f>IF(AND($D41&gt;0,$E41&gt;0,$F41&gt;0,NOT(ISBLANK($L41))),_xlfn.NORM.INV(ABS(VLOOKUP($Q$1,VLookups!$A$43:$B$44,2,FALSE)-U$3),$K41,$O41),"")</f>
        <v/>
      </c>
      <c r="V41" s="97" t="str">
        <f>IF(AND($D41&gt;0,$E41&gt;0,$F41&gt;0,NOT(ISBLANK($L41))),_xlfn.NORM.INV(ABS(VLOOKUP($Q$1,VLookups!$A$43:$B$44,2,FALSE)-V$3),$K41,$O41),"")</f>
        <v/>
      </c>
      <c r="W41" s="98" t="str">
        <f>IF(AND($D41&gt;0,$E41&gt;0,$F41&gt;0,NOT(ISBLANK($L41))),_xlfn.NORM.INV(ABS(VLOOKUP($Q$1,VLookups!$A$43:$B$44,2,FALSE)-W$3),$K41,$O41),"")</f>
        <v/>
      </c>
      <c r="X41" s="97" t="str">
        <f>IF(AND($D41&gt;0,$E41&gt;0,$F41&gt;0,NOT(ISBLANK($L41))),_xlfn.NORM.INV(ABS(VLOOKUP($Q$1,VLookups!$A$43:$B$44,2,FALSE)-X$3),$K41,$O41),"")</f>
        <v/>
      </c>
      <c r="Y41" s="5"/>
      <c r="Z41" s="172"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3" t="e">
        <f t="shared" si="211"/>
        <v>#N/A</v>
      </c>
      <c r="DY41" s="173" t="e">
        <f t="shared" si="212"/>
        <v>#N/A</v>
      </c>
      <c r="DZ41" s="173" t="e">
        <f t="shared" si="213"/>
        <v>#N/A</v>
      </c>
      <c r="EA41" s="173" t="e">
        <f t="shared" si="214"/>
        <v>#N/A</v>
      </c>
      <c r="EB41" s="173" t="e">
        <f t="shared" si="215"/>
        <v>#N/A</v>
      </c>
      <c r="EC41" s="173" t="e">
        <f t="shared" si="216"/>
        <v>#N/A</v>
      </c>
      <c r="ED41" s="173" t="e">
        <f t="shared" si="217"/>
        <v>#N/A</v>
      </c>
      <c r="EE41" s="173" t="e">
        <f t="shared" si="218"/>
        <v>#N/A</v>
      </c>
      <c r="EF41" s="173" t="e">
        <f t="shared" si="219"/>
        <v>#N/A</v>
      </c>
      <c r="EG41" s="173" t="e">
        <f t="shared" si="220"/>
        <v>#N/A</v>
      </c>
      <c r="EH41" s="173" t="e">
        <f t="shared" si="221"/>
        <v>#N/A</v>
      </c>
      <c r="EI41" s="173" t="e">
        <f t="shared" si="222"/>
        <v>#N/A</v>
      </c>
      <c r="EJ41" s="173" t="e">
        <f t="shared" si="223"/>
        <v>#N/A</v>
      </c>
      <c r="EK41" s="173" t="e">
        <f t="shared" si="224"/>
        <v>#N/A</v>
      </c>
      <c r="EL41" s="173" t="e">
        <f t="shared" si="225"/>
        <v>#N/A</v>
      </c>
      <c r="EM41" s="173" t="e">
        <f t="shared" si="226"/>
        <v>#N/A</v>
      </c>
      <c r="EN41" s="173" t="e">
        <f t="shared" si="227"/>
        <v>#N/A</v>
      </c>
      <c r="EO41" s="173" t="e">
        <f t="shared" si="228"/>
        <v>#N/A</v>
      </c>
      <c r="EP41" s="173" t="e">
        <f t="shared" si="229"/>
        <v>#N/A</v>
      </c>
      <c r="EQ41" s="173" t="e">
        <f t="shared" si="230"/>
        <v>#N/A</v>
      </c>
      <c r="ER41" s="173" t="e">
        <f t="shared" si="231"/>
        <v>#N/A</v>
      </c>
      <c r="ES41" s="173" t="e">
        <f t="shared" si="232"/>
        <v>#N/A</v>
      </c>
      <c r="ET41" s="173" t="e">
        <f t="shared" si="233"/>
        <v>#N/A</v>
      </c>
      <c r="EU41" s="173" t="e">
        <f t="shared" si="234"/>
        <v>#N/A</v>
      </c>
      <c r="EV41" s="173" t="e">
        <f t="shared" si="235"/>
        <v>#N/A</v>
      </c>
      <c r="EW41" s="173" t="e">
        <f t="shared" si="236"/>
        <v>#N/A</v>
      </c>
      <c r="EX41" s="173" t="e">
        <f t="shared" si="237"/>
        <v>#N/A</v>
      </c>
      <c r="EY41" s="173" t="e">
        <f t="shared" si="238"/>
        <v>#N/A</v>
      </c>
      <c r="EZ41" s="173" t="e">
        <f t="shared" si="239"/>
        <v>#N/A</v>
      </c>
      <c r="FA41" s="173" t="e">
        <f t="shared" si="240"/>
        <v>#N/A</v>
      </c>
      <c r="FB41" s="173" t="e">
        <f t="shared" si="241"/>
        <v>#N/A</v>
      </c>
      <c r="FC41" s="173" t="e">
        <f t="shared" si="242"/>
        <v>#N/A</v>
      </c>
      <c r="FD41" s="173" t="e">
        <f t="shared" si="243"/>
        <v>#N/A</v>
      </c>
      <c r="FE41" s="173" t="e">
        <f t="shared" si="244"/>
        <v>#N/A</v>
      </c>
      <c r="FF41" s="173" t="e">
        <f t="shared" si="245"/>
        <v>#N/A</v>
      </c>
      <c r="FG41" s="173" t="e">
        <f t="shared" si="246"/>
        <v>#N/A</v>
      </c>
      <c r="FH41" s="173" t="e">
        <f t="shared" si="247"/>
        <v>#N/A</v>
      </c>
      <c r="FI41" s="173" t="e">
        <f t="shared" si="248"/>
        <v>#N/A</v>
      </c>
      <c r="FJ41" s="173" t="e">
        <f t="shared" si="249"/>
        <v>#N/A</v>
      </c>
      <c r="FK41" s="173" t="e">
        <f t="shared" si="250"/>
        <v>#N/A</v>
      </c>
      <c r="FL41" s="173" t="e">
        <f t="shared" si="251"/>
        <v>#N/A</v>
      </c>
      <c r="FM41" s="173" t="e">
        <f t="shared" si="252"/>
        <v>#N/A</v>
      </c>
      <c r="FN41" s="173" t="e">
        <f t="shared" si="253"/>
        <v>#N/A</v>
      </c>
      <c r="FO41" s="173" t="e">
        <f t="shared" si="254"/>
        <v>#N/A</v>
      </c>
      <c r="FP41" s="173" t="e">
        <f t="shared" si="255"/>
        <v>#N/A</v>
      </c>
      <c r="FQ41" s="173" t="e">
        <f t="shared" si="256"/>
        <v>#N/A</v>
      </c>
      <c r="FR41" s="173" t="e">
        <f t="shared" si="257"/>
        <v>#N/A</v>
      </c>
      <c r="FS41" s="173" t="e">
        <f t="shared" si="258"/>
        <v>#N/A</v>
      </c>
      <c r="FT41" s="173" t="e">
        <f t="shared" si="259"/>
        <v>#N/A</v>
      </c>
      <c r="FU41" s="173" t="e">
        <f t="shared" si="260"/>
        <v>#N/A</v>
      </c>
      <c r="FV41" s="173" t="e">
        <f t="shared" si="261"/>
        <v>#N/A</v>
      </c>
      <c r="FW41" s="173" t="e">
        <f t="shared" si="262"/>
        <v>#N/A</v>
      </c>
      <c r="FX41" s="173" t="e">
        <f t="shared" si="263"/>
        <v>#N/A</v>
      </c>
      <c r="FY41" s="173" t="e">
        <f t="shared" si="264"/>
        <v>#N/A</v>
      </c>
      <c r="FZ41" s="173" t="e">
        <f t="shared" si="265"/>
        <v>#N/A</v>
      </c>
      <c r="GA41" s="173" t="e">
        <f t="shared" si="266"/>
        <v>#N/A</v>
      </c>
      <c r="GB41" s="173" t="e">
        <f t="shared" si="267"/>
        <v>#N/A</v>
      </c>
      <c r="GC41" s="173" t="e">
        <f t="shared" si="268"/>
        <v>#N/A</v>
      </c>
      <c r="GD41" s="173" t="e">
        <f t="shared" si="269"/>
        <v>#N/A</v>
      </c>
      <c r="GE41" s="173" t="e">
        <f t="shared" si="270"/>
        <v>#N/A</v>
      </c>
      <c r="GF41" s="173" t="e">
        <f t="shared" si="271"/>
        <v>#N/A</v>
      </c>
      <c r="GG41" s="173" t="e">
        <f t="shared" si="272"/>
        <v>#N/A</v>
      </c>
      <c r="GH41" s="173" t="e">
        <f t="shared" si="273"/>
        <v>#N/A</v>
      </c>
      <c r="GI41" s="173" t="e">
        <f t="shared" si="274"/>
        <v>#N/A</v>
      </c>
      <c r="GJ41" s="173" t="e">
        <f t="shared" si="275"/>
        <v>#N/A</v>
      </c>
      <c r="GK41" s="173" t="e">
        <f t="shared" si="276"/>
        <v>#N/A</v>
      </c>
      <c r="GL41" s="173" t="e">
        <f t="shared" si="277"/>
        <v>#N/A</v>
      </c>
      <c r="GM41" s="173" t="e">
        <f t="shared" si="278"/>
        <v>#N/A</v>
      </c>
      <c r="GN41" s="173" t="e">
        <f t="shared" si="279"/>
        <v>#N/A</v>
      </c>
      <c r="GO41" s="173" t="e">
        <f t="shared" si="280"/>
        <v>#N/A</v>
      </c>
      <c r="GP41" s="173" t="e">
        <f t="shared" si="281"/>
        <v>#N/A</v>
      </c>
      <c r="GQ41" s="173" t="e">
        <f t="shared" si="282"/>
        <v>#N/A</v>
      </c>
      <c r="GR41" s="173" t="e">
        <f t="shared" si="283"/>
        <v>#N/A</v>
      </c>
      <c r="GS41" s="173" t="e">
        <f t="shared" si="284"/>
        <v>#N/A</v>
      </c>
      <c r="GT41" s="173" t="e">
        <f t="shared" si="285"/>
        <v>#N/A</v>
      </c>
      <c r="GU41" s="173" t="e">
        <f t="shared" si="286"/>
        <v>#N/A</v>
      </c>
      <c r="GV41" s="173" t="e">
        <f t="shared" si="287"/>
        <v>#N/A</v>
      </c>
      <c r="GW41" s="173" t="e">
        <f t="shared" si="288"/>
        <v>#N/A</v>
      </c>
      <c r="GX41" s="173" t="e">
        <f t="shared" si="289"/>
        <v>#N/A</v>
      </c>
      <c r="GY41" s="173" t="e">
        <f t="shared" si="290"/>
        <v>#N/A</v>
      </c>
      <c r="GZ41" s="173" t="e">
        <f t="shared" si="291"/>
        <v>#N/A</v>
      </c>
      <c r="HA41" s="173" t="e">
        <f t="shared" si="292"/>
        <v>#N/A</v>
      </c>
      <c r="HB41" s="173" t="e">
        <f t="shared" si="293"/>
        <v>#N/A</v>
      </c>
      <c r="HC41" s="173" t="e">
        <f t="shared" si="294"/>
        <v>#N/A</v>
      </c>
      <c r="HD41" s="173" t="e">
        <f t="shared" si="295"/>
        <v>#N/A</v>
      </c>
      <c r="HE41" s="173" t="e">
        <f t="shared" si="296"/>
        <v>#N/A</v>
      </c>
      <c r="HF41" s="173" t="e">
        <f t="shared" si="297"/>
        <v>#N/A</v>
      </c>
      <c r="HG41" s="173" t="e">
        <f t="shared" si="298"/>
        <v>#N/A</v>
      </c>
      <c r="HH41" s="173" t="e">
        <f t="shared" si="299"/>
        <v>#N/A</v>
      </c>
      <c r="HI41" s="173" t="e">
        <f t="shared" si="300"/>
        <v>#N/A</v>
      </c>
      <c r="HJ41" s="173" t="e">
        <f t="shared" si="301"/>
        <v>#N/A</v>
      </c>
      <c r="HK41" s="173" t="e">
        <f t="shared" si="302"/>
        <v>#N/A</v>
      </c>
      <c r="HL41" s="173" t="e">
        <f t="shared" si="303"/>
        <v>#N/A</v>
      </c>
      <c r="HM41" s="173" t="e">
        <f t="shared" si="304"/>
        <v>#N/A</v>
      </c>
      <c r="HN41" s="173" t="e">
        <f t="shared" si="305"/>
        <v>#N/A</v>
      </c>
      <c r="HO41" s="173" t="e">
        <f t="shared" si="306"/>
        <v>#N/A</v>
      </c>
      <c r="HP41" s="173" t="e">
        <f t="shared" si="307"/>
        <v>#N/A</v>
      </c>
      <c r="HQ41" s="173" t="e">
        <f t="shared" si="308"/>
        <v>#N/A</v>
      </c>
      <c r="HR41" s="173" t="e">
        <f t="shared" si="309"/>
        <v>#N/A</v>
      </c>
      <c r="HS41" s="173" t="e">
        <f t="shared" si="310"/>
        <v>#N/A</v>
      </c>
      <c r="HT41" s="173" t="e">
        <f t="shared" si="311"/>
        <v>#N/A</v>
      </c>
    </row>
    <row r="42" spans="1:228" hidden="1" x14ac:dyDescent="0.25">
      <c r="A42" s="4">
        <v>39</v>
      </c>
      <c r="B42" s="113"/>
      <c r="C42" s="121"/>
      <c r="D42" s="126" t="str">
        <f t="shared" si="205"/>
        <v/>
      </c>
      <c r="E42" s="99"/>
      <c r="F42" s="126" t="str">
        <f t="shared" si="206"/>
        <v/>
      </c>
      <c r="G42" s="121"/>
      <c r="H42" s="114"/>
      <c r="I42" s="36" t="str">
        <f t="shared" si="0"/>
        <v/>
      </c>
      <c r="J42" s="36" t="str">
        <f t="shared" si="1"/>
        <v/>
      </c>
      <c r="K42" s="77" t="str">
        <f t="shared" si="109"/>
        <v/>
      </c>
      <c r="L42" s="23"/>
      <c r="M42" s="58"/>
      <c r="N42" s="300"/>
      <c r="O42" s="78" t="str">
        <f>IF(AND(D42&gt;0,E42&gt;0,F42&gt;0),IF(ISBLANK(N42),IF(ISBLANK(L42),"",(F42-D42)*VLOOKUP(L42,VLookups!$A$4:$B$13,2,FALSE)),N42),"")</f>
        <v/>
      </c>
      <c r="P42" s="79" t="str">
        <f t="shared" si="207"/>
        <v/>
      </c>
      <c r="Q42" s="99"/>
      <c r="R42" s="290" t="str">
        <f>IF(AND(Q42&gt;0,E42&gt;0,NOT(O42="")),ABS(VLOOKUP($Q$1,VLookups!$A$43:$B$44,2,FALSE)-_xlfn.NORM.DIST(Q42,K42,O42,TRUE)),"")</f>
        <v/>
      </c>
      <c r="S42" s="98" t="str">
        <f>IF(AND($D42&gt;0,$E42&gt;0,$F42&gt;0,NOT(ISBLANK($L42))),_xlfn.NORM.INV(ABS(VLOOKUP($Q$1,VLookups!$A$43:$B$44,2,FALSE)-S$3),$K42,$O42),"")</f>
        <v/>
      </c>
      <c r="T42" s="97" t="str">
        <f>IF(AND($D42&gt;0,$E42&gt;0,$F42&gt;0,NOT(ISBLANK($L42))),_xlfn.NORM.INV(ABS(VLOOKUP($Q$1,VLookups!$A$43:$B$44,2,FALSE)-T$3),$K42,$O42),"")</f>
        <v/>
      </c>
      <c r="U42" s="98" t="str">
        <f>IF(AND($D42&gt;0,$E42&gt;0,$F42&gt;0,NOT(ISBLANK($L42))),_xlfn.NORM.INV(ABS(VLOOKUP($Q$1,VLookups!$A$43:$B$44,2,FALSE)-U$3),$K42,$O42),"")</f>
        <v/>
      </c>
      <c r="V42" s="97" t="str">
        <f>IF(AND($D42&gt;0,$E42&gt;0,$F42&gt;0,NOT(ISBLANK($L42))),_xlfn.NORM.INV(ABS(VLOOKUP($Q$1,VLookups!$A$43:$B$44,2,FALSE)-V$3),$K42,$O42),"")</f>
        <v/>
      </c>
      <c r="W42" s="98" t="str">
        <f>IF(AND($D42&gt;0,$E42&gt;0,$F42&gt;0,NOT(ISBLANK($L42))),_xlfn.NORM.INV(ABS(VLOOKUP($Q$1,VLookups!$A$43:$B$44,2,FALSE)-W$3),$K42,$O42),"")</f>
        <v/>
      </c>
      <c r="X42" s="97" t="str">
        <f>IF(AND($D42&gt;0,$E42&gt;0,$F42&gt;0,NOT(ISBLANK($L42))),_xlfn.NORM.INV(ABS(VLOOKUP($Q$1,VLookups!$A$43:$B$44,2,FALSE)-X$3),$K42,$O42),"")</f>
        <v/>
      </c>
      <c r="Y42" s="5"/>
      <c r="Z42" s="172"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3" t="e">
        <f t="shared" si="211"/>
        <v>#N/A</v>
      </c>
      <c r="DY42" s="173" t="e">
        <f t="shared" si="212"/>
        <v>#N/A</v>
      </c>
      <c r="DZ42" s="173" t="e">
        <f t="shared" si="213"/>
        <v>#N/A</v>
      </c>
      <c r="EA42" s="173" t="e">
        <f t="shared" si="214"/>
        <v>#N/A</v>
      </c>
      <c r="EB42" s="173" t="e">
        <f t="shared" si="215"/>
        <v>#N/A</v>
      </c>
      <c r="EC42" s="173" t="e">
        <f t="shared" si="216"/>
        <v>#N/A</v>
      </c>
      <c r="ED42" s="173" t="e">
        <f t="shared" si="217"/>
        <v>#N/A</v>
      </c>
      <c r="EE42" s="173" t="e">
        <f t="shared" si="218"/>
        <v>#N/A</v>
      </c>
      <c r="EF42" s="173" t="e">
        <f t="shared" si="219"/>
        <v>#N/A</v>
      </c>
      <c r="EG42" s="173" t="e">
        <f t="shared" si="220"/>
        <v>#N/A</v>
      </c>
      <c r="EH42" s="173" t="e">
        <f t="shared" si="221"/>
        <v>#N/A</v>
      </c>
      <c r="EI42" s="173" t="e">
        <f t="shared" si="222"/>
        <v>#N/A</v>
      </c>
      <c r="EJ42" s="173" t="e">
        <f t="shared" si="223"/>
        <v>#N/A</v>
      </c>
      <c r="EK42" s="173" t="e">
        <f t="shared" si="224"/>
        <v>#N/A</v>
      </c>
      <c r="EL42" s="173" t="e">
        <f t="shared" si="225"/>
        <v>#N/A</v>
      </c>
      <c r="EM42" s="173" t="e">
        <f t="shared" si="226"/>
        <v>#N/A</v>
      </c>
      <c r="EN42" s="173" t="e">
        <f t="shared" si="227"/>
        <v>#N/A</v>
      </c>
      <c r="EO42" s="173" t="e">
        <f t="shared" si="228"/>
        <v>#N/A</v>
      </c>
      <c r="EP42" s="173" t="e">
        <f t="shared" si="229"/>
        <v>#N/A</v>
      </c>
      <c r="EQ42" s="173" t="e">
        <f t="shared" si="230"/>
        <v>#N/A</v>
      </c>
      <c r="ER42" s="173" t="e">
        <f t="shared" si="231"/>
        <v>#N/A</v>
      </c>
      <c r="ES42" s="173" t="e">
        <f t="shared" si="232"/>
        <v>#N/A</v>
      </c>
      <c r="ET42" s="173" t="e">
        <f t="shared" si="233"/>
        <v>#N/A</v>
      </c>
      <c r="EU42" s="173" t="e">
        <f t="shared" si="234"/>
        <v>#N/A</v>
      </c>
      <c r="EV42" s="173" t="e">
        <f t="shared" si="235"/>
        <v>#N/A</v>
      </c>
      <c r="EW42" s="173" t="e">
        <f t="shared" si="236"/>
        <v>#N/A</v>
      </c>
      <c r="EX42" s="173" t="e">
        <f t="shared" si="237"/>
        <v>#N/A</v>
      </c>
      <c r="EY42" s="173" t="e">
        <f t="shared" si="238"/>
        <v>#N/A</v>
      </c>
      <c r="EZ42" s="173" t="e">
        <f t="shared" si="239"/>
        <v>#N/A</v>
      </c>
      <c r="FA42" s="173" t="e">
        <f t="shared" si="240"/>
        <v>#N/A</v>
      </c>
      <c r="FB42" s="173" t="e">
        <f t="shared" si="241"/>
        <v>#N/A</v>
      </c>
      <c r="FC42" s="173" t="e">
        <f t="shared" si="242"/>
        <v>#N/A</v>
      </c>
      <c r="FD42" s="173" t="e">
        <f t="shared" si="243"/>
        <v>#N/A</v>
      </c>
      <c r="FE42" s="173" t="e">
        <f t="shared" si="244"/>
        <v>#N/A</v>
      </c>
      <c r="FF42" s="173" t="e">
        <f t="shared" si="245"/>
        <v>#N/A</v>
      </c>
      <c r="FG42" s="173" t="e">
        <f t="shared" si="246"/>
        <v>#N/A</v>
      </c>
      <c r="FH42" s="173" t="e">
        <f t="shared" si="247"/>
        <v>#N/A</v>
      </c>
      <c r="FI42" s="173" t="e">
        <f t="shared" si="248"/>
        <v>#N/A</v>
      </c>
      <c r="FJ42" s="173" t="e">
        <f t="shared" si="249"/>
        <v>#N/A</v>
      </c>
      <c r="FK42" s="173" t="e">
        <f t="shared" si="250"/>
        <v>#N/A</v>
      </c>
      <c r="FL42" s="173" t="e">
        <f t="shared" si="251"/>
        <v>#N/A</v>
      </c>
      <c r="FM42" s="173" t="e">
        <f t="shared" si="252"/>
        <v>#N/A</v>
      </c>
      <c r="FN42" s="173" t="e">
        <f t="shared" si="253"/>
        <v>#N/A</v>
      </c>
      <c r="FO42" s="173" t="e">
        <f t="shared" si="254"/>
        <v>#N/A</v>
      </c>
      <c r="FP42" s="173" t="e">
        <f t="shared" si="255"/>
        <v>#N/A</v>
      </c>
      <c r="FQ42" s="173" t="e">
        <f t="shared" si="256"/>
        <v>#N/A</v>
      </c>
      <c r="FR42" s="173" t="e">
        <f t="shared" si="257"/>
        <v>#N/A</v>
      </c>
      <c r="FS42" s="173" t="e">
        <f t="shared" si="258"/>
        <v>#N/A</v>
      </c>
      <c r="FT42" s="173" t="e">
        <f t="shared" si="259"/>
        <v>#N/A</v>
      </c>
      <c r="FU42" s="173" t="e">
        <f t="shared" si="260"/>
        <v>#N/A</v>
      </c>
      <c r="FV42" s="173" t="e">
        <f t="shared" si="261"/>
        <v>#N/A</v>
      </c>
      <c r="FW42" s="173" t="e">
        <f t="shared" si="262"/>
        <v>#N/A</v>
      </c>
      <c r="FX42" s="173" t="e">
        <f t="shared" si="263"/>
        <v>#N/A</v>
      </c>
      <c r="FY42" s="173" t="e">
        <f t="shared" si="264"/>
        <v>#N/A</v>
      </c>
      <c r="FZ42" s="173" t="e">
        <f t="shared" si="265"/>
        <v>#N/A</v>
      </c>
      <c r="GA42" s="173" t="e">
        <f t="shared" si="266"/>
        <v>#N/A</v>
      </c>
      <c r="GB42" s="173" t="e">
        <f t="shared" si="267"/>
        <v>#N/A</v>
      </c>
      <c r="GC42" s="173" t="e">
        <f t="shared" si="268"/>
        <v>#N/A</v>
      </c>
      <c r="GD42" s="173" t="e">
        <f t="shared" si="269"/>
        <v>#N/A</v>
      </c>
      <c r="GE42" s="173" t="e">
        <f t="shared" si="270"/>
        <v>#N/A</v>
      </c>
      <c r="GF42" s="173" t="e">
        <f t="shared" si="271"/>
        <v>#N/A</v>
      </c>
      <c r="GG42" s="173" t="e">
        <f t="shared" si="272"/>
        <v>#N/A</v>
      </c>
      <c r="GH42" s="173" t="e">
        <f t="shared" si="273"/>
        <v>#N/A</v>
      </c>
      <c r="GI42" s="173" t="e">
        <f t="shared" si="274"/>
        <v>#N/A</v>
      </c>
      <c r="GJ42" s="173" t="e">
        <f t="shared" si="275"/>
        <v>#N/A</v>
      </c>
      <c r="GK42" s="173" t="e">
        <f t="shared" si="276"/>
        <v>#N/A</v>
      </c>
      <c r="GL42" s="173" t="e">
        <f t="shared" si="277"/>
        <v>#N/A</v>
      </c>
      <c r="GM42" s="173" t="e">
        <f t="shared" si="278"/>
        <v>#N/A</v>
      </c>
      <c r="GN42" s="173" t="e">
        <f t="shared" si="279"/>
        <v>#N/A</v>
      </c>
      <c r="GO42" s="173" t="e">
        <f t="shared" si="280"/>
        <v>#N/A</v>
      </c>
      <c r="GP42" s="173" t="e">
        <f t="shared" si="281"/>
        <v>#N/A</v>
      </c>
      <c r="GQ42" s="173" t="e">
        <f t="shared" si="282"/>
        <v>#N/A</v>
      </c>
      <c r="GR42" s="173" t="e">
        <f t="shared" si="283"/>
        <v>#N/A</v>
      </c>
      <c r="GS42" s="173" t="e">
        <f t="shared" si="284"/>
        <v>#N/A</v>
      </c>
      <c r="GT42" s="173" t="e">
        <f t="shared" si="285"/>
        <v>#N/A</v>
      </c>
      <c r="GU42" s="173" t="e">
        <f t="shared" si="286"/>
        <v>#N/A</v>
      </c>
      <c r="GV42" s="173" t="e">
        <f t="shared" si="287"/>
        <v>#N/A</v>
      </c>
      <c r="GW42" s="173" t="e">
        <f t="shared" si="288"/>
        <v>#N/A</v>
      </c>
      <c r="GX42" s="173" t="e">
        <f t="shared" si="289"/>
        <v>#N/A</v>
      </c>
      <c r="GY42" s="173" t="e">
        <f t="shared" si="290"/>
        <v>#N/A</v>
      </c>
      <c r="GZ42" s="173" t="e">
        <f t="shared" si="291"/>
        <v>#N/A</v>
      </c>
      <c r="HA42" s="173" t="e">
        <f t="shared" si="292"/>
        <v>#N/A</v>
      </c>
      <c r="HB42" s="173" t="e">
        <f t="shared" si="293"/>
        <v>#N/A</v>
      </c>
      <c r="HC42" s="173" t="e">
        <f t="shared" si="294"/>
        <v>#N/A</v>
      </c>
      <c r="HD42" s="173" t="e">
        <f t="shared" si="295"/>
        <v>#N/A</v>
      </c>
      <c r="HE42" s="173" t="e">
        <f t="shared" si="296"/>
        <v>#N/A</v>
      </c>
      <c r="HF42" s="173" t="e">
        <f t="shared" si="297"/>
        <v>#N/A</v>
      </c>
      <c r="HG42" s="173" t="e">
        <f t="shared" si="298"/>
        <v>#N/A</v>
      </c>
      <c r="HH42" s="173" t="e">
        <f t="shared" si="299"/>
        <v>#N/A</v>
      </c>
      <c r="HI42" s="173" t="e">
        <f t="shared" si="300"/>
        <v>#N/A</v>
      </c>
      <c r="HJ42" s="173" t="e">
        <f t="shared" si="301"/>
        <v>#N/A</v>
      </c>
      <c r="HK42" s="173" t="e">
        <f t="shared" si="302"/>
        <v>#N/A</v>
      </c>
      <c r="HL42" s="173" t="e">
        <f t="shared" si="303"/>
        <v>#N/A</v>
      </c>
      <c r="HM42" s="173" t="e">
        <f t="shared" si="304"/>
        <v>#N/A</v>
      </c>
      <c r="HN42" s="173" t="e">
        <f t="shared" si="305"/>
        <v>#N/A</v>
      </c>
      <c r="HO42" s="173" t="e">
        <f t="shared" si="306"/>
        <v>#N/A</v>
      </c>
      <c r="HP42" s="173" t="e">
        <f t="shared" si="307"/>
        <v>#N/A</v>
      </c>
      <c r="HQ42" s="173" t="e">
        <f t="shared" si="308"/>
        <v>#N/A</v>
      </c>
      <c r="HR42" s="173" t="e">
        <f t="shared" si="309"/>
        <v>#N/A</v>
      </c>
      <c r="HS42" s="173" t="e">
        <f t="shared" si="310"/>
        <v>#N/A</v>
      </c>
      <c r="HT42" s="173" t="e">
        <f t="shared" si="311"/>
        <v>#N/A</v>
      </c>
    </row>
    <row r="43" spans="1:228" hidden="1" x14ac:dyDescent="0.25">
      <c r="A43" s="4">
        <v>40</v>
      </c>
      <c r="B43" s="113"/>
      <c r="C43" s="121"/>
      <c r="D43" s="126" t="str">
        <f t="shared" si="205"/>
        <v/>
      </c>
      <c r="E43" s="99"/>
      <c r="F43" s="126" t="str">
        <f t="shared" si="206"/>
        <v/>
      </c>
      <c r="G43" s="121"/>
      <c r="H43" s="114"/>
      <c r="I43" s="36" t="str">
        <f t="shared" si="0"/>
        <v/>
      </c>
      <c r="J43" s="36" t="str">
        <f t="shared" si="1"/>
        <v/>
      </c>
      <c r="K43" s="77" t="str">
        <f t="shared" si="109"/>
        <v/>
      </c>
      <c r="L43" s="23"/>
      <c r="M43" s="58"/>
      <c r="N43" s="300"/>
      <c r="O43" s="78" t="str">
        <f>IF(AND(D43&gt;0,E43&gt;0,F43&gt;0),IF(ISBLANK(N43),IF(ISBLANK(L43),"",(F43-D43)*VLOOKUP(L43,VLookups!$A$4:$B$13,2,FALSE)),N43),"")</f>
        <v/>
      </c>
      <c r="P43" s="79" t="str">
        <f t="shared" si="207"/>
        <v/>
      </c>
      <c r="Q43" s="99"/>
      <c r="R43" s="290" t="str">
        <f>IF(AND(Q43&gt;0,E43&gt;0,NOT(O43="")),ABS(VLOOKUP($Q$1,VLookups!$A$43:$B$44,2,FALSE)-_xlfn.NORM.DIST(Q43,K43,O43,TRUE)),"")</f>
        <v/>
      </c>
      <c r="S43" s="98" t="str">
        <f>IF(AND($D43&gt;0,$E43&gt;0,$F43&gt;0,NOT(ISBLANK($L43))),_xlfn.NORM.INV(ABS(VLOOKUP($Q$1,VLookups!$A$43:$B$44,2,FALSE)-S$3),$K43,$O43),"")</f>
        <v/>
      </c>
      <c r="T43" s="97" t="str">
        <f>IF(AND($D43&gt;0,$E43&gt;0,$F43&gt;0,NOT(ISBLANK($L43))),_xlfn.NORM.INV(ABS(VLOOKUP($Q$1,VLookups!$A$43:$B$44,2,FALSE)-T$3),$K43,$O43),"")</f>
        <v/>
      </c>
      <c r="U43" s="98" t="str">
        <f>IF(AND($D43&gt;0,$E43&gt;0,$F43&gt;0,NOT(ISBLANK($L43))),_xlfn.NORM.INV(ABS(VLOOKUP($Q$1,VLookups!$A$43:$B$44,2,FALSE)-U$3),$K43,$O43),"")</f>
        <v/>
      </c>
      <c r="V43" s="97" t="str">
        <f>IF(AND($D43&gt;0,$E43&gt;0,$F43&gt;0,NOT(ISBLANK($L43))),_xlfn.NORM.INV(ABS(VLOOKUP($Q$1,VLookups!$A$43:$B$44,2,FALSE)-V$3),$K43,$O43),"")</f>
        <v/>
      </c>
      <c r="W43" s="98" t="str">
        <f>IF(AND($D43&gt;0,$E43&gt;0,$F43&gt;0,NOT(ISBLANK($L43))),_xlfn.NORM.INV(ABS(VLOOKUP($Q$1,VLookups!$A$43:$B$44,2,FALSE)-W$3),$K43,$O43),"")</f>
        <v/>
      </c>
      <c r="X43" s="97" t="str">
        <f>IF(AND($D43&gt;0,$E43&gt;0,$F43&gt;0,NOT(ISBLANK($L43))),_xlfn.NORM.INV(ABS(VLOOKUP($Q$1,VLookups!$A$43:$B$44,2,FALSE)-X$3),$K43,$O43),"")</f>
        <v/>
      </c>
      <c r="Y43" s="5"/>
      <c r="Z43" s="172"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3" t="e">
        <f t="shared" si="211"/>
        <v>#N/A</v>
      </c>
      <c r="DY43" s="173" t="e">
        <f t="shared" si="212"/>
        <v>#N/A</v>
      </c>
      <c r="DZ43" s="173" t="e">
        <f t="shared" si="213"/>
        <v>#N/A</v>
      </c>
      <c r="EA43" s="173" t="e">
        <f t="shared" si="214"/>
        <v>#N/A</v>
      </c>
      <c r="EB43" s="173" t="e">
        <f t="shared" si="215"/>
        <v>#N/A</v>
      </c>
      <c r="EC43" s="173" t="e">
        <f t="shared" si="216"/>
        <v>#N/A</v>
      </c>
      <c r="ED43" s="173" t="e">
        <f t="shared" si="217"/>
        <v>#N/A</v>
      </c>
      <c r="EE43" s="173" t="e">
        <f t="shared" si="218"/>
        <v>#N/A</v>
      </c>
      <c r="EF43" s="173" t="e">
        <f t="shared" si="219"/>
        <v>#N/A</v>
      </c>
      <c r="EG43" s="173" t="e">
        <f t="shared" si="220"/>
        <v>#N/A</v>
      </c>
      <c r="EH43" s="173" t="e">
        <f t="shared" si="221"/>
        <v>#N/A</v>
      </c>
      <c r="EI43" s="173" t="e">
        <f t="shared" si="222"/>
        <v>#N/A</v>
      </c>
      <c r="EJ43" s="173" t="e">
        <f t="shared" si="223"/>
        <v>#N/A</v>
      </c>
      <c r="EK43" s="173" t="e">
        <f t="shared" si="224"/>
        <v>#N/A</v>
      </c>
      <c r="EL43" s="173" t="e">
        <f t="shared" si="225"/>
        <v>#N/A</v>
      </c>
      <c r="EM43" s="173" t="e">
        <f t="shared" si="226"/>
        <v>#N/A</v>
      </c>
      <c r="EN43" s="173" t="e">
        <f t="shared" si="227"/>
        <v>#N/A</v>
      </c>
      <c r="EO43" s="173" t="e">
        <f t="shared" si="228"/>
        <v>#N/A</v>
      </c>
      <c r="EP43" s="173" t="e">
        <f t="shared" si="229"/>
        <v>#N/A</v>
      </c>
      <c r="EQ43" s="173" t="e">
        <f t="shared" si="230"/>
        <v>#N/A</v>
      </c>
      <c r="ER43" s="173" t="e">
        <f t="shared" si="231"/>
        <v>#N/A</v>
      </c>
      <c r="ES43" s="173" t="e">
        <f t="shared" si="232"/>
        <v>#N/A</v>
      </c>
      <c r="ET43" s="173" t="e">
        <f t="shared" si="233"/>
        <v>#N/A</v>
      </c>
      <c r="EU43" s="173" t="e">
        <f t="shared" si="234"/>
        <v>#N/A</v>
      </c>
      <c r="EV43" s="173" t="e">
        <f t="shared" si="235"/>
        <v>#N/A</v>
      </c>
      <c r="EW43" s="173" t="e">
        <f t="shared" si="236"/>
        <v>#N/A</v>
      </c>
      <c r="EX43" s="173" t="e">
        <f t="shared" si="237"/>
        <v>#N/A</v>
      </c>
      <c r="EY43" s="173" t="e">
        <f t="shared" si="238"/>
        <v>#N/A</v>
      </c>
      <c r="EZ43" s="173" t="e">
        <f t="shared" si="239"/>
        <v>#N/A</v>
      </c>
      <c r="FA43" s="173" t="e">
        <f t="shared" si="240"/>
        <v>#N/A</v>
      </c>
      <c r="FB43" s="173" t="e">
        <f t="shared" si="241"/>
        <v>#N/A</v>
      </c>
      <c r="FC43" s="173" t="e">
        <f t="shared" si="242"/>
        <v>#N/A</v>
      </c>
      <c r="FD43" s="173" t="e">
        <f t="shared" si="243"/>
        <v>#N/A</v>
      </c>
      <c r="FE43" s="173" t="e">
        <f t="shared" si="244"/>
        <v>#N/A</v>
      </c>
      <c r="FF43" s="173" t="e">
        <f t="shared" si="245"/>
        <v>#N/A</v>
      </c>
      <c r="FG43" s="173" t="e">
        <f t="shared" si="246"/>
        <v>#N/A</v>
      </c>
      <c r="FH43" s="173" t="e">
        <f t="shared" si="247"/>
        <v>#N/A</v>
      </c>
      <c r="FI43" s="173" t="e">
        <f t="shared" si="248"/>
        <v>#N/A</v>
      </c>
      <c r="FJ43" s="173" t="e">
        <f t="shared" si="249"/>
        <v>#N/A</v>
      </c>
      <c r="FK43" s="173" t="e">
        <f t="shared" si="250"/>
        <v>#N/A</v>
      </c>
      <c r="FL43" s="173" t="e">
        <f t="shared" si="251"/>
        <v>#N/A</v>
      </c>
      <c r="FM43" s="173" t="e">
        <f t="shared" si="252"/>
        <v>#N/A</v>
      </c>
      <c r="FN43" s="173" t="e">
        <f t="shared" si="253"/>
        <v>#N/A</v>
      </c>
      <c r="FO43" s="173" t="e">
        <f t="shared" si="254"/>
        <v>#N/A</v>
      </c>
      <c r="FP43" s="173" t="e">
        <f t="shared" si="255"/>
        <v>#N/A</v>
      </c>
      <c r="FQ43" s="173" t="e">
        <f t="shared" si="256"/>
        <v>#N/A</v>
      </c>
      <c r="FR43" s="173" t="e">
        <f t="shared" si="257"/>
        <v>#N/A</v>
      </c>
      <c r="FS43" s="173" t="e">
        <f t="shared" si="258"/>
        <v>#N/A</v>
      </c>
      <c r="FT43" s="173" t="e">
        <f t="shared" si="259"/>
        <v>#N/A</v>
      </c>
      <c r="FU43" s="173" t="e">
        <f t="shared" si="260"/>
        <v>#N/A</v>
      </c>
      <c r="FV43" s="173" t="e">
        <f t="shared" si="261"/>
        <v>#N/A</v>
      </c>
      <c r="FW43" s="173" t="e">
        <f t="shared" si="262"/>
        <v>#N/A</v>
      </c>
      <c r="FX43" s="173" t="e">
        <f t="shared" si="263"/>
        <v>#N/A</v>
      </c>
      <c r="FY43" s="173" t="e">
        <f t="shared" si="264"/>
        <v>#N/A</v>
      </c>
      <c r="FZ43" s="173" t="e">
        <f t="shared" si="265"/>
        <v>#N/A</v>
      </c>
      <c r="GA43" s="173" t="e">
        <f t="shared" si="266"/>
        <v>#N/A</v>
      </c>
      <c r="GB43" s="173" t="e">
        <f t="shared" si="267"/>
        <v>#N/A</v>
      </c>
      <c r="GC43" s="173" t="e">
        <f t="shared" si="268"/>
        <v>#N/A</v>
      </c>
      <c r="GD43" s="173" t="e">
        <f t="shared" si="269"/>
        <v>#N/A</v>
      </c>
      <c r="GE43" s="173" t="e">
        <f t="shared" si="270"/>
        <v>#N/A</v>
      </c>
      <c r="GF43" s="173" t="e">
        <f t="shared" si="271"/>
        <v>#N/A</v>
      </c>
      <c r="GG43" s="173" t="e">
        <f t="shared" si="272"/>
        <v>#N/A</v>
      </c>
      <c r="GH43" s="173" t="e">
        <f t="shared" si="273"/>
        <v>#N/A</v>
      </c>
      <c r="GI43" s="173" t="e">
        <f t="shared" si="274"/>
        <v>#N/A</v>
      </c>
      <c r="GJ43" s="173" t="e">
        <f t="shared" si="275"/>
        <v>#N/A</v>
      </c>
      <c r="GK43" s="173" t="e">
        <f t="shared" si="276"/>
        <v>#N/A</v>
      </c>
      <c r="GL43" s="173" t="e">
        <f t="shared" si="277"/>
        <v>#N/A</v>
      </c>
      <c r="GM43" s="173" t="e">
        <f t="shared" si="278"/>
        <v>#N/A</v>
      </c>
      <c r="GN43" s="173" t="e">
        <f t="shared" si="279"/>
        <v>#N/A</v>
      </c>
      <c r="GO43" s="173" t="e">
        <f t="shared" si="280"/>
        <v>#N/A</v>
      </c>
      <c r="GP43" s="173" t="e">
        <f t="shared" si="281"/>
        <v>#N/A</v>
      </c>
      <c r="GQ43" s="173" t="e">
        <f t="shared" si="282"/>
        <v>#N/A</v>
      </c>
      <c r="GR43" s="173" t="e">
        <f t="shared" si="283"/>
        <v>#N/A</v>
      </c>
      <c r="GS43" s="173" t="e">
        <f t="shared" si="284"/>
        <v>#N/A</v>
      </c>
      <c r="GT43" s="173" t="e">
        <f t="shared" si="285"/>
        <v>#N/A</v>
      </c>
      <c r="GU43" s="173" t="e">
        <f t="shared" si="286"/>
        <v>#N/A</v>
      </c>
      <c r="GV43" s="173" t="e">
        <f t="shared" si="287"/>
        <v>#N/A</v>
      </c>
      <c r="GW43" s="173" t="e">
        <f t="shared" si="288"/>
        <v>#N/A</v>
      </c>
      <c r="GX43" s="173" t="e">
        <f t="shared" si="289"/>
        <v>#N/A</v>
      </c>
      <c r="GY43" s="173" t="e">
        <f t="shared" si="290"/>
        <v>#N/A</v>
      </c>
      <c r="GZ43" s="173" t="e">
        <f t="shared" si="291"/>
        <v>#N/A</v>
      </c>
      <c r="HA43" s="173" t="e">
        <f t="shared" si="292"/>
        <v>#N/A</v>
      </c>
      <c r="HB43" s="173" t="e">
        <f t="shared" si="293"/>
        <v>#N/A</v>
      </c>
      <c r="HC43" s="173" t="e">
        <f t="shared" si="294"/>
        <v>#N/A</v>
      </c>
      <c r="HD43" s="173" t="e">
        <f t="shared" si="295"/>
        <v>#N/A</v>
      </c>
      <c r="HE43" s="173" t="e">
        <f t="shared" si="296"/>
        <v>#N/A</v>
      </c>
      <c r="HF43" s="173" t="e">
        <f t="shared" si="297"/>
        <v>#N/A</v>
      </c>
      <c r="HG43" s="173" t="e">
        <f t="shared" si="298"/>
        <v>#N/A</v>
      </c>
      <c r="HH43" s="173" t="e">
        <f t="shared" si="299"/>
        <v>#N/A</v>
      </c>
      <c r="HI43" s="173" t="e">
        <f t="shared" si="300"/>
        <v>#N/A</v>
      </c>
      <c r="HJ43" s="173" t="e">
        <f t="shared" si="301"/>
        <v>#N/A</v>
      </c>
      <c r="HK43" s="173" t="e">
        <f t="shared" si="302"/>
        <v>#N/A</v>
      </c>
      <c r="HL43" s="173" t="e">
        <f t="shared" si="303"/>
        <v>#N/A</v>
      </c>
      <c r="HM43" s="173" t="e">
        <f t="shared" si="304"/>
        <v>#N/A</v>
      </c>
      <c r="HN43" s="173" t="e">
        <f t="shared" si="305"/>
        <v>#N/A</v>
      </c>
      <c r="HO43" s="173" t="e">
        <f t="shared" si="306"/>
        <v>#N/A</v>
      </c>
      <c r="HP43" s="173" t="e">
        <f t="shared" si="307"/>
        <v>#N/A</v>
      </c>
      <c r="HQ43" s="173" t="e">
        <f t="shared" si="308"/>
        <v>#N/A</v>
      </c>
      <c r="HR43" s="173" t="e">
        <f t="shared" si="309"/>
        <v>#N/A</v>
      </c>
      <c r="HS43" s="173" t="e">
        <f t="shared" si="310"/>
        <v>#N/A</v>
      </c>
      <c r="HT43" s="173" t="e">
        <f t="shared" si="311"/>
        <v>#N/A</v>
      </c>
    </row>
    <row r="44" spans="1:228" hidden="1" x14ac:dyDescent="0.25">
      <c r="A44" s="4">
        <v>41</v>
      </c>
      <c r="B44" s="113"/>
      <c r="C44" s="121"/>
      <c r="D44" s="126" t="str">
        <f t="shared" si="205"/>
        <v/>
      </c>
      <c r="E44" s="99"/>
      <c r="F44" s="126" t="str">
        <f t="shared" si="206"/>
        <v/>
      </c>
      <c r="G44" s="121"/>
      <c r="H44" s="114"/>
      <c r="I44" s="36" t="str">
        <f t="shared" si="0"/>
        <v/>
      </c>
      <c r="J44" s="36" t="str">
        <f t="shared" si="1"/>
        <v/>
      </c>
      <c r="K44" s="77" t="str">
        <f t="shared" si="109"/>
        <v/>
      </c>
      <c r="L44" s="23"/>
      <c r="M44" s="58"/>
      <c r="N44" s="300"/>
      <c r="O44" s="78" t="str">
        <f>IF(AND(D44&gt;0,E44&gt;0,F44&gt;0),IF(ISBLANK(N44),IF(ISBLANK(L44),"",(F44-D44)*VLOOKUP(L44,VLookups!$A$4:$B$13,2,FALSE)),N44),"")</f>
        <v/>
      </c>
      <c r="P44" s="79" t="str">
        <f t="shared" si="207"/>
        <v/>
      </c>
      <c r="Q44" s="99"/>
      <c r="R44" s="290" t="str">
        <f>IF(AND(Q44&gt;0,E44&gt;0,NOT(O44="")),ABS(VLOOKUP($Q$1,VLookups!$A$43:$B$44,2,FALSE)-_xlfn.NORM.DIST(Q44,K44,O44,TRUE)),"")</f>
        <v/>
      </c>
      <c r="S44" s="98" t="str">
        <f>IF(AND($D44&gt;0,$E44&gt;0,$F44&gt;0,NOT(ISBLANK($L44))),_xlfn.NORM.INV(ABS(VLOOKUP($Q$1,VLookups!$A$43:$B$44,2,FALSE)-S$3),$K44,$O44),"")</f>
        <v/>
      </c>
      <c r="T44" s="97" t="str">
        <f>IF(AND($D44&gt;0,$E44&gt;0,$F44&gt;0,NOT(ISBLANK($L44))),_xlfn.NORM.INV(ABS(VLOOKUP($Q$1,VLookups!$A$43:$B$44,2,FALSE)-T$3),$K44,$O44),"")</f>
        <v/>
      </c>
      <c r="U44" s="98" t="str">
        <f>IF(AND($D44&gt;0,$E44&gt;0,$F44&gt;0,NOT(ISBLANK($L44))),_xlfn.NORM.INV(ABS(VLOOKUP($Q$1,VLookups!$A$43:$B$44,2,FALSE)-U$3),$K44,$O44),"")</f>
        <v/>
      </c>
      <c r="V44" s="97" t="str">
        <f>IF(AND($D44&gt;0,$E44&gt;0,$F44&gt;0,NOT(ISBLANK($L44))),_xlfn.NORM.INV(ABS(VLOOKUP($Q$1,VLookups!$A$43:$B$44,2,FALSE)-V$3),$K44,$O44),"")</f>
        <v/>
      </c>
      <c r="W44" s="98" t="str">
        <f>IF(AND($D44&gt;0,$E44&gt;0,$F44&gt;0,NOT(ISBLANK($L44))),_xlfn.NORM.INV(ABS(VLOOKUP($Q$1,VLookups!$A$43:$B$44,2,FALSE)-W$3),$K44,$O44),"")</f>
        <v/>
      </c>
      <c r="X44" s="97" t="str">
        <f>IF(AND($D44&gt;0,$E44&gt;0,$F44&gt;0,NOT(ISBLANK($L44))),_xlfn.NORM.INV(ABS(VLOOKUP($Q$1,VLookups!$A$43:$B$44,2,FALSE)-X$3),$K44,$O44),"")</f>
        <v/>
      </c>
      <c r="Y44" s="5"/>
      <c r="Z44" s="172"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3" t="e">
        <f t="shared" si="211"/>
        <v>#N/A</v>
      </c>
      <c r="DY44" s="173" t="e">
        <f t="shared" si="212"/>
        <v>#N/A</v>
      </c>
      <c r="DZ44" s="173" t="e">
        <f t="shared" si="213"/>
        <v>#N/A</v>
      </c>
      <c r="EA44" s="173" t="e">
        <f t="shared" si="214"/>
        <v>#N/A</v>
      </c>
      <c r="EB44" s="173" t="e">
        <f t="shared" si="215"/>
        <v>#N/A</v>
      </c>
      <c r="EC44" s="173" t="e">
        <f t="shared" si="216"/>
        <v>#N/A</v>
      </c>
      <c r="ED44" s="173" t="e">
        <f t="shared" si="217"/>
        <v>#N/A</v>
      </c>
      <c r="EE44" s="173" t="e">
        <f t="shared" si="218"/>
        <v>#N/A</v>
      </c>
      <c r="EF44" s="173" t="e">
        <f t="shared" si="219"/>
        <v>#N/A</v>
      </c>
      <c r="EG44" s="173" t="e">
        <f t="shared" si="220"/>
        <v>#N/A</v>
      </c>
      <c r="EH44" s="173" t="e">
        <f t="shared" si="221"/>
        <v>#N/A</v>
      </c>
      <c r="EI44" s="173" t="e">
        <f t="shared" si="222"/>
        <v>#N/A</v>
      </c>
      <c r="EJ44" s="173" t="e">
        <f t="shared" si="223"/>
        <v>#N/A</v>
      </c>
      <c r="EK44" s="173" t="e">
        <f t="shared" si="224"/>
        <v>#N/A</v>
      </c>
      <c r="EL44" s="173" t="e">
        <f t="shared" si="225"/>
        <v>#N/A</v>
      </c>
      <c r="EM44" s="173" t="e">
        <f t="shared" si="226"/>
        <v>#N/A</v>
      </c>
      <c r="EN44" s="173" t="e">
        <f t="shared" si="227"/>
        <v>#N/A</v>
      </c>
      <c r="EO44" s="173" t="e">
        <f t="shared" si="228"/>
        <v>#N/A</v>
      </c>
      <c r="EP44" s="173" t="e">
        <f t="shared" si="229"/>
        <v>#N/A</v>
      </c>
      <c r="EQ44" s="173" t="e">
        <f t="shared" si="230"/>
        <v>#N/A</v>
      </c>
      <c r="ER44" s="173" t="e">
        <f t="shared" si="231"/>
        <v>#N/A</v>
      </c>
      <c r="ES44" s="173" t="e">
        <f t="shared" si="232"/>
        <v>#N/A</v>
      </c>
      <c r="ET44" s="173" t="e">
        <f t="shared" si="233"/>
        <v>#N/A</v>
      </c>
      <c r="EU44" s="173" t="e">
        <f t="shared" si="234"/>
        <v>#N/A</v>
      </c>
      <c r="EV44" s="173" t="e">
        <f t="shared" si="235"/>
        <v>#N/A</v>
      </c>
      <c r="EW44" s="173" t="e">
        <f t="shared" si="236"/>
        <v>#N/A</v>
      </c>
      <c r="EX44" s="173" t="e">
        <f t="shared" si="237"/>
        <v>#N/A</v>
      </c>
      <c r="EY44" s="173" t="e">
        <f t="shared" si="238"/>
        <v>#N/A</v>
      </c>
      <c r="EZ44" s="173" t="e">
        <f t="shared" si="239"/>
        <v>#N/A</v>
      </c>
      <c r="FA44" s="173" t="e">
        <f t="shared" si="240"/>
        <v>#N/A</v>
      </c>
      <c r="FB44" s="173" t="e">
        <f t="shared" si="241"/>
        <v>#N/A</v>
      </c>
      <c r="FC44" s="173" t="e">
        <f t="shared" si="242"/>
        <v>#N/A</v>
      </c>
      <c r="FD44" s="173" t="e">
        <f t="shared" si="243"/>
        <v>#N/A</v>
      </c>
      <c r="FE44" s="173" t="e">
        <f t="shared" si="244"/>
        <v>#N/A</v>
      </c>
      <c r="FF44" s="173" t="e">
        <f t="shared" si="245"/>
        <v>#N/A</v>
      </c>
      <c r="FG44" s="173" t="e">
        <f t="shared" si="246"/>
        <v>#N/A</v>
      </c>
      <c r="FH44" s="173" t="e">
        <f t="shared" si="247"/>
        <v>#N/A</v>
      </c>
      <c r="FI44" s="173" t="e">
        <f t="shared" si="248"/>
        <v>#N/A</v>
      </c>
      <c r="FJ44" s="173" t="e">
        <f t="shared" si="249"/>
        <v>#N/A</v>
      </c>
      <c r="FK44" s="173" t="e">
        <f t="shared" si="250"/>
        <v>#N/A</v>
      </c>
      <c r="FL44" s="173" t="e">
        <f t="shared" si="251"/>
        <v>#N/A</v>
      </c>
      <c r="FM44" s="173" t="e">
        <f t="shared" si="252"/>
        <v>#N/A</v>
      </c>
      <c r="FN44" s="173" t="e">
        <f t="shared" si="253"/>
        <v>#N/A</v>
      </c>
      <c r="FO44" s="173" t="e">
        <f t="shared" si="254"/>
        <v>#N/A</v>
      </c>
      <c r="FP44" s="173" t="e">
        <f t="shared" si="255"/>
        <v>#N/A</v>
      </c>
      <c r="FQ44" s="173" t="e">
        <f t="shared" si="256"/>
        <v>#N/A</v>
      </c>
      <c r="FR44" s="173" t="e">
        <f t="shared" si="257"/>
        <v>#N/A</v>
      </c>
      <c r="FS44" s="173" t="e">
        <f t="shared" si="258"/>
        <v>#N/A</v>
      </c>
      <c r="FT44" s="173" t="e">
        <f t="shared" si="259"/>
        <v>#N/A</v>
      </c>
      <c r="FU44" s="173" t="e">
        <f t="shared" si="260"/>
        <v>#N/A</v>
      </c>
      <c r="FV44" s="173" t="e">
        <f t="shared" si="261"/>
        <v>#N/A</v>
      </c>
      <c r="FW44" s="173" t="e">
        <f t="shared" si="262"/>
        <v>#N/A</v>
      </c>
      <c r="FX44" s="173" t="e">
        <f t="shared" si="263"/>
        <v>#N/A</v>
      </c>
      <c r="FY44" s="173" t="e">
        <f t="shared" si="264"/>
        <v>#N/A</v>
      </c>
      <c r="FZ44" s="173" t="e">
        <f t="shared" si="265"/>
        <v>#N/A</v>
      </c>
      <c r="GA44" s="173" t="e">
        <f t="shared" si="266"/>
        <v>#N/A</v>
      </c>
      <c r="GB44" s="173" t="e">
        <f t="shared" si="267"/>
        <v>#N/A</v>
      </c>
      <c r="GC44" s="173" t="e">
        <f t="shared" si="268"/>
        <v>#N/A</v>
      </c>
      <c r="GD44" s="173" t="e">
        <f t="shared" si="269"/>
        <v>#N/A</v>
      </c>
      <c r="GE44" s="173" t="e">
        <f t="shared" si="270"/>
        <v>#N/A</v>
      </c>
      <c r="GF44" s="173" t="e">
        <f t="shared" si="271"/>
        <v>#N/A</v>
      </c>
      <c r="GG44" s="173" t="e">
        <f t="shared" si="272"/>
        <v>#N/A</v>
      </c>
      <c r="GH44" s="173" t="e">
        <f t="shared" si="273"/>
        <v>#N/A</v>
      </c>
      <c r="GI44" s="173" t="e">
        <f t="shared" si="274"/>
        <v>#N/A</v>
      </c>
      <c r="GJ44" s="173" t="e">
        <f t="shared" si="275"/>
        <v>#N/A</v>
      </c>
      <c r="GK44" s="173" t="e">
        <f t="shared" si="276"/>
        <v>#N/A</v>
      </c>
      <c r="GL44" s="173" t="e">
        <f t="shared" si="277"/>
        <v>#N/A</v>
      </c>
      <c r="GM44" s="173" t="e">
        <f t="shared" si="278"/>
        <v>#N/A</v>
      </c>
      <c r="GN44" s="173" t="e">
        <f t="shared" si="279"/>
        <v>#N/A</v>
      </c>
      <c r="GO44" s="173" t="e">
        <f t="shared" si="280"/>
        <v>#N/A</v>
      </c>
      <c r="GP44" s="173" t="e">
        <f t="shared" si="281"/>
        <v>#N/A</v>
      </c>
      <c r="GQ44" s="173" t="e">
        <f t="shared" si="282"/>
        <v>#N/A</v>
      </c>
      <c r="GR44" s="173" t="e">
        <f t="shared" si="283"/>
        <v>#N/A</v>
      </c>
      <c r="GS44" s="173" t="e">
        <f t="shared" si="284"/>
        <v>#N/A</v>
      </c>
      <c r="GT44" s="173" t="e">
        <f t="shared" si="285"/>
        <v>#N/A</v>
      </c>
      <c r="GU44" s="173" t="e">
        <f t="shared" si="286"/>
        <v>#N/A</v>
      </c>
      <c r="GV44" s="173" t="e">
        <f t="shared" si="287"/>
        <v>#N/A</v>
      </c>
      <c r="GW44" s="173" t="e">
        <f t="shared" si="288"/>
        <v>#N/A</v>
      </c>
      <c r="GX44" s="173" t="e">
        <f t="shared" si="289"/>
        <v>#N/A</v>
      </c>
      <c r="GY44" s="173" t="e">
        <f t="shared" si="290"/>
        <v>#N/A</v>
      </c>
      <c r="GZ44" s="173" t="e">
        <f t="shared" si="291"/>
        <v>#N/A</v>
      </c>
      <c r="HA44" s="173" t="e">
        <f t="shared" si="292"/>
        <v>#N/A</v>
      </c>
      <c r="HB44" s="173" t="e">
        <f t="shared" si="293"/>
        <v>#N/A</v>
      </c>
      <c r="HC44" s="173" t="e">
        <f t="shared" si="294"/>
        <v>#N/A</v>
      </c>
      <c r="HD44" s="173" t="e">
        <f t="shared" si="295"/>
        <v>#N/A</v>
      </c>
      <c r="HE44" s="173" t="e">
        <f t="shared" si="296"/>
        <v>#N/A</v>
      </c>
      <c r="HF44" s="173" t="e">
        <f t="shared" si="297"/>
        <v>#N/A</v>
      </c>
      <c r="HG44" s="173" t="e">
        <f t="shared" si="298"/>
        <v>#N/A</v>
      </c>
      <c r="HH44" s="173" t="e">
        <f t="shared" si="299"/>
        <v>#N/A</v>
      </c>
      <c r="HI44" s="173" t="e">
        <f t="shared" si="300"/>
        <v>#N/A</v>
      </c>
      <c r="HJ44" s="173" t="e">
        <f t="shared" si="301"/>
        <v>#N/A</v>
      </c>
      <c r="HK44" s="173" t="e">
        <f t="shared" si="302"/>
        <v>#N/A</v>
      </c>
      <c r="HL44" s="173" t="e">
        <f t="shared" si="303"/>
        <v>#N/A</v>
      </c>
      <c r="HM44" s="173" t="e">
        <f t="shared" si="304"/>
        <v>#N/A</v>
      </c>
      <c r="HN44" s="173" t="e">
        <f t="shared" si="305"/>
        <v>#N/A</v>
      </c>
      <c r="HO44" s="173" t="e">
        <f t="shared" si="306"/>
        <v>#N/A</v>
      </c>
      <c r="HP44" s="173" t="e">
        <f t="shared" si="307"/>
        <v>#N/A</v>
      </c>
      <c r="HQ44" s="173" t="e">
        <f t="shared" si="308"/>
        <v>#N/A</v>
      </c>
      <c r="HR44" s="173" t="e">
        <f t="shared" si="309"/>
        <v>#N/A</v>
      </c>
      <c r="HS44" s="173" t="e">
        <f t="shared" si="310"/>
        <v>#N/A</v>
      </c>
      <c r="HT44" s="173" t="e">
        <f t="shared" si="311"/>
        <v>#N/A</v>
      </c>
    </row>
    <row r="45" spans="1:228" hidden="1" x14ac:dyDescent="0.25">
      <c r="A45" s="4">
        <v>42</v>
      </c>
      <c r="B45" s="113"/>
      <c r="C45" s="121"/>
      <c r="D45" s="126" t="str">
        <f t="shared" si="205"/>
        <v/>
      </c>
      <c r="E45" s="99"/>
      <c r="F45" s="126" t="str">
        <f t="shared" si="206"/>
        <v/>
      </c>
      <c r="G45" s="121"/>
      <c r="H45" s="114"/>
      <c r="I45" s="36" t="str">
        <f t="shared" si="0"/>
        <v/>
      </c>
      <c r="J45" s="36" t="str">
        <f t="shared" si="1"/>
        <v/>
      </c>
      <c r="K45" s="77" t="str">
        <f t="shared" si="109"/>
        <v/>
      </c>
      <c r="L45" s="23"/>
      <c r="M45" s="58"/>
      <c r="N45" s="300"/>
      <c r="O45" s="78" t="str">
        <f>IF(AND(D45&gt;0,E45&gt;0,F45&gt;0),IF(ISBLANK(N45),IF(ISBLANK(L45),"",(F45-D45)*VLOOKUP(L45,VLookups!$A$4:$B$13,2,FALSE)),N45),"")</f>
        <v/>
      </c>
      <c r="P45" s="79" t="str">
        <f t="shared" si="207"/>
        <v/>
      </c>
      <c r="Q45" s="99"/>
      <c r="R45" s="290" t="str">
        <f>IF(AND(Q45&gt;0,E45&gt;0,NOT(O45="")),ABS(VLOOKUP($Q$1,VLookups!$A$43:$B$44,2,FALSE)-_xlfn.NORM.DIST(Q45,K45,O45,TRUE)),"")</f>
        <v/>
      </c>
      <c r="S45" s="98" t="str">
        <f>IF(AND($D45&gt;0,$E45&gt;0,$F45&gt;0,NOT(ISBLANK($L45))),_xlfn.NORM.INV(ABS(VLOOKUP($Q$1,VLookups!$A$43:$B$44,2,FALSE)-S$3),$K45,$O45),"")</f>
        <v/>
      </c>
      <c r="T45" s="97" t="str">
        <f>IF(AND($D45&gt;0,$E45&gt;0,$F45&gt;0,NOT(ISBLANK($L45))),_xlfn.NORM.INV(ABS(VLOOKUP($Q$1,VLookups!$A$43:$B$44,2,FALSE)-T$3),$K45,$O45),"")</f>
        <v/>
      </c>
      <c r="U45" s="98" t="str">
        <f>IF(AND($D45&gt;0,$E45&gt;0,$F45&gt;0,NOT(ISBLANK($L45))),_xlfn.NORM.INV(ABS(VLOOKUP($Q$1,VLookups!$A$43:$B$44,2,FALSE)-U$3),$K45,$O45),"")</f>
        <v/>
      </c>
      <c r="V45" s="97" t="str">
        <f>IF(AND($D45&gt;0,$E45&gt;0,$F45&gt;0,NOT(ISBLANK($L45))),_xlfn.NORM.INV(ABS(VLOOKUP($Q$1,VLookups!$A$43:$B$44,2,FALSE)-V$3),$K45,$O45),"")</f>
        <v/>
      </c>
      <c r="W45" s="98" t="str">
        <f>IF(AND($D45&gt;0,$E45&gt;0,$F45&gt;0,NOT(ISBLANK($L45))),_xlfn.NORM.INV(ABS(VLOOKUP($Q$1,VLookups!$A$43:$B$44,2,FALSE)-W$3),$K45,$O45),"")</f>
        <v/>
      </c>
      <c r="X45" s="97" t="str">
        <f>IF(AND($D45&gt;0,$E45&gt;0,$F45&gt;0,NOT(ISBLANK($L45))),_xlfn.NORM.INV(ABS(VLOOKUP($Q$1,VLookups!$A$43:$B$44,2,FALSE)-X$3),$K45,$O45),"")</f>
        <v/>
      </c>
      <c r="Y45" s="5"/>
      <c r="Z45" s="172"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3" t="e">
        <f t="shared" si="211"/>
        <v>#N/A</v>
      </c>
      <c r="DY45" s="173" t="e">
        <f t="shared" si="212"/>
        <v>#N/A</v>
      </c>
      <c r="DZ45" s="173" t="e">
        <f t="shared" si="213"/>
        <v>#N/A</v>
      </c>
      <c r="EA45" s="173" t="e">
        <f t="shared" si="214"/>
        <v>#N/A</v>
      </c>
      <c r="EB45" s="173" t="e">
        <f t="shared" si="215"/>
        <v>#N/A</v>
      </c>
      <c r="EC45" s="173" t="e">
        <f t="shared" si="216"/>
        <v>#N/A</v>
      </c>
      <c r="ED45" s="173" t="e">
        <f t="shared" si="217"/>
        <v>#N/A</v>
      </c>
      <c r="EE45" s="173" t="e">
        <f t="shared" si="218"/>
        <v>#N/A</v>
      </c>
      <c r="EF45" s="173" t="e">
        <f t="shared" si="219"/>
        <v>#N/A</v>
      </c>
      <c r="EG45" s="173" t="e">
        <f t="shared" si="220"/>
        <v>#N/A</v>
      </c>
      <c r="EH45" s="173" t="e">
        <f t="shared" si="221"/>
        <v>#N/A</v>
      </c>
      <c r="EI45" s="173" t="e">
        <f t="shared" si="222"/>
        <v>#N/A</v>
      </c>
      <c r="EJ45" s="173" t="e">
        <f t="shared" si="223"/>
        <v>#N/A</v>
      </c>
      <c r="EK45" s="173" t="e">
        <f t="shared" si="224"/>
        <v>#N/A</v>
      </c>
      <c r="EL45" s="173" t="e">
        <f t="shared" si="225"/>
        <v>#N/A</v>
      </c>
      <c r="EM45" s="173" t="e">
        <f t="shared" si="226"/>
        <v>#N/A</v>
      </c>
      <c r="EN45" s="173" t="e">
        <f t="shared" si="227"/>
        <v>#N/A</v>
      </c>
      <c r="EO45" s="173" t="e">
        <f t="shared" si="228"/>
        <v>#N/A</v>
      </c>
      <c r="EP45" s="173" t="e">
        <f t="shared" si="229"/>
        <v>#N/A</v>
      </c>
      <c r="EQ45" s="173" t="e">
        <f t="shared" si="230"/>
        <v>#N/A</v>
      </c>
      <c r="ER45" s="173" t="e">
        <f t="shared" si="231"/>
        <v>#N/A</v>
      </c>
      <c r="ES45" s="173" t="e">
        <f t="shared" si="232"/>
        <v>#N/A</v>
      </c>
      <c r="ET45" s="173" t="e">
        <f t="shared" si="233"/>
        <v>#N/A</v>
      </c>
      <c r="EU45" s="173" t="e">
        <f t="shared" si="234"/>
        <v>#N/A</v>
      </c>
      <c r="EV45" s="173" t="e">
        <f t="shared" si="235"/>
        <v>#N/A</v>
      </c>
      <c r="EW45" s="173" t="e">
        <f t="shared" si="236"/>
        <v>#N/A</v>
      </c>
      <c r="EX45" s="173" t="e">
        <f t="shared" si="237"/>
        <v>#N/A</v>
      </c>
      <c r="EY45" s="173" t="e">
        <f t="shared" si="238"/>
        <v>#N/A</v>
      </c>
      <c r="EZ45" s="173" t="e">
        <f t="shared" si="239"/>
        <v>#N/A</v>
      </c>
      <c r="FA45" s="173" t="e">
        <f t="shared" si="240"/>
        <v>#N/A</v>
      </c>
      <c r="FB45" s="173" t="e">
        <f t="shared" si="241"/>
        <v>#N/A</v>
      </c>
      <c r="FC45" s="173" t="e">
        <f t="shared" si="242"/>
        <v>#N/A</v>
      </c>
      <c r="FD45" s="173" t="e">
        <f t="shared" si="243"/>
        <v>#N/A</v>
      </c>
      <c r="FE45" s="173" t="e">
        <f t="shared" si="244"/>
        <v>#N/A</v>
      </c>
      <c r="FF45" s="173" t="e">
        <f t="shared" si="245"/>
        <v>#N/A</v>
      </c>
      <c r="FG45" s="173" t="e">
        <f t="shared" si="246"/>
        <v>#N/A</v>
      </c>
      <c r="FH45" s="173" t="e">
        <f t="shared" si="247"/>
        <v>#N/A</v>
      </c>
      <c r="FI45" s="173" t="e">
        <f t="shared" si="248"/>
        <v>#N/A</v>
      </c>
      <c r="FJ45" s="173" t="e">
        <f t="shared" si="249"/>
        <v>#N/A</v>
      </c>
      <c r="FK45" s="173" t="e">
        <f t="shared" si="250"/>
        <v>#N/A</v>
      </c>
      <c r="FL45" s="173" t="e">
        <f t="shared" si="251"/>
        <v>#N/A</v>
      </c>
      <c r="FM45" s="173" t="e">
        <f t="shared" si="252"/>
        <v>#N/A</v>
      </c>
      <c r="FN45" s="173" t="e">
        <f t="shared" si="253"/>
        <v>#N/A</v>
      </c>
      <c r="FO45" s="173" t="e">
        <f t="shared" si="254"/>
        <v>#N/A</v>
      </c>
      <c r="FP45" s="173" t="e">
        <f t="shared" si="255"/>
        <v>#N/A</v>
      </c>
      <c r="FQ45" s="173" t="e">
        <f t="shared" si="256"/>
        <v>#N/A</v>
      </c>
      <c r="FR45" s="173" t="e">
        <f t="shared" si="257"/>
        <v>#N/A</v>
      </c>
      <c r="FS45" s="173" t="e">
        <f t="shared" si="258"/>
        <v>#N/A</v>
      </c>
      <c r="FT45" s="173" t="e">
        <f t="shared" si="259"/>
        <v>#N/A</v>
      </c>
      <c r="FU45" s="173" t="e">
        <f t="shared" si="260"/>
        <v>#N/A</v>
      </c>
      <c r="FV45" s="173" t="e">
        <f t="shared" si="261"/>
        <v>#N/A</v>
      </c>
      <c r="FW45" s="173" t="e">
        <f t="shared" si="262"/>
        <v>#N/A</v>
      </c>
      <c r="FX45" s="173" t="e">
        <f t="shared" si="263"/>
        <v>#N/A</v>
      </c>
      <c r="FY45" s="173" t="e">
        <f t="shared" si="264"/>
        <v>#N/A</v>
      </c>
      <c r="FZ45" s="173" t="e">
        <f t="shared" si="265"/>
        <v>#N/A</v>
      </c>
      <c r="GA45" s="173" t="e">
        <f t="shared" si="266"/>
        <v>#N/A</v>
      </c>
      <c r="GB45" s="173" t="e">
        <f t="shared" si="267"/>
        <v>#N/A</v>
      </c>
      <c r="GC45" s="173" t="e">
        <f t="shared" si="268"/>
        <v>#N/A</v>
      </c>
      <c r="GD45" s="173" t="e">
        <f t="shared" si="269"/>
        <v>#N/A</v>
      </c>
      <c r="GE45" s="173" t="e">
        <f t="shared" si="270"/>
        <v>#N/A</v>
      </c>
      <c r="GF45" s="173" t="e">
        <f t="shared" si="271"/>
        <v>#N/A</v>
      </c>
      <c r="GG45" s="173" t="e">
        <f t="shared" si="272"/>
        <v>#N/A</v>
      </c>
      <c r="GH45" s="173" t="e">
        <f t="shared" si="273"/>
        <v>#N/A</v>
      </c>
      <c r="GI45" s="173" t="e">
        <f t="shared" si="274"/>
        <v>#N/A</v>
      </c>
      <c r="GJ45" s="173" t="e">
        <f t="shared" si="275"/>
        <v>#N/A</v>
      </c>
      <c r="GK45" s="173" t="e">
        <f t="shared" si="276"/>
        <v>#N/A</v>
      </c>
      <c r="GL45" s="173" t="e">
        <f t="shared" si="277"/>
        <v>#N/A</v>
      </c>
      <c r="GM45" s="173" t="e">
        <f t="shared" si="278"/>
        <v>#N/A</v>
      </c>
      <c r="GN45" s="173" t="e">
        <f t="shared" si="279"/>
        <v>#N/A</v>
      </c>
      <c r="GO45" s="173" t="e">
        <f t="shared" si="280"/>
        <v>#N/A</v>
      </c>
      <c r="GP45" s="173" t="e">
        <f t="shared" si="281"/>
        <v>#N/A</v>
      </c>
      <c r="GQ45" s="173" t="e">
        <f t="shared" si="282"/>
        <v>#N/A</v>
      </c>
      <c r="GR45" s="173" t="e">
        <f t="shared" si="283"/>
        <v>#N/A</v>
      </c>
      <c r="GS45" s="173" t="e">
        <f t="shared" si="284"/>
        <v>#N/A</v>
      </c>
      <c r="GT45" s="173" t="e">
        <f t="shared" si="285"/>
        <v>#N/A</v>
      </c>
      <c r="GU45" s="173" t="e">
        <f t="shared" si="286"/>
        <v>#N/A</v>
      </c>
      <c r="GV45" s="173" t="e">
        <f t="shared" si="287"/>
        <v>#N/A</v>
      </c>
      <c r="GW45" s="173" t="e">
        <f t="shared" si="288"/>
        <v>#N/A</v>
      </c>
      <c r="GX45" s="173" t="e">
        <f t="shared" si="289"/>
        <v>#N/A</v>
      </c>
      <c r="GY45" s="173" t="e">
        <f t="shared" si="290"/>
        <v>#N/A</v>
      </c>
      <c r="GZ45" s="173" t="e">
        <f t="shared" si="291"/>
        <v>#N/A</v>
      </c>
      <c r="HA45" s="173" t="e">
        <f t="shared" si="292"/>
        <v>#N/A</v>
      </c>
      <c r="HB45" s="173" t="e">
        <f t="shared" si="293"/>
        <v>#N/A</v>
      </c>
      <c r="HC45" s="173" t="e">
        <f t="shared" si="294"/>
        <v>#N/A</v>
      </c>
      <c r="HD45" s="173" t="e">
        <f t="shared" si="295"/>
        <v>#N/A</v>
      </c>
      <c r="HE45" s="173" t="e">
        <f t="shared" si="296"/>
        <v>#N/A</v>
      </c>
      <c r="HF45" s="173" t="e">
        <f t="shared" si="297"/>
        <v>#N/A</v>
      </c>
      <c r="HG45" s="173" t="e">
        <f t="shared" si="298"/>
        <v>#N/A</v>
      </c>
      <c r="HH45" s="173" t="e">
        <f t="shared" si="299"/>
        <v>#N/A</v>
      </c>
      <c r="HI45" s="173" t="e">
        <f t="shared" si="300"/>
        <v>#N/A</v>
      </c>
      <c r="HJ45" s="173" t="e">
        <f t="shared" si="301"/>
        <v>#N/A</v>
      </c>
      <c r="HK45" s="173" t="e">
        <f t="shared" si="302"/>
        <v>#N/A</v>
      </c>
      <c r="HL45" s="173" t="e">
        <f t="shared" si="303"/>
        <v>#N/A</v>
      </c>
      <c r="HM45" s="173" t="e">
        <f t="shared" si="304"/>
        <v>#N/A</v>
      </c>
      <c r="HN45" s="173" t="e">
        <f t="shared" si="305"/>
        <v>#N/A</v>
      </c>
      <c r="HO45" s="173" t="e">
        <f t="shared" si="306"/>
        <v>#N/A</v>
      </c>
      <c r="HP45" s="173" t="e">
        <f t="shared" si="307"/>
        <v>#N/A</v>
      </c>
      <c r="HQ45" s="173" t="e">
        <f t="shared" si="308"/>
        <v>#N/A</v>
      </c>
      <c r="HR45" s="173" t="e">
        <f t="shared" si="309"/>
        <v>#N/A</v>
      </c>
      <c r="HS45" s="173" t="e">
        <f t="shared" si="310"/>
        <v>#N/A</v>
      </c>
      <c r="HT45" s="173" t="e">
        <f t="shared" si="311"/>
        <v>#N/A</v>
      </c>
    </row>
    <row r="46" spans="1:228" hidden="1" x14ac:dyDescent="0.25">
      <c r="A46" s="4">
        <v>43</v>
      </c>
      <c r="B46" s="113"/>
      <c r="C46" s="121"/>
      <c r="D46" s="126" t="str">
        <f t="shared" si="205"/>
        <v/>
      </c>
      <c r="E46" s="99"/>
      <c r="F46" s="126" t="str">
        <f t="shared" si="206"/>
        <v/>
      </c>
      <c r="G46" s="121"/>
      <c r="H46" s="114"/>
      <c r="I46" s="36" t="str">
        <f t="shared" si="0"/>
        <v/>
      </c>
      <c r="J46" s="36" t="str">
        <f t="shared" si="1"/>
        <v/>
      </c>
      <c r="K46" s="77" t="str">
        <f t="shared" si="109"/>
        <v/>
      </c>
      <c r="L46" s="23"/>
      <c r="M46" s="58"/>
      <c r="N46" s="300"/>
      <c r="O46" s="78" t="str">
        <f>IF(AND(D46&gt;0,E46&gt;0,F46&gt;0),IF(ISBLANK(N46),IF(ISBLANK(L46),"",(F46-D46)*VLOOKUP(L46,VLookups!$A$4:$B$13,2,FALSE)),N46),"")</f>
        <v/>
      </c>
      <c r="P46" s="79" t="str">
        <f t="shared" si="207"/>
        <v/>
      </c>
      <c r="Q46" s="99"/>
      <c r="R46" s="290" t="str">
        <f>IF(AND(Q46&gt;0,E46&gt;0,NOT(O46="")),ABS(VLOOKUP($Q$1,VLookups!$A$43:$B$44,2,FALSE)-_xlfn.NORM.DIST(Q46,K46,O46,TRUE)),"")</f>
        <v/>
      </c>
      <c r="S46" s="98" t="str">
        <f>IF(AND($D46&gt;0,$E46&gt;0,$F46&gt;0,NOT(ISBLANK($L46))),_xlfn.NORM.INV(ABS(VLOOKUP($Q$1,VLookups!$A$43:$B$44,2,FALSE)-S$3),$K46,$O46),"")</f>
        <v/>
      </c>
      <c r="T46" s="97" t="str">
        <f>IF(AND($D46&gt;0,$E46&gt;0,$F46&gt;0,NOT(ISBLANK($L46))),_xlfn.NORM.INV(ABS(VLOOKUP($Q$1,VLookups!$A$43:$B$44,2,FALSE)-T$3),$K46,$O46),"")</f>
        <v/>
      </c>
      <c r="U46" s="98" t="str">
        <f>IF(AND($D46&gt;0,$E46&gt;0,$F46&gt;0,NOT(ISBLANK($L46))),_xlfn.NORM.INV(ABS(VLOOKUP($Q$1,VLookups!$A$43:$B$44,2,FALSE)-U$3),$K46,$O46),"")</f>
        <v/>
      </c>
      <c r="V46" s="97" t="str">
        <f>IF(AND($D46&gt;0,$E46&gt;0,$F46&gt;0,NOT(ISBLANK($L46))),_xlfn.NORM.INV(ABS(VLOOKUP($Q$1,VLookups!$A$43:$B$44,2,FALSE)-V$3),$K46,$O46),"")</f>
        <v/>
      </c>
      <c r="W46" s="98" t="str">
        <f>IF(AND($D46&gt;0,$E46&gt;0,$F46&gt;0,NOT(ISBLANK($L46))),_xlfn.NORM.INV(ABS(VLOOKUP($Q$1,VLookups!$A$43:$B$44,2,FALSE)-W$3),$K46,$O46),"")</f>
        <v/>
      </c>
      <c r="X46" s="97" t="str">
        <f>IF(AND($D46&gt;0,$E46&gt;0,$F46&gt;0,NOT(ISBLANK($L46))),_xlfn.NORM.INV(ABS(VLOOKUP($Q$1,VLookups!$A$43:$B$44,2,FALSE)-X$3),$K46,$O46),"")</f>
        <v/>
      </c>
      <c r="Y46" s="5"/>
      <c r="Z46" s="172"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3" t="e">
        <f t="shared" si="211"/>
        <v>#N/A</v>
      </c>
      <c r="DY46" s="173" t="e">
        <f t="shared" si="212"/>
        <v>#N/A</v>
      </c>
      <c r="DZ46" s="173" t="e">
        <f t="shared" si="213"/>
        <v>#N/A</v>
      </c>
      <c r="EA46" s="173" t="e">
        <f t="shared" si="214"/>
        <v>#N/A</v>
      </c>
      <c r="EB46" s="173" t="e">
        <f t="shared" si="215"/>
        <v>#N/A</v>
      </c>
      <c r="EC46" s="173" t="e">
        <f t="shared" si="216"/>
        <v>#N/A</v>
      </c>
      <c r="ED46" s="173" t="e">
        <f t="shared" si="217"/>
        <v>#N/A</v>
      </c>
      <c r="EE46" s="173" t="e">
        <f t="shared" si="218"/>
        <v>#N/A</v>
      </c>
      <c r="EF46" s="173" t="e">
        <f t="shared" si="219"/>
        <v>#N/A</v>
      </c>
      <c r="EG46" s="173" t="e">
        <f t="shared" si="220"/>
        <v>#N/A</v>
      </c>
      <c r="EH46" s="173" t="e">
        <f t="shared" si="221"/>
        <v>#N/A</v>
      </c>
      <c r="EI46" s="173" t="e">
        <f t="shared" si="222"/>
        <v>#N/A</v>
      </c>
      <c r="EJ46" s="173" t="e">
        <f t="shared" si="223"/>
        <v>#N/A</v>
      </c>
      <c r="EK46" s="173" t="e">
        <f t="shared" si="224"/>
        <v>#N/A</v>
      </c>
      <c r="EL46" s="173" t="e">
        <f t="shared" si="225"/>
        <v>#N/A</v>
      </c>
      <c r="EM46" s="173" t="e">
        <f t="shared" si="226"/>
        <v>#N/A</v>
      </c>
      <c r="EN46" s="173" t="e">
        <f t="shared" si="227"/>
        <v>#N/A</v>
      </c>
      <c r="EO46" s="173" t="e">
        <f t="shared" si="228"/>
        <v>#N/A</v>
      </c>
      <c r="EP46" s="173" t="e">
        <f t="shared" si="229"/>
        <v>#N/A</v>
      </c>
      <c r="EQ46" s="173" t="e">
        <f t="shared" si="230"/>
        <v>#N/A</v>
      </c>
      <c r="ER46" s="173" t="e">
        <f t="shared" si="231"/>
        <v>#N/A</v>
      </c>
      <c r="ES46" s="173" t="e">
        <f t="shared" si="232"/>
        <v>#N/A</v>
      </c>
      <c r="ET46" s="173" t="e">
        <f t="shared" si="233"/>
        <v>#N/A</v>
      </c>
      <c r="EU46" s="173" t="e">
        <f t="shared" si="234"/>
        <v>#N/A</v>
      </c>
      <c r="EV46" s="173" t="e">
        <f t="shared" si="235"/>
        <v>#N/A</v>
      </c>
      <c r="EW46" s="173" t="e">
        <f t="shared" si="236"/>
        <v>#N/A</v>
      </c>
      <c r="EX46" s="173" t="e">
        <f t="shared" si="237"/>
        <v>#N/A</v>
      </c>
      <c r="EY46" s="173" t="e">
        <f t="shared" si="238"/>
        <v>#N/A</v>
      </c>
      <c r="EZ46" s="173" t="e">
        <f t="shared" si="239"/>
        <v>#N/A</v>
      </c>
      <c r="FA46" s="173" t="e">
        <f t="shared" si="240"/>
        <v>#N/A</v>
      </c>
      <c r="FB46" s="173" t="e">
        <f t="shared" si="241"/>
        <v>#N/A</v>
      </c>
      <c r="FC46" s="173" t="e">
        <f t="shared" si="242"/>
        <v>#N/A</v>
      </c>
      <c r="FD46" s="173" t="e">
        <f t="shared" si="243"/>
        <v>#N/A</v>
      </c>
      <c r="FE46" s="173" t="e">
        <f t="shared" si="244"/>
        <v>#N/A</v>
      </c>
      <c r="FF46" s="173" t="e">
        <f t="shared" si="245"/>
        <v>#N/A</v>
      </c>
      <c r="FG46" s="173" t="e">
        <f t="shared" si="246"/>
        <v>#N/A</v>
      </c>
      <c r="FH46" s="173" t="e">
        <f t="shared" si="247"/>
        <v>#N/A</v>
      </c>
      <c r="FI46" s="173" t="e">
        <f t="shared" si="248"/>
        <v>#N/A</v>
      </c>
      <c r="FJ46" s="173" t="e">
        <f t="shared" si="249"/>
        <v>#N/A</v>
      </c>
      <c r="FK46" s="173" t="e">
        <f t="shared" si="250"/>
        <v>#N/A</v>
      </c>
      <c r="FL46" s="173" t="e">
        <f t="shared" si="251"/>
        <v>#N/A</v>
      </c>
      <c r="FM46" s="173" t="e">
        <f t="shared" si="252"/>
        <v>#N/A</v>
      </c>
      <c r="FN46" s="173" t="e">
        <f t="shared" si="253"/>
        <v>#N/A</v>
      </c>
      <c r="FO46" s="173" t="e">
        <f t="shared" si="254"/>
        <v>#N/A</v>
      </c>
      <c r="FP46" s="173" t="e">
        <f t="shared" si="255"/>
        <v>#N/A</v>
      </c>
      <c r="FQ46" s="173" t="e">
        <f t="shared" si="256"/>
        <v>#N/A</v>
      </c>
      <c r="FR46" s="173" t="e">
        <f t="shared" si="257"/>
        <v>#N/A</v>
      </c>
      <c r="FS46" s="173" t="e">
        <f t="shared" si="258"/>
        <v>#N/A</v>
      </c>
      <c r="FT46" s="173" t="e">
        <f t="shared" si="259"/>
        <v>#N/A</v>
      </c>
      <c r="FU46" s="173" t="e">
        <f t="shared" si="260"/>
        <v>#N/A</v>
      </c>
      <c r="FV46" s="173" t="e">
        <f t="shared" si="261"/>
        <v>#N/A</v>
      </c>
      <c r="FW46" s="173" t="e">
        <f t="shared" si="262"/>
        <v>#N/A</v>
      </c>
      <c r="FX46" s="173" t="e">
        <f t="shared" si="263"/>
        <v>#N/A</v>
      </c>
      <c r="FY46" s="173" t="e">
        <f t="shared" si="264"/>
        <v>#N/A</v>
      </c>
      <c r="FZ46" s="173" t="e">
        <f t="shared" si="265"/>
        <v>#N/A</v>
      </c>
      <c r="GA46" s="173" t="e">
        <f t="shared" si="266"/>
        <v>#N/A</v>
      </c>
      <c r="GB46" s="173" t="e">
        <f t="shared" si="267"/>
        <v>#N/A</v>
      </c>
      <c r="GC46" s="173" t="e">
        <f t="shared" si="268"/>
        <v>#N/A</v>
      </c>
      <c r="GD46" s="173" t="e">
        <f t="shared" si="269"/>
        <v>#N/A</v>
      </c>
      <c r="GE46" s="173" t="e">
        <f t="shared" si="270"/>
        <v>#N/A</v>
      </c>
      <c r="GF46" s="173" t="e">
        <f t="shared" si="271"/>
        <v>#N/A</v>
      </c>
      <c r="GG46" s="173" t="e">
        <f t="shared" si="272"/>
        <v>#N/A</v>
      </c>
      <c r="GH46" s="173" t="e">
        <f t="shared" si="273"/>
        <v>#N/A</v>
      </c>
      <c r="GI46" s="173" t="e">
        <f t="shared" si="274"/>
        <v>#N/A</v>
      </c>
      <c r="GJ46" s="173" t="e">
        <f t="shared" si="275"/>
        <v>#N/A</v>
      </c>
      <c r="GK46" s="173" t="e">
        <f t="shared" si="276"/>
        <v>#N/A</v>
      </c>
      <c r="GL46" s="173" t="e">
        <f t="shared" si="277"/>
        <v>#N/A</v>
      </c>
      <c r="GM46" s="173" t="e">
        <f t="shared" si="278"/>
        <v>#N/A</v>
      </c>
      <c r="GN46" s="173" t="e">
        <f t="shared" si="279"/>
        <v>#N/A</v>
      </c>
      <c r="GO46" s="173" t="e">
        <f t="shared" si="280"/>
        <v>#N/A</v>
      </c>
      <c r="GP46" s="173" t="e">
        <f t="shared" si="281"/>
        <v>#N/A</v>
      </c>
      <c r="GQ46" s="173" t="e">
        <f t="shared" si="282"/>
        <v>#N/A</v>
      </c>
      <c r="GR46" s="173" t="e">
        <f t="shared" si="283"/>
        <v>#N/A</v>
      </c>
      <c r="GS46" s="173" t="e">
        <f t="shared" si="284"/>
        <v>#N/A</v>
      </c>
      <c r="GT46" s="173" t="e">
        <f t="shared" si="285"/>
        <v>#N/A</v>
      </c>
      <c r="GU46" s="173" t="e">
        <f t="shared" si="286"/>
        <v>#N/A</v>
      </c>
      <c r="GV46" s="173" t="e">
        <f t="shared" si="287"/>
        <v>#N/A</v>
      </c>
      <c r="GW46" s="173" t="e">
        <f t="shared" si="288"/>
        <v>#N/A</v>
      </c>
      <c r="GX46" s="173" t="e">
        <f t="shared" si="289"/>
        <v>#N/A</v>
      </c>
      <c r="GY46" s="173" t="e">
        <f t="shared" si="290"/>
        <v>#N/A</v>
      </c>
      <c r="GZ46" s="173" t="e">
        <f t="shared" si="291"/>
        <v>#N/A</v>
      </c>
      <c r="HA46" s="173" t="e">
        <f t="shared" si="292"/>
        <v>#N/A</v>
      </c>
      <c r="HB46" s="173" t="e">
        <f t="shared" si="293"/>
        <v>#N/A</v>
      </c>
      <c r="HC46" s="173" t="e">
        <f t="shared" si="294"/>
        <v>#N/A</v>
      </c>
      <c r="HD46" s="173" t="e">
        <f t="shared" si="295"/>
        <v>#N/A</v>
      </c>
      <c r="HE46" s="173" t="e">
        <f t="shared" si="296"/>
        <v>#N/A</v>
      </c>
      <c r="HF46" s="173" t="e">
        <f t="shared" si="297"/>
        <v>#N/A</v>
      </c>
      <c r="HG46" s="173" t="e">
        <f t="shared" si="298"/>
        <v>#N/A</v>
      </c>
      <c r="HH46" s="173" t="e">
        <f t="shared" si="299"/>
        <v>#N/A</v>
      </c>
      <c r="HI46" s="173" t="e">
        <f t="shared" si="300"/>
        <v>#N/A</v>
      </c>
      <c r="HJ46" s="173" t="e">
        <f t="shared" si="301"/>
        <v>#N/A</v>
      </c>
      <c r="HK46" s="173" t="e">
        <f t="shared" si="302"/>
        <v>#N/A</v>
      </c>
      <c r="HL46" s="173" t="e">
        <f t="shared" si="303"/>
        <v>#N/A</v>
      </c>
      <c r="HM46" s="173" t="e">
        <f t="shared" si="304"/>
        <v>#N/A</v>
      </c>
      <c r="HN46" s="173" t="e">
        <f t="shared" si="305"/>
        <v>#N/A</v>
      </c>
      <c r="HO46" s="173" t="e">
        <f t="shared" si="306"/>
        <v>#N/A</v>
      </c>
      <c r="HP46" s="173" t="e">
        <f t="shared" si="307"/>
        <v>#N/A</v>
      </c>
      <c r="HQ46" s="173" t="e">
        <f t="shared" si="308"/>
        <v>#N/A</v>
      </c>
      <c r="HR46" s="173" t="e">
        <f t="shared" si="309"/>
        <v>#N/A</v>
      </c>
      <c r="HS46" s="173" t="e">
        <f t="shared" si="310"/>
        <v>#N/A</v>
      </c>
      <c r="HT46" s="173" t="e">
        <f t="shared" si="311"/>
        <v>#N/A</v>
      </c>
    </row>
    <row r="47" spans="1:228" hidden="1" x14ac:dyDescent="0.25">
      <c r="A47" s="4">
        <v>44</v>
      </c>
      <c r="B47" s="113"/>
      <c r="C47" s="121"/>
      <c r="D47" s="126" t="str">
        <f t="shared" si="205"/>
        <v/>
      </c>
      <c r="E47" s="99"/>
      <c r="F47" s="126" t="str">
        <f t="shared" si="206"/>
        <v/>
      </c>
      <c r="G47" s="121"/>
      <c r="H47" s="114"/>
      <c r="I47" s="36" t="str">
        <f t="shared" si="0"/>
        <v/>
      </c>
      <c r="J47" s="36" t="str">
        <f t="shared" si="1"/>
        <v/>
      </c>
      <c r="K47" s="77" t="str">
        <f t="shared" si="109"/>
        <v/>
      </c>
      <c r="L47" s="23"/>
      <c r="M47" s="58"/>
      <c r="N47" s="300"/>
      <c r="O47" s="78" t="str">
        <f>IF(AND(D47&gt;0,E47&gt;0,F47&gt;0),IF(ISBLANK(N47),IF(ISBLANK(L47),"",(F47-D47)*VLOOKUP(L47,VLookups!$A$4:$B$13,2,FALSE)),N47),"")</f>
        <v/>
      </c>
      <c r="P47" s="79" t="str">
        <f t="shared" si="207"/>
        <v/>
      </c>
      <c r="Q47" s="99"/>
      <c r="R47" s="290" t="str">
        <f>IF(AND(Q47&gt;0,E47&gt;0,NOT(O47="")),ABS(VLOOKUP($Q$1,VLookups!$A$43:$B$44,2,FALSE)-_xlfn.NORM.DIST(Q47,K47,O47,TRUE)),"")</f>
        <v/>
      </c>
      <c r="S47" s="98" t="str">
        <f>IF(AND($D47&gt;0,$E47&gt;0,$F47&gt;0,NOT(ISBLANK($L47))),_xlfn.NORM.INV(ABS(VLOOKUP($Q$1,VLookups!$A$43:$B$44,2,FALSE)-S$3),$K47,$O47),"")</f>
        <v/>
      </c>
      <c r="T47" s="97" t="str">
        <f>IF(AND($D47&gt;0,$E47&gt;0,$F47&gt;0,NOT(ISBLANK($L47))),_xlfn.NORM.INV(ABS(VLOOKUP($Q$1,VLookups!$A$43:$B$44,2,FALSE)-T$3),$K47,$O47),"")</f>
        <v/>
      </c>
      <c r="U47" s="98" t="str">
        <f>IF(AND($D47&gt;0,$E47&gt;0,$F47&gt;0,NOT(ISBLANK($L47))),_xlfn.NORM.INV(ABS(VLOOKUP($Q$1,VLookups!$A$43:$B$44,2,FALSE)-U$3),$K47,$O47),"")</f>
        <v/>
      </c>
      <c r="V47" s="97" t="str">
        <f>IF(AND($D47&gt;0,$E47&gt;0,$F47&gt;0,NOT(ISBLANK($L47))),_xlfn.NORM.INV(ABS(VLOOKUP($Q$1,VLookups!$A$43:$B$44,2,FALSE)-V$3),$K47,$O47),"")</f>
        <v/>
      </c>
      <c r="W47" s="98" t="str">
        <f>IF(AND($D47&gt;0,$E47&gt;0,$F47&gt;0,NOT(ISBLANK($L47))),_xlfn.NORM.INV(ABS(VLOOKUP($Q$1,VLookups!$A$43:$B$44,2,FALSE)-W$3),$K47,$O47),"")</f>
        <v/>
      </c>
      <c r="X47" s="97" t="str">
        <f>IF(AND($D47&gt;0,$E47&gt;0,$F47&gt;0,NOT(ISBLANK($L47))),_xlfn.NORM.INV(ABS(VLOOKUP($Q$1,VLookups!$A$43:$B$44,2,FALSE)-X$3),$K47,$O47),"")</f>
        <v/>
      </c>
      <c r="Y47" s="5"/>
      <c r="Z47" s="172"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3" t="e">
        <f t="shared" si="211"/>
        <v>#N/A</v>
      </c>
      <c r="DY47" s="173" t="e">
        <f t="shared" si="212"/>
        <v>#N/A</v>
      </c>
      <c r="DZ47" s="173" t="e">
        <f t="shared" si="213"/>
        <v>#N/A</v>
      </c>
      <c r="EA47" s="173" t="e">
        <f t="shared" si="214"/>
        <v>#N/A</v>
      </c>
      <c r="EB47" s="173" t="e">
        <f t="shared" si="215"/>
        <v>#N/A</v>
      </c>
      <c r="EC47" s="173" t="e">
        <f t="shared" si="216"/>
        <v>#N/A</v>
      </c>
      <c r="ED47" s="173" t="e">
        <f t="shared" si="217"/>
        <v>#N/A</v>
      </c>
      <c r="EE47" s="173" t="e">
        <f t="shared" si="218"/>
        <v>#N/A</v>
      </c>
      <c r="EF47" s="173" t="e">
        <f t="shared" si="219"/>
        <v>#N/A</v>
      </c>
      <c r="EG47" s="173" t="e">
        <f t="shared" si="220"/>
        <v>#N/A</v>
      </c>
      <c r="EH47" s="173" t="e">
        <f t="shared" si="221"/>
        <v>#N/A</v>
      </c>
      <c r="EI47" s="173" t="e">
        <f t="shared" si="222"/>
        <v>#N/A</v>
      </c>
      <c r="EJ47" s="173" t="e">
        <f t="shared" si="223"/>
        <v>#N/A</v>
      </c>
      <c r="EK47" s="173" t="e">
        <f t="shared" si="224"/>
        <v>#N/A</v>
      </c>
      <c r="EL47" s="173" t="e">
        <f t="shared" si="225"/>
        <v>#N/A</v>
      </c>
      <c r="EM47" s="173" t="e">
        <f t="shared" si="226"/>
        <v>#N/A</v>
      </c>
      <c r="EN47" s="173" t="e">
        <f t="shared" si="227"/>
        <v>#N/A</v>
      </c>
      <c r="EO47" s="173" t="e">
        <f t="shared" si="228"/>
        <v>#N/A</v>
      </c>
      <c r="EP47" s="173" t="e">
        <f t="shared" si="229"/>
        <v>#N/A</v>
      </c>
      <c r="EQ47" s="173" t="e">
        <f t="shared" si="230"/>
        <v>#N/A</v>
      </c>
      <c r="ER47" s="173" t="e">
        <f t="shared" si="231"/>
        <v>#N/A</v>
      </c>
      <c r="ES47" s="173" t="e">
        <f t="shared" si="232"/>
        <v>#N/A</v>
      </c>
      <c r="ET47" s="173" t="e">
        <f t="shared" si="233"/>
        <v>#N/A</v>
      </c>
      <c r="EU47" s="173" t="e">
        <f t="shared" si="234"/>
        <v>#N/A</v>
      </c>
      <c r="EV47" s="173" t="e">
        <f t="shared" si="235"/>
        <v>#N/A</v>
      </c>
      <c r="EW47" s="173" t="e">
        <f t="shared" si="236"/>
        <v>#N/A</v>
      </c>
      <c r="EX47" s="173" t="e">
        <f t="shared" si="237"/>
        <v>#N/A</v>
      </c>
      <c r="EY47" s="173" t="e">
        <f t="shared" si="238"/>
        <v>#N/A</v>
      </c>
      <c r="EZ47" s="173" t="e">
        <f t="shared" si="239"/>
        <v>#N/A</v>
      </c>
      <c r="FA47" s="173" t="e">
        <f t="shared" si="240"/>
        <v>#N/A</v>
      </c>
      <c r="FB47" s="173" t="e">
        <f t="shared" si="241"/>
        <v>#N/A</v>
      </c>
      <c r="FC47" s="173" t="e">
        <f t="shared" si="242"/>
        <v>#N/A</v>
      </c>
      <c r="FD47" s="173" t="e">
        <f t="shared" si="243"/>
        <v>#N/A</v>
      </c>
      <c r="FE47" s="173" t="e">
        <f t="shared" si="244"/>
        <v>#N/A</v>
      </c>
      <c r="FF47" s="173" t="e">
        <f t="shared" si="245"/>
        <v>#N/A</v>
      </c>
      <c r="FG47" s="173" t="e">
        <f t="shared" si="246"/>
        <v>#N/A</v>
      </c>
      <c r="FH47" s="173" t="e">
        <f t="shared" si="247"/>
        <v>#N/A</v>
      </c>
      <c r="FI47" s="173" t="e">
        <f t="shared" si="248"/>
        <v>#N/A</v>
      </c>
      <c r="FJ47" s="173" t="e">
        <f t="shared" si="249"/>
        <v>#N/A</v>
      </c>
      <c r="FK47" s="173" t="e">
        <f t="shared" si="250"/>
        <v>#N/A</v>
      </c>
      <c r="FL47" s="173" t="e">
        <f t="shared" si="251"/>
        <v>#N/A</v>
      </c>
      <c r="FM47" s="173" t="e">
        <f t="shared" si="252"/>
        <v>#N/A</v>
      </c>
      <c r="FN47" s="173" t="e">
        <f t="shared" si="253"/>
        <v>#N/A</v>
      </c>
      <c r="FO47" s="173" t="e">
        <f t="shared" si="254"/>
        <v>#N/A</v>
      </c>
      <c r="FP47" s="173" t="e">
        <f t="shared" si="255"/>
        <v>#N/A</v>
      </c>
      <c r="FQ47" s="173" t="e">
        <f t="shared" si="256"/>
        <v>#N/A</v>
      </c>
      <c r="FR47" s="173" t="e">
        <f t="shared" si="257"/>
        <v>#N/A</v>
      </c>
      <c r="FS47" s="173" t="e">
        <f t="shared" si="258"/>
        <v>#N/A</v>
      </c>
      <c r="FT47" s="173" t="e">
        <f t="shared" si="259"/>
        <v>#N/A</v>
      </c>
      <c r="FU47" s="173" t="e">
        <f t="shared" si="260"/>
        <v>#N/A</v>
      </c>
      <c r="FV47" s="173" t="e">
        <f t="shared" si="261"/>
        <v>#N/A</v>
      </c>
      <c r="FW47" s="173" t="e">
        <f t="shared" si="262"/>
        <v>#N/A</v>
      </c>
      <c r="FX47" s="173" t="e">
        <f t="shared" si="263"/>
        <v>#N/A</v>
      </c>
      <c r="FY47" s="173" t="e">
        <f t="shared" si="264"/>
        <v>#N/A</v>
      </c>
      <c r="FZ47" s="173" t="e">
        <f t="shared" si="265"/>
        <v>#N/A</v>
      </c>
      <c r="GA47" s="173" t="e">
        <f t="shared" si="266"/>
        <v>#N/A</v>
      </c>
      <c r="GB47" s="173" t="e">
        <f t="shared" si="267"/>
        <v>#N/A</v>
      </c>
      <c r="GC47" s="173" t="e">
        <f t="shared" si="268"/>
        <v>#N/A</v>
      </c>
      <c r="GD47" s="173" t="e">
        <f t="shared" si="269"/>
        <v>#N/A</v>
      </c>
      <c r="GE47" s="173" t="e">
        <f t="shared" si="270"/>
        <v>#N/A</v>
      </c>
      <c r="GF47" s="173" t="e">
        <f t="shared" si="271"/>
        <v>#N/A</v>
      </c>
      <c r="GG47" s="173" t="e">
        <f t="shared" si="272"/>
        <v>#N/A</v>
      </c>
      <c r="GH47" s="173" t="e">
        <f t="shared" si="273"/>
        <v>#N/A</v>
      </c>
      <c r="GI47" s="173" t="e">
        <f t="shared" si="274"/>
        <v>#N/A</v>
      </c>
      <c r="GJ47" s="173" t="e">
        <f t="shared" si="275"/>
        <v>#N/A</v>
      </c>
      <c r="GK47" s="173" t="e">
        <f t="shared" si="276"/>
        <v>#N/A</v>
      </c>
      <c r="GL47" s="173" t="e">
        <f t="shared" si="277"/>
        <v>#N/A</v>
      </c>
      <c r="GM47" s="173" t="e">
        <f t="shared" si="278"/>
        <v>#N/A</v>
      </c>
      <c r="GN47" s="173" t="e">
        <f t="shared" si="279"/>
        <v>#N/A</v>
      </c>
      <c r="GO47" s="173" t="e">
        <f t="shared" si="280"/>
        <v>#N/A</v>
      </c>
      <c r="GP47" s="173" t="e">
        <f t="shared" si="281"/>
        <v>#N/A</v>
      </c>
      <c r="GQ47" s="173" t="e">
        <f t="shared" si="282"/>
        <v>#N/A</v>
      </c>
      <c r="GR47" s="173" t="e">
        <f t="shared" si="283"/>
        <v>#N/A</v>
      </c>
      <c r="GS47" s="173" t="e">
        <f t="shared" si="284"/>
        <v>#N/A</v>
      </c>
      <c r="GT47" s="173" t="e">
        <f t="shared" si="285"/>
        <v>#N/A</v>
      </c>
      <c r="GU47" s="173" t="e">
        <f t="shared" si="286"/>
        <v>#N/A</v>
      </c>
      <c r="GV47" s="173" t="e">
        <f t="shared" si="287"/>
        <v>#N/A</v>
      </c>
      <c r="GW47" s="173" t="e">
        <f t="shared" si="288"/>
        <v>#N/A</v>
      </c>
      <c r="GX47" s="173" t="e">
        <f t="shared" si="289"/>
        <v>#N/A</v>
      </c>
      <c r="GY47" s="173" t="e">
        <f t="shared" si="290"/>
        <v>#N/A</v>
      </c>
      <c r="GZ47" s="173" t="e">
        <f t="shared" si="291"/>
        <v>#N/A</v>
      </c>
      <c r="HA47" s="173" t="e">
        <f t="shared" si="292"/>
        <v>#N/A</v>
      </c>
      <c r="HB47" s="173" t="e">
        <f t="shared" si="293"/>
        <v>#N/A</v>
      </c>
      <c r="HC47" s="173" t="e">
        <f t="shared" si="294"/>
        <v>#N/A</v>
      </c>
      <c r="HD47" s="173" t="e">
        <f t="shared" si="295"/>
        <v>#N/A</v>
      </c>
      <c r="HE47" s="173" t="e">
        <f t="shared" si="296"/>
        <v>#N/A</v>
      </c>
      <c r="HF47" s="173" t="e">
        <f t="shared" si="297"/>
        <v>#N/A</v>
      </c>
      <c r="HG47" s="173" t="e">
        <f t="shared" si="298"/>
        <v>#N/A</v>
      </c>
      <c r="HH47" s="173" t="e">
        <f t="shared" si="299"/>
        <v>#N/A</v>
      </c>
      <c r="HI47" s="173" t="e">
        <f t="shared" si="300"/>
        <v>#N/A</v>
      </c>
      <c r="HJ47" s="173" t="e">
        <f t="shared" si="301"/>
        <v>#N/A</v>
      </c>
      <c r="HK47" s="173" t="e">
        <f t="shared" si="302"/>
        <v>#N/A</v>
      </c>
      <c r="HL47" s="173" t="e">
        <f t="shared" si="303"/>
        <v>#N/A</v>
      </c>
      <c r="HM47" s="173" t="e">
        <f t="shared" si="304"/>
        <v>#N/A</v>
      </c>
      <c r="HN47" s="173" t="e">
        <f t="shared" si="305"/>
        <v>#N/A</v>
      </c>
      <c r="HO47" s="173" t="e">
        <f t="shared" si="306"/>
        <v>#N/A</v>
      </c>
      <c r="HP47" s="173" t="e">
        <f t="shared" si="307"/>
        <v>#N/A</v>
      </c>
      <c r="HQ47" s="173" t="e">
        <f t="shared" si="308"/>
        <v>#N/A</v>
      </c>
      <c r="HR47" s="173" t="e">
        <f t="shared" si="309"/>
        <v>#N/A</v>
      </c>
      <c r="HS47" s="173" t="e">
        <f t="shared" si="310"/>
        <v>#N/A</v>
      </c>
      <c r="HT47" s="173" t="e">
        <f t="shared" si="311"/>
        <v>#N/A</v>
      </c>
    </row>
    <row r="48" spans="1:228" hidden="1" x14ac:dyDescent="0.25">
      <c r="A48" s="4">
        <v>45</v>
      </c>
      <c r="B48" s="113"/>
      <c r="C48" s="121"/>
      <c r="D48" s="126" t="str">
        <f t="shared" si="205"/>
        <v/>
      </c>
      <c r="E48" s="99"/>
      <c r="F48" s="126" t="str">
        <f t="shared" si="206"/>
        <v/>
      </c>
      <c r="G48" s="121"/>
      <c r="H48" s="114"/>
      <c r="I48" s="36" t="str">
        <f t="shared" si="0"/>
        <v/>
      </c>
      <c r="J48" s="36" t="str">
        <f t="shared" si="1"/>
        <v/>
      </c>
      <c r="K48" s="77" t="str">
        <f t="shared" si="109"/>
        <v/>
      </c>
      <c r="L48" s="23"/>
      <c r="M48" s="58"/>
      <c r="N48" s="300"/>
      <c r="O48" s="78" t="str">
        <f>IF(AND(D48&gt;0,E48&gt;0,F48&gt;0),IF(ISBLANK(N48),IF(ISBLANK(L48),"",(F48-D48)*VLOOKUP(L48,VLookups!$A$4:$B$13,2,FALSE)),N48),"")</f>
        <v/>
      </c>
      <c r="P48" s="79" t="str">
        <f t="shared" si="207"/>
        <v/>
      </c>
      <c r="Q48" s="99"/>
      <c r="R48" s="290" t="str">
        <f>IF(AND(Q48&gt;0,E48&gt;0,NOT(O48="")),ABS(VLOOKUP($Q$1,VLookups!$A$43:$B$44,2,FALSE)-_xlfn.NORM.DIST(Q48,K48,O48,TRUE)),"")</f>
        <v/>
      </c>
      <c r="S48" s="98" t="str">
        <f>IF(AND($D48&gt;0,$E48&gt;0,$F48&gt;0,NOT(ISBLANK($L48))),_xlfn.NORM.INV(ABS(VLOOKUP($Q$1,VLookups!$A$43:$B$44,2,FALSE)-S$3),$K48,$O48),"")</f>
        <v/>
      </c>
      <c r="T48" s="97" t="str">
        <f>IF(AND($D48&gt;0,$E48&gt;0,$F48&gt;0,NOT(ISBLANK($L48))),_xlfn.NORM.INV(ABS(VLOOKUP($Q$1,VLookups!$A$43:$B$44,2,FALSE)-T$3),$K48,$O48),"")</f>
        <v/>
      </c>
      <c r="U48" s="98" t="str">
        <f>IF(AND($D48&gt;0,$E48&gt;0,$F48&gt;0,NOT(ISBLANK($L48))),_xlfn.NORM.INV(ABS(VLOOKUP($Q$1,VLookups!$A$43:$B$44,2,FALSE)-U$3),$K48,$O48),"")</f>
        <v/>
      </c>
      <c r="V48" s="97" t="str">
        <f>IF(AND($D48&gt;0,$E48&gt;0,$F48&gt;0,NOT(ISBLANK($L48))),_xlfn.NORM.INV(ABS(VLOOKUP($Q$1,VLookups!$A$43:$B$44,2,FALSE)-V$3),$K48,$O48),"")</f>
        <v/>
      </c>
      <c r="W48" s="98" t="str">
        <f>IF(AND($D48&gt;0,$E48&gt;0,$F48&gt;0,NOT(ISBLANK($L48))),_xlfn.NORM.INV(ABS(VLOOKUP($Q$1,VLookups!$A$43:$B$44,2,FALSE)-W$3),$K48,$O48),"")</f>
        <v/>
      </c>
      <c r="X48" s="97" t="str">
        <f>IF(AND($D48&gt;0,$E48&gt;0,$F48&gt;0,NOT(ISBLANK($L48))),_xlfn.NORM.INV(ABS(VLOOKUP($Q$1,VLookups!$A$43:$B$44,2,FALSE)-X$3),$K48,$O48),"")</f>
        <v/>
      </c>
      <c r="Y48" s="5"/>
      <c r="Z48" s="172"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3" t="e">
        <f t="shared" si="211"/>
        <v>#N/A</v>
      </c>
      <c r="DY48" s="173" t="e">
        <f t="shared" si="212"/>
        <v>#N/A</v>
      </c>
      <c r="DZ48" s="173" t="e">
        <f t="shared" si="213"/>
        <v>#N/A</v>
      </c>
      <c r="EA48" s="173" t="e">
        <f t="shared" si="214"/>
        <v>#N/A</v>
      </c>
      <c r="EB48" s="173" t="e">
        <f t="shared" si="215"/>
        <v>#N/A</v>
      </c>
      <c r="EC48" s="173" t="e">
        <f t="shared" si="216"/>
        <v>#N/A</v>
      </c>
      <c r="ED48" s="173" t="e">
        <f t="shared" si="217"/>
        <v>#N/A</v>
      </c>
      <c r="EE48" s="173" t="e">
        <f t="shared" si="218"/>
        <v>#N/A</v>
      </c>
      <c r="EF48" s="173" t="e">
        <f t="shared" si="219"/>
        <v>#N/A</v>
      </c>
      <c r="EG48" s="173" t="e">
        <f t="shared" si="220"/>
        <v>#N/A</v>
      </c>
      <c r="EH48" s="173" t="e">
        <f t="shared" si="221"/>
        <v>#N/A</v>
      </c>
      <c r="EI48" s="173" t="e">
        <f t="shared" si="222"/>
        <v>#N/A</v>
      </c>
      <c r="EJ48" s="173" t="e">
        <f t="shared" si="223"/>
        <v>#N/A</v>
      </c>
      <c r="EK48" s="173" t="e">
        <f t="shared" si="224"/>
        <v>#N/A</v>
      </c>
      <c r="EL48" s="173" t="e">
        <f t="shared" si="225"/>
        <v>#N/A</v>
      </c>
      <c r="EM48" s="173" t="e">
        <f t="shared" si="226"/>
        <v>#N/A</v>
      </c>
      <c r="EN48" s="173" t="e">
        <f t="shared" si="227"/>
        <v>#N/A</v>
      </c>
      <c r="EO48" s="173" t="e">
        <f t="shared" si="228"/>
        <v>#N/A</v>
      </c>
      <c r="EP48" s="173" t="e">
        <f t="shared" si="229"/>
        <v>#N/A</v>
      </c>
      <c r="EQ48" s="173" t="e">
        <f t="shared" si="230"/>
        <v>#N/A</v>
      </c>
      <c r="ER48" s="173" t="e">
        <f t="shared" si="231"/>
        <v>#N/A</v>
      </c>
      <c r="ES48" s="173" t="e">
        <f t="shared" si="232"/>
        <v>#N/A</v>
      </c>
      <c r="ET48" s="173" t="e">
        <f t="shared" si="233"/>
        <v>#N/A</v>
      </c>
      <c r="EU48" s="173" t="e">
        <f t="shared" si="234"/>
        <v>#N/A</v>
      </c>
      <c r="EV48" s="173" t="e">
        <f t="shared" si="235"/>
        <v>#N/A</v>
      </c>
      <c r="EW48" s="173" t="e">
        <f t="shared" si="236"/>
        <v>#N/A</v>
      </c>
      <c r="EX48" s="173" t="e">
        <f t="shared" si="237"/>
        <v>#N/A</v>
      </c>
      <c r="EY48" s="173" t="e">
        <f t="shared" si="238"/>
        <v>#N/A</v>
      </c>
      <c r="EZ48" s="173" t="e">
        <f t="shared" si="239"/>
        <v>#N/A</v>
      </c>
      <c r="FA48" s="173" t="e">
        <f t="shared" si="240"/>
        <v>#N/A</v>
      </c>
      <c r="FB48" s="173" t="e">
        <f t="shared" si="241"/>
        <v>#N/A</v>
      </c>
      <c r="FC48" s="173" t="e">
        <f t="shared" si="242"/>
        <v>#N/A</v>
      </c>
      <c r="FD48" s="173" t="e">
        <f t="shared" si="243"/>
        <v>#N/A</v>
      </c>
      <c r="FE48" s="173" t="e">
        <f t="shared" si="244"/>
        <v>#N/A</v>
      </c>
      <c r="FF48" s="173" t="e">
        <f t="shared" si="245"/>
        <v>#N/A</v>
      </c>
      <c r="FG48" s="173" t="e">
        <f t="shared" si="246"/>
        <v>#N/A</v>
      </c>
      <c r="FH48" s="173" t="e">
        <f t="shared" si="247"/>
        <v>#N/A</v>
      </c>
      <c r="FI48" s="173" t="e">
        <f t="shared" si="248"/>
        <v>#N/A</v>
      </c>
      <c r="FJ48" s="173" t="e">
        <f t="shared" si="249"/>
        <v>#N/A</v>
      </c>
      <c r="FK48" s="173" t="e">
        <f t="shared" si="250"/>
        <v>#N/A</v>
      </c>
      <c r="FL48" s="173" t="e">
        <f t="shared" si="251"/>
        <v>#N/A</v>
      </c>
      <c r="FM48" s="173" t="e">
        <f t="shared" si="252"/>
        <v>#N/A</v>
      </c>
      <c r="FN48" s="173" t="e">
        <f t="shared" si="253"/>
        <v>#N/A</v>
      </c>
      <c r="FO48" s="173" t="e">
        <f t="shared" si="254"/>
        <v>#N/A</v>
      </c>
      <c r="FP48" s="173" t="e">
        <f t="shared" si="255"/>
        <v>#N/A</v>
      </c>
      <c r="FQ48" s="173" t="e">
        <f t="shared" si="256"/>
        <v>#N/A</v>
      </c>
      <c r="FR48" s="173" t="e">
        <f t="shared" si="257"/>
        <v>#N/A</v>
      </c>
      <c r="FS48" s="173" t="e">
        <f t="shared" si="258"/>
        <v>#N/A</v>
      </c>
      <c r="FT48" s="173" t="e">
        <f t="shared" si="259"/>
        <v>#N/A</v>
      </c>
      <c r="FU48" s="173" t="e">
        <f t="shared" si="260"/>
        <v>#N/A</v>
      </c>
      <c r="FV48" s="173" t="e">
        <f t="shared" si="261"/>
        <v>#N/A</v>
      </c>
      <c r="FW48" s="173" t="e">
        <f t="shared" si="262"/>
        <v>#N/A</v>
      </c>
      <c r="FX48" s="173" t="e">
        <f t="shared" si="263"/>
        <v>#N/A</v>
      </c>
      <c r="FY48" s="173" t="e">
        <f t="shared" si="264"/>
        <v>#N/A</v>
      </c>
      <c r="FZ48" s="173" t="e">
        <f t="shared" si="265"/>
        <v>#N/A</v>
      </c>
      <c r="GA48" s="173" t="e">
        <f t="shared" si="266"/>
        <v>#N/A</v>
      </c>
      <c r="GB48" s="173" t="e">
        <f t="shared" si="267"/>
        <v>#N/A</v>
      </c>
      <c r="GC48" s="173" t="e">
        <f t="shared" si="268"/>
        <v>#N/A</v>
      </c>
      <c r="GD48" s="173" t="e">
        <f t="shared" si="269"/>
        <v>#N/A</v>
      </c>
      <c r="GE48" s="173" t="e">
        <f t="shared" si="270"/>
        <v>#N/A</v>
      </c>
      <c r="GF48" s="173" t="e">
        <f t="shared" si="271"/>
        <v>#N/A</v>
      </c>
      <c r="GG48" s="173" t="e">
        <f t="shared" si="272"/>
        <v>#N/A</v>
      </c>
      <c r="GH48" s="173" t="e">
        <f t="shared" si="273"/>
        <v>#N/A</v>
      </c>
      <c r="GI48" s="173" t="e">
        <f t="shared" si="274"/>
        <v>#N/A</v>
      </c>
      <c r="GJ48" s="173" t="e">
        <f t="shared" si="275"/>
        <v>#N/A</v>
      </c>
      <c r="GK48" s="173" t="e">
        <f t="shared" si="276"/>
        <v>#N/A</v>
      </c>
      <c r="GL48" s="173" t="e">
        <f t="shared" si="277"/>
        <v>#N/A</v>
      </c>
      <c r="GM48" s="173" t="e">
        <f t="shared" si="278"/>
        <v>#N/A</v>
      </c>
      <c r="GN48" s="173" t="e">
        <f t="shared" si="279"/>
        <v>#N/A</v>
      </c>
      <c r="GO48" s="173" t="e">
        <f t="shared" si="280"/>
        <v>#N/A</v>
      </c>
      <c r="GP48" s="173" t="e">
        <f t="shared" si="281"/>
        <v>#N/A</v>
      </c>
      <c r="GQ48" s="173" t="e">
        <f t="shared" si="282"/>
        <v>#N/A</v>
      </c>
      <c r="GR48" s="173" t="e">
        <f t="shared" si="283"/>
        <v>#N/A</v>
      </c>
      <c r="GS48" s="173" t="e">
        <f t="shared" si="284"/>
        <v>#N/A</v>
      </c>
      <c r="GT48" s="173" t="e">
        <f t="shared" si="285"/>
        <v>#N/A</v>
      </c>
      <c r="GU48" s="173" t="e">
        <f t="shared" si="286"/>
        <v>#N/A</v>
      </c>
      <c r="GV48" s="173" t="e">
        <f t="shared" si="287"/>
        <v>#N/A</v>
      </c>
      <c r="GW48" s="173" t="e">
        <f t="shared" si="288"/>
        <v>#N/A</v>
      </c>
      <c r="GX48" s="173" t="e">
        <f t="shared" si="289"/>
        <v>#N/A</v>
      </c>
      <c r="GY48" s="173" t="e">
        <f t="shared" si="290"/>
        <v>#N/A</v>
      </c>
      <c r="GZ48" s="173" t="e">
        <f t="shared" si="291"/>
        <v>#N/A</v>
      </c>
      <c r="HA48" s="173" t="e">
        <f t="shared" si="292"/>
        <v>#N/A</v>
      </c>
      <c r="HB48" s="173" t="e">
        <f t="shared" si="293"/>
        <v>#N/A</v>
      </c>
      <c r="HC48" s="173" t="e">
        <f t="shared" si="294"/>
        <v>#N/A</v>
      </c>
      <c r="HD48" s="173" t="e">
        <f t="shared" si="295"/>
        <v>#N/A</v>
      </c>
      <c r="HE48" s="173" t="e">
        <f t="shared" si="296"/>
        <v>#N/A</v>
      </c>
      <c r="HF48" s="173" t="e">
        <f t="shared" si="297"/>
        <v>#N/A</v>
      </c>
      <c r="HG48" s="173" t="e">
        <f t="shared" si="298"/>
        <v>#N/A</v>
      </c>
      <c r="HH48" s="173" t="e">
        <f t="shared" si="299"/>
        <v>#N/A</v>
      </c>
      <c r="HI48" s="173" t="e">
        <f t="shared" si="300"/>
        <v>#N/A</v>
      </c>
      <c r="HJ48" s="173" t="e">
        <f t="shared" si="301"/>
        <v>#N/A</v>
      </c>
      <c r="HK48" s="173" t="e">
        <f t="shared" si="302"/>
        <v>#N/A</v>
      </c>
      <c r="HL48" s="173" t="e">
        <f t="shared" si="303"/>
        <v>#N/A</v>
      </c>
      <c r="HM48" s="173" t="e">
        <f t="shared" si="304"/>
        <v>#N/A</v>
      </c>
      <c r="HN48" s="173" t="e">
        <f t="shared" si="305"/>
        <v>#N/A</v>
      </c>
      <c r="HO48" s="173" t="e">
        <f t="shared" si="306"/>
        <v>#N/A</v>
      </c>
      <c r="HP48" s="173" t="e">
        <f t="shared" si="307"/>
        <v>#N/A</v>
      </c>
      <c r="HQ48" s="173" t="e">
        <f t="shared" si="308"/>
        <v>#N/A</v>
      </c>
      <c r="HR48" s="173" t="e">
        <f t="shared" si="309"/>
        <v>#N/A</v>
      </c>
      <c r="HS48" s="173" t="e">
        <f t="shared" si="310"/>
        <v>#N/A</v>
      </c>
      <c r="HT48" s="173" t="e">
        <f t="shared" si="311"/>
        <v>#N/A</v>
      </c>
    </row>
    <row r="49" spans="1:228" hidden="1" x14ac:dyDescent="0.25">
      <c r="A49" s="4">
        <v>46</v>
      </c>
      <c r="B49" s="113"/>
      <c r="C49" s="121"/>
      <c r="D49" s="126" t="str">
        <f t="shared" si="205"/>
        <v/>
      </c>
      <c r="E49" s="99"/>
      <c r="F49" s="126" t="str">
        <f t="shared" si="206"/>
        <v/>
      </c>
      <c r="G49" s="121"/>
      <c r="H49" s="114"/>
      <c r="I49" s="36" t="str">
        <f t="shared" si="0"/>
        <v/>
      </c>
      <c r="J49" s="36" t="str">
        <f t="shared" si="1"/>
        <v/>
      </c>
      <c r="K49" s="77" t="str">
        <f t="shared" si="109"/>
        <v/>
      </c>
      <c r="L49" s="23"/>
      <c r="M49" s="58"/>
      <c r="N49" s="300"/>
      <c r="O49" s="78" t="str">
        <f>IF(AND(D49&gt;0,E49&gt;0,F49&gt;0),IF(ISBLANK(N49),IF(ISBLANK(L49),"",(F49-D49)*VLOOKUP(L49,VLookups!$A$4:$B$13,2,FALSE)),N49),"")</f>
        <v/>
      </c>
      <c r="P49" s="79" t="str">
        <f t="shared" si="207"/>
        <v/>
      </c>
      <c r="Q49" s="99"/>
      <c r="R49" s="290" t="str">
        <f>IF(AND(Q49&gt;0,E49&gt;0,NOT(O49="")),ABS(VLOOKUP($Q$1,VLookups!$A$43:$B$44,2,FALSE)-_xlfn.NORM.DIST(Q49,K49,O49,TRUE)),"")</f>
        <v/>
      </c>
      <c r="S49" s="98" t="str">
        <f>IF(AND($D49&gt;0,$E49&gt;0,$F49&gt;0,NOT(ISBLANK($L49))),_xlfn.NORM.INV(ABS(VLOOKUP($Q$1,VLookups!$A$43:$B$44,2,FALSE)-S$3),$K49,$O49),"")</f>
        <v/>
      </c>
      <c r="T49" s="97" t="str">
        <f>IF(AND($D49&gt;0,$E49&gt;0,$F49&gt;0,NOT(ISBLANK($L49))),_xlfn.NORM.INV(ABS(VLOOKUP($Q$1,VLookups!$A$43:$B$44,2,FALSE)-T$3),$K49,$O49),"")</f>
        <v/>
      </c>
      <c r="U49" s="98" t="str">
        <f>IF(AND($D49&gt;0,$E49&gt;0,$F49&gt;0,NOT(ISBLANK($L49))),_xlfn.NORM.INV(ABS(VLOOKUP($Q$1,VLookups!$A$43:$B$44,2,FALSE)-U$3),$K49,$O49),"")</f>
        <v/>
      </c>
      <c r="V49" s="97" t="str">
        <f>IF(AND($D49&gt;0,$E49&gt;0,$F49&gt;0,NOT(ISBLANK($L49))),_xlfn.NORM.INV(ABS(VLOOKUP($Q$1,VLookups!$A$43:$B$44,2,FALSE)-V$3),$K49,$O49),"")</f>
        <v/>
      </c>
      <c r="W49" s="98" t="str">
        <f>IF(AND($D49&gt;0,$E49&gt;0,$F49&gt;0,NOT(ISBLANK($L49))),_xlfn.NORM.INV(ABS(VLOOKUP($Q$1,VLookups!$A$43:$B$44,2,FALSE)-W$3),$K49,$O49),"")</f>
        <v/>
      </c>
      <c r="X49" s="97" t="str">
        <f>IF(AND($D49&gt;0,$E49&gt;0,$F49&gt;0,NOT(ISBLANK($L49))),_xlfn.NORM.INV(ABS(VLOOKUP($Q$1,VLookups!$A$43:$B$44,2,FALSE)-X$3),$K49,$O49),"")</f>
        <v/>
      </c>
      <c r="Y49" s="5"/>
      <c r="Z49" s="172"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3" t="e">
        <f t="shared" si="211"/>
        <v>#N/A</v>
      </c>
      <c r="DY49" s="173" t="e">
        <f t="shared" si="212"/>
        <v>#N/A</v>
      </c>
      <c r="DZ49" s="173" t="e">
        <f t="shared" si="213"/>
        <v>#N/A</v>
      </c>
      <c r="EA49" s="173" t="e">
        <f t="shared" si="214"/>
        <v>#N/A</v>
      </c>
      <c r="EB49" s="173" t="e">
        <f t="shared" si="215"/>
        <v>#N/A</v>
      </c>
      <c r="EC49" s="173" t="e">
        <f t="shared" si="216"/>
        <v>#N/A</v>
      </c>
      <c r="ED49" s="173" t="e">
        <f t="shared" si="217"/>
        <v>#N/A</v>
      </c>
      <c r="EE49" s="173" t="e">
        <f t="shared" si="218"/>
        <v>#N/A</v>
      </c>
      <c r="EF49" s="173" t="e">
        <f t="shared" si="219"/>
        <v>#N/A</v>
      </c>
      <c r="EG49" s="173" t="e">
        <f t="shared" si="220"/>
        <v>#N/A</v>
      </c>
      <c r="EH49" s="173" t="e">
        <f t="shared" si="221"/>
        <v>#N/A</v>
      </c>
      <c r="EI49" s="173" t="e">
        <f t="shared" si="222"/>
        <v>#N/A</v>
      </c>
      <c r="EJ49" s="173" t="e">
        <f t="shared" si="223"/>
        <v>#N/A</v>
      </c>
      <c r="EK49" s="173" t="e">
        <f t="shared" si="224"/>
        <v>#N/A</v>
      </c>
      <c r="EL49" s="173" t="e">
        <f t="shared" si="225"/>
        <v>#N/A</v>
      </c>
      <c r="EM49" s="173" t="e">
        <f t="shared" si="226"/>
        <v>#N/A</v>
      </c>
      <c r="EN49" s="173" t="e">
        <f t="shared" si="227"/>
        <v>#N/A</v>
      </c>
      <c r="EO49" s="173" t="e">
        <f t="shared" si="228"/>
        <v>#N/A</v>
      </c>
      <c r="EP49" s="173" t="e">
        <f t="shared" si="229"/>
        <v>#N/A</v>
      </c>
      <c r="EQ49" s="173" t="e">
        <f t="shared" si="230"/>
        <v>#N/A</v>
      </c>
      <c r="ER49" s="173" t="e">
        <f t="shared" si="231"/>
        <v>#N/A</v>
      </c>
      <c r="ES49" s="173" t="e">
        <f t="shared" si="232"/>
        <v>#N/A</v>
      </c>
      <c r="ET49" s="173" t="e">
        <f t="shared" si="233"/>
        <v>#N/A</v>
      </c>
      <c r="EU49" s="173" t="e">
        <f t="shared" si="234"/>
        <v>#N/A</v>
      </c>
      <c r="EV49" s="173" t="e">
        <f t="shared" si="235"/>
        <v>#N/A</v>
      </c>
      <c r="EW49" s="173" t="e">
        <f t="shared" si="236"/>
        <v>#N/A</v>
      </c>
      <c r="EX49" s="173" t="e">
        <f t="shared" si="237"/>
        <v>#N/A</v>
      </c>
      <c r="EY49" s="173" t="e">
        <f t="shared" si="238"/>
        <v>#N/A</v>
      </c>
      <c r="EZ49" s="173" t="e">
        <f t="shared" si="239"/>
        <v>#N/A</v>
      </c>
      <c r="FA49" s="173" t="e">
        <f t="shared" si="240"/>
        <v>#N/A</v>
      </c>
      <c r="FB49" s="173" t="e">
        <f t="shared" si="241"/>
        <v>#N/A</v>
      </c>
      <c r="FC49" s="173" t="e">
        <f t="shared" si="242"/>
        <v>#N/A</v>
      </c>
      <c r="FD49" s="173" t="e">
        <f t="shared" si="243"/>
        <v>#N/A</v>
      </c>
      <c r="FE49" s="173" t="e">
        <f t="shared" si="244"/>
        <v>#N/A</v>
      </c>
      <c r="FF49" s="173" t="e">
        <f t="shared" si="245"/>
        <v>#N/A</v>
      </c>
      <c r="FG49" s="173" t="e">
        <f t="shared" si="246"/>
        <v>#N/A</v>
      </c>
      <c r="FH49" s="173" t="e">
        <f t="shared" si="247"/>
        <v>#N/A</v>
      </c>
      <c r="FI49" s="173" t="e">
        <f t="shared" si="248"/>
        <v>#N/A</v>
      </c>
      <c r="FJ49" s="173" t="e">
        <f t="shared" si="249"/>
        <v>#N/A</v>
      </c>
      <c r="FK49" s="173" t="e">
        <f t="shared" si="250"/>
        <v>#N/A</v>
      </c>
      <c r="FL49" s="173" t="e">
        <f t="shared" si="251"/>
        <v>#N/A</v>
      </c>
      <c r="FM49" s="173" t="e">
        <f t="shared" si="252"/>
        <v>#N/A</v>
      </c>
      <c r="FN49" s="173" t="e">
        <f t="shared" si="253"/>
        <v>#N/A</v>
      </c>
      <c r="FO49" s="173" t="e">
        <f t="shared" si="254"/>
        <v>#N/A</v>
      </c>
      <c r="FP49" s="173" t="e">
        <f t="shared" si="255"/>
        <v>#N/A</v>
      </c>
      <c r="FQ49" s="173" t="e">
        <f t="shared" si="256"/>
        <v>#N/A</v>
      </c>
      <c r="FR49" s="173" t="e">
        <f t="shared" si="257"/>
        <v>#N/A</v>
      </c>
      <c r="FS49" s="173" t="e">
        <f t="shared" si="258"/>
        <v>#N/A</v>
      </c>
      <c r="FT49" s="173" t="e">
        <f t="shared" si="259"/>
        <v>#N/A</v>
      </c>
      <c r="FU49" s="173" t="e">
        <f t="shared" si="260"/>
        <v>#N/A</v>
      </c>
      <c r="FV49" s="173" t="e">
        <f t="shared" si="261"/>
        <v>#N/A</v>
      </c>
      <c r="FW49" s="173" t="e">
        <f t="shared" si="262"/>
        <v>#N/A</v>
      </c>
      <c r="FX49" s="173" t="e">
        <f t="shared" si="263"/>
        <v>#N/A</v>
      </c>
      <c r="FY49" s="173" t="e">
        <f t="shared" si="264"/>
        <v>#N/A</v>
      </c>
      <c r="FZ49" s="173" t="e">
        <f t="shared" si="265"/>
        <v>#N/A</v>
      </c>
      <c r="GA49" s="173" t="e">
        <f t="shared" si="266"/>
        <v>#N/A</v>
      </c>
      <c r="GB49" s="173" t="e">
        <f t="shared" si="267"/>
        <v>#N/A</v>
      </c>
      <c r="GC49" s="173" t="e">
        <f t="shared" si="268"/>
        <v>#N/A</v>
      </c>
      <c r="GD49" s="173" t="e">
        <f t="shared" si="269"/>
        <v>#N/A</v>
      </c>
      <c r="GE49" s="173" t="e">
        <f t="shared" si="270"/>
        <v>#N/A</v>
      </c>
      <c r="GF49" s="173" t="e">
        <f t="shared" si="271"/>
        <v>#N/A</v>
      </c>
      <c r="GG49" s="173" t="e">
        <f t="shared" si="272"/>
        <v>#N/A</v>
      </c>
      <c r="GH49" s="173" t="e">
        <f t="shared" si="273"/>
        <v>#N/A</v>
      </c>
      <c r="GI49" s="173" t="e">
        <f t="shared" si="274"/>
        <v>#N/A</v>
      </c>
      <c r="GJ49" s="173" t="e">
        <f t="shared" si="275"/>
        <v>#N/A</v>
      </c>
      <c r="GK49" s="173" t="e">
        <f t="shared" si="276"/>
        <v>#N/A</v>
      </c>
      <c r="GL49" s="173" t="e">
        <f t="shared" si="277"/>
        <v>#N/A</v>
      </c>
      <c r="GM49" s="173" t="e">
        <f t="shared" si="278"/>
        <v>#N/A</v>
      </c>
      <c r="GN49" s="173" t="e">
        <f t="shared" si="279"/>
        <v>#N/A</v>
      </c>
      <c r="GO49" s="173" t="e">
        <f t="shared" si="280"/>
        <v>#N/A</v>
      </c>
      <c r="GP49" s="173" t="e">
        <f t="shared" si="281"/>
        <v>#N/A</v>
      </c>
      <c r="GQ49" s="173" t="e">
        <f t="shared" si="282"/>
        <v>#N/A</v>
      </c>
      <c r="GR49" s="173" t="e">
        <f t="shared" si="283"/>
        <v>#N/A</v>
      </c>
      <c r="GS49" s="173" t="e">
        <f t="shared" si="284"/>
        <v>#N/A</v>
      </c>
      <c r="GT49" s="173" t="e">
        <f t="shared" si="285"/>
        <v>#N/A</v>
      </c>
      <c r="GU49" s="173" t="e">
        <f t="shared" si="286"/>
        <v>#N/A</v>
      </c>
      <c r="GV49" s="173" t="e">
        <f t="shared" si="287"/>
        <v>#N/A</v>
      </c>
      <c r="GW49" s="173" t="e">
        <f t="shared" si="288"/>
        <v>#N/A</v>
      </c>
      <c r="GX49" s="173" t="e">
        <f t="shared" si="289"/>
        <v>#N/A</v>
      </c>
      <c r="GY49" s="173" t="e">
        <f t="shared" si="290"/>
        <v>#N/A</v>
      </c>
      <c r="GZ49" s="173" t="e">
        <f t="shared" si="291"/>
        <v>#N/A</v>
      </c>
      <c r="HA49" s="173" t="e">
        <f t="shared" si="292"/>
        <v>#N/A</v>
      </c>
      <c r="HB49" s="173" t="e">
        <f t="shared" si="293"/>
        <v>#N/A</v>
      </c>
      <c r="HC49" s="173" t="e">
        <f t="shared" si="294"/>
        <v>#N/A</v>
      </c>
      <c r="HD49" s="173" t="e">
        <f t="shared" si="295"/>
        <v>#N/A</v>
      </c>
      <c r="HE49" s="173" t="e">
        <f t="shared" si="296"/>
        <v>#N/A</v>
      </c>
      <c r="HF49" s="173" t="e">
        <f t="shared" si="297"/>
        <v>#N/A</v>
      </c>
      <c r="HG49" s="173" t="e">
        <f t="shared" si="298"/>
        <v>#N/A</v>
      </c>
      <c r="HH49" s="173" t="e">
        <f t="shared" si="299"/>
        <v>#N/A</v>
      </c>
      <c r="HI49" s="173" t="e">
        <f t="shared" si="300"/>
        <v>#N/A</v>
      </c>
      <c r="HJ49" s="173" t="e">
        <f t="shared" si="301"/>
        <v>#N/A</v>
      </c>
      <c r="HK49" s="173" t="e">
        <f t="shared" si="302"/>
        <v>#N/A</v>
      </c>
      <c r="HL49" s="173" t="e">
        <f t="shared" si="303"/>
        <v>#N/A</v>
      </c>
      <c r="HM49" s="173" t="e">
        <f t="shared" si="304"/>
        <v>#N/A</v>
      </c>
      <c r="HN49" s="173" t="e">
        <f t="shared" si="305"/>
        <v>#N/A</v>
      </c>
      <c r="HO49" s="173" t="e">
        <f t="shared" si="306"/>
        <v>#N/A</v>
      </c>
      <c r="HP49" s="173" t="e">
        <f t="shared" si="307"/>
        <v>#N/A</v>
      </c>
      <c r="HQ49" s="173" t="e">
        <f t="shared" si="308"/>
        <v>#N/A</v>
      </c>
      <c r="HR49" s="173" t="e">
        <f t="shared" si="309"/>
        <v>#N/A</v>
      </c>
      <c r="HS49" s="173" t="e">
        <f t="shared" si="310"/>
        <v>#N/A</v>
      </c>
      <c r="HT49" s="173" t="e">
        <f t="shared" si="311"/>
        <v>#N/A</v>
      </c>
    </row>
    <row r="50" spans="1:228" hidden="1" x14ac:dyDescent="0.25">
      <c r="A50" s="4">
        <v>47</v>
      </c>
      <c r="B50" s="113"/>
      <c r="C50" s="121"/>
      <c r="D50" s="126" t="str">
        <f t="shared" si="205"/>
        <v/>
      </c>
      <c r="E50" s="99"/>
      <c r="F50" s="126" t="str">
        <f t="shared" si="206"/>
        <v/>
      </c>
      <c r="G50" s="121"/>
      <c r="H50" s="114"/>
      <c r="I50" s="36" t="str">
        <f t="shared" si="0"/>
        <v/>
      </c>
      <c r="J50" s="36" t="str">
        <f t="shared" si="1"/>
        <v/>
      </c>
      <c r="K50" s="77" t="str">
        <f t="shared" si="109"/>
        <v/>
      </c>
      <c r="L50" s="23"/>
      <c r="M50" s="58"/>
      <c r="N50" s="300"/>
      <c r="O50" s="78" t="str">
        <f>IF(AND(D50&gt;0,E50&gt;0,F50&gt;0),IF(ISBLANK(N50),IF(ISBLANK(L50),"",(F50-D50)*VLOOKUP(L50,VLookups!$A$4:$B$13,2,FALSE)),N50),"")</f>
        <v/>
      </c>
      <c r="P50" s="79" t="str">
        <f t="shared" si="207"/>
        <v/>
      </c>
      <c r="Q50" s="99"/>
      <c r="R50" s="290" t="str">
        <f>IF(AND(Q50&gt;0,E50&gt;0,NOT(O50="")),ABS(VLOOKUP($Q$1,VLookups!$A$43:$B$44,2,FALSE)-_xlfn.NORM.DIST(Q50,K50,O50,TRUE)),"")</f>
        <v/>
      </c>
      <c r="S50" s="98" t="str">
        <f>IF(AND($D50&gt;0,$E50&gt;0,$F50&gt;0,NOT(ISBLANK($L50))),_xlfn.NORM.INV(ABS(VLOOKUP($Q$1,VLookups!$A$43:$B$44,2,FALSE)-S$3),$K50,$O50),"")</f>
        <v/>
      </c>
      <c r="T50" s="97" t="str">
        <f>IF(AND($D50&gt;0,$E50&gt;0,$F50&gt;0,NOT(ISBLANK($L50))),_xlfn.NORM.INV(ABS(VLOOKUP($Q$1,VLookups!$A$43:$B$44,2,FALSE)-T$3),$K50,$O50),"")</f>
        <v/>
      </c>
      <c r="U50" s="98" t="str">
        <f>IF(AND($D50&gt;0,$E50&gt;0,$F50&gt;0,NOT(ISBLANK($L50))),_xlfn.NORM.INV(ABS(VLOOKUP($Q$1,VLookups!$A$43:$B$44,2,FALSE)-U$3),$K50,$O50),"")</f>
        <v/>
      </c>
      <c r="V50" s="97" t="str">
        <f>IF(AND($D50&gt;0,$E50&gt;0,$F50&gt;0,NOT(ISBLANK($L50))),_xlfn.NORM.INV(ABS(VLOOKUP($Q$1,VLookups!$A$43:$B$44,2,FALSE)-V$3),$K50,$O50),"")</f>
        <v/>
      </c>
      <c r="W50" s="98" t="str">
        <f>IF(AND($D50&gt;0,$E50&gt;0,$F50&gt;0,NOT(ISBLANK($L50))),_xlfn.NORM.INV(ABS(VLOOKUP($Q$1,VLookups!$A$43:$B$44,2,FALSE)-W$3),$K50,$O50),"")</f>
        <v/>
      </c>
      <c r="X50" s="97" t="str">
        <f>IF(AND($D50&gt;0,$E50&gt;0,$F50&gt;0,NOT(ISBLANK($L50))),_xlfn.NORM.INV(ABS(VLOOKUP($Q$1,VLookups!$A$43:$B$44,2,FALSE)-X$3),$K50,$O50),"")</f>
        <v/>
      </c>
      <c r="Y50" s="5"/>
      <c r="Z50" s="172"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3" t="e">
        <f t="shared" si="211"/>
        <v>#N/A</v>
      </c>
      <c r="DY50" s="173" t="e">
        <f t="shared" si="212"/>
        <v>#N/A</v>
      </c>
      <c r="DZ50" s="173" t="e">
        <f t="shared" si="213"/>
        <v>#N/A</v>
      </c>
      <c r="EA50" s="173" t="e">
        <f t="shared" si="214"/>
        <v>#N/A</v>
      </c>
      <c r="EB50" s="173" t="e">
        <f t="shared" si="215"/>
        <v>#N/A</v>
      </c>
      <c r="EC50" s="173" t="e">
        <f t="shared" si="216"/>
        <v>#N/A</v>
      </c>
      <c r="ED50" s="173" t="e">
        <f t="shared" si="217"/>
        <v>#N/A</v>
      </c>
      <c r="EE50" s="173" t="e">
        <f t="shared" si="218"/>
        <v>#N/A</v>
      </c>
      <c r="EF50" s="173" t="e">
        <f t="shared" si="219"/>
        <v>#N/A</v>
      </c>
      <c r="EG50" s="173" t="e">
        <f t="shared" si="220"/>
        <v>#N/A</v>
      </c>
      <c r="EH50" s="173" t="e">
        <f t="shared" si="221"/>
        <v>#N/A</v>
      </c>
      <c r="EI50" s="173" t="e">
        <f t="shared" si="222"/>
        <v>#N/A</v>
      </c>
      <c r="EJ50" s="173" t="e">
        <f t="shared" si="223"/>
        <v>#N/A</v>
      </c>
      <c r="EK50" s="173" t="e">
        <f t="shared" si="224"/>
        <v>#N/A</v>
      </c>
      <c r="EL50" s="173" t="e">
        <f t="shared" si="225"/>
        <v>#N/A</v>
      </c>
      <c r="EM50" s="173" t="e">
        <f t="shared" si="226"/>
        <v>#N/A</v>
      </c>
      <c r="EN50" s="173" t="e">
        <f t="shared" si="227"/>
        <v>#N/A</v>
      </c>
      <c r="EO50" s="173" t="e">
        <f t="shared" si="228"/>
        <v>#N/A</v>
      </c>
      <c r="EP50" s="173" t="e">
        <f t="shared" si="229"/>
        <v>#N/A</v>
      </c>
      <c r="EQ50" s="173" t="e">
        <f t="shared" si="230"/>
        <v>#N/A</v>
      </c>
      <c r="ER50" s="173" t="e">
        <f t="shared" si="231"/>
        <v>#N/A</v>
      </c>
      <c r="ES50" s="173" t="e">
        <f t="shared" si="232"/>
        <v>#N/A</v>
      </c>
      <c r="ET50" s="173" t="e">
        <f t="shared" si="233"/>
        <v>#N/A</v>
      </c>
      <c r="EU50" s="173" t="e">
        <f t="shared" si="234"/>
        <v>#N/A</v>
      </c>
      <c r="EV50" s="173" t="e">
        <f t="shared" si="235"/>
        <v>#N/A</v>
      </c>
      <c r="EW50" s="173" t="e">
        <f t="shared" si="236"/>
        <v>#N/A</v>
      </c>
      <c r="EX50" s="173" t="e">
        <f t="shared" si="237"/>
        <v>#N/A</v>
      </c>
      <c r="EY50" s="173" t="e">
        <f t="shared" si="238"/>
        <v>#N/A</v>
      </c>
      <c r="EZ50" s="173" t="e">
        <f t="shared" si="239"/>
        <v>#N/A</v>
      </c>
      <c r="FA50" s="173" t="e">
        <f t="shared" si="240"/>
        <v>#N/A</v>
      </c>
      <c r="FB50" s="173" t="e">
        <f t="shared" si="241"/>
        <v>#N/A</v>
      </c>
      <c r="FC50" s="173" t="e">
        <f t="shared" si="242"/>
        <v>#N/A</v>
      </c>
      <c r="FD50" s="173" t="e">
        <f t="shared" si="243"/>
        <v>#N/A</v>
      </c>
      <c r="FE50" s="173" t="e">
        <f t="shared" si="244"/>
        <v>#N/A</v>
      </c>
      <c r="FF50" s="173" t="e">
        <f t="shared" si="245"/>
        <v>#N/A</v>
      </c>
      <c r="FG50" s="173" t="e">
        <f t="shared" si="246"/>
        <v>#N/A</v>
      </c>
      <c r="FH50" s="173" t="e">
        <f t="shared" si="247"/>
        <v>#N/A</v>
      </c>
      <c r="FI50" s="173" t="e">
        <f t="shared" si="248"/>
        <v>#N/A</v>
      </c>
      <c r="FJ50" s="173" t="e">
        <f t="shared" si="249"/>
        <v>#N/A</v>
      </c>
      <c r="FK50" s="173" t="e">
        <f t="shared" si="250"/>
        <v>#N/A</v>
      </c>
      <c r="FL50" s="173" t="e">
        <f t="shared" si="251"/>
        <v>#N/A</v>
      </c>
      <c r="FM50" s="173" t="e">
        <f t="shared" si="252"/>
        <v>#N/A</v>
      </c>
      <c r="FN50" s="173" t="e">
        <f t="shared" si="253"/>
        <v>#N/A</v>
      </c>
      <c r="FO50" s="173" t="e">
        <f t="shared" si="254"/>
        <v>#N/A</v>
      </c>
      <c r="FP50" s="173" t="e">
        <f t="shared" si="255"/>
        <v>#N/A</v>
      </c>
      <c r="FQ50" s="173" t="e">
        <f t="shared" si="256"/>
        <v>#N/A</v>
      </c>
      <c r="FR50" s="173" t="e">
        <f t="shared" si="257"/>
        <v>#N/A</v>
      </c>
      <c r="FS50" s="173" t="e">
        <f t="shared" si="258"/>
        <v>#N/A</v>
      </c>
      <c r="FT50" s="173" t="e">
        <f t="shared" si="259"/>
        <v>#N/A</v>
      </c>
      <c r="FU50" s="173" t="e">
        <f t="shared" si="260"/>
        <v>#N/A</v>
      </c>
      <c r="FV50" s="173" t="e">
        <f t="shared" si="261"/>
        <v>#N/A</v>
      </c>
      <c r="FW50" s="173" t="e">
        <f t="shared" si="262"/>
        <v>#N/A</v>
      </c>
      <c r="FX50" s="173" t="e">
        <f t="shared" si="263"/>
        <v>#N/A</v>
      </c>
      <c r="FY50" s="173" t="e">
        <f t="shared" si="264"/>
        <v>#N/A</v>
      </c>
      <c r="FZ50" s="173" t="e">
        <f t="shared" si="265"/>
        <v>#N/A</v>
      </c>
      <c r="GA50" s="173" t="e">
        <f t="shared" si="266"/>
        <v>#N/A</v>
      </c>
      <c r="GB50" s="173" t="e">
        <f t="shared" si="267"/>
        <v>#N/A</v>
      </c>
      <c r="GC50" s="173" t="e">
        <f t="shared" si="268"/>
        <v>#N/A</v>
      </c>
      <c r="GD50" s="173" t="e">
        <f t="shared" si="269"/>
        <v>#N/A</v>
      </c>
      <c r="GE50" s="173" t="e">
        <f t="shared" si="270"/>
        <v>#N/A</v>
      </c>
      <c r="GF50" s="173" t="e">
        <f t="shared" si="271"/>
        <v>#N/A</v>
      </c>
      <c r="GG50" s="173" t="e">
        <f t="shared" si="272"/>
        <v>#N/A</v>
      </c>
      <c r="GH50" s="173" t="e">
        <f t="shared" si="273"/>
        <v>#N/A</v>
      </c>
      <c r="GI50" s="173" t="e">
        <f t="shared" si="274"/>
        <v>#N/A</v>
      </c>
      <c r="GJ50" s="173" t="e">
        <f t="shared" si="275"/>
        <v>#N/A</v>
      </c>
      <c r="GK50" s="173" t="e">
        <f t="shared" si="276"/>
        <v>#N/A</v>
      </c>
      <c r="GL50" s="173" t="e">
        <f t="shared" si="277"/>
        <v>#N/A</v>
      </c>
      <c r="GM50" s="173" t="e">
        <f t="shared" si="278"/>
        <v>#N/A</v>
      </c>
      <c r="GN50" s="173" t="e">
        <f t="shared" si="279"/>
        <v>#N/A</v>
      </c>
      <c r="GO50" s="173" t="e">
        <f t="shared" si="280"/>
        <v>#N/A</v>
      </c>
      <c r="GP50" s="173" t="e">
        <f t="shared" si="281"/>
        <v>#N/A</v>
      </c>
      <c r="GQ50" s="173" t="e">
        <f t="shared" si="282"/>
        <v>#N/A</v>
      </c>
      <c r="GR50" s="173" t="e">
        <f t="shared" si="283"/>
        <v>#N/A</v>
      </c>
      <c r="GS50" s="173" t="e">
        <f t="shared" si="284"/>
        <v>#N/A</v>
      </c>
      <c r="GT50" s="173" t="e">
        <f t="shared" si="285"/>
        <v>#N/A</v>
      </c>
      <c r="GU50" s="173" t="e">
        <f t="shared" si="286"/>
        <v>#N/A</v>
      </c>
      <c r="GV50" s="173" t="e">
        <f t="shared" si="287"/>
        <v>#N/A</v>
      </c>
      <c r="GW50" s="173" t="e">
        <f t="shared" si="288"/>
        <v>#N/A</v>
      </c>
      <c r="GX50" s="173" t="e">
        <f t="shared" si="289"/>
        <v>#N/A</v>
      </c>
      <c r="GY50" s="173" t="e">
        <f t="shared" si="290"/>
        <v>#N/A</v>
      </c>
      <c r="GZ50" s="173" t="e">
        <f t="shared" si="291"/>
        <v>#N/A</v>
      </c>
      <c r="HA50" s="173" t="e">
        <f t="shared" si="292"/>
        <v>#N/A</v>
      </c>
      <c r="HB50" s="173" t="e">
        <f t="shared" si="293"/>
        <v>#N/A</v>
      </c>
      <c r="HC50" s="173" t="e">
        <f t="shared" si="294"/>
        <v>#N/A</v>
      </c>
      <c r="HD50" s="173" t="e">
        <f t="shared" si="295"/>
        <v>#N/A</v>
      </c>
      <c r="HE50" s="173" t="e">
        <f t="shared" si="296"/>
        <v>#N/A</v>
      </c>
      <c r="HF50" s="173" t="e">
        <f t="shared" si="297"/>
        <v>#N/A</v>
      </c>
      <c r="HG50" s="173" t="e">
        <f t="shared" si="298"/>
        <v>#N/A</v>
      </c>
      <c r="HH50" s="173" t="e">
        <f t="shared" si="299"/>
        <v>#N/A</v>
      </c>
      <c r="HI50" s="173" t="e">
        <f t="shared" si="300"/>
        <v>#N/A</v>
      </c>
      <c r="HJ50" s="173" t="e">
        <f t="shared" si="301"/>
        <v>#N/A</v>
      </c>
      <c r="HK50" s="173" t="e">
        <f t="shared" si="302"/>
        <v>#N/A</v>
      </c>
      <c r="HL50" s="173" t="e">
        <f t="shared" si="303"/>
        <v>#N/A</v>
      </c>
      <c r="HM50" s="173" t="e">
        <f t="shared" si="304"/>
        <v>#N/A</v>
      </c>
      <c r="HN50" s="173" t="e">
        <f t="shared" si="305"/>
        <v>#N/A</v>
      </c>
      <c r="HO50" s="173" t="e">
        <f t="shared" si="306"/>
        <v>#N/A</v>
      </c>
      <c r="HP50" s="173" t="e">
        <f t="shared" si="307"/>
        <v>#N/A</v>
      </c>
      <c r="HQ50" s="173" t="e">
        <f t="shared" si="308"/>
        <v>#N/A</v>
      </c>
      <c r="HR50" s="173" t="e">
        <f t="shared" si="309"/>
        <v>#N/A</v>
      </c>
      <c r="HS50" s="173" t="e">
        <f t="shared" si="310"/>
        <v>#N/A</v>
      </c>
      <c r="HT50" s="173" t="e">
        <f t="shared" si="311"/>
        <v>#N/A</v>
      </c>
    </row>
    <row r="51" spans="1:228" hidden="1" x14ac:dyDescent="0.25">
      <c r="A51" s="4">
        <v>48</v>
      </c>
      <c r="B51" s="113"/>
      <c r="C51" s="121"/>
      <c r="D51" s="126" t="str">
        <f t="shared" si="205"/>
        <v/>
      </c>
      <c r="E51" s="99"/>
      <c r="F51" s="126" t="str">
        <f t="shared" si="206"/>
        <v/>
      </c>
      <c r="G51" s="121"/>
      <c r="H51" s="114"/>
      <c r="I51" s="36" t="str">
        <f t="shared" si="0"/>
        <v/>
      </c>
      <c r="J51" s="36" t="str">
        <f t="shared" si="1"/>
        <v/>
      </c>
      <c r="K51" s="77" t="str">
        <f t="shared" si="109"/>
        <v/>
      </c>
      <c r="L51" s="23"/>
      <c r="M51" s="58"/>
      <c r="N51" s="300"/>
      <c r="O51" s="78" t="str">
        <f>IF(AND(D51&gt;0,E51&gt;0,F51&gt;0),IF(ISBLANK(N51),IF(ISBLANK(L51),"",(F51-D51)*VLOOKUP(L51,VLookups!$A$4:$B$13,2,FALSE)),N51),"")</f>
        <v/>
      </c>
      <c r="P51" s="79" t="str">
        <f t="shared" si="207"/>
        <v/>
      </c>
      <c r="Q51" s="99"/>
      <c r="R51" s="290" t="str">
        <f>IF(AND(Q51&gt;0,E51&gt;0,NOT(O51="")),ABS(VLOOKUP($Q$1,VLookups!$A$43:$B$44,2,FALSE)-_xlfn.NORM.DIST(Q51,K51,O51,TRUE)),"")</f>
        <v/>
      </c>
      <c r="S51" s="98" t="str">
        <f>IF(AND($D51&gt;0,$E51&gt;0,$F51&gt;0,NOT(ISBLANK($L51))),_xlfn.NORM.INV(ABS(VLOOKUP($Q$1,VLookups!$A$43:$B$44,2,FALSE)-S$3),$K51,$O51),"")</f>
        <v/>
      </c>
      <c r="T51" s="97" t="str">
        <f>IF(AND($D51&gt;0,$E51&gt;0,$F51&gt;0,NOT(ISBLANK($L51))),_xlfn.NORM.INV(ABS(VLOOKUP($Q$1,VLookups!$A$43:$B$44,2,FALSE)-T$3),$K51,$O51),"")</f>
        <v/>
      </c>
      <c r="U51" s="98" t="str">
        <f>IF(AND($D51&gt;0,$E51&gt;0,$F51&gt;0,NOT(ISBLANK($L51))),_xlfn.NORM.INV(ABS(VLOOKUP($Q$1,VLookups!$A$43:$B$44,2,FALSE)-U$3),$K51,$O51),"")</f>
        <v/>
      </c>
      <c r="V51" s="97" t="str">
        <f>IF(AND($D51&gt;0,$E51&gt;0,$F51&gt;0,NOT(ISBLANK($L51))),_xlfn.NORM.INV(ABS(VLOOKUP($Q$1,VLookups!$A$43:$B$44,2,FALSE)-V$3),$K51,$O51),"")</f>
        <v/>
      </c>
      <c r="W51" s="98" t="str">
        <f>IF(AND($D51&gt;0,$E51&gt;0,$F51&gt;0,NOT(ISBLANK($L51))),_xlfn.NORM.INV(ABS(VLOOKUP($Q$1,VLookups!$A$43:$B$44,2,FALSE)-W$3),$K51,$O51),"")</f>
        <v/>
      </c>
      <c r="X51" s="97" t="str">
        <f>IF(AND($D51&gt;0,$E51&gt;0,$F51&gt;0,NOT(ISBLANK($L51))),_xlfn.NORM.INV(ABS(VLOOKUP($Q$1,VLookups!$A$43:$B$44,2,FALSE)-X$3),$K51,$O51),"")</f>
        <v/>
      </c>
      <c r="Y51" s="5"/>
      <c r="Z51" s="172"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3" t="e">
        <f t="shared" si="211"/>
        <v>#N/A</v>
      </c>
      <c r="DY51" s="173" t="e">
        <f t="shared" si="212"/>
        <v>#N/A</v>
      </c>
      <c r="DZ51" s="173" t="e">
        <f t="shared" si="213"/>
        <v>#N/A</v>
      </c>
      <c r="EA51" s="173" t="e">
        <f t="shared" si="214"/>
        <v>#N/A</v>
      </c>
      <c r="EB51" s="173" t="e">
        <f t="shared" si="215"/>
        <v>#N/A</v>
      </c>
      <c r="EC51" s="173" t="e">
        <f t="shared" si="216"/>
        <v>#N/A</v>
      </c>
      <c r="ED51" s="173" t="e">
        <f t="shared" si="217"/>
        <v>#N/A</v>
      </c>
      <c r="EE51" s="173" t="e">
        <f t="shared" si="218"/>
        <v>#N/A</v>
      </c>
      <c r="EF51" s="173" t="e">
        <f t="shared" si="219"/>
        <v>#N/A</v>
      </c>
      <c r="EG51" s="173" t="e">
        <f t="shared" si="220"/>
        <v>#N/A</v>
      </c>
      <c r="EH51" s="173" t="e">
        <f t="shared" si="221"/>
        <v>#N/A</v>
      </c>
      <c r="EI51" s="173" t="e">
        <f t="shared" si="222"/>
        <v>#N/A</v>
      </c>
      <c r="EJ51" s="173" t="e">
        <f t="shared" si="223"/>
        <v>#N/A</v>
      </c>
      <c r="EK51" s="173" t="e">
        <f t="shared" si="224"/>
        <v>#N/A</v>
      </c>
      <c r="EL51" s="173" t="e">
        <f t="shared" si="225"/>
        <v>#N/A</v>
      </c>
      <c r="EM51" s="173" t="e">
        <f t="shared" si="226"/>
        <v>#N/A</v>
      </c>
      <c r="EN51" s="173" t="e">
        <f t="shared" si="227"/>
        <v>#N/A</v>
      </c>
      <c r="EO51" s="173" t="e">
        <f t="shared" si="228"/>
        <v>#N/A</v>
      </c>
      <c r="EP51" s="173" t="e">
        <f t="shared" si="229"/>
        <v>#N/A</v>
      </c>
      <c r="EQ51" s="173" t="e">
        <f t="shared" si="230"/>
        <v>#N/A</v>
      </c>
      <c r="ER51" s="173" t="e">
        <f t="shared" si="231"/>
        <v>#N/A</v>
      </c>
      <c r="ES51" s="173" t="e">
        <f t="shared" si="232"/>
        <v>#N/A</v>
      </c>
      <c r="ET51" s="173" t="e">
        <f t="shared" si="233"/>
        <v>#N/A</v>
      </c>
      <c r="EU51" s="173" t="e">
        <f t="shared" si="234"/>
        <v>#N/A</v>
      </c>
      <c r="EV51" s="173" t="e">
        <f t="shared" si="235"/>
        <v>#N/A</v>
      </c>
      <c r="EW51" s="173" t="e">
        <f t="shared" si="236"/>
        <v>#N/A</v>
      </c>
      <c r="EX51" s="173" t="e">
        <f t="shared" si="237"/>
        <v>#N/A</v>
      </c>
      <c r="EY51" s="173" t="e">
        <f t="shared" si="238"/>
        <v>#N/A</v>
      </c>
      <c r="EZ51" s="173" t="e">
        <f t="shared" si="239"/>
        <v>#N/A</v>
      </c>
      <c r="FA51" s="173" t="e">
        <f t="shared" si="240"/>
        <v>#N/A</v>
      </c>
      <c r="FB51" s="173" t="e">
        <f t="shared" si="241"/>
        <v>#N/A</v>
      </c>
      <c r="FC51" s="173" t="e">
        <f t="shared" si="242"/>
        <v>#N/A</v>
      </c>
      <c r="FD51" s="173" t="e">
        <f t="shared" si="243"/>
        <v>#N/A</v>
      </c>
      <c r="FE51" s="173" t="e">
        <f t="shared" si="244"/>
        <v>#N/A</v>
      </c>
      <c r="FF51" s="173" t="e">
        <f t="shared" si="245"/>
        <v>#N/A</v>
      </c>
      <c r="FG51" s="173" t="e">
        <f t="shared" si="246"/>
        <v>#N/A</v>
      </c>
      <c r="FH51" s="173" t="e">
        <f t="shared" si="247"/>
        <v>#N/A</v>
      </c>
      <c r="FI51" s="173" t="e">
        <f t="shared" si="248"/>
        <v>#N/A</v>
      </c>
      <c r="FJ51" s="173" t="e">
        <f t="shared" si="249"/>
        <v>#N/A</v>
      </c>
      <c r="FK51" s="173" t="e">
        <f t="shared" si="250"/>
        <v>#N/A</v>
      </c>
      <c r="FL51" s="173" t="e">
        <f t="shared" si="251"/>
        <v>#N/A</v>
      </c>
      <c r="FM51" s="173" t="e">
        <f t="shared" si="252"/>
        <v>#N/A</v>
      </c>
      <c r="FN51" s="173" t="e">
        <f t="shared" si="253"/>
        <v>#N/A</v>
      </c>
      <c r="FO51" s="173" t="e">
        <f t="shared" si="254"/>
        <v>#N/A</v>
      </c>
      <c r="FP51" s="173" t="e">
        <f t="shared" si="255"/>
        <v>#N/A</v>
      </c>
      <c r="FQ51" s="173" t="e">
        <f t="shared" si="256"/>
        <v>#N/A</v>
      </c>
      <c r="FR51" s="173" t="e">
        <f t="shared" si="257"/>
        <v>#N/A</v>
      </c>
      <c r="FS51" s="173" t="e">
        <f t="shared" si="258"/>
        <v>#N/A</v>
      </c>
      <c r="FT51" s="173" t="e">
        <f t="shared" si="259"/>
        <v>#N/A</v>
      </c>
      <c r="FU51" s="173" t="e">
        <f t="shared" si="260"/>
        <v>#N/A</v>
      </c>
      <c r="FV51" s="173" t="e">
        <f t="shared" si="261"/>
        <v>#N/A</v>
      </c>
      <c r="FW51" s="173" t="e">
        <f t="shared" si="262"/>
        <v>#N/A</v>
      </c>
      <c r="FX51" s="173" t="e">
        <f t="shared" si="263"/>
        <v>#N/A</v>
      </c>
      <c r="FY51" s="173" t="e">
        <f t="shared" si="264"/>
        <v>#N/A</v>
      </c>
      <c r="FZ51" s="173" t="e">
        <f t="shared" si="265"/>
        <v>#N/A</v>
      </c>
      <c r="GA51" s="173" t="e">
        <f t="shared" si="266"/>
        <v>#N/A</v>
      </c>
      <c r="GB51" s="173" t="e">
        <f t="shared" si="267"/>
        <v>#N/A</v>
      </c>
      <c r="GC51" s="173" t="e">
        <f t="shared" si="268"/>
        <v>#N/A</v>
      </c>
      <c r="GD51" s="173" t="e">
        <f t="shared" si="269"/>
        <v>#N/A</v>
      </c>
      <c r="GE51" s="173" t="e">
        <f t="shared" si="270"/>
        <v>#N/A</v>
      </c>
      <c r="GF51" s="173" t="e">
        <f t="shared" si="271"/>
        <v>#N/A</v>
      </c>
      <c r="GG51" s="173" t="e">
        <f t="shared" si="272"/>
        <v>#N/A</v>
      </c>
      <c r="GH51" s="173" t="e">
        <f t="shared" si="273"/>
        <v>#N/A</v>
      </c>
      <c r="GI51" s="173" t="e">
        <f t="shared" si="274"/>
        <v>#N/A</v>
      </c>
      <c r="GJ51" s="173" t="e">
        <f t="shared" si="275"/>
        <v>#N/A</v>
      </c>
      <c r="GK51" s="173" t="e">
        <f t="shared" si="276"/>
        <v>#N/A</v>
      </c>
      <c r="GL51" s="173" t="e">
        <f t="shared" si="277"/>
        <v>#N/A</v>
      </c>
      <c r="GM51" s="173" t="e">
        <f t="shared" si="278"/>
        <v>#N/A</v>
      </c>
      <c r="GN51" s="173" t="e">
        <f t="shared" si="279"/>
        <v>#N/A</v>
      </c>
      <c r="GO51" s="173" t="e">
        <f t="shared" si="280"/>
        <v>#N/A</v>
      </c>
      <c r="GP51" s="173" t="e">
        <f t="shared" si="281"/>
        <v>#N/A</v>
      </c>
      <c r="GQ51" s="173" t="e">
        <f t="shared" si="282"/>
        <v>#N/A</v>
      </c>
      <c r="GR51" s="173" t="e">
        <f t="shared" si="283"/>
        <v>#N/A</v>
      </c>
      <c r="GS51" s="173" t="e">
        <f t="shared" si="284"/>
        <v>#N/A</v>
      </c>
      <c r="GT51" s="173" t="e">
        <f t="shared" si="285"/>
        <v>#N/A</v>
      </c>
      <c r="GU51" s="173" t="e">
        <f t="shared" si="286"/>
        <v>#N/A</v>
      </c>
      <c r="GV51" s="173" t="e">
        <f t="shared" si="287"/>
        <v>#N/A</v>
      </c>
      <c r="GW51" s="173" t="e">
        <f t="shared" si="288"/>
        <v>#N/A</v>
      </c>
      <c r="GX51" s="173" t="e">
        <f t="shared" si="289"/>
        <v>#N/A</v>
      </c>
      <c r="GY51" s="173" t="e">
        <f t="shared" si="290"/>
        <v>#N/A</v>
      </c>
      <c r="GZ51" s="173" t="e">
        <f t="shared" si="291"/>
        <v>#N/A</v>
      </c>
      <c r="HA51" s="173" t="e">
        <f t="shared" si="292"/>
        <v>#N/A</v>
      </c>
      <c r="HB51" s="173" t="e">
        <f t="shared" si="293"/>
        <v>#N/A</v>
      </c>
      <c r="HC51" s="173" t="e">
        <f t="shared" si="294"/>
        <v>#N/A</v>
      </c>
      <c r="HD51" s="173" t="e">
        <f t="shared" si="295"/>
        <v>#N/A</v>
      </c>
      <c r="HE51" s="173" t="e">
        <f t="shared" si="296"/>
        <v>#N/A</v>
      </c>
      <c r="HF51" s="173" t="e">
        <f t="shared" si="297"/>
        <v>#N/A</v>
      </c>
      <c r="HG51" s="173" t="e">
        <f t="shared" si="298"/>
        <v>#N/A</v>
      </c>
      <c r="HH51" s="173" t="e">
        <f t="shared" si="299"/>
        <v>#N/A</v>
      </c>
      <c r="HI51" s="173" t="e">
        <f t="shared" si="300"/>
        <v>#N/A</v>
      </c>
      <c r="HJ51" s="173" t="e">
        <f t="shared" si="301"/>
        <v>#N/A</v>
      </c>
      <c r="HK51" s="173" t="e">
        <f t="shared" si="302"/>
        <v>#N/A</v>
      </c>
      <c r="HL51" s="173" t="e">
        <f t="shared" si="303"/>
        <v>#N/A</v>
      </c>
      <c r="HM51" s="173" t="e">
        <f t="shared" si="304"/>
        <v>#N/A</v>
      </c>
      <c r="HN51" s="173" t="e">
        <f t="shared" si="305"/>
        <v>#N/A</v>
      </c>
      <c r="HO51" s="173" t="e">
        <f t="shared" si="306"/>
        <v>#N/A</v>
      </c>
      <c r="HP51" s="173" t="e">
        <f t="shared" si="307"/>
        <v>#N/A</v>
      </c>
      <c r="HQ51" s="173" t="e">
        <f t="shared" si="308"/>
        <v>#N/A</v>
      </c>
      <c r="HR51" s="173" t="e">
        <f t="shared" si="309"/>
        <v>#N/A</v>
      </c>
      <c r="HS51" s="173" t="e">
        <f t="shared" si="310"/>
        <v>#N/A</v>
      </c>
      <c r="HT51" s="173" t="e">
        <f t="shared" si="311"/>
        <v>#N/A</v>
      </c>
    </row>
    <row r="52" spans="1:228" hidden="1" x14ac:dyDescent="0.25">
      <c r="A52" s="4">
        <v>49</v>
      </c>
      <c r="B52" s="113"/>
      <c r="C52" s="121"/>
      <c r="D52" s="126" t="str">
        <f t="shared" si="205"/>
        <v/>
      </c>
      <c r="E52" s="99"/>
      <c r="F52" s="126" t="str">
        <f t="shared" si="206"/>
        <v/>
      </c>
      <c r="G52" s="121"/>
      <c r="H52" s="114"/>
      <c r="I52" s="36" t="str">
        <f t="shared" si="0"/>
        <v/>
      </c>
      <c r="J52" s="36" t="str">
        <f t="shared" si="1"/>
        <v/>
      </c>
      <c r="K52" s="77" t="str">
        <f t="shared" si="109"/>
        <v/>
      </c>
      <c r="L52" s="23"/>
      <c r="M52" s="58"/>
      <c r="N52" s="300"/>
      <c r="O52" s="78" t="str">
        <f>IF(AND(D52&gt;0,E52&gt;0,F52&gt;0),IF(ISBLANK(N52),IF(ISBLANK(L52),"",(F52-D52)*VLOOKUP(L52,VLookups!$A$4:$B$13,2,FALSE)),N52),"")</f>
        <v/>
      </c>
      <c r="P52" s="79" t="str">
        <f t="shared" si="207"/>
        <v/>
      </c>
      <c r="Q52" s="99"/>
      <c r="R52" s="290" t="str">
        <f>IF(AND(Q52&gt;0,E52&gt;0,NOT(O52="")),ABS(VLOOKUP($Q$1,VLookups!$A$43:$B$44,2,FALSE)-_xlfn.NORM.DIST(Q52,K52,O52,TRUE)),"")</f>
        <v/>
      </c>
      <c r="S52" s="98" t="str">
        <f>IF(AND($D52&gt;0,$E52&gt;0,$F52&gt;0,NOT(ISBLANK($L52))),_xlfn.NORM.INV(ABS(VLOOKUP($Q$1,VLookups!$A$43:$B$44,2,FALSE)-S$3),$K52,$O52),"")</f>
        <v/>
      </c>
      <c r="T52" s="97" t="str">
        <f>IF(AND($D52&gt;0,$E52&gt;0,$F52&gt;0,NOT(ISBLANK($L52))),_xlfn.NORM.INV(ABS(VLOOKUP($Q$1,VLookups!$A$43:$B$44,2,FALSE)-T$3),$K52,$O52),"")</f>
        <v/>
      </c>
      <c r="U52" s="98" t="str">
        <f>IF(AND($D52&gt;0,$E52&gt;0,$F52&gt;0,NOT(ISBLANK($L52))),_xlfn.NORM.INV(ABS(VLOOKUP($Q$1,VLookups!$A$43:$B$44,2,FALSE)-U$3),$K52,$O52),"")</f>
        <v/>
      </c>
      <c r="V52" s="97" t="str">
        <f>IF(AND($D52&gt;0,$E52&gt;0,$F52&gt;0,NOT(ISBLANK($L52))),_xlfn.NORM.INV(ABS(VLOOKUP($Q$1,VLookups!$A$43:$B$44,2,FALSE)-V$3),$K52,$O52),"")</f>
        <v/>
      </c>
      <c r="W52" s="98" t="str">
        <f>IF(AND($D52&gt;0,$E52&gt;0,$F52&gt;0,NOT(ISBLANK($L52))),_xlfn.NORM.INV(ABS(VLOOKUP($Q$1,VLookups!$A$43:$B$44,2,FALSE)-W$3),$K52,$O52),"")</f>
        <v/>
      </c>
      <c r="X52" s="97" t="str">
        <f>IF(AND($D52&gt;0,$E52&gt;0,$F52&gt;0,NOT(ISBLANK($L52))),_xlfn.NORM.INV(ABS(VLOOKUP($Q$1,VLookups!$A$43:$B$44,2,FALSE)-X$3),$K52,$O52),"")</f>
        <v/>
      </c>
      <c r="Y52" s="5"/>
      <c r="Z52" s="172"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3" t="e">
        <f t="shared" si="211"/>
        <v>#N/A</v>
      </c>
      <c r="DY52" s="173" t="e">
        <f t="shared" si="212"/>
        <v>#N/A</v>
      </c>
      <c r="DZ52" s="173" t="e">
        <f t="shared" si="213"/>
        <v>#N/A</v>
      </c>
      <c r="EA52" s="173" t="e">
        <f t="shared" si="214"/>
        <v>#N/A</v>
      </c>
      <c r="EB52" s="173" t="e">
        <f t="shared" si="215"/>
        <v>#N/A</v>
      </c>
      <c r="EC52" s="173" t="e">
        <f t="shared" si="216"/>
        <v>#N/A</v>
      </c>
      <c r="ED52" s="173" t="e">
        <f t="shared" si="217"/>
        <v>#N/A</v>
      </c>
      <c r="EE52" s="173" t="e">
        <f t="shared" si="218"/>
        <v>#N/A</v>
      </c>
      <c r="EF52" s="173" t="e">
        <f t="shared" si="219"/>
        <v>#N/A</v>
      </c>
      <c r="EG52" s="173" t="e">
        <f t="shared" si="220"/>
        <v>#N/A</v>
      </c>
      <c r="EH52" s="173" t="e">
        <f t="shared" si="221"/>
        <v>#N/A</v>
      </c>
      <c r="EI52" s="173" t="e">
        <f t="shared" si="222"/>
        <v>#N/A</v>
      </c>
      <c r="EJ52" s="173" t="e">
        <f t="shared" si="223"/>
        <v>#N/A</v>
      </c>
      <c r="EK52" s="173" t="e">
        <f t="shared" si="224"/>
        <v>#N/A</v>
      </c>
      <c r="EL52" s="173" t="e">
        <f t="shared" si="225"/>
        <v>#N/A</v>
      </c>
      <c r="EM52" s="173" t="e">
        <f t="shared" si="226"/>
        <v>#N/A</v>
      </c>
      <c r="EN52" s="173" t="e">
        <f t="shared" si="227"/>
        <v>#N/A</v>
      </c>
      <c r="EO52" s="173" t="e">
        <f t="shared" si="228"/>
        <v>#N/A</v>
      </c>
      <c r="EP52" s="173" t="e">
        <f t="shared" si="229"/>
        <v>#N/A</v>
      </c>
      <c r="EQ52" s="173" t="e">
        <f t="shared" si="230"/>
        <v>#N/A</v>
      </c>
      <c r="ER52" s="173" t="e">
        <f t="shared" si="231"/>
        <v>#N/A</v>
      </c>
      <c r="ES52" s="173" t="e">
        <f t="shared" si="232"/>
        <v>#N/A</v>
      </c>
      <c r="ET52" s="173" t="e">
        <f t="shared" si="233"/>
        <v>#N/A</v>
      </c>
      <c r="EU52" s="173" t="e">
        <f t="shared" si="234"/>
        <v>#N/A</v>
      </c>
      <c r="EV52" s="173" t="e">
        <f t="shared" si="235"/>
        <v>#N/A</v>
      </c>
      <c r="EW52" s="173" t="e">
        <f t="shared" si="236"/>
        <v>#N/A</v>
      </c>
      <c r="EX52" s="173" t="e">
        <f t="shared" si="237"/>
        <v>#N/A</v>
      </c>
      <c r="EY52" s="173" t="e">
        <f t="shared" si="238"/>
        <v>#N/A</v>
      </c>
      <c r="EZ52" s="173" t="e">
        <f t="shared" si="239"/>
        <v>#N/A</v>
      </c>
      <c r="FA52" s="173" t="e">
        <f t="shared" si="240"/>
        <v>#N/A</v>
      </c>
      <c r="FB52" s="173" t="e">
        <f t="shared" si="241"/>
        <v>#N/A</v>
      </c>
      <c r="FC52" s="173" t="e">
        <f t="shared" si="242"/>
        <v>#N/A</v>
      </c>
      <c r="FD52" s="173" t="e">
        <f t="shared" si="243"/>
        <v>#N/A</v>
      </c>
      <c r="FE52" s="173" t="e">
        <f t="shared" si="244"/>
        <v>#N/A</v>
      </c>
      <c r="FF52" s="173" t="e">
        <f t="shared" si="245"/>
        <v>#N/A</v>
      </c>
      <c r="FG52" s="173" t="e">
        <f t="shared" si="246"/>
        <v>#N/A</v>
      </c>
      <c r="FH52" s="173" t="e">
        <f t="shared" si="247"/>
        <v>#N/A</v>
      </c>
      <c r="FI52" s="173" t="e">
        <f t="shared" si="248"/>
        <v>#N/A</v>
      </c>
      <c r="FJ52" s="173" t="e">
        <f t="shared" si="249"/>
        <v>#N/A</v>
      </c>
      <c r="FK52" s="173" t="e">
        <f t="shared" si="250"/>
        <v>#N/A</v>
      </c>
      <c r="FL52" s="173" t="e">
        <f t="shared" si="251"/>
        <v>#N/A</v>
      </c>
      <c r="FM52" s="173" t="e">
        <f t="shared" si="252"/>
        <v>#N/A</v>
      </c>
      <c r="FN52" s="173" t="e">
        <f t="shared" si="253"/>
        <v>#N/A</v>
      </c>
      <c r="FO52" s="173" t="e">
        <f t="shared" si="254"/>
        <v>#N/A</v>
      </c>
      <c r="FP52" s="173" t="e">
        <f t="shared" si="255"/>
        <v>#N/A</v>
      </c>
      <c r="FQ52" s="173" t="e">
        <f t="shared" si="256"/>
        <v>#N/A</v>
      </c>
      <c r="FR52" s="173" t="e">
        <f t="shared" si="257"/>
        <v>#N/A</v>
      </c>
      <c r="FS52" s="173" t="e">
        <f t="shared" si="258"/>
        <v>#N/A</v>
      </c>
      <c r="FT52" s="173" t="e">
        <f t="shared" si="259"/>
        <v>#N/A</v>
      </c>
      <c r="FU52" s="173" t="e">
        <f t="shared" si="260"/>
        <v>#N/A</v>
      </c>
      <c r="FV52" s="173" t="e">
        <f t="shared" si="261"/>
        <v>#N/A</v>
      </c>
      <c r="FW52" s="173" t="e">
        <f t="shared" si="262"/>
        <v>#N/A</v>
      </c>
      <c r="FX52" s="173" t="e">
        <f t="shared" si="263"/>
        <v>#N/A</v>
      </c>
      <c r="FY52" s="173" t="e">
        <f t="shared" si="264"/>
        <v>#N/A</v>
      </c>
      <c r="FZ52" s="173" t="e">
        <f t="shared" si="265"/>
        <v>#N/A</v>
      </c>
      <c r="GA52" s="173" t="e">
        <f t="shared" si="266"/>
        <v>#N/A</v>
      </c>
      <c r="GB52" s="173" t="e">
        <f t="shared" si="267"/>
        <v>#N/A</v>
      </c>
      <c r="GC52" s="173" t="e">
        <f t="shared" si="268"/>
        <v>#N/A</v>
      </c>
      <c r="GD52" s="173" t="e">
        <f t="shared" si="269"/>
        <v>#N/A</v>
      </c>
      <c r="GE52" s="173" t="e">
        <f t="shared" si="270"/>
        <v>#N/A</v>
      </c>
      <c r="GF52" s="173" t="e">
        <f t="shared" si="271"/>
        <v>#N/A</v>
      </c>
      <c r="GG52" s="173" t="e">
        <f t="shared" si="272"/>
        <v>#N/A</v>
      </c>
      <c r="GH52" s="173" t="e">
        <f t="shared" si="273"/>
        <v>#N/A</v>
      </c>
      <c r="GI52" s="173" t="e">
        <f t="shared" si="274"/>
        <v>#N/A</v>
      </c>
      <c r="GJ52" s="173" t="e">
        <f t="shared" si="275"/>
        <v>#N/A</v>
      </c>
      <c r="GK52" s="173" t="e">
        <f t="shared" si="276"/>
        <v>#N/A</v>
      </c>
      <c r="GL52" s="173" t="e">
        <f t="shared" si="277"/>
        <v>#N/A</v>
      </c>
      <c r="GM52" s="173" t="e">
        <f t="shared" si="278"/>
        <v>#N/A</v>
      </c>
      <c r="GN52" s="173" t="e">
        <f t="shared" si="279"/>
        <v>#N/A</v>
      </c>
      <c r="GO52" s="173" t="e">
        <f t="shared" si="280"/>
        <v>#N/A</v>
      </c>
      <c r="GP52" s="173" t="e">
        <f t="shared" si="281"/>
        <v>#N/A</v>
      </c>
      <c r="GQ52" s="173" t="e">
        <f t="shared" si="282"/>
        <v>#N/A</v>
      </c>
      <c r="GR52" s="173" t="e">
        <f t="shared" si="283"/>
        <v>#N/A</v>
      </c>
      <c r="GS52" s="173" t="e">
        <f t="shared" si="284"/>
        <v>#N/A</v>
      </c>
      <c r="GT52" s="173" t="e">
        <f t="shared" si="285"/>
        <v>#N/A</v>
      </c>
      <c r="GU52" s="173" t="e">
        <f t="shared" si="286"/>
        <v>#N/A</v>
      </c>
      <c r="GV52" s="173" t="e">
        <f t="shared" si="287"/>
        <v>#N/A</v>
      </c>
      <c r="GW52" s="173" t="e">
        <f t="shared" si="288"/>
        <v>#N/A</v>
      </c>
      <c r="GX52" s="173" t="e">
        <f t="shared" si="289"/>
        <v>#N/A</v>
      </c>
      <c r="GY52" s="173" t="e">
        <f t="shared" si="290"/>
        <v>#N/A</v>
      </c>
      <c r="GZ52" s="173" t="e">
        <f t="shared" si="291"/>
        <v>#N/A</v>
      </c>
      <c r="HA52" s="173" t="e">
        <f t="shared" si="292"/>
        <v>#N/A</v>
      </c>
      <c r="HB52" s="173" t="e">
        <f t="shared" si="293"/>
        <v>#N/A</v>
      </c>
      <c r="HC52" s="173" t="e">
        <f t="shared" si="294"/>
        <v>#N/A</v>
      </c>
      <c r="HD52" s="173" t="e">
        <f t="shared" si="295"/>
        <v>#N/A</v>
      </c>
      <c r="HE52" s="173" t="e">
        <f t="shared" si="296"/>
        <v>#N/A</v>
      </c>
      <c r="HF52" s="173" t="e">
        <f t="shared" si="297"/>
        <v>#N/A</v>
      </c>
      <c r="HG52" s="173" t="e">
        <f t="shared" si="298"/>
        <v>#N/A</v>
      </c>
      <c r="HH52" s="173" t="e">
        <f t="shared" si="299"/>
        <v>#N/A</v>
      </c>
      <c r="HI52" s="173" t="e">
        <f t="shared" si="300"/>
        <v>#N/A</v>
      </c>
      <c r="HJ52" s="173" t="e">
        <f t="shared" si="301"/>
        <v>#N/A</v>
      </c>
      <c r="HK52" s="173" t="e">
        <f t="shared" si="302"/>
        <v>#N/A</v>
      </c>
      <c r="HL52" s="173" t="e">
        <f t="shared" si="303"/>
        <v>#N/A</v>
      </c>
      <c r="HM52" s="173" t="e">
        <f t="shared" si="304"/>
        <v>#N/A</v>
      </c>
      <c r="HN52" s="173" t="e">
        <f t="shared" si="305"/>
        <v>#N/A</v>
      </c>
      <c r="HO52" s="173" t="e">
        <f t="shared" si="306"/>
        <v>#N/A</v>
      </c>
      <c r="HP52" s="173" t="e">
        <f t="shared" si="307"/>
        <v>#N/A</v>
      </c>
      <c r="HQ52" s="173" t="e">
        <f t="shared" si="308"/>
        <v>#N/A</v>
      </c>
      <c r="HR52" s="173" t="e">
        <f t="shared" si="309"/>
        <v>#N/A</v>
      </c>
      <c r="HS52" s="173" t="e">
        <f t="shared" si="310"/>
        <v>#N/A</v>
      </c>
      <c r="HT52" s="173" t="e">
        <f t="shared" si="311"/>
        <v>#N/A</v>
      </c>
    </row>
    <row r="53" spans="1:228" hidden="1" x14ac:dyDescent="0.25">
      <c r="A53" s="4">
        <v>50</v>
      </c>
      <c r="B53" s="113"/>
      <c r="C53" s="121"/>
      <c r="D53" s="126" t="str">
        <f t="shared" si="205"/>
        <v/>
      </c>
      <c r="E53" s="99"/>
      <c r="F53" s="126" t="str">
        <f t="shared" si="206"/>
        <v/>
      </c>
      <c r="G53" s="121"/>
      <c r="H53" s="114"/>
      <c r="I53" s="36" t="str">
        <f t="shared" si="0"/>
        <v/>
      </c>
      <c r="J53" s="36" t="str">
        <f t="shared" si="1"/>
        <v/>
      </c>
      <c r="K53" s="77" t="str">
        <f t="shared" si="109"/>
        <v/>
      </c>
      <c r="L53" s="23"/>
      <c r="M53" s="58"/>
      <c r="N53" s="300"/>
      <c r="O53" s="78" t="str">
        <f>IF(AND(D53&gt;0,E53&gt;0,F53&gt;0),IF(ISBLANK(N53),IF(ISBLANK(L53),"",(F53-D53)*VLOOKUP(L53,VLookups!$A$4:$B$13,2,FALSE)),N53),"")</f>
        <v/>
      </c>
      <c r="P53" s="79" t="str">
        <f t="shared" si="207"/>
        <v/>
      </c>
      <c r="Q53" s="99"/>
      <c r="R53" s="290" t="str">
        <f>IF(AND(Q53&gt;0,E53&gt;0,NOT(O53="")),ABS(VLOOKUP($Q$1,VLookups!$A$43:$B$44,2,FALSE)-_xlfn.NORM.DIST(Q53,K53,O53,TRUE)),"")</f>
        <v/>
      </c>
      <c r="S53" s="98" t="str">
        <f>IF(AND($D53&gt;0,$E53&gt;0,$F53&gt;0,NOT(ISBLANK($L53))),_xlfn.NORM.INV(ABS(VLOOKUP($Q$1,VLookups!$A$43:$B$44,2,FALSE)-S$3),$K53,$O53),"")</f>
        <v/>
      </c>
      <c r="T53" s="97" t="str">
        <f>IF(AND($D53&gt;0,$E53&gt;0,$F53&gt;0,NOT(ISBLANK($L53))),_xlfn.NORM.INV(ABS(VLOOKUP($Q$1,VLookups!$A$43:$B$44,2,FALSE)-T$3),$K53,$O53),"")</f>
        <v/>
      </c>
      <c r="U53" s="98" t="str">
        <f>IF(AND($D53&gt;0,$E53&gt;0,$F53&gt;0,NOT(ISBLANK($L53))),_xlfn.NORM.INV(ABS(VLOOKUP($Q$1,VLookups!$A$43:$B$44,2,FALSE)-U$3),$K53,$O53),"")</f>
        <v/>
      </c>
      <c r="V53" s="97" t="str">
        <f>IF(AND($D53&gt;0,$E53&gt;0,$F53&gt;0,NOT(ISBLANK($L53))),_xlfn.NORM.INV(ABS(VLOOKUP($Q$1,VLookups!$A$43:$B$44,2,FALSE)-V$3),$K53,$O53),"")</f>
        <v/>
      </c>
      <c r="W53" s="98" t="str">
        <f>IF(AND($D53&gt;0,$E53&gt;0,$F53&gt;0,NOT(ISBLANK($L53))),_xlfn.NORM.INV(ABS(VLOOKUP($Q$1,VLookups!$A$43:$B$44,2,FALSE)-W$3),$K53,$O53),"")</f>
        <v/>
      </c>
      <c r="X53" s="97" t="str">
        <f>IF(AND($D53&gt;0,$E53&gt;0,$F53&gt;0,NOT(ISBLANK($L53))),_xlfn.NORM.INV(ABS(VLOOKUP($Q$1,VLookups!$A$43:$B$44,2,FALSE)-X$3),$K53,$O53),"")</f>
        <v/>
      </c>
      <c r="Y53" s="5"/>
      <c r="Z53" s="172"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3" t="e">
        <f t="shared" si="211"/>
        <v>#N/A</v>
      </c>
      <c r="DY53" s="173" t="e">
        <f t="shared" si="212"/>
        <v>#N/A</v>
      </c>
      <c r="DZ53" s="173" t="e">
        <f t="shared" si="213"/>
        <v>#N/A</v>
      </c>
      <c r="EA53" s="173" t="e">
        <f t="shared" si="214"/>
        <v>#N/A</v>
      </c>
      <c r="EB53" s="173" t="e">
        <f t="shared" si="215"/>
        <v>#N/A</v>
      </c>
      <c r="EC53" s="173" t="e">
        <f t="shared" si="216"/>
        <v>#N/A</v>
      </c>
      <c r="ED53" s="173" t="e">
        <f t="shared" si="217"/>
        <v>#N/A</v>
      </c>
      <c r="EE53" s="173" t="e">
        <f t="shared" si="218"/>
        <v>#N/A</v>
      </c>
      <c r="EF53" s="173" t="e">
        <f t="shared" si="219"/>
        <v>#N/A</v>
      </c>
      <c r="EG53" s="173" t="e">
        <f t="shared" si="220"/>
        <v>#N/A</v>
      </c>
      <c r="EH53" s="173" t="e">
        <f t="shared" si="221"/>
        <v>#N/A</v>
      </c>
      <c r="EI53" s="173" t="e">
        <f t="shared" si="222"/>
        <v>#N/A</v>
      </c>
      <c r="EJ53" s="173" t="e">
        <f t="shared" si="223"/>
        <v>#N/A</v>
      </c>
      <c r="EK53" s="173" t="e">
        <f t="shared" si="224"/>
        <v>#N/A</v>
      </c>
      <c r="EL53" s="173" t="e">
        <f t="shared" si="225"/>
        <v>#N/A</v>
      </c>
      <c r="EM53" s="173" t="e">
        <f t="shared" si="226"/>
        <v>#N/A</v>
      </c>
      <c r="EN53" s="173" t="e">
        <f t="shared" si="227"/>
        <v>#N/A</v>
      </c>
      <c r="EO53" s="173" t="e">
        <f t="shared" si="228"/>
        <v>#N/A</v>
      </c>
      <c r="EP53" s="173" t="e">
        <f t="shared" si="229"/>
        <v>#N/A</v>
      </c>
      <c r="EQ53" s="173" t="e">
        <f t="shared" si="230"/>
        <v>#N/A</v>
      </c>
      <c r="ER53" s="173" t="e">
        <f t="shared" si="231"/>
        <v>#N/A</v>
      </c>
      <c r="ES53" s="173" t="e">
        <f t="shared" si="232"/>
        <v>#N/A</v>
      </c>
      <c r="ET53" s="173" t="e">
        <f t="shared" si="233"/>
        <v>#N/A</v>
      </c>
      <c r="EU53" s="173" t="e">
        <f t="shared" si="234"/>
        <v>#N/A</v>
      </c>
      <c r="EV53" s="173" t="e">
        <f t="shared" si="235"/>
        <v>#N/A</v>
      </c>
      <c r="EW53" s="173" t="e">
        <f t="shared" si="236"/>
        <v>#N/A</v>
      </c>
      <c r="EX53" s="173" t="e">
        <f t="shared" si="237"/>
        <v>#N/A</v>
      </c>
      <c r="EY53" s="173" t="e">
        <f t="shared" si="238"/>
        <v>#N/A</v>
      </c>
      <c r="EZ53" s="173" t="e">
        <f t="shared" si="239"/>
        <v>#N/A</v>
      </c>
      <c r="FA53" s="173" t="e">
        <f t="shared" si="240"/>
        <v>#N/A</v>
      </c>
      <c r="FB53" s="173" t="e">
        <f t="shared" si="241"/>
        <v>#N/A</v>
      </c>
      <c r="FC53" s="173" t="e">
        <f t="shared" si="242"/>
        <v>#N/A</v>
      </c>
      <c r="FD53" s="173" t="e">
        <f t="shared" si="243"/>
        <v>#N/A</v>
      </c>
      <c r="FE53" s="173" t="e">
        <f t="shared" si="244"/>
        <v>#N/A</v>
      </c>
      <c r="FF53" s="173" t="e">
        <f t="shared" si="245"/>
        <v>#N/A</v>
      </c>
      <c r="FG53" s="173" t="e">
        <f t="shared" si="246"/>
        <v>#N/A</v>
      </c>
      <c r="FH53" s="173" t="e">
        <f t="shared" si="247"/>
        <v>#N/A</v>
      </c>
      <c r="FI53" s="173" t="e">
        <f t="shared" si="248"/>
        <v>#N/A</v>
      </c>
      <c r="FJ53" s="173" t="e">
        <f t="shared" si="249"/>
        <v>#N/A</v>
      </c>
      <c r="FK53" s="173" t="e">
        <f t="shared" si="250"/>
        <v>#N/A</v>
      </c>
      <c r="FL53" s="173" t="e">
        <f t="shared" si="251"/>
        <v>#N/A</v>
      </c>
      <c r="FM53" s="173" t="e">
        <f t="shared" si="252"/>
        <v>#N/A</v>
      </c>
      <c r="FN53" s="173" t="e">
        <f t="shared" si="253"/>
        <v>#N/A</v>
      </c>
      <c r="FO53" s="173" t="e">
        <f t="shared" si="254"/>
        <v>#N/A</v>
      </c>
      <c r="FP53" s="173" t="e">
        <f t="shared" si="255"/>
        <v>#N/A</v>
      </c>
      <c r="FQ53" s="173" t="e">
        <f t="shared" si="256"/>
        <v>#N/A</v>
      </c>
      <c r="FR53" s="173" t="e">
        <f t="shared" si="257"/>
        <v>#N/A</v>
      </c>
      <c r="FS53" s="173" t="e">
        <f t="shared" si="258"/>
        <v>#N/A</v>
      </c>
      <c r="FT53" s="173" t="e">
        <f t="shared" si="259"/>
        <v>#N/A</v>
      </c>
      <c r="FU53" s="173" t="e">
        <f t="shared" si="260"/>
        <v>#N/A</v>
      </c>
      <c r="FV53" s="173" t="e">
        <f t="shared" si="261"/>
        <v>#N/A</v>
      </c>
      <c r="FW53" s="173" t="e">
        <f t="shared" si="262"/>
        <v>#N/A</v>
      </c>
      <c r="FX53" s="173" t="e">
        <f t="shared" si="263"/>
        <v>#N/A</v>
      </c>
      <c r="FY53" s="173" t="e">
        <f t="shared" si="264"/>
        <v>#N/A</v>
      </c>
      <c r="FZ53" s="173" t="e">
        <f t="shared" si="265"/>
        <v>#N/A</v>
      </c>
      <c r="GA53" s="173" t="e">
        <f t="shared" si="266"/>
        <v>#N/A</v>
      </c>
      <c r="GB53" s="173" t="e">
        <f t="shared" si="267"/>
        <v>#N/A</v>
      </c>
      <c r="GC53" s="173" t="e">
        <f t="shared" si="268"/>
        <v>#N/A</v>
      </c>
      <c r="GD53" s="173" t="e">
        <f t="shared" si="269"/>
        <v>#N/A</v>
      </c>
      <c r="GE53" s="173" t="e">
        <f t="shared" si="270"/>
        <v>#N/A</v>
      </c>
      <c r="GF53" s="173" t="e">
        <f t="shared" si="271"/>
        <v>#N/A</v>
      </c>
      <c r="GG53" s="173" t="e">
        <f t="shared" si="272"/>
        <v>#N/A</v>
      </c>
      <c r="GH53" s="173" t="e">
        <f t="shared" si="273"/>
        <v>#N/A</v>
      </c>
      <c r="GI53" s="173" t="e">
        <f t="shared" si="274"/>
        <v>#N/A</v>
      </c>
      <c r="GJ53" s="173" t="e">
        <f t="shared" si="275"/>
        <v>#N/A</v>
      </c>
      <c r="GK53" s="173" t="e">
        <f t="shared" si="276"/>
        <v>#N/A</v>
      </c>
      <c r="GL53" s="173" t="e">
        <f t="shared" si="277"/>
        <v>#N/A</v>
      </c>
      <c r="GM53" s="173" t="e">
        <f t="shared" si="278"/>
        <v>#N/A</v>
      </c>
      <c r="GN53" s="173" t="e">
        <f t="shared" si="279"/>
        <v>#N/A</v>
      </c>
      <c r="GO53" s="173" t="e">
        <f t="shared" si="280"/>
        <v>#N/A</v>
      </c>
      <c r="GP53" s="173" t="e">
        <f t="shared" si="281"/>
        <v>#N/A</v>
      </c>
      <c r="GQ53" s="173" t="e">
        <f t="shared" si="282"/>
        <v>#N/A</v>
      </c>
      <c r="GR53" s="173" t="e">
        <f t="shared" si="283"/>
        <v>#N/A</v>
      </c>
      <c r="GS53" s="173" t="e">
        <f t="shared" si="284"/>
        <v>#N/A</v>
      </c>
      <c r="GT53" s="173" t="e">
        <f t="shared" si="285"/>
        <v>#N/A</v>
      </c>
      <c r="GU53" s="173" t="e">
        <f t="shared" si="286"/>
        <v>#N/A</v>
      </c>
      <c r="GV53" s="173" t="e">
        <f t="shared" si="287"/>
        <v>#N/A</v>
      </c>
      <c r="GW53" s="173" t="e">
        <f t="shared" si="288"/>
        <v>#N/A</v>
      </c>
      <c r="GX53" s="173" t="e">
        <f t="shared" si="289"/>
        <v>#N/A</v>
      </c>
      <c r="GY53" s="173" t="e">
        <f t="shared" si="290"/>
        <v>#N/A</v>
      </c>
      <c r="GZ53" s="173" t="e">
        <f t="shared" si="291"/>
        <v>#N/A</v>
      </c>
      <c r="HA53" s="173" t="e">
        <f t="shared" si="292"/>
        <v>#N/A</v>
      </c>
      <c r="HB53" s="173" t="e">
        <f t="shared" si="293"/>
        <v>#N/A</v>
      </c>
      <c r="HC53" s="173" t="e">
        <f t="shared" si="294"/>
        <v>#N/A</v>
      </c>
      <c r="HD53" s="173" t="e">
        <f t="shared" si="295"/>
        <v>#N/A</v>
      </c>
      <c r="HE53" s="173" t="e">
        <f t="shared" si="296"/>
        <v>#N/A</v>
      </c>
      <c r="HF53" s="173" t="e">
        <f t="shared" si="297"/>
        <v>#N/A</v>
      </c>
      <c r="HG53" s="173" t="e">
        <f t="shared" si="298"/>
        <v>#N/A</v>
      </c>
      <c r="HH53" s="173" t="e">
        <f t="shared" si="299"/>
        <v>#N/A</v>
      </c>
      <c r="HI53" s="173" t="e">
        <f t="shared" si="300"/>
        <v>#N/A</v>
      </c>
      <c r="HJ53" s="173" t="e">
        <f t="shared" si="301"/>
        <v>#N/A</v>
      </c>
      <c r="HK53" s="173" t="e">
        <f t="shared" si="302"/>
        <v>#N/A</v>
      </c>
      <c r="HL53" s="173" t="e">
        <f t="shared" si="303"/>
        <v>#N/A</v>
      </c>
      <c r="HM53" s="173" t="e">
        <f t="shared" si="304"/>
        <v>#N/A</v>
      </c>
      <c r="HN53" s="173" t="e">
        <f t="shared" si="305"/>
        <v>#N/A</v>
      </c>
      <c r="HO53" s="173" t="e">
        <f t="shared" si="306"/>
        <v>#N/A</v>
      </c>
      <c r="HP53" s="173" t="e">
        <f t="shared" si="307"/>
        <v>#N/A</v>
      </c>
      <c r="HQ53" s="173" t="e">
        <f t="shared" si="308"/>
        <v>#N/A</v>
      </c>
      <c r="HR53" s="173" t="e">
        <f t="shared" si="309"/>
        <v>#N/A</v>
      </c>
      <c r="HS53" s="173" t="e">
        <f t="shared" si="310"/>
        <v>#N/A</v>
      </c>
      <c r="HT53" s="173" t="e">
        <f t="shared" si="311"/>
        <v>#N/A</v>
      </c>
    </row>
    <row r="54" spans="1:228" hidden="1" x14ac:dyDescent="0.25">
      <c r="A54" s="4">
        <v>51</v>
      </c>
      <c r="B54" s="113"/>
      <c r="C54" s="121"/>
      <c r="D54" s="126" t="str">
        <f t="shared" si="205"/>
        <v/>
      </c>
      <c r="E54" s="99"/>
      <c r="F54" s="126" t="str">
        <f t="shared" si="206"/>
        <v/>
      </c>
      <c r="G54" s="121"/>
      <c r="H54" s="114"/>
      <c r="I54" s="36" t="str">
        <f t="shared" si="0"/>
        <v/>
      </c>
      <c r="J54" s="36" t="str">
        <f t="shared" si="1"/>
        <v/>
      </c>
      <c r="K54" s="77" t="str">
        <f t="shared" si="109"/>
        <v/>
      </c>
      <c r="L54" s="23"/>
      <c r="M54" s="58"/>
      <c r="N54" s="300"/>
      <c r="O54" s="78" t="str">
        <f>IF(AND(D54&gt;0,E54&gt;0,F54&gt;0),IF(ISBLANK(N54),IF(ISBLANK(L54),"",(F54-D54)*VLOOKUP(L54,VLookups!$A$4:$B$13,2,FALSE)),N54),"")</f>
        <v/>
      </c>
      <c r="P54" s="79" t="str">
        <f t="shared" si="207"/>
        <v/>
      </c>
      <c r="Q54" s="99"/>
      <c r="R54" s="290" t="str">
        <f>IF(AND(Q54&gt;0,E54&gt;0,NOT(O54="")),ABS(VLOOKUP($Q$1,VLookups!$A$43:$B$44,2,FALSE)-_xlfn.NORM.DIST(Q54,K54,O54,TRUE)),"")</f>
        <v/>
      </c>
      <c r="S54" s="98" t="str">
        <f>IF(AND($D54&gt;0,$E54&gt;0,$F54&gt;0,NOT(ISBLANK($L54))),_xlfn.NORM.INV(ABS(VLOOKUP($Q$1,VLookups!$A$43:$B$44,2,FALSE)-S$3),$K54,$O54),"")</f>
        <v/>
      </c>
      <c r="T54" s="97" t="str">
        <f>IF(AND($D54&gt;0,$E54&gt;0,$F54&gt;0,NOT(ISBLANK($L54))),_xlfn.NORM.INV(ABS(VLOOKUP($Q$1,VLookups!$A$43:$B$44,2,FALSE)-T$3),$K54,$O54),"")</f>
        <v/>
      </c>
      <c r="U54" s="98" t="str">
        <f>IF(AND($D54&gt;0,$E54&gt;0,$F54&gt;0,NOT(ISBLANK($L54))),_xlfn.NORM.INV(ABS(VLOOKUP($Q$1,VLookups!$A$43:$B$44,2,FALSE)-U$3),$K54,$O54),"")</f>
        <v/>
      </c>
      <c r="V54" s="97" t="str">
        <f>IF(AND($D54&gt;0,$E54&gt;0,$F54&gt;0,NOT(ISBLANK($L54))),_xlfn.NORM.INV(ABS(VLOOKUP($Q$1,VLookups!$A$43:$B$44,2,FALSE)-V$3),$K54,$O54),"")</f>
        <v/>
      </c>
      <c r="W54" s="98" t="str">
        <f>IF(AND($D54&gt;0,$E54&gt;0,$F54&gt;0,NOT(ISBLANK($L54))),_xlfn.NORM.INV(ABS(VLOOKUP($Q$1,VLookups!$A$43:$B$44,2,FALSE)-W$3),$K54,$O54),"")</f>
        <v/>
      </c>
      <c r="X54" s="97" t="str">
        <f>IF(AND($D54&gt;0,$E54&gt;0,$F54&gt;0,NOT(ISBLANK($L54))),_xlfn.NORM.INV(ABS(VLOOKUP($Q$1,VLookups!$A$43:$B$44,2,FALSE)-X$3),$K54,$O54),"")</f>
        <v/>
      </c>
      <c r="Y54" s="5"/>
      <c r="Z54" s="172"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3" t="e">
        <f t="shared" si="211"/>
        <v>#N/A</v>
      </c>
      <c r="DY54" s="173" t="e">
        <f t="shared" si="212"/>
        <v>#N/A</v>
      </c>
      <c r="DZ54" s="173" t="e">
        <f t="shared" si="213"/>
        <v>#N/A</v>
      </c>
      <c r="EA54" s="173" t="e">
        <f t="shared" si="214"/>
        <v>#N/A</v>
      </c>
      <c r="EB54" s="173" t="e">
        <f t="shared" si="215"/>
        <v>#N/A</v>
      </c>
      <c r="EC54" s="173" t="e">
        <f t="shared" si="216"/>
        <v>#N/A</v>
      </c>
      <c r="ED54" s="173" t="e">
        <f t="shared" si="217"/>
        <v>#N/A</v>
      </c>
      <c r="EE54" s="173" t="e">
        <f t="shared" si="218"/>
        <v>#N/A</v>
      </c>
      <c r="EF54" s="173" t="e">
        <f t="shared" si="219"/>
        <v>#N/A</v>
      </c>
      <c r="EG54" s="173" t="e">
        <f t="shared" si="220"/>
        <v>#N/A</v>
      </c>
      <c r="EH54" s="173" t="e">
        <f t="shared" si="221"/>
        <v>#N/A</v>
      </c>
      <c r="EI54" s="173" t="e">
        <f t="shared" si="222"/>
        <v>#N/A</v>
      </c>
      <c r="EJ54" s="173" t="e">
        <f t="shared" si="223"/>
        <v>#N/A</v>
      </c>
      <c r="EK54" s="173" t="e">
        <f t="shared" si="224"/>
        <v>#N/A</v>
      </c>
      <c r="EL54" s="173" t="e">
        <f t="shared" si="225"/>
        <v>#N/A</v>
      </c>
      <c r="EM54" s="173" t="e">
        <f t="shared" si="226"/>
        <v>#N/A</v>
      </c>
      <c r="EN54" s="173" t="e">
        <f t="shared" si="227"/>
        <v>#N/A</v>
      </c>
      <c r="EO54" s="173" t="e">
        <f t="shared" si="228"/>
        <v>#N/A</v>
      </c>
      <c r="EP54" s="173" t="e">
        <f t="shared" si="229"/>
        <v>#N/A</v>
      </c>
      <c r="EQ54" s="173" t="e">
        <f t="shared" si="230"/>
        <v>#N/A</v>
      </c>
      <c r="ER54" s="173" t="e">
        <f t="shared" si="231"/>
        <v>#N/A</v>
      </c>
      <c r="ES54" s="173" t="e">
        <f t="shared" si="232"/>
        <v>#N/A</v>
      </c>
      <c r="ET54" s="173" t="e">
        <f t="shared" si="233"/>
        <v>#N/A</v>
      </c>
      <c r="EU54" s="173" t="e">
        <f t="shared" si="234"/>
        <v>#N/A</v>
      </c>
      <c r="EV54" s="173" t="e">
        <f t="shared" si="235"/>
        <v>#N/A</v>
      </c>
      <c r="EW54" s="173" t="e">
        <f t="shared" si="236"/>
        <v>#N/A</v>
      </c>
      <c r="EX54" s="173" t="e">
        <f t="shared" si="237"/>
        <v>#N/A</v>
      </c>
      <c r="EY54" s="173" t="e">
        <f t="shared" si="238"/>
        <v>#N/A</v>
      </c>
      <c r="EZ54" s="173" t="e">
        <f t="shared" si="239"/>
        <v>#N/A</v>
      </c>
      <c r="FA54" s="173" t="e">
        <f t="shared" si="240"/>
        <v>#N/A</v>
      </c>
      <c r="FB54" s="173" t="e">
        <f t="shared" si="241"/>
        <v>#N/A</v>
      </c>
      <c r="FC54" s="173" t="e">
        <f t="shared" si="242"/>
        <v>#N/A</v>
      </c>
      <c r="FD54" s="173" t="e">
        <f t="shared" si="243"/>
        <v>#N/A</v>
      </c>
      <c r="FE54" s="173" t="e">
        <f t="shared" si="244"/>
        <v>#N/A</v>
      </c>
      <c r="FF54" s="173" t="e">
        <f t="shared" si="245"/>
        <v>#N/A</v>
      </c>
      <c r="FG54" s="173" t="e">
        <f t="shared" si="246"/>
        <v>#N/A</v>
      </c>
      <c r="FH54" s="173" t="e">
        <f t="shared" si="247"/>
        <v>#N/A</v>
      </c>
      <c r="FI54" s="173" t="e">
        <f t="shared" si="248"/>
        <v>#N/A</v>
      </c>
      <c r="FJ54" s="173" t="e">
        <f t="shared" si="249"/>
        <v>#N/A</v>
      </c>
      <c r="FK54" s="173" t="e">
        <f t="shared" si="250"/>
        <v>#N/A</v>
      </c>
      <c r="FL54" s="173" t="e">
        <f t="shared" si="251"/>
        <v>#N/A</v>
      </c>
      <c r="FM54" s="173" t="e">
        <f t="shared" si="252"/>
        <v>#N/A</v>
      </c>
      <c r="FN54" s="173" t="e">
        <f t="shared" si="253"/>
        <v>#N/A</v>
      </c>
      <c r="FO54" s="173" t="e">
        <f t="shared" si="254"/>
        <v>#N/A</v>
      </c>
      <c r="FP54" s="173" t="e">
        <f t="shared" si="255"/>
        <v>#N/A</v>
      </c>
      <c r="FQ54" s="173" t="e">
        <f t="shared" si="256"/>
        <v>#N/A</v>
      </c>
      <c r="FR54" s="173" t="e">
        <f t="shared" si="257"/>
        <v>#N/A</v>
      </c>
      <c r="FS54" s="173" t="e">
        <f t="shared" si="258"/>
        <v>#N/A</v>
      </c>
      <c r="FT54" s="173" t="e">
        <f t="shared" si="259"/>
        <v>#N/A</v>
      </c>
      <c r="FU54" s="173" t="e">
        <f t="shared" si="260"/>
        <v>#N/A</v>
      </c>
      <c r="FV54" s="173" t="e">
        <f t="shared" si="261"/>
        <v>#N/A</v>
      </c>
      <c r="FW54" s="173" t="e">
        <f t="shared" si="262"/>
        <v>#N/A</v>
      </c>
      <c r="FX54" s="173" t="e">
        <f t="shared" si="263"/>
        <v>#N/A</v>
      </c>
      <c r="FY54" s="173" t="e">
        <f t="shared" si="264"/>
        <v>#N/A</v>
      </c>
      <c r="FZ54" s="173" t="e">
        <f t="shared" si="265"/>
        <v>#N/A</v>
      </c>
      <c r="GA54" s="173" t="e">
        <f t="shared" si="266"/>
        <v>#N/A</v>
      </c>
      <c r="GB54" s="173" t="e">
        <f t="shared" si="267"/>
        <v>#N/A</v>
      </c>
      <c r="GC54" s="173" t="e">
        <f t="shared" si="268"/>
        <v>#N/A</v>
      </c>
      <c r="GD54" s="173" t="e">
        <f t="shared" si="269"/>
        <v>#N/A</v>
      </c>
      <c r="GE54" s="173" t="e">
        <f t="shared" si="270"/>
        <v>#N/A</v>
      </c>
      <c r="GF54" s="173" t="e">
        <f t="shared" si="271"/>
        <v>#N/A</v>
      </c>
      <c r="GG54" s="173" t="e">
        <f t="shared" si="272"/>
        <v>#N/A</v>
      </c>
      <c r="GH54" s="173" t="e">
        <f t="shared" si="273"/>
        <v>#N/A</v>
      </c>
      <c r="GI54" s="173" t="e">
        <f t="shared" si="274"/>
        <v>#N/A</v>
      </c>
      <c r="GJ54" s="173" t="e">
        <f t="shared" si="275"/>
        <v>#N/A</v>
      </c>
      <c r="GK54" s="173" t="e">
        <f t="shared" si="276"/>
        <v>#N/A</v>
      </c>
      <c r="GL54" s="173" t="e">
        <f t="shared" si="277"/>
        <v>#N/A</v>
      </c>
      <c r="GM54" s="173" t="e">
        <f t="shared" si="278"/>
        <v>#N/A</v>
      </c>
      <c r="GN54" s="173" t="e">
        <f t="shared" si="279"/>
        <v>#N/A</v>
      </c>
      <c r="GO54" s="173" t="e">
        <f t="shared" si="280"/>
        <v>#N/A</v>
      </c>
      <c r="GP54" s="173" t="e">
        <f t="shared" si="281"/>
        <v>#N/A</v>
      </c>
      <c r="GQ54" s="173" t="e">
        <f t="shared" si="282"/>
        <v>#N/A</v>
      </c>
      <c r="GR54" s="173" t="e">
        <f t="shared" si="283"/>
        <v>#N/A</v>
      </c>
      <c r="GS54" s="173" t="e">
        <f t="shared" si="284"/>
        <v>#N/A</v>
      </c>
      <c r="GT54" s="173" t="e">
        <f t="shared" si="285"/>
        <v>#N/A</v>
      </c>
      <c r="GU54" s="173" t="e">
        <f t="shared" si="286"/>
        <v>#N/A</v>
      </c>
      <c r="GV54" s="173" t="e">
        <f t="shared" si="287"/>
        <v>#N/A</v>
      </c>
      <c r="GW54" s="173" t="e">
        <f t="shared" si="288"/>
        <v>#N/A</v>
      </c>
      <c r="GX54" s="173" t="e">
        <f t="shared" si="289"/>
        <v>#N/A</v>
      </c>
      <c r="GY54" s="173" t="e">
        <f t="shared" si="290"/>
        <v>#N/A</v>
      </c>
      <c r="GZ54" s="173" t="e">
        <f t="shared" si="291"/>
        <v>#N/A</v>
      </c>
      <c r="HA54" s="173" t="e">
        <f t="shared" si="292"/>
        <v>#N/A</v>
      </c>
      <c r="HB54" s="173" t="e">
        <f t="shared" si="293"/>
        <v>#N/A</v>
      </c>
      <c r="HC54" s="173" t="e">
        <f t="shared" si="294"/>
        <v>#N/A</v>
      </c>
      <c r="HD54" s="173" t="e">
        <f t="shared" si="295"/>
        <v>#N/A</v>
      </c>
      <c r="HE54" s="173" t="e">
        <f t="shared" si="296"/>
        <v>#N/A</v>
      </c>
      <c r="HF54" s="173" t="e">
        <f t="shared" si="297"/>
        <v>#N/A</v>
      </c>
      <c r="HG54" s="173" t="e">
        <f t="shared" si="298"/>
        <v>#N/A</v>
      </c>
      <c r="HH54" s="173" t="e">
        <f t="shared" si="299"/>
        <v>#N/A</v>
      </c>
      <c r="HI54" s="173" t="e">
        <f t="shared" si="300"/>
        <v>#N/A</v>
      </c>
      <c r="HJ54" s="173" t="e">
        <f t="shared" si="301"/>
        <v>#N/A</v>
      </c>
      <c r="HK54" s="173" t="e">
        <f t="shared" si="302"/>
        <v>#N/A</v>
      </c>
      <c r="HL54" s="173" t="e">
        <f t="shared" si="303"/>
        <v>#N/A</v>
      </c>
      <c r="HM54" s="173" t="e">
        <f t="shared" si="304"/>
        <v>#N/A</v>
      </c>
      <c r="HN54" s="173" t="e">
        <f t="shared" si="305"/>
        <v>#N/A</v>
      </c>
      <c r="HO54" s="173" t="e">
        <f t="shared" si="306"/>
        <v>#N/A</v>
      </c>
      <c r="HP54" s="173" t="e">
        <f t="shared" si="307"/>
        <v>#N/A</v>
      </c>
      <c r="HQ54" s="173" t="e">
        <f t="shared" si="308"/>
        <v>#N/A</v>
      </c>
      <c r="HR54" s="173" t="e">
        <f t="shared" si="309"/>
        <v>#N/A</v>
      </c>
      <c r="HS54" s="173" t="e">
        <f t="shared" si="310"/>
        <v>#N/A</v>
      </c>
      <c r="HT54" s="173" t="e">
        <f t="shared" si="311"/>
        <v>#N/A</v>
      </c>
    </row>
    <row r="55" spans="1:228" hidden="1" x14ac:dyDescent="0.25">
      <c r="A55" s="4">
        <v>52</v>
      </c>
      <c r="B55" s="113"/>
      <c r="C55" s="121"/>
      <c r="D55" s="126" t="str">
        <f t="shared" si="205"/>
        <v/>
      </c>
      <c r="E55" s="99"/>
      <c r="F55" s="126" t="str">
        <f t="shared" si="206"/>
        <v/>
      </c>
      <c r="G55" s="121"/>
      <c r="H55" s="114"/>
      <c r="I55" s="36" t="str">
        <f t="shared" si="0"/>
        <v/>
      </c>
      <c r="J55" s="36" t="str">
        <f t="shared" si="1"/>
        <v/>
      </c>
      <c r="K55" s="77" t="str">
        <f t="shared" si="109"/>
        <v/>
      </c>
      <c r="L55" s="23"/>
      <c r="M55" s="58"/>
      <c r="N55" s="300"/>
      <c r="O55" s="78" t="str">
        <f>IF(AND(D55&gt;0,E55&gt;0,F55&gt;0),IF(ISBLANK(N55),IF(ISBLANK(L55),"",(F55-D55)*VLOOKUP(L55,VLookups!$A$4:$B$13,2,FALSE)),N55),"")</f>
        <v/>
      </c>
      <c r="P55" s="79" t="str">
        <f t="shared" si="207"/>
        <v/>
      </c>
      <c r="Q55" s="99"/>
      <c r="R55" s="290" t="str">
        <f>IF(AND(Q55&gt;0,E55&gt;0,NOT(O55="")),ABS(VLOOKUP($Q$1,VLookups!$A$43:$B$44,2,FALSE)-_xlfn.NORM.DIST(Q55,K55,O55,TRUE)),"")</f>
        <v/>
      </c>
      <c r="S55" s="98" t="str">
        <f>IF(AND($D55&gt;0,$E55&gt;0,$F55&gt;0,NOT(ISBLANK($L55))),_xlfn.NORM.INV(ABS(VLOOKUP($Q$1,VLookups!$A$43:$B$44,2,FALSE)-S$3),$K55,$O55),"")</f>
        <v/>
      </c>
      <c r="T55" s="97" t="str">
        <f>IF(AND($D55&gt;0,$E55&gt;0,$F55&gt;0,NOT(ISBLANK($L55))),_xlfn.NORM.INV(ABS(VLOOKUP($Q$1,VLookups!$A$43:$B$44,2,FALSE)-T$3),$K55,$O55),"")</f>
        <v/>
      </c>
      <c r="U55" s="98" t="str">
        <f>IF(AND($D55&gt;0,$E55&gt;0,$F55&gt;0,NOT(ISBLANK($L55))),_xlfn.NORM.INV(ABS(VLOOKUP($Q$1,VLookups!$A$43:$B$44,2,FALSE)-U$3),$K55,$O55),"")</f>
        <v/>
      </c>
      <c r="V55" s="97" t="str">
        <f>IF(AND($D55&gt;0,$E55&gt;0,$F55&gt;0,NOT(ISBLANK($L55))),_xlfn.NORM.INV(ABS(VLOOKUP($Q$1,VLookups!$A$43:$B$44,2,FALSE)-V$3),$K55,$O55),"")</f>
        <v/>
      </c>
      <c r="W55" s="98" t="str">
        <f>IF(AND($D55&gt;0,$E55&gt;0,$F55&gt;0,NOT(ISBLANK($L55))),_xlfn.NORM.INV(ABS(VLOOKUP($Q$1,VLookups!$A$43:$B$44,2,FALSE)-W$3),$K55,$O55),"")</f>
        <v/>
      </c>
      <c r="X55" s="97" t="str">
        <f>IF(AND($D55&gt;0,$E55&gt;0,$F55&gt;0,NOT(ISBLANK($L55))),_xlfn.NORM.INV(ABS(VLOOKUP($Q$1,VLookups!$A$43:$B$44,2,FALSE)-X$3),$K55,$O55),"")</f>
        <v/>
      </c>
      <c r="Y55" s="5"/>
      <c r="Z55" s="172"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3" t="e">
        <f t="shared" si="211"/>
        <v>#N/A</v>
      </c>
      <c r="DY55" s="173" t="e">
        <f t="shared" si="212"/>
        <v>#N/A</v>
      </c>
      <c r="DZ55" s="173" t="e">
        <f t="shared" si="213"/>
        <v>#N/A</v>
      </c>
      <c r="EA55" s="173" t="e">
        <f t="shared" si="214"/>
        <v>#N/A</v>
      </c>
      <c r="EB55" s="173" t="e">
        <f t="shared" si="215"/>
        <v>#N/A</v>
      </c>
      <c r="EC55" s="173" t="e">
        <f t="shared" si="216"/>
        <v>#N/A</v>
      </c>
      <c r="ED55" s="173" t="e">
        <f t="shared" si="217"/>
        <v>#N/A</v>
      </c>
      <c r="EE55" s="173" t="e">
        <f t="shared" si="218"/>
        <v>#N/A</v>
      </c>
      <c r="EF55" s="173" t="e">
        <f t="shared" si="219"/>
        <v>#N/A</v>
      </c>
      <c r="EG55" s="173" t="e">
        <f t="shared" si="220"/>
        <v>#N/A</v>
      </c>
      <c r="EH55" s="173" t="e">
        <f t="shared" si="221"/>
        <v>#N/A</v>
      </c>
      <c r="EI55" s="173" t="e">
        <f t="shared" si="222"/>
        <v>#N/A</v>
      </c>
      <c r="EJ55" s="173" t="e">
        <f t="shared" si="223"/>
        <v>#N/A</v>
      </c>
      <c r="EK55" s="173" t="e">
        <f t="shared" si="224"/>
        <v>#N/A</v>
      </c>
      <c r="EL55" s="173" t="e">
        <f t="shared" si="225"/>
        <v>#N/A</v>
      </c>
      <c r="EM55" s="173" t="e">
        <f t="shared" si="226"/>
        <v>#N/A</v>
      </c>
      <c r="EN55" s="173" t="e">
        <f t="shared" si="227"/>
        <v>#N/A</v>
      </c>
      <c r="EO55" s="173" t="e">
        <f t="shared" si="228"/>
        <v>#N/A</v>
      </c>
      <c r="EP55" s="173" t="e">
        <f t="shared" si="229"/>
        <v>#N/A</v>
      </c>
      <c r="EQ55" s="173" t="e">
        <f t="shared" si="230"/>
        <v>#N/A</v>
      </c>
      <c r="ER55" s="173" t="e">
        <f t="shared" si="231"/>
        <v>#N/A</v>
      </c>
      <c r="ES55" s="173" t="e">
        <f t="shared" si="232"/>
        <v>#N/A</v>
      </c>
      <c r="ET55" s="173" t="e">
        <f t="shared" si="233"/>
        <v>#N/A</v>
      </c>
      <c r="EU55" s="173" t="e">
        <f t="shared" si="234"/>
        <v>#N/A</v>
      </c>
      <c r="EV55" s="173" t="e">
        <f t="shared" si="235"/>
        <v>#N/A</v>
      </c>
      <c r="EW55" s="173" t="e">
        <f t="shared" si="236"/>
        <v>#N/A</v>
      </c>
      <c r="EX55" s="173" t="e">
        <f t="shared" si="237"/>
        <v>#N/A</v>
      </c>
      <c r="EY55" s="173" t="e">
        <f t="shared" si="238"/>
        <v>#N/A</v>
      </c>
      <c r="EZ55" s="173" t="e">
        <f t="shared" si="239"/>
        <v>#N/A</v>
      </c>
      <c r="FA55" s="173" t="e">
        <f t="shared" si="240"/>
        <v>#N/A</v>
      </c>
      <c r="FB55" s="173" t="e">
        <f t="shared" si="241"/>
        <v>#N/A</v>
      </c>
      <c r="FC55" s="173" t="e">
        <f t="shared" si="242"/>
        <v>#N/A</v>
      </c>
      <c r="FD55" s="173" t="e">
        <f t="shared" si="243"/>
        <v>#N/A</v>
      </c>
      <c r="FE55" s="173" t="e">
        <f t="shared" si="244"/>
        <v>#N/A</v>
      </c>
      <c r="FF55" s="173" t="e">
        <f t="shared" si="245"/>
        <v>#N/A</v>
      </c>
      <c r="FG55" s="173" t="e">
        <f t="shared" si="246"/>
        <v>#N/A</v>
      </c>
      <c r="FH55" s="173" t="e">
        <f t="shared" si="247"/>
        <v>#N/A</v>
      </c>
      <c r="FI55" s="173" t="e">
        <f t="shared" si="248"/>
        <v>#N/A</v>
      </c>
      <c r="FJ55" s="173" t="e">
        <f t="shared" si="249"/>
        <v>#N/A</v>
      </c>
      <c r="FK55" s="173" t="e">
        <f t="shared" si="250"/>
        <v>#N/A</v>
      </c>
      <c r="FL55" s="173" t="e">
        <f t="shared" si="251"/>
        <v>#N/A</v>
      </c>
      <c r="FM55" s="173" t="e">
        <f t="shared" si="252"/>
        <v>#N/A</v>
      </c>
      <c r="FN55" s="173" t="e">
        <f t="shared" si="253"/>
        <v>#N/A</v>
      </c>
      <c r="FO55" s="173" t="e">
        <f t="shared" si="254"/>
        <v>#N/A</v>
      </c>
      <c r="FP55" s="173" t="e">
        <f t="shared" si="255"/>
        <v>#N/A</v>
      </c>
      <c r="FQ55" s="173" t="e">
        <f t="shared" si="256"/>
        <v>#N/A</v>
      </c>
      <c r="FR55" s="173" t="e">
        <f t="shared" si="257"/>
        <v>#N/A</v>
      </c>
      <c r="FS55" s="173" t="e">
        <f t="shared" si="258"/>
        <v>#N/A</v>
      </c>
      <c r="FT55" s="173" t="e">
        <f t="shared" si="259"/>
        <v>#N/A</v>
      </c>
      <c r="FU55" s="173" t="e">
        <f t="shared" si="260"/>
        <v>#N/A</v>
      </c>
      <c r="FV55" s="173" t="e">
        <f t="shared" si="261"/>
        <v>#N/A</v>
      </c>
      <c r="FW55" s="173" t="e">
        <f t="shared" si="262"/>
        <v>#N/A</v>
      </c>
      <c r="FX55" s="173" t="e">
        <f t="shared" si="263"/>
        <v>#N/A</v>
      </c>
      <c r="FY55" s="173" t="e">
        <f t="shared" si="264"/>
        <v>#N/A</v>
      </c>
      <c r="FZ55" s="173" t="e">
        <f t="shared" si="265"/>
        <v>#N/A</v>
      </c>
      <c r="GA55" s="173" t="e">
        <f t="shared" si="266"/>
        <v>#N/A</v>
      </c>
      <c r="GB55" s="173" t="e">
        <f t="shared" si="267"/>
        <v>#N/A</v>
      </c>
      <c r="GC55" s="173" t="e">
        <f t="shared" si="268"/>
        <v>#N/A</v>
      </c>
      <c r="GD55" s="173" t="e">
        <f t="shared" si="269"/>
        <v>#N/A</v>
      </c>
      <c r="GE55" s="173" t="e">
        <f t="shared" si="270"/>
        <v>#N/A</v>
      </c>
      <c r="GF55" s="173" t="e">
        <f t="shared" si="271"/>
        <v>#N/A</v>
      </c>
      <c r="GG55" s="173" t="e">
        <f t="shared" si="272"/>
        <v>#N/A</v>
      </c>
      <c r="GH55" s="173" t="e">
        <f t="shared" si="273"/>
        <v>#N/A</v>
      </c>
      <c r="GI55" s="173" t="e">
        <f t="shared" si="274"/>
        <v>#N/A</v>
      </c>
      <c r="GJ55" s="173" t="e">
        <f t="shared" si="275"/>
        <v>#N/A</v>
      </c>
      <c r="GK55" s="173" t="e">
        <f t="shared" si="276"/>
        <v>#N/A</v>
      </c>
      <c r="GL55" s="173" t="e">
        <f t="shared" si="277"/>
        <v>#N/A</v>
      </c>
      <c r="GM55" s="173" t="e">
        <f t="shared" si="278"/>
        <v>#N/A</v>
      </c>
      <c r="GN55" s="173" t="e">
        <f t="shared" si="279"/>
        <v>#N/A</v>
      </c>
      <c r="GO55" s="173" t="e">
        <f t="shared" si="280"/>
        <v>#N/A</v>
      </c>
      <c r="GP55" s="173" t="e">
        <f t="shared" si="281"/>
        <v>#N/A</v>
      </c>
      <c r="GQ55" s="173" t="e">
        <f t="shared" si="282"/>
        <v>#N/A</v>
      </c>
      <c r="GR55" s="173" t="e">
        <f t="shared" si="283"/>
        <v>#N/A</v>
      </c>
      <c r="GS55" s="173" t="e">
        <f t="shared" si="284"/>
        <v>#N/A</v>
      </c>
      <c r="GT55" s="173" t="e">
        <f t="shared" si="285"/>
        <v>#N/A</v>
      </c>
      <c r="GU55" s="173" t="e">
        <f t="shared" si="286"/>
        <v>#N/A</v>
      </c>
      <c r="GV55" s="173" t="e">
        <f t="shared" si="287"/>
        <v>#N/A</v>
      </c>
      <c r="GW55" s="173" t="e">
        <f t="shared" si="288"/>
        <v>#N/A</v>
      </c>
      <c r="GX55" s="173" t="e">
        <f t="shared" si="289"/>
        <v>#N/A</v>
      </c>
      <c r="GY55" s="173" t="e">
        <f t="shared" si="290"/>
        <v>#N/A</v>
      </c>
      <c r="GZ55" s="173" t="e">
        <f t="shared" si="291"/>
        <v>#N/A</v>
      </c>
      <c r="HA55" s="173" t="e">
        <f t="shared" si="292"/>
        <v>#N/A</v>
      </c>
      <c r="HB55" s="173" t="e">
        <f t="shared" si="293"/>
        <v>#N/A</v>
      </c>
      <c r="HC55" s="173" t="e">
        <f t="shared" si="294"/>
        <v>#N/A</v>
      </c>
      <c r="HD55" s="173" t="e">
        <f t="shared" si="295"/>
        <v>#N/A</v>
      </c>
      <c r="HE55" s="173" t="e">
        <f t="shared" si="296"/>
        <v>#N/A</v>
      </c>
      <c r="HF55" s="173" t="e">
        <f t="shared" si="297"/>
        <v>#N/A</v>
      </c>
      <c r="HG55" s="173" t="e">
        <f t="shared" si="298"/>
        <v>#N/A</v>
      </c>
      <c r="HH55" s="173" t="e">
        <f t="shared" si="299"/>
        <v>#N/A</v>
      </c>
      <c r="HI55" s="173" t="e">
        <f t="shared" si="300"/>
        <v>#N/A</v>
      </c>
      <c r="HJ55" s="173" t="e">
        <f t="shared" si="301"/>
        <v>#N/A</v>
      </c>
      <c r="HK55" s="173" t="e">
        <f t="shared" si="302"/>
        <v>#N/A</v>
      </c>
      <c r="HL55" s="173" t="e">
        <f t="shared" si="303"/>
        <v>#N/A</v>
      </c>
      <c r="HM55" s="173" t="e">
        <f t="shared" si="304"/>
        <v>#N/A</v>
      </c>
      <c r="HN55" s="173" t="e">
        <f t="shared" si="305"/>
        <v>#N/A</v>
      </c>
      <c r="HO55" s="173" t="e">
        <f t="shared" si="306"/>
        <v>#N/A</v>
      </c>
      <c r="HP55" s="173" t="e">
        <f t="shared" si="307"/>
        <v>#N/A</v>
      </c>
      <c r="HQ55" s="173" t="e">
        <f t="shared" si="308"/>
        <v>#N/A</v>
      </c>
      <c r="HR55" s="173" t="e">
        <f t="shared" si="309"/>
        <v>#N/A</v>
      </c>
      <c r="HS55" s="173" t="e">
        <f t="shared" si="310"/>
        <v>#N/A</v>
      </c>
      <c r="HT55" s="173" t="e">
        <f t="shared" si="311"/>
        <v>#N/A</v>
      </c>
    </row>
    <row r="56" spans="1:228" hidden="1" x14ac:dyDescent="0.25">
      <c r="A56" s="4">
        <v>53</v>
      </c>
      <c r="B56" s="113"/>
      <c r="C56" s="121"/>
      <c r="D56" s="126" t="str">
        <f t="shared" si="205"/>
        <v/>
      </c>
      <c r="E56" s="99"/>
      <c r="F56" s="126" t="str">
        <f t="shared" si="206"/>
        <v/>
      </c>
      <c r="G56" s="121"/>
      <c r="H56" s="114"/>
      <c r="I56" s="36" t="str">
        <f t="shared" si="0"/>
        <v/>
      </c>
      <c r="J56" s="36" t="str">
        <f t="shared" si="1"/>
        <v/>
      </c>
      <c r="K56" s="77" t="str">
        <f t="shared" si="109"/>
        <v/>
      </c>
      <c r="L56" s="23"/>
      <c r="M56" s="58"/>
      <c r="N56" s="300"/>
      <c r="O56" s="78" t="str">
        <f>IF(AND(D56&gt;0,E56&gt;0,F56&gt;0),IF(ISBLANK(N56),IF(ISBLANK(L56),"",(F56-D56)*VLOOKUP(L56,VLookups!$A$4:$B$13,2,FALSE)),N56),"")</f>
        <v/>
      </c>
      <c r="P56" s="79" t="str">
        <f t="shared" si="207"/>
        <v/>
      </c>
      <c r="Q56" s="99"/>
      <c r="R56" s="290" t="str">
        <f>IF(AND(Q56&gt;0,E56&gt;0,NOT(O56="")),ABS(VLOOKUP($Q$1,VLookups!$A$43:$B$44,2,FALSE)-_xlfn.NORM.DIST(Q56,K56,O56,TRUE)),"")</f>
        <v/>
      </c>
      <c r="S56" s="98" t="str">
        <f>IF(AND($D56&gt;0,$E56&gt;0,$F56&gt;0,NOT(ISBLANK($L56))),_xlfn.NORM.INV(ABS(VLOOKUP($Q$1,VLookups!$A$43:$B$44,2,FALSE)-S$3),$K56,$O56),"")</f>
        <v/>
      </c>
      <c r="T56" s="97" t="str">
        <f>IF(AND($D56&gt;0,$E56&gt;0,$F56&gt;0,NOT(ISBLANK($L56))),_xlfn.NORM.INV(ABS(VLOOKUP($Q$1,VLookups!$A$43:$B$44,2,FALSE)-T$3),$K56,$O56),"")</f>
        <v/>
      </c>
      <c r="U56" s="98" t="str">
        <f>IF(AND($D56&gt;0,$E56&gt;0,$F56&gt;0,NOT(ISBLANK($L56))),_xlfn.NORM.INV(ABS(VLOOKUP($Q$1,VLookups!$A$43:$B$44,2,FALSE)-U$3),$K56,$O56),"")</f>
        <v/>
      </c>
      <c r="V56" s="97" t="str">
        <f>IF(AND($D56&gt;0,$E56&gt;0,$F56&gt;0,NOT(ISBLANK($L56))),_xlfn.NORM.INV(ABS(VLOOKUP($Q$1,VLookups!$A$43:$B$44,2,FALSE)-V$3),$K56,$O56),"")</f>
        <v/>
      </c>
      <c r="W56" s="98" t="str">
        <f>IF(AND($D56&gt;0,$E56&gt;0,$F56&gt;0,NOT(ISBLANK($L56))),_xlfn.NORM.INV(ABS(VLOOKUP($Q$1,VLookups!$A$43:$B$44,2,FALSE)-W$3),$K56,$O56),"")</f>
        <v/>
      </c>
      <c r="X56" s="97" t="str">
        <f>IF(AND($D56&gt;0,$E56&gt;0,$F56&gt;0,NOT(ISBLANK($L56))),_xlfn.NORM.INV(ABS(VLOOKUP($Q$1,VLookups!$A$43:$B$44,2,FALSE)-X$3),$K56,$O56),"")</f>
        <v/>
      </c>
      <c r="Y56" s="5"/>
      <c r="Z56" s="172"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3" t="e">
        <f t="shared" si="211"/>
        <v>#N/A</v>
      </c>
      <c r="DY56" s="173" t="e">
        <f t="shared" si="212"/>
        <v>#N/A</v>
      </c>
      <c r="DZ56" s="173" t="e">
        <f t="shared" si="213"/>
        <v>#N/A</v>
      </c>
      <c r="EA56" s="173" t="e">
        <f t="shared" si="214"/>
        <v>#N/A</v>
      </c>
      <c r="EB56" s="173" t="e">
        <f t="shared" si="215"/>
        <v>#N/A</v>
      </c>
      <c r="EC56" s="173" t="e">
        <f t="shared" si="216"/>
        <v>#N/A</v>
      </c>
      <c r="ED56" s="173" t="e">
        <f t="shared" si="217"/>
        <v>#N/A</v>
      </c>
      <c r="EE56" s="173" t="e">
        <f t="shared" si="218"/>
        <v>#N/A</v>
      </c>
      <c r="EF56" s="173" t="e">
        <f t="shared" si="219"/>
        <v>#N/A</v>
      </c>
      <c r="EG56" s="173" t="e">
        <f t="shared" si="220"/>
        <v>#N/A</v>
      </c>
      <c r="EH56" s="173" t="e">
        <f t="shared" si="221"/>
        <v>#N/A</v>
      </c>
      <c r="EI56" s="173" t="e">
        <f t="shared" si="222"/>
        <v>#N/A</v>
      </c>
      <c r="EJ56" s="173" t="e">
        <f t="shared" si="223"/>
        <v>#N/A</v>
      </c>
      <c r="EK56" s="173" t="e">
        <f t="shared" si="224"/>
        <v>#N/A</v>
      </c>
      <c r="EL56" s="173" t="e">
        <f t="shared" si="225"/>
        <v>#N/A</v>
      </c>
      <c r="EM56" s="173" t="e">
        <f t="shared" si="226"/>
        <v>#N/A</v>
      </c>
      <c r="EN56" s="173" t="e">
        <f t="shared" si="227"/>
        <v>#N/A</v>
      </c>
      <c r="EO56" s="173" t="e">
        <f t="shared" si="228"/>
        <v>#N/A</v>
      </c>
      <c r="EP56" s="173" t="e">
        <f t="shared" si="229"/>
        <v>#N/A</v>
      </c>
      <c r="EQ56" s="173" t="e">
        <f t="shared" si="230"/>
        <v>#N/A</v>
      </c>
      <c r="ER56" s="173" t="e">
        <f t="shared" si="231"/>
        <v>#N/A</v>
      </c>
      <c r="ES56" s="173" t="e">
        <f t="shared" si="232"/>
        <v>#N/A</v>
      </c>
      <c r="ET56" s="173" t="e">
        <f t="shared" si="233"/>
        <v>#N/A</v>
      </c>
      <c r="EU56" s="173" t="e">
        <f t="shared" si="234"/>
        <v>#N/A</v>
      </c>
      <c r="EV56" s="173" t="e">
        <f t="shared" si="235"/>
        <v>#N/A</v>
      </c>
      <c r="EW56" s="173" t="e">
        <f t="shared" si="236"/>
        <v>#N/A</v>
      </c>
      <c r="EX56" s="173" t="e">
        <f t="shared" si="237"/>
        <v>#N/A</v>
      </c>
      <c r="EY56" s="173" t="e">
        <f t="shared" si="238"/>
        <v>#N/A</v>
      </c>
      <c r="EZ56" s="173" t="e">
        <f t="shared" si="239"/>
        <v>#N/A</v>
      </c>
      <c r="FA56" s="173" t="e">
        <f t="shared" si="240"/>
        <v>#N/A</v>
      </c>
      <c r="FB56" s="173" t="e">
        <f t="shared" si="241"/>
        <v>#N/A</v>
      </c>
      <c r="FC56" s="173" t="e">
        <f t="shared" si="242"/>
        <v>#N/A</v>
      </c>
      <c r="FD56" s="173" t="e">
        <f t="shared" si="243"/>
        <v>#N/A</v>
      </c>
      <c r="FE56" s="173" t="e">
        <f t="shared" si="244"/>
        <v>#N/A</v>
      </c>
      <c r="FF56" s="173" t="e">
        <f t="shared" si="245"/>
        <v>#N/A</v>
      </c>
      <c r="FG56" s="173" t="e">
        <f t="shared" si="246"/>
        <v>#N/A</v>
      </c>
      <c r="FH56" s="173" t="e">
        <f t="shared" si="247"/>
        <v>#N/A</v>
      </c>
      <c r="FI56" s="173" t="e">
        <f t="shared" si="248"/>
        <v>#N/A</v>
      </c>
      <c r="FJ56" s="173" t="e">
        <f t="shared" si="249"/>
        <v>#N/A</v>
      </c>
      <c r="FK56" s="173" t="e">
        <f t="shared" si="250"/>
        <v>#N/A</v>
      </c>
      <c r="FL56" s="173" t="e">
        <f t="shared" si="251"/>
        <v>#N/A</v>
      </c>
      <c r="FM56" s="173" t="e">
        <f t="shared" si="252"/>
        <v>#N/A</v>
      </c>
      <c r="FN56" s="173" t="e">
        <f t="shared" si="253"/>
        <v>#N/A</v>
      </c>
      <c r="FO56" s="173" t="e">
        <f t="shared" si="254"/>
        <v>#N/A</v>
      </c>
      <c r="FP56" s="173" t="e">
        <f t="shared" si="255"/>
        <v>#N/A</v>
      </c>
      <c r="FQ56" s="173" t="e">
        <f t="shared" si="256"/>
        <v>#N/A</v>
      </c>
      <c r="FR56" s="173" t="e">
        <f t="shared" si="257"/>
        <v>#N/A</v>
      </c>
      <c r="FS56" s="173" t="e">
        <f t="shared" si="258"/>
        <v>#N/A</v>
      </c>
      <c r="FT56" s="173" t="e">
        <f t="shared" si="259"/>
        <v>#N/A</v>
      </c>
      <c r="FU56" s="173" t="e">
        <f t="shared" si="260"/>
        <v>#N/A</v>
      </c>
      <c r="FV56" s="173" t="e">
        <f t="shared" si="261"/>
        <v>#N/A</v>
      </c>
      <c r="FW56" s="173" t="e">
        <f t="shared" si="262"/>
        <v>#N/A</v>
      </c>
      <c r="FX56" s="173" t="e">
        <f t="shared" si="263"/>
        <v>#N/A</v>
      </c>
      <c r="FY56" s="173" t="e">
        <f t="shared" si="264"/>
        <v>#N/A</v>
      </c>
      <c r="FZ56" s="173" t="e">
        <f t="shared" si="265"/>
        <v>#N/A</v>
      </c>
      <c r="GA56" s="173" t="e">
        <f t="shared" si="266"/>
        <v>#N/A</v>
      </c>
      <c r="GB56" s="173" t="e">
        <f t="shared" si="267"/>
        <v>#N/A</v>
      </c>
      <c r="GC56" s="173" t="e">
        <f t="shared" si="268"/>
        <v>#N/A</v>
      </c>
      <c r="GD56" s="173" t="e">
        <f t="shared" si="269"/>
        <v>#N/A</v>
      </c>
      <c r="GE56" s="173" t="e">
        <f t="shared" si="270"/>
        <v>#N/A</v>
      </c>
      <c r="GF56" s="173" t="e">
        <f t="shared" si="271"/>
        <v>#N/A</v>
      </c>
      <c r="GG56" s="173" t="e">
        <f t="shared" si="272"/>
        <v>#N/A</v>
      </c>
      <c r="GH56" s="173" t="e">
        <f t="shared" si="273"/>
        <v>#N/A</v>
      </c>
      <c r="GI56" s="173" t="e">
        <f t="shared" si="274"/>
        <v>#N/A</v>
      </c>
      <c r="GJ56" s="173" t="e">
        <f t="shared" si="275"/>
        <v>#N/A</v>
      </c>
      <c r="GK56" s="173" t="e">
        <f t="shared" si="276"/>
        <v>#N/A</v>
      </c>
      <c r="GL56" s="173" t="e">
        <f t="shared" si="277"/>
        <v>#N/A</v>
      </c>
      <c r="GM56" s="173" t="e">
        <f t="shared" si="278"/>
        <v>#N/A</v>
      </c>
      <c r="GN56" s="173" t="e">
        <f t="shared" si="279"/>
        <v>#N/A</v>
      </c>
      <c r="GO56" s="173" t="e">
        <f t="shared" si="280"/>
        <v>#N/A</v>
      </c>
      <c r="GP56" s="173" t="e">
        <f t="shared" si="281"/>
        <v>#N/A</v>
      </c>
      <c r="GQ56" s="173" t="e">
        <f t="shared" si="282"/>
        <v>#N/A</v>
      </c>
      <c r="GR56" s="173" t="e">
        <f t="shared" si="283"/>
        <v>#N/A</v>
      </c>
      <c r="GS56" s="173" t="e">
        <f t="shared" si="284"/>
        <v>#N/A</v>
      </c>
      <c r="GT56" s="173" t="e">
        <f t="shared" si="285"/>
        <v>#N/A</v>
      </c>
      <c r="GU56" s="173" t="e">
        <f t="shared" si="286"/>
        <v>#N/A</v>
      </c>
      <c r="GV56" s="173" t="e">
        <f t="shared" si="287"/>
        <v>#N/A</v>
      </c>
      <c r="GW56" s="173" t="e">
        <f t="shared" si="288"/>
        <v>#N/A</v>
      </c>
      <c r="GX56" s="173" t="e">
        <f t="shared" si="289"/>
        <v>#N/A</v>
      </c>
      <c r="GY56" s="173" t="e">
        <f t="shared" si="290"/>
        <v>#N/A</v>
      </c>
      <c r="GZ56" s="173" t="e">
        <f t="shared" si="291"/>
        <v>#N/A</v>
      </c>
      <c r="HA56" s="173" t="e">
        <f t="shared" si="292"/>
        <v>#N/A</v>
      </c>
      <c r="HB56" s="173" t="e">
        <f t="shared" si="293"/>
        <v>#N/A</v>
      </c>
      <c r="HC56" s="173" t="e">
        <f t="shared" si="294"/>
        <v>#N/A</v>
      </c>
      <c r="HD56" s="173" t="e">
        <f t="shared" si="295"/>
        <v>#N/A</v>
      </c>
      <c r="HE56" s="173" t="e">
        <f t="shared" si="296"/>
        <v>#N/A</v>
      </c>
      <c r="HF56" s="173" t="e">
        <f t="shared" si="297"/>
        <v>#N/A</v>
      </c>
      <c r="HG56" s="173" t="e">
        <f t="shared" si="298"/>
        <v>#N/A</v>
      </c>
      <c r="HH56" s="173" t="e">
        <f t="shared" si="299"/>
        <v>#N/A</v>
      </c>
      <c r="HI56" s="173" t="e">
        <f t="shared" si="300"/>
        <v>#N/A</v>
      </c>
      <c r="HJ56" s="173" t="e">
        <f t="shared" si="301"/>
        <v>#N/A</v>
      </c>
      <c r="HK56" s="173" t="e">
        <f t="shared" si="302"/>
        <v>#N/A</v>
      </c>
      <c r="HL56" s="173" t="e">
        <f t="shared" si="303"/>
        <v>#N/A</v>
      </c>
      <c r="HM56" s="173" t="e">
        <f t="shared" si="304"/>
        <v>#N/A</v>
      </c>
      <c r="HN56" s="173" t="e">
        <f t="shared" si="305"/>
        <v>#N/A</v>
      </c>
      <c r="HO56" s="173" t="e">
        <f t="shared" si="306"/>
        <v>#N/A</v>
      </c>
      <c r="HP56" s="173" t="e">
        <f t="shared" si="307"/>
        <v>#N/A</v>
      </c>
      <c r="HQ56" s="173" t="e">
        <f t="shared" si="308"/>
        <v>#N/A</v>
      </c>
      <c r="HR56" s="173" t="e">
        <f t="shared" si="309"/>
        <v>#N/A</v>
      </c>
      <c r="HS56" s="173" t="e">
        <f t="shared" si="310"/>
        <v>#N/A</v>
      </c>
      <c r="HT56" s="173" t="e">
        <f t="shared" si="311"/>
        <v>#N/A</v>
      </c>
    </row>
    <row r="57" spans="1:228" hidden="1" x14ac:dyDescent="0.25">
      <c r="A57" s="4">
        <v>54</v>
      </c>
      <c r="B57" s="113"/>
      <c r="C57" s="121"/>
      <c r="D57" s="126" t="str">
        <f t="shared" si="205"/>
        <v/>
      </c>
      <c r="E57" s="99"/>
      <c r="F57" s="126" t="str">
        <f t="shared" si="206"/>
        <v/>
      </c>
      <c r="G57" s="121"/>
      <c r="H57" s="114"/>
      <c r="I57" s="36" t="str">
        <f t="shared" si="0"/>
        <v/>
      </c>
      <c r="J57" s="36" t="str">
        <f t="shared" si="1"/>
        <v/>
      </c>
      <c r="K57" s="77" t="str">
        <f t="shared" si="109"/>
        <v/>
      </c>
      <c r="L57" s="23"/>
      <c r="M57" s="58"/>
      <c r="N57" s="300"/>
      <c r="O57" s="78" t="str">
        <f>IF(AND(D57&gt;0,E57&gt;0,F57&gt;0),IF(ISBLANK(N57),IF(ISBLANK(L57),"",(F57-D57)*VLOOKUP(L57,VLookups!$A$4:$B$13,2,FALSE)),N57),"")</f>
        <v/>
      </c>
      <c r="P57" s="79" t="str">
        <f t="shared" si="207"/>
        <v/>
      </c>
      <c r="Q57" s="99"/>
      <c r="R57" s="290" t="str">
        <f>IF(AND(Q57&gt;0,E57&gt;0,NOT(O57="")),ABS(VLOOKUP($Q$1,VLookups!$A$43:$B$44,2,FALSE)-_xlfn.NORM.DIST(Q57,K57,O57,TRUE)),"")</f>
        <v/>
      </c>
      <c r="S57" s="98" t="str">
        <f>IF(AND($D57&gt;0,$E57&gt;0,$F57&gt;0,NOT(ISBLANK($L57))),_xlfn.NORM.INV(ABS(VLOOKUP($Q$1,VLookups!$A$43:$B$44,2,FALSE)-S$3),$K57,$O57),"")</f>
        <v/>
      </c>
      <c r="T57" s="97" t="str">
        <f>IF(AND($D57&gt;0,$E57&gt;0,$F57&gt;0,NOT(ISBLANK($L57))),_xlfn.NORM.INV(ABS(VLOOKUP($Q$1,VLookups!$A$43:$B$44,2,FALSE)-T$3),$K57,$O57),"")</f>
        <v/>
      </c>
      <c r="U57" s="98" t="str">
        <f>IF(AND($D57&gt;0,$E57&gt;0,$F57&gt;0,NOT(ISBLANK($L57))),_xlfn.NORM.INV(ABS(VLOOKUP($Q$1,VLookups!$A$43:$B$44,2,FALSE)-U$3),$K57,$O57),"")</f>
        <v/>
      </c>
      <c r="V57" s="97" t="str">
        <f>IF(AND($D57&gt;0,$E57&gt;0,$F57&gt;0,NOT(ISBLANK($L57))),_xlfn.NORM.INV(ABS(VLOOKUP($Q$1,VLookups!$A$43:$B$44,2,FALSE)-V$3),$K57,$O57),"")</f>
        <v/>
      </c>
      <c r="W57" s="98" t="str">
        <f>IF(AND($D57&gt;0,$E57&gt;0,$F57&gt;0,NOT(ISBLANK($L57))),_xlfn.NORM.INV(ABS(VLOOKUP($Q$1,VLookups!$A$43:$B$44,2,FALSE)-W$3),$K57,$O57),"")</f>
        <v/>
      </c>
      <c r="X57" s="97" t="str">
        <f>IF(AND($D57&gt;0,$E57&gt;0,$F57&gt;0,NOT(ISBLANK($L57))),_xlfn.NORM.INV(ABS(VLOOKUP($Q$1,VLookups!$A$43:$B$44,2,FALSE)-X$3),$K57,$O57),"")</f>
        <v/>
      </c>
      <c r="Y57" s="5"/>
      <c r="Z57" s="172"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3" t="e">
        <f t="shared" si="211"/>
        <v>#N/A</v>
      </c>
      <c r="DY57" s="173" t="e">
        <f t="shared" si="212"/>
        <v>#N/A</v>
      </c>
      <c r="DZ57" s="173" t="e">
        <f t="shared" si="213"/>
        <v>#N/A</v>
      </c>
      <c r="EA57" s="173" t="e">
        <f t="shared" si="214"/>
        <v>#N/A</v>
      </c>
      <c r="EB57" s="173" t="e">
        <f t="shared" si="215"/>
        <v>#N/A</v>
      </c>
      <c r="EC57" s="173" t="e">
        <f t="shared" si="216"/>
        <v>#N/A</v>
      </c>
      <c r="ED57" s="173" t="e">
        <f t="shared" si="217"/>
        <v>#N/A</v>
      </c>
      <c r="EE57" s="173" t="e">
        <f t="shared" si="218"/>
        <v>#N/A</v>
      </c>
      <c r="EF57" s="173" t="e">
        <f t="shared" si="219"/>
        <v>#N/A</v>
      </c>
      <c r="EG57" s="173" t="e">
        <f t="shared" si="220"/>
        <v>#N/A</v>
      </c>
      <c r="EH57" s="173" t="e">
        <f t="shared" si="221"/>
        <v>#N/A</v>
      </c>
      <c r="EI57" s="173" t="e">
        <f t="shared" si="222"/>
        <v>#N/A</v>
      </c>
      <c r="EJ57" s="173" t="e">
        <f t="shared" si="223"/>
        <v>#N/A</v>
      </c>
      <c r="EK57" s="173" t="e">
        <f t="shared" si="224"/>
        <v>#N/A</v>
      </c>
      <c r="EL57" s="173" t="e">
        <f t="shared" si="225"/>
        <v>#N/A</v>
      </c>
      <c r="EM57" s="173" t="e">
        <f t="shared" si="226"/>
        <v>#N/A</v>
      </c>
      <c r="EN57" s="173" t="e">
        <f t="shared" si="227"/>
        <v>#N/A</v>
      </c>
      <c r="EO57" s="173" t="e">
        <f t="shared" si="228"/>
        <v>#N/A</v>
      </c>
      <c r="EP57" s="173" t="e">
        <f t="shared" si="229"/>
        <v>#N/A</v>
      </c>
      <c r="EQ57" s="173" t="e">
        <f t="shared" si="230"/>
        <v>#N/A</v>
      </c>
      <c r="ER57" s="173" t="e">
        <f t="shared" si="231"/>
        <v>#N/A</v>
      </c>
      <c r="ES57" s="173" t="e">
        <f t="shared" si="232"/>
        <v>#N/A</v>
      </c>
      <c r="ET57" s="173" t="e">
        <f t="shared" si="233"/>
        <v>#N/A</v>
      </c>
      <c r="EU57" s="173" t="e">
        <f t="shared" si="234"/>
        <v>#N/A</v>
      </c>
      <c r="EV57" s="173" t="e">
        <f t="shared" si="235"/>
        <v>#N/A</v>
      </c>
      <c r="EW57" s="173" t="e">
        <f t="shared" si="236"/>
        <v>#N/A</v>
      </c>
      <c r="EX57" s="173" t="e">
        <f t="shared" si="237"/>
        <v>#N/A</v>
      </c>
      <c r="EY57" s="173" t="e">
        <f t="shared" si="238"/>
        <v>#N/A</v>
      </c>
      <c r="EZ57" s="173" t="e">
        <f t="shared" si="239"/>
        <v>#N/A</v>
      </c>
      <c r="FA57" s="173" t="e">
        <f t="shared" si="240"/>
        <v>#N/A</v>
      </c>
      <c r="FB57" s="173" t="e">
        <f t="shared" si="241"/>
        <v>#N/A</v>
      </c>
      <c r="FC57" s="173" t="e">
        <f t="shared" si="242"/>
        <v>#N/A</v>
      </c>
      <c r="FD57" s="173" t="e">
        <f t="shared" si="243"/>
        <v>#N/A</v>
      </c>
      <c r="FE57" s="173" t="e">
        <f t="shared" si="244"/>
        <v>#N/A</v>
      </c>
      <c r="FF57" s="173" t="e">
        <f t="shared" si="245"/>
        <v>#N/A</v>
      </c>
      <c r="FG57" s="173" t="e">
        <f t="shared" si="246"/>
        <v>#N/A</v>
      </c>
      <c r="FH57" s="173" t="e">
        <f t="shared" si="247"/>
        <v>#N/A</v>
      </c>
      <c r="FI57" s="173" t="e">
        <f t="shared" si="248"/>
        <v>#N/A</v>
      </c>
      <c r="FJ57" s="173" t="e">
        <f t="shared" si="249"/>
        <v>#N/A</v>
      </c>
      <c r="FK57" s="173" t="e">
        <f t="shared" si="250"/>
        <v>#N/A</v>
      </c>
      <c r="FL57" s="173" t="e">
        <f t="shared" si="251"/>
        <v>#N/A</v>
      </c>
      <c r="FM57" s="173" t="e">
        <f t="shared" si="252"/>
        <v>#N/A</v>
      </c>
      <c r="FN57" s="173" t="e">
        <f t="shared" si="253"/>
        <v>#N/A</v>
      </c>
      <c r="FO57" s="173" t="e">
        <f t="shared" si="254"/>
        <v>#N/A</v>
      </c>
      <c r="FP57" s="173" t="e">
        <f t="shared" si="255"/>
        <v>#N/A</v>
      </c>
      <c r="FQ57" s="173" t="e">
        <f t="shared" si="256"/>
        <v>#N/A</v>
      </c>
      <c r="FR57" s="173" t="e">
        <f t="shared" si="257"/>
        <v>#N/A</v>
      </c>
      <c r="FS57" s="173" t="e">
        <f t="shared" si="258"/>
        <v>#N/A</v>
      </c>
      <c r="FT57" s="173" t="e">
        <f t="shared" si="259"/>
        <v>#N/A</v>
      </c>
      <c r="FU57" s="173" t="e">
        <f t="shared" si="260"/>
        <v>#N/A</v>
      </c>
      <c r="FV57" s="173" t="e">
        <f t="shared" si="261"/>
        <v>#N/A</v>
      </c>
      <c r="FW57" s="173" t="e">
        <f t="shared" si="262"/>
        <v>#N/A</v>
      </c>
      <c r="FX57" s="173" t="e">
        <f t="shared" si="263"/>
        <v>#N/A</v>
      </c>
      <c r="FY57" s="173" t="e">
        <f t="shared" si="264"/>
        <v>#N/A</v>
      </c>
      <c r="FZ57" s="173" t="e">
        <f t="shared" si="265"/>
        <v>#N/A</v>
      </c>
      <c r="GA57" s="173" t="e">
        <f t="shared" si="266"/>
        <v>#N/A</v>
      </c>
      <c r="GB57" s="173" t="e">
        <f t="shared" si="267"/>
        <v>#N/A</v>
      </c>
      <c r="GC57" s="173" t="e">
        <f t="shared" si="268"/>
        <v>#N/A</v>
      </c>
      <c r="GD57" s="173" t="e">
        <f t="shared" si="269"/>
        <v>#N/A</v>
      </c>
      <c r="GE57" s="173" t="e">
        <f t="shared" si="270"/>
        <v>#N/A</v>
      </c>
      <c r="GF57" s="173" t="e">
        <f t="shared" si="271"/>
        <v>#N/A</v>
      </c>
      <c r="GG57" s="173" t="e">
        <f t="shared" si="272"/>
        <v>#N/A</v>
      </c>
      <c r="GH57" s="173" t="e">
        <f t="shared" si="273"/>
        <v>#N/A</v>
      </c>
      <c r="GI57" s="173" t="e">
        <f t="shared" si="274"/>
        <v>#N/A</v>
      </c>
      <c r="GJ57" s="173" t="e">
        <f t="shared" si="275"/>
        <v>#N/A</v>
      </c>
      <c r="GK57" s="173" t="e">
        <f t="shared" si="276"/>
        <v>#N/A</v>
      </c>
      <c r="GL57" s="173" t="e">
        <f t="shared" si="277"/>
        <v>#N/A</v>
      </c>
      <c r="GM57" s="173" t="e">
        <f t="shared" si="278"/>
        <v>#N/A</v>
      </c>
      <c r="GN57" s="173" t="e">
        <f t="shared" si="279"/>
        <v>#N/A</v>
      </c>
      <c r="GO57" s="173" t="e">
        <f t="shared" si="280"/>
        <v>#N/A</v>
      </c>
      <c r="GP57" s="173" t="e">
        <f t="shared" si="281"/>
        <v>#N/A</v>
      </c>
      <c r="GQ57" s="173" t="e">
        <f t="shared" si="282"/>
        <v>#N/A</v>
      </c>
      <c r="GR57" s="173" t="e">
        <f t="shared" si="283"/>
        <v>#N/A</v>
      </c>
      <c r="GS57" s="173" t="e">
        <f t="shared" si="284"/>
        <v>#N/A</v>
      </c>
      <c r="GT57" s="173" t="e">
        <f t="shared" si="285"/>
        <v>#N/A</v>
      </c>
      <c r="GU57" s="173" t="e">
        <f t="shared" si="286"/>
        <v>#N/A</v>
      </c>
      <c r="GV57" s="173" t="e">
        <f t="shared" si="287"/>
        <v>#N/A</v>
      </c>
      <c r="GW57" s="173" t="e">
        <f t="shared" si="288"/>
        <v>#N/A</v>
      </c>
      <c r="GX57" s="173" t="e">
        <f t="shared" si="289"/>
        <v>#N/A</v>
      </c>
      <c r="GY57" s="173" t="e">
        <f t="shared" si="290"/>
        <v>#N/A</v>
      </c>
      <c r="GZ57" s="173" t="e">
        <f t="shared" si="291"/>
        <v>#N/A</v>
      </c>
      <c r="HA57" s="173" t="e">
        <f t="shared" si="292"/>
        <v>#N/A</v>
      </c>
      <c r="HB57" s="173" t="e">
        <f t="shared" si="293"/>
        <v>#N/A</v>
      </c>
      <c r="HC57" s="173" t="e">
        <f t="shared" si="294"/>
        <v>#N/A</v>
      </c>
      <c r="HD57" s="173" t="e">
        <f t="shared" si="295"/>
        <v>#N/A</v>
      </c>
      <c r="HE57" s="173" t="e">
        <f t="shared" si="296"/>
        <v>#N/A</v>
      </c>
      <c r="HF57" s="173" t="e">
        <f t="shared" si="297"/>
        <v>#N/A</v>
      </c>
      <c r="HG57" s="173" t="e">
        <f t="shared" si="298"/>
        <v>#N/A</v>
      </c>
      <c r="HH57" s="173" t="e">
        <f t="shared" si="299"/>
        <v>#N/A</v>
      </c>
      <c r="HI57" s="173" t="e">
        <f t="shared" si="300"/>
        <v>#N/A</v>
      </c>
      <c r="HJ57" s="173" t="e">
        <f t="shared" si="301"/>
        <v>#N/A</v>
      </c>
      <c r="HK57" s="173" t="e">
        <f t="shared" si="302"/>
        <v>#N/A</v>
      </c>
      <c r="HL57" s="173" t="e">
        <f t="shared" si="303"/>
        <v>#N/A</v>
      </c>
      <c r="HM57" s="173" t="e">
        <f t="shared" si="304"/>
        <v>#N/A</v>
      </c>
      <c r="HN57" s="173" t="e">
        <f t="shared" si="305"/>
        <v>#N/A</v>
      </c>
      <c r="HO57" s="173" t="e">
        <f t="shared" si="306"/>
        <v>#N/A</v>
      </c>
      <c r="HP57" s="173" t="e">
        <f t="shared" si="307"/>
        <v>#N/A</v>
      </c>
      <c r="HQ57" s="173" t="e">
        <f t="shared" si="308"/>
        <v>#N/A</v>
      </c>
      <c r="HR57" s="173" t="e">
        <f t="shared" si="309"/>
        <v>#N/A</v>
      </c>
      <c r="HS57" s="173" t="e">
        <f t="shared" si="310"/>
        <v>#N/A</v>
      </c>
      <c r="HT57" s="173" t="e">
        <f t="shared" si="311"/>
        <v>#N/A</v>
      </c>
    </row>
    <row r="58" spans="1:228" hidden="1" x14ac:dyDescent="0.25">
      <c r="A58" s="4">
        <v>55</v>
      </c>
      <c r="B58" s="113"/>
      <c r="C58" s="121"/>
      <c r="D58" s="126" t="str">
        <f t="shared" si="205"/>
        <v/>
      </c>
      <c r="E58" s="99"/>
      <c r="F58" s="126" t="str">
        <f t="shared" si="206"/>
        <v/>
      </c>
      <c r="G58" s="121"/>
      <c r="H58" s="114"/>
      <c r="I58" s="36" t="str">
        <f t="shared" si="0"/>
        <v/>
      </c>
      <c r="J58" s="36" t="str">
        <f t="shared" si="1"/>
        <v/>
      </c>
      <c r="K58" s="77" t="str">
        <f t="shared" si="109"/>
        <v/>
      </c>
      <c r="L58" s="23"/>
      <c r="M58" s="58"/>
      <c r="N58" s="300"/>
      <c r="O58" s="78" t="str">
        <f>IF(AND(D58&gt;0,E58&gt;0,F58&gt;0),IF(ISBLANK(N58),IF(ISBLANK(L58),"",(F58-D58)*VLOOKUP(L58,VLookups!$A$4:$B$13,2,FALSE)),N58),"")</f>
        <v/>
      </c>
      <c r="P58" s="79" t="str">
        <f t="shared" si="207"/>
        <v/>
      </c>
      <c r="Q58" s="99"/>
      <c r="R58" s="290" t="str">
        <f>IF(AND(Q58&gt;0,E58&gt;0,NOT(O58="")),ABS(VLOOKUP($Q$1,VLookups!$A$43:$B$44,2,FALSE)-_xlfn.NORM.DIST(Q58,K58,O58,TRUE)),"")</f>
        <v/>
      </c>
      <c r="S58" s="98" t="str">
        <f>IF(AND($D58&gt;0,$E58&gt;0,$F58&gt;0,NOT(ISBLANK($L58))),_xlfn.NORM.INV(ABS(VLOOKUP($Q$1,VLookups!$A$43:$B$44,2,FALSE)-S$3),$K58,$O58),"")</f>
        <v/>
      </c>
      <c r="T58" s="97" t="str">
        <f>IF(AND($D58&gt;0,$E58&gt;0,$F58&gt;0,NOT(ISBLANK($L58))),_xlfn.NORM.INV(ABS(VLOOKUP($Q$1,VLookups!$A$43:$B$44,2,FALSE)-T$3),$K58,$O58),"")</f>
        <v/>
      </c>
      <c r="U58" s="98" t="str">
        <f>IF(AND($D58&gt;0,$E58&gt;0,$F58&gt;0,NOT(ISBLANK($L58))),_xlfn.NORM.INV(ABS(VLOOKUP($Q$1,VLookups!$A$43:$B$44,2,FALSE)-U$3),$K58,$O58),"")</f>
        <v/>
      </c>
      <c r="V58" s="97" t="str">
        <f>IF(AND($D58&gt;0,$E58&gt;0,$F58&gt;0,NOT(ISBLANK($L58))),_xlfn.NORM.INV(ABS(VLOOKUP($Q$1,VLookups!$A$43:$B$44,2,FALSE)-V$3),$K58,$O58),"")</f>
        <v/>
      </c>
      <c r="W58" s="98" t="str">
        <f>IF(AND($D58&gt;0,$E58&gt;0,$F58&gt;0,NOT(ISBLANK($L58))),_xlfn.NORM.INV(ABS(VLOOKUP($Q$1,VLookups!$A$43:$B$44,2,FALSE)-W$3),$K58,$O58),"")</f>
        <v/>
      </c>
      <c r="X58" s="97" t="str">
        <f>IF(AND($D58&gt;0,$E58&gt;0,$F58&gt;0,NOT(ISBLANK($L58))),_xlfn.NORM.INV(ABS(VLOOKUP($Q$1,VLookups!$A$43:$B$44,2,FALSE)-X$3),$K58,$O58),"")</f>
        <v/>
      </c>
      <c r="Y58" s="5"/>
      <c r="Z58" s="172"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3" t="e">
        <f t="shared" si="211"/>
        <v>#N/A</v>
      </c>
      <c r="DY58" s="173" t="e">
        <f t="shared" si="212"/>
        <v>#N/A</v>
      </c>
      <c r="DZ58" s="173" t="e">
        <f t="shared" si="213"/>
        <v>#N/A</v>
      </c>
      <c r="EA58" s="173" t="e">
        <f t="shared" si="214"/>
        <v>#N/A</v>
      </c>
      <c r="EB58" s="173" t="e">
        <f t="shared" si="215"/>
        <v>#N/A</v>
      </c>
      <c r="EC58" s="173" t="e">
        <f t="shared" si="216"/>
        <v>#N/A</v>
      </c>
      <c r="ED58" s="173" t="e">
        <f t="shared" si="217"/>
        <v>#N/A</v>
      </c>
      <c r="EE58" s="173" t="e">
        <f t="shared" si="218"/>
        <v>#N/A</v>
      </c>
      <c r="EF58" s="173" t="e">
        <f t="shared" si="219"/>
        <v>#N/A</v>
      </c>
      <c r="EG58" s="173" t="e">
        <f t="shared" si="220"/>
        <v>#N/A</v>
      </c>
      <c r="EH58" s="173" t="e">
        <f t="shared" si="221"/>
        <v>#N/A</v>
      </c>
      <c r="EI58" s="173" t="e">
        <f t="shared" si="222"/>
        <v>#N/A</v>
      </c>
      <c r="EJ58" s="173" t="e">
        <f t="shared" si="223"/>
        <v>#N/A</v>
      </c>
      <c r="EK58" s="173" t="e">
        <f t="shared" si="224"/>
        <v>#N/A</v>
      </c>
      <c r="EL58" s="173" t="e">
        <f t="shared" si="225"/>
        <v>#N/A</v>
      </c>
      <c r="EM58" s="173" t="e">
        <f t="shared" si="226"/>
        <v>#N/A</v>
      </c>
      <c r="EN58" s="173" t="e">
        <f t="shared" si="227"/>
        <v>#N/A</v>
      </c>
      <c r="EO58" s="173" t="e">
        <f t="shared" si="228"/>
        <v>#N/A</v>
      </c>
      <c r="EP58" s="173" t="e">
        <f t="shared" si="229"/>
        <v>#N/A</v>
      </c>
      <c r="EQ58" s="173" t="e">
        <f t="shared" si="230"/>
        <v>#N/A</v>
      </c>
      <c r="ER58" s="173" t="e">
        <f t="shared" si="231"/>
        <v>#N/A</v>
      </c>
      <c r="ES58" s="173" t="e">
        <f t="shared" si="232"/>
        <v>#N/A</v>
      </c>
      <c r="ET58" s="173" t="e">
        <f t="shared" si="233"/>
        <v>#N/A</v>
      </c>
      <c r="EU58" s="173" t="e">
        <f t="shared" si="234"/>
        <v>#N/A</v>
      </c>
      <c r="EV58" s="173" t="e">
        <f t="shared" si="235"/>
        <v>#N/A</v>
      </c>
      <c r="EW58" s="173" t="e">
        <f t="shared" si="236"/>
        <v>#N/A</v>
      </c>
      <c r="EX58" s="173" t="e">
        <f t="shared" si="237"/>
        <v>#N/A</v>
      </c>
      <c r="EY58" s="173" t="e">
        <f t="shared" si="238"/>
        <v>#N/A</v>
      </c>
      <c r="EZ58" s="173" t="e">
        <f t="shared" si="239"/>
        <v>#N/A</v>
      </c>
      <c r="FA58" s="173" t="e">
        <f t="shared" si="240"/>
        <v>#N/A</v>
      </c>
      <c r="FB58" s="173" t="e">
        <f t="shared" si="241"/>
        <v>#N/A</v>
      </c>
      <c r="FC58" s="173" t="e">
        <f t="shared" si="242"/>
        <v>#N/A</v>
      </c>
      <c r="FD58" s="173" t="e">
        <f t="shared" si="243"/>
        <v>#N/A</v>
      </c>
      <c r="FE58" s="173" t="e">
        <f t="shared" si="244"/>
        <v>#N/A</v>
      </c>
      <c r="FF58" s="173" t="e">
        <f t="shared" si="245"/>
        <v>#N/A</v>
      </c>
      <c r="FG58" s="173" t="e">
        <f t="shared" si="246"/>
        <v>#N/A</v>
      </c>
      <c r="FH58" s="173" t="e">
        <f t="shared" si="247"/>
        <v>#N/A</v>
      </c>
      <c r="FI58" s="173" t="e">
        <f t="shared" si="248"/>
        <v>#N/A</v>
      </c>
      <c r="FJ58" s="173" t="e">
        <f t="shared" si="249"/>
        <v>#N/A</v>
      </c>
      <c r="FK58" s="173" t="e">
        <f t="shared" si="250"/>
        <v>#N/A</v>
      </c>
      <c r="FL58" s="173" t="e">
        <f t="shared" si="251"/>
        <v>#N/A</v>
      </c>
      <c r="FM58" s="173" t="e">
        <f t="shared" si="252"/>
        <v>#N/A</v>
      </c>
      <c r="FN58" s="173" t="e">
        <f t="shared" si="253"/>
        <v>#N/A</v>
      </c>
      <c r="FO58" s="173" t="e">
        <f t="shared" si="254"/>
        <v>#N/A</v>
      </c>
      <c r="FP58" s="173" t="e">
        <f t="shared" si="255"/>
        <v>#N/A</v>
      </c>
      <c r="FQ58" s="173" t="e">
        <f t="shared" si="256"/>
        <v>#N/A</v>
      </c>
      <c r="FR58" s="173" t="e">
        <f t="shared" si="257"/>
        <v>#N/A</v>
      </c>
      <c r="FS58" s="173" t="e">
        <f t="shared" si="258"/>
        <v>#N/A</v>
      </c>
      <c r="FT58" s="173" t="e">
        <f t="shared" si="259"/>
        <v>#N/A</v>
      </c>
      <c r="FU58" s="173" t="e">
        <f t="shared" si="260"/>
        <v>#N/A</v>
      </c>
      <c r="FV58" s="173" t="e">
        <f t="shared" si="261"/>
        <v>#N/A</v>
      </c>
      <c r="FW58" s="173" t="e">
        <f t="shared" si="262"/>
        <v>#N/A</v>
      </c>
      <c r="FX58" s="173" t="e">
        <f t="shared" si="263"/>
        <v>#N/A</v>
      </c>
      <c r="FY58" s="173" t="e">
        <f t="shared" si="264"/>
        <v>#N/A</v>
      </c>
      <c r="FZ58" s="173" t="e">
        <f t="shared" si="265"/>
        <v>#N/A</v>
      </c>
      <c r="GA58" s="173" t="e">
        <f t="shared" si="266"/>
        <v>#N/A</v>
      </c>
      <c r="GB58" s="173" t="e">
        <f t="shared" si="267"/>
        <v>#N/A</v>
      </c>
      <c r="GC58" s="173" t="e">
        <f t="shared" si="268"/>
        <v>#N/A</v>
      </c>
      <c r="GD58" s="173" t="e">
        <f t="shared" si="269"/>
        <v>#N/A</v>
      </c>
      <c r="GE58" s="173" t="e">
        <f t="shared" si="270"/>
        <v>#N/A</v>
      </c>
      <c r="GF58" s="173" t="e">
        <f t="shared" si="271"/>
        <v>#N/A</v>
      </c>
      <c r="GG58" s="173" t="e">
        <f t="shared" si="272"/>
        <v>#N/A</v>
      </c>
      <c r="GH58" s="173" t="e">
        <f t="shared" si="273"/>
        <v>#N/A</v>
      </c>
      <c r="GI58" s="173" t="e">
        <f t="shared" si="274"/>
        <v>#N/A</v>
      </c>
      <c r="GJ58" s="173" t="e">
        <f t="shared" si="275"/>
        <v>#N/A</v>
      </c>
      <c r="GK58" s="173" t="e">
        <f t="shared" si="276"/>
        <v>#N/A</v>
      </c>
      <c r="GL58" s="173" t="e">
        <f t="shared" si="277"/>
        <v>#N/A</v>
      </c>
      <c r="GM58" s="173" t="e">
        <f t="shared" si="278"/>
        <v>#N/A</v>
      </c>
      <c r="GN58" s="173" t="e">
        <f t="shared" si="279"/>
        <v>#N/A</v>
      </c>
      <c r="GO58" s="173" t="e">
        <f t="shared" si="280"/>
        <v>#N/A</v>
      </c>
      <c r="GP58" s="173" t="e">
        <f t="shared" si="281"/>
        <v>#N/A</v>
      </c>
      <c r="GQ58" s="173" t="e">
        <f t="shared" si="282"/>
        <v>#N/A</v>
      </c>
      <c r="GR58" s="173" t="e">
        <f t="shared" si="283"/>
        <v>#N/A</v>
      </c>
      <c r="GS58" s="173" t="e">
        <f t="shared" si="284"/>
        <v>#N/A</v>
      </c>
      <c r="GT58" s="173" t="e">
        <f t="shared" si="285"/>
        <v>#N/A</v>
      </c>
      <c r="GU58" s="173" t="e">
        <f t="shared" si="286"/>
        <v>#N/A</v>
      </c>
      <c r="GV58" s="173" t="e">
        <f t="shared" si="287"/>
        <v>#N/A</v>
      </c>
      <c r="GW58" s="173" t="e">
        <f t="shared" si="288"/>
        <v>#N/A</v>
      </c>
      <c r="GX58" s="173" t="e">
        <f t="shared" si="289"/>
        <v>#N/A</v>
      </c>
      <c r="GY58" s="173" t="e">
        <f t="shared" si="290"/>
        <v>#N/A</v>
      </c>
      <c r="GZ58" s="173" t="e">
        <f t="shared" si="291"/>
        <v>#N/A</v>
      </c>
      <c r="HA58" s="173" t="e">
        <f t="shared" si="292"/>
        <v>#N/A</v>
      </c>
      <c r="HB58" s="173" t="e">
        <f t="shared" si="293"/>
        <v>#N/A</v>
      </c>
      <c r="HC58" s="173" t="e">
        <f t="shared" si="294"/>
        <v>#N/A</v>
      </c>
      <c r="HD58" s="173" t="e">
        <f t="shared" si="295"/>
        <v>#N/A</v>
      </c>
      <c r="HE58" s="173" t="e">
        <f t="shared" si="296"/>
        <v>#N/A</v>
      </c>
      <c r="HF58" s="173" t="e">
        <f t="shared" si="297"/>
        <v>#N/A</v>
      </c>
      <c r="HG58" s="173" t="e">
        <f t="shared" si="298"/>
        <v>#N/A</v>
      </c>
      <c r="HH58" s="173" t="e">
        <f t="shared" si="299"/>
        <v>#N/A</v>
      </c>
      <c r="HI58" s="173" t="e">
        <f t="shared" si="300"/>
        <v>#N/A</v>
      </c>
      <c r="HJ58" s="173" t="e">
        <f t="shared" si="301"/>
        <v>#N/A</v>
      </c>
      <c r="HK58" s="173" t="e">
        <f t="shared" si="302"/>
        <v>#N/A</v>
      </c>
      <c r="HL58" s="173" t="e">
        <f t="shared" si="303"/>
        <v>#N/A</v>
      </c>
      <c r="HM58" s="173" t="e">
        <f t="shared" si="304"/>
        <v>#N/A</v>
      </c>
      <c r="HN58" s="173" t="e">
        <f t="shared" si="305"/>
        <v>#N/A</v>
      </c>
      <c r="HO58" s="173" t="e">
        <f t="shared" si="306"/>
        <v>#N/A</v>
      </c>
      <c r="HP58" s="173" t="e">
        <f t="shared" si="307"/>
        <v>#N/A</v>
      </c>
      <c r="HQ58" s="173" t="e">
        <f t="shared" si="308"/>
        <v>#N/A</v>
      </c>
      <c r="HR58" s="173" t="e">
        <f t="shared" si="309"/>
        <v>#N/A</v>
      </c>
      <c r="HS58" s="173" t="e">
        <f t="shared" si="310"/>
        <v>#N/A</v>
      </c>
      <c r="HT58" s="173" t="e">
        <f t="shared" si="311"/>
        <v>#N/A</v>
      </c>
    </row>
    <row r="59" spans="1:228" hidden="1" x14ac:dyDescent="0.25">
      <c r="A59" s="4">
        <v>56</v>
      </c>
      <c r="B59" s="113"/>
      <c r="C59" s="121"/>
      <c r="D59" s="126" t="str">
        <f t="shared" si="205"/>
        <v/>
      </c>
      <c r="E59" s="99"/>
      <c r="F59" s="126" t="str">
        <f t="shared" si="206"/>
        <v/>
      </c>
      <c r="G59" s="121"/>
      <c r="H59" s="114"/>
      <c r="I59" s="36" t="str">
        <f t="shared" si="0"/>
        <v/>
      </c>
      <c r="J59" s="36" t="str">
        <f t="shared" si="1"/>
        <v/>
      </c>
      <c r="K59" s="77" t="str">
        <f t="shared" si="109"/>
        <v/>
      </c>
      <c r="L59" s="23"/>
      <c r="M59" s="58"/>
      <c r="N59" s="300"/>
      <c r="O59" s="78" t="str">
        <f>IF(AND(D59&gt;0,E59&gt;0,F59&gt;0),IF(ISBLANK(N59),IF(ISBLANK(L59),"",(F59-D59)*VLOOKUP(L59,VLookups!$A$4:$B$13,2,FALSE)),N59),"")</f>
        <v/>
      </c>
      <c r="P59" s="79" t="str">
        <f t="shared" si="207"/>
        <v/>
      </c>
      <c r="Q59" s="99"/>
      <c r="R59" s="290" t="str">
        <f>IF(AND(Q59&gt;0,E59&gt;0,NOT(O59="")),ABS(VLOOKUP($Q$1,VLookups!$A$43:$B$44,2,FALSE)-_xlfn.NORM.DIST(Q59,K59,O59,TRUE)),"")</f>
        <v/>
      </c>
      <c r="S59" s="98" t="str">
        <f>IF(AND($D59&gt;0,$E59&gt;0,$F59&gt;0,NOT(ISBLANK($L59))),_xlfn.NORM.INV(ABS(VLOOKUP($Q$1,VLookups!$A$43:$B$44,2,FALSE)-S$3),$K59,$O59),"")</f>
        <v/>
      </c>
      <c r="T59" s="97" t="str">
        <f>IF(AND($D59&gt;0,$E59&gt;0,$F59&gt;0,NOT(ISBLANK($L59))),_xlfn.NORM.INV(ABS(VLOOKUP($Q$1,VLookups!$A$43:$B$44,2,FALSE)-T$3),$K59,$O59),"")</f>
        <v/>
      </c>
      <c r="U59" s="98" t="str">
        <f>IF(AND($D59&gt;0,$E59&gt;0,$F59&gt;0,NOT(ISBLANK($L59))),_xlfn.NORM.INV(ABS(VLOOKUP($Q$1,VLookups!$A$43:$B$44,2,FALSE)-U$3),$K59,$O59),"")</f>
        <v/>
      </c>
      <c r="V59" s="97" t="str">
        <f>IF(AND($D59&gt;0,$E59&gt;0,$F59&gt;0,NOT(ISBLANK($L59))),_xlfn.NORM.INV(ABS(VLOOKUP($Q$1,VLookups!$A$43:$B$44,2,FALSE)-V$3),$K59,$O59),"")</f>
        <v/>
      </c>
      <c r="W59" s="98" t="str">
        <f>IF(AND($D59&gt;0,$E59&gt;0,$F59&gt;0,NOT(ISBLANK($L59))),_xlfn.NORM.INV(ABS(VLOOKUP($Q$1,VLookups!$A$43:$B$44,2,FALSE)-W$3),$K59,$O59),"")</f>
        <v/>
      </c>
      <c r="X59" s="97" t="str">
        <f>IF(AND($D59&gt;0,$E59&gt;0,$F59&gt;0,NOT(ISBLANK($L59))),_xlfn.NORM.INV(ABS(VLOOKUP($Q$1,VLookups!$A$43:$B$44,2,FALSE)-X$3),$K59,$O59),"")</f>
        <v/>
      </c>
      <c r="Y59" s="5"/>
      <c r="Z59" s="172"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3" t="e">
        <f t="shared" si="211"/>
        <v>#N/A</v>
      </c>
      <c r="DY59" s="173" t="e">
        <f t="shared" si="212"/>
        <v>#N/A</v>
      </c>
      <c r="DZ59" s="173" t="e">
        <f t="shared" si="213"/>
        <v>#N/A</v>
      </c>
      <c r="EA59" s="173" t="e">
        <f t="shared" si="214"/>
        <v>#N/A</v>
      </c>
      <c r="EB59" s="173" t="e">
        <f t="shared" si="215"/>
        <v>#N/A</v>
      </c>
      <c r="EC59" s="173" t="e">
        <f t="shared" si="216"/>
        <v>#N/A</v>
      </c>
      <c r="ED59" s="173" t="e">
        <f t="shared" si="217"/>
        <v>#N/A</v>
      </c>
      <c r="EE59" s="173" t="e">
        <f t="shared" si="218"/>
        <v>#N/A</v>
      </c>
      <c r="EF59" s="173" t="e">
        <f t="shared" si="219"/>
        <v>#N/A</v>
      </c>
      <c r="EG59" s="173" t="e">
        <f t="shared" si="220"/>
        <v>#N/A</v>
      </c>
      <c r="EH59" s="173" t="e">
        <f t="shared" si="221"/>
        <v>#N/A</v>
      </c>
      <c r="EI59" s="173" t="e">
        <f t="shared" si="222"/>
        <v>#N/A</v>
      </c>
      <c r="EJ59" s="173" t="e">
        <f t="shared" si="223"/>
        <v>#N/A</v>
      </c>
      <c r="EK59" s="173" t="e">
        <f t="shared" si="224"/>
        <v>#N/A</v>
      </c>
      <c r="EL59" s="173" t="e">
        <f t="shared" si="225"/>
        <v>#N/A</v>
      </c>
      <c r="EM59" s="173" t="e">
        <f t="shared" si="226"/>
        <v>#N/A</v>
      </c>
      <c r="EN59" s="173" t="e">
        <f t="shared" si="227"/>
        <v>#N/A</v>
      </c>
      <c r="EO59" s="173" t="e">
        <f t="shared" si="228"/>
        <v>#N/A</v>
      </c>
      <c r="EP59" s="173" t="e">
        <f t="shared" si="229"/>
        <v>#N/A</v>
      </c>
      <c r="EQ59" s="173" t="e">
        <f t="shared" si="230"/>
        <v>#N/A</v>
      </c>
      <c r="ER59" s="173" t="e">
        <f t="shared" si="231"/>
        <v>#N/A</v>
      </c>
      <c r="ES59" s="173" t="e">
        <f t="shared" si="232"/>
        <v>#N/A</v>
      </c>
      <c r="ET59" s="173" t="e">
        <f t="shared" si="233"/>
        <v>#N/A</v>
      </c>
      <c r="EU59" s="173" t="e">
        <f t="shared" si="234"/>
        <v>#N/A</v>
      </c>
      <c r="EV59" s="173" t="e">
        <f t="shared" si="235"/>
        <v>#N/A</v>
      </c>
      <c r="EW59" s="173" t="e">
        <f t="shared" si="236"/>
        <v>#N/A</v>
      </c>
      <c r="EX59" s="173" t="e">
        <f t="shared" si="237"/>
        <v>#N/A</v>
      </c>
      <c r="EY59" s="173" t="e">
        <f t="shared" si="238"/>
        <v>#N/A</v>
      </c>
      <c r="EZ59" s="173" t="e">
        <f t="shared" si="239"/>
        <v>#N/A</v>
      </c>
      <c r="FA59" s="173" t="e">
        <f t="shared" si="240"/>
        <v>#N/A</v>
      </c>
      <c r="FB59" s="173" t="e">
        <f t="shared" si="241"/>
        <v>#N/A</v>
      </c>
      <c r="FC59" s="173" t="e">
        <f t="shared" si="242"/>
        <v>#N/A</v>
      </c>
      <c r="FD59" s="173" t="e">
        <f t="shared" si="243"/>
        <v>#N/A</v>
      </c>
      <c r="FE59" s="173" t="e">
        <f t="shared" si="244"/>
        <v>#N/A</v>
      </c>
      <c r="FF59" s="173" t="e">
        <f t="shared" si="245"/>
        <v>#N/A</v>
      </c>
      <c r="FG59" s="173" t="e">
        <f t="shared" si="246"/>
        <v>#N/A</v>
      </c>
      <c r="FH59" s="173" t="e">
        <f t="shared" si="247"/>
        <v>#N/A</v>
      </c>
      <c r="FI59" s="173" t="e">
        <f t="shared" si="248"/>
        <v>#N/A</v>
      </c>
      <c r="FJ59" s="173" t="e">
        <f t="shared" si="249"/>
        <v>#N/A</v>
      </c>
      <c r="FK59" s="173" t="e">
        <f t="shared" si="250"/>
        <v>#N/A</v>
      </c>
      <c r="FL59" s="173" t="e">
        <f t="shared" si="251"/>
        <v>#N/A</v>
      </c>
      <c r="FM59" s="173" t="e">
        <f t="shared" si="252"/>
        <v>#N/A</v>
      </c>
      <c r="FN59" s="173" t="e">
        <f t="shared" si="253"/>
        <v>#N/A</v>
      </c>
      <c r="FO59" s="173" t="e">
        <f t="shared" si="254"/>
        <v>#N/A</v>
      </c>
      <c r="FP59" s="173" t="e">
        <f t="shared" si="255"/>
        <v>#N/A</v>
      </c>
      <c r="FQ59" s="173" t="e">
        <f t="shared" si="256"/>
        <v>#N/A</v>
      </c>
      <c r="FR59" s="173" t="e">
        <f t="shared" si="257"/>
        <v>#N/A</v>
      </c>
      <c r="FS59" s="173" t="e">
        <f t="shared" si="258"/>
        <v>#N/A</v>
      </c>
      <c r="FT59" s="173" t="e">
        <f t="shared" si="259"/>
        <v>#N/A</v>
      </c>
      <c r="FU59" s="173" t="e">
        <f t="shared" si="260"/>
        <v>#N/A</v>
      </c>
      <c r="FV59" s="173" t="e">
        <f t="shared" si="261"/>
        <v>#N/A</v>
      </c>
      <c r="FW59" s="173" t="e">
        <f t="shared" si="262"/>
        <v>#N/A</v>
      </c>
      <c r="FX59" s="173" t="e">
        <f t="shared" si="263"/>
        <v>#N/A</v>
      </c>
      <c r="FY59" s="173" t="e">
        <f t="shared" si="264"/>
        <v>#N/A</v>
      </c>
      <c r="FZ59" s="173" t="e">
        <f t="shared" si="265"/>
        <v>#N/A</v>
      </c>
      <c r="GA59" s="173" t="e">
        <f t="shared" si="266"/>
        <v>#N/A</v>
      </c>
      <c r="GB59" s="173" t="e">
        <f t="shared" si="267"/>
        <v>#N/A</v>
      </c>
      <c r="GC59" s="173" t="e">
        <f t="shared" si="268"/>
        <v>#N/A</v>
      </c>
      <c r="GD59" s="173" t="e">
        <f t="shared" si="269"/>
        <v>#N/A</v>
      </c>
      <c r="GE59" s="173" t="e">
        <f t="shared" si="270"/>
        <v>#N/A</v>
      </c>
      <c r="GF59" s="173" t="e">
        <f t="shared" si="271"/>
        <v>#N/A</v>
      </c>
      <c r="GG59" s="173" t="e">
        <f t="shared" si="272"/>
        <v>#N/A</v>
      </c>
      <c r="GH59" s="173" t="e">
        <f t="shared" si="273"/>
        <v>#N/A</v>
      </c>
      <c r="GI59" s="173" t="e">
        <f t="shared" si="274"/>
        <v>#N/A</v>
      </c>
      <c r="GJ59" s="173" t="e">
        <f t="shared" si="275"/>
        <v>#N/A</v>
      </c>
      <c r="GK59" s="173" t="e">
        <f t="shared" si="276"/>
        <v>#N/A</v>
      </c>
      <c r="GL59" s="173" t="e">
        <f t="shared" si="277"/>
        <v>#N/A</v>
      </c>
      <c r="GM59" s="173" t="e">
        <f t="shared" si="278"/>
        <v>#N/A</v>
      </c>
      <c r="GN59" s="173" t="e">
        <f t="shared" si="279"/>
        <v>#N/A</v>
      </c>
      <c r="GO59" s="173" t="e">
        <f t="shared" si="280"/>
        <v>#N/A</v>
      </c>
      <c r="GP59" s="173" t="e">
        <f t="shared" si="281"/>
        <v>#N/A</v>
      </c>
      <c r="GQ59" s="173" t="e">
        <f t="shared" si="282"/>
        <v>#N/A</v>
      </c>
      <c r="GR59" s="173" t="e">
        <f t="shared" si="283"/>
        <v>#N/A</v>
      </c>
      <c r="GS59" s="173" t="e">
        <f t="shared" si="284"/>
        <v>#N/A</v>
      </c>
      <c r="GT59" s="173" t="e">
        <f t="shared" si="285"/>
        <v>#N/A</v>
      </c>
      <c r="GU59" s="173" t="e">
        <f t="shared" si="286"/>
        <v>#N/A</v>
      </c>
      <c r="GV59" s="173" t="e">
        <f t="shared" si="287"/>
        <v>#N/A</v>
      </c>
      <c r="GW59" s="173" t="e">
        <f t="shared" si="288"/>
        <v>#N/A</v>
      </c>
      <c r="GX59" s="173" t="e">
        <f t="shared" si="289"/>
        <v>#N/A</v>
      </c>
      <c r="GY59" s="173" t="e">
        <f t="shared" si="290"/>
        <v>#N/A</v>
      </c>
      <c r="GZ59" s="173" t="e">
        <f t="shared" si="291"/>
        <v>#N/A</v>
      </c>
      <c r="HA59" s="173" t="e">
        <f t="shared" si="292"/>
        <v>#N/A</v>
      </c>
      <c r="HB59" s="173" t="e">
        <f t="shared" si="293"/>
        <v>#N/A</v>
      </c>
      <c r="HC59" s="173" t="e">
        <f t="shared" si="294"/>
        <v>#N/A</v>
      </c>
      <c r="HD59" s="173" t="e">
        <f t="shared" si="295"/>
        <v>#N/A</v>
      </c>
      <c r="HE59" s="173" t="e">
        <f t="shared" si="296"/>
        <v>#N/A</v>
      </c>
      <c r="HF59" s="173" t="e">
        <f t="shared" si="297"/>
        <v>#N/A</v>
      </c>
      <c r="HG59" s="173" t="e">
        <f t="shared" si="298"/>
        <v>#N/A</v>
      </c>
      <c r="HH59" s="173" t="e">
        <f t="shared" si="299"/>
        <v>#N/A</v>
      </c>
      <c r="HI59" s="173" t="e">
        <f t="shared" si="300"/>
        <v>#N/A</v>
      </c>
      <c r="HJ59" s="173" t="e">
        <f t="shared" si="301"/>
        <v>#N/A</v>
      </c>
      <c r="HK59" s="173" t="e">
        <f t="shared" si="302"/>
        <v>#N/A</v>
      </c>
      <c r="HL59" s="173" t="e">
        <f t="shared" si="303"/>
        <v>#N/A</v>
      </c>
      <c r="HM59" s="173" t="e">
        <f t="shared" si="304"/>
        <v>#N/A</v>
      </c>
      <c r="HN59" s="173" t="e">
        <f t="shared" si="305"/>
        <v>#N/A</v>
      </c>
      <c r="HO59" s="173" t="e">
        <f t="shared" si="306"/>
        <v>#N/A</v>
      </c>
      <c r="HP59" s="173" t="e">
        <f t="shared" si="307"/>
        <v>#N/A</v>
      </c>
      <c r="HQ59" s="173" t="e">
        <f t="shared" si="308"/>
        <v>#N/A</v>
      </c>
      <c r="HR59" s="173" t="e">
        <f t="shared" si="309"/>
        <v>#N/A</v>
      </c>
      <c r="HS59" s="173" t="e">
        <f t="shared" si="310"/>
        <v>#N/A</v>
      </c>
      <c r="HT59" s="173" t="e">
        <f t="shared" si="311"/>
        <v>#N/A</v>
      </c>
    </row>
    <row r="60" spans="1:228" hidden="1" x14ac:dyDescent="0.25">
      <c r="A60" s="4">
        <v>57</v>
      </c>
      <c r="B60" s="113"/>
      <c r="C60" s="121"/>
      <c r="D60" s="126" t="str">
        <f t="shared" si="205"/>
        <v/>
      </c>
      <c r="E60" s="99"/>
      <c r="F60" s="126" t="str">
        <f t="shared" si="206"/>
        <v/>
      </c>
      <c r="G60" s="121"/>
      <c r="H60" s="114"/>
      <c r="I60" s="36" t="str">
        <f t="shared" si="0"/>
        <v/>
      </c>
      <c r="J60" s="36" t="str">
        <f t="shared" si="1"/>
        <v/>
      </c>
      <c r="K60" s="77" t="str">
        <f t="shared" si="109"/>
        <v/>
      </c>
      <c r="L60" s="23"/>
      <c r="M60" s="58"/>
      <c r="N60" s="300"/>
      <c r="O60" s="78" t="str">
        <f>IF(AND(D60&gt;0,E60&gt;0,F60&gt;0),IF(ISBLANK(N60),IF(ISBLANK(L60),"",(F60-D60)*VLOOKUP(L60,VLookups!$A$4:$B$13,2,FALSE)),N60),"")</f>
        <v/>
      </c>
      <c r="P60" s="79" t="str">
        <f t="shared" si="207"/>
        <v/>
      </c>
      <c r="Q60" s="99"/>
      <c r="R60" s="290" t="str">
        <f>IF(AND(Q60&gt;0,E60&gt;0,NOT(O60="")),ABS(VLOOKUP($Q$1,VLookups!$A$43:$B$44,2,FALSE)-_xlfn.NORM.DIST(Q60,K60,O60,TRUE)),"")</f>
        <v/>
      </c>
      <c r="S60" s="98" t="str">
        <f>IF(AND($D60&gt;0,$E60&gt;0,$F60&gt;0,NOT(ISBLANK($L60))),_xlfn.NORM.INV(ABS(VLOOKUP($Q$1,VLookups!$A$43:$B$44,2,FALSE)-S$3),$K60,$O60),"")</f>
        <v/>
      </c>
      <c r="T60" s="97" t="str">
        <f>IF(AND($D60&gt;0,$E60&gt;0,$F60&gt;0,NOT(ISBLANK($L60))),_xlfn.NORM.INV(ABS(VLOOKUP($Q$1,VLookups!$A$43:$B$44,2,FALSE)-T$3),$K60,$O60),"")</f>
        <v/>
      </c>
      <c r="U60" s="98" t="str">
        <f>IF(AND($D60&gt;0,$E60&gt;0,$F60&gt;0,NOT(ISBLANK($L60))),_xlfn.NORM.INV(ABS(VLOOKUP($Q$1,VLookups!$A$43:$B$44,2,FALSE)-U$3),$K60,$O60),"")</f>
        <v/>
      </c>
      <c r="V60" s="97" t="str">
        <f>IF(AND($D60&gt;0,$E60&gt;0,$F60&gt;0,NOT(ISBLANK($L60))),_xlfn.NORM.INV(ABS(VLOOKUP($Q$1,VLookups!$A$43:$B$44,2,FALSE)-V$3),$K60,$O60),"")</f>
        <v/>
      </c>
      <c r="W60" s="98" t="str">
        <f>IF(AND($D60&gt;0,$E60&gt;0,$F60&gt;0,NOT(ISBLANK($L60))),_xlfn.NORM.INV(ABS(VLOOKUP($Q$1,VLookups!$A$43:$B$44,2,FALSE)-W$3),$K60,$O60),"")</f>
        <v/>
      </c>
      <c r="X60" s="97" t="str">
        <f>IF(AND($D60&gt;0,$E60&gt;0,$F60&gt;0,NOT(ISBLANK($L60))),_xlfn.NORM.INV(ABS(VLOOKUP($Q$1,VLookups!$A$43:$B$44,2,FALSE)-X$3),$K60,$O60),"")</f>
        <v/>
      </c>
      <c r="Y60" s="5"/>
      <c r="Z60" s="172"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3" t="e">
        <f t="shared" si="211"/>
        <v>#N/A</v>
      </c>
      <c r="DY60" s="173" t="e">
        <f t="shared" si="212"/>
        <v>#N/A</v>
      </c>
      <c r="DZ60" s="173" t="e">
        <f t="shared" si="213"/>
        <v>#N/A</v>
      </c>
      <c r="EA60" s="173" t="e">
        <f t="shared" si="214"/>
        <v>#N/A</v>
      </c>
      <c r="EB60" s="173" t="e">
        <f t="shared" si="215"/>
        <v>#N/A</v>
      </c>
      <c r="EC60" s="173" t="e">
        <f t="shared" si="216"/>
        <v>#N/A</v>
      </c>
      <c r="ED60" s="173" t="e">
        <f t="shared" si="217"/>
        <v>#N/A</v>
      </c>
      <c r="EE60" s="173" t="e">
        <f t="shared" si="218"/>
        <v>#N/A</v>
      </c>
      <c r="EF60" s="173" t="e">
        <f t="shared" si="219"/>
        <v>#N/A</v>
      </c>
      <c r="EG60" s="173" t="e">
        <f t="shared" si="220"/>
        <v>#N/A</v>
      </c>
      <c r="EH60" s="173" t="e">
        <f t="shared" si="221"/>
        <v>#N/A</v>
      </c>
      <c r="EI60" s="173" t="e">
        <f t="shared" si="222"/>
        <v>#N/A</v>
      </c>
      <c r="EJ60" s="173" t="e">
        <f t="shared" si="223"/>
        <v>#N/A</v>
      </c>
      <c r="EK60" s="173" t="e">
        <f t="shared" si="224"/>
        <v>#N/A</v>
      </c>
      <c r="EL60" s="173" t="e">
        <f t="shared" si="225"/>
        <v>#N/A</v>
      </c>
      <c r="EM60" s="173" t="e">
        <f t="shared" si="226"/>
        <v>#N/A</v>
      </c>
      <c r="EN60" s="173" t="e">
        <f t="shared" si="227"/>
        <v>#N/A</v>
      </c>
      <c r="EO60" s="173" t="e">
        <f t="shared" si="228"/>
        <v>#N/A</v>
      </c>
      <c r="EP60" s="173" t="e">
        <f t="shared" si="229"/>
        <v>#N/A</v>
      </c>
      <c r="EQ60" s="173" t="e">
        <f t="shared" si="230"/>
        <v>#N/A</v>
      </c>
      <c r="ER60" s="173" t="e">
        <f t="shared" si="231"/>
        <v>#N/A</v>
      </c>
      <c r="ES60" s="173" t="e">
        <f t="shared" si="232"/>
        <v>#N/A</v>
      </c>
      <c r="ET60" s="173" t="e">
        <f t="shared" si="233"/>
        <v>#N/A</v>
      </c>
      <c r="EU60" s="173" t="e">
        <f t="shared" si="234"/>
        <v>#N/A</v>
      </c>
      <c r="EV60" s="173" t="e">
        <f t="shared" si="235"/>
        <v>#N/A</v>
      </c>
      <c r="EW60" s="173" t="e">
        <f t="shared" si="236"/>
        <v>#N/A</v>
      </c>
      <c r="EX60" s="173" t="e">
        <f t="shared" si="237"/>
        <v>#N/A</v>
      </c>
      <c r="EY60" s="173" t="e">
        <f t="shared" si="238"/>
        <v>#N/A</v>
      </c>
      <c r="EZ60" s="173" t="e">
        <f t="shared" si="239"/>
        <v>#N/A</v>
      </c>
      <c r="FA60" s="173" t="e">
        <f t="shared" si="240"/>
        <v>#N/A</v>
      </c>
      <c r="FB60" s="173" t="e">
        <f t="shared" si="241"/>
        <v>#N/A</v>
      </c>
      <c r="FC60" s="173" t="e">
        <f t="shared" si="242"/>
        <v>#N/A</v>
      </c>
      <c r="FD60" s="173" t="e">
        <f t="shared" si="243"/>
        <v>#N/A</v>
      </c>
      <c r="FE60" s="173" t="e">
        <f t="shared" si="244"/>
        <v>#N/A</v>
      </c>
      <c r="FF60" s="173" t="e">
        <f t="shared" si="245"/>
        <v>#N/A</v>
      </c>
      <c r="FG60" s="173" t="e">
        <f t="shared" si="246"/>
        <v>#N/A</v>
      </c>
      <c r="FH60" s="173" t="e">
        <f t="shared" si="247"/>
        <v>#N/A</v>
      </c>
      <c r="FI60" s="173" t="e">
        <f t="shared" si="248"/>
        <v>#N/A</v>
      </c>
      <c r="FJ60" s="173" t="e">
        <f t="shared" si="249"/>
        <v>#N/A</v>
      </c>
      <c r="FK60" s="173" t="e">
        <f t="shared" si="250"/>
        <v>#N/A</v>
      </c>
      <c r="FL60" s="173" t="e">
        <f t="shared" si="251"/>
        <v>#N/A</v>
      </c>
      <c r="FM60" s="173" t="e">
        <f t="shared" si="252"/>
        <v>#N/A</v>
      </c>
      <c r="FN60" s="173" t="e">
        <f t="shared" si="253"/>
        <v>#N/A</v>
      </c>
      <c r="FO60" s="173" t="e">
        <f t="shared" si="254"/>
        <v>#N/A</v>
      </c>
      <c r="FP60" s="173" t="e">
        <f t="shared" si="255"/>
        <v>#N/A</v>
      </c>
      <c r="FQ60" s="173" t="e">
        <f t="shared" si="256"/>
        <v>#N/A</v>
      </c>
      <c r="FR60" s="173" t="e">
        <f t="shared" si="257"/>
        <v>#N/A</v>
      </c>
      <c r="FS60" s="173" t="e">
        <f t="shared" si="258"/>
        <v>#N/A</v>
      </c>
      <c r="FT60" s="173" t="e">
        <f t="shared" si="259"/>
        <v>#N/A</v>
      </c>
      <c r="FU60" s="173" t="e">
        <f t="shared" si="260"/>
        <v>#N/A</v>
      </c>
      <c r="FV60" s="173" t="e">
        <f t="shared" si="261"/>
        <v>#N/A</v>
      </c>
      <c r="FW60" s="173" t="e">
        <f t="shared" si="262"/>
        <v>#N/A</v>
      </c>
      <c r="FX60" s="173" t="e">
        <f t="shared" si="263"/>
        <v>#N/A</v>
      </c>
      <c r="FY60" s="173" t="e">
        <f t="shared" si="264"/>
        <v>#N/A</v>
      </c>
      <c r="FZ60" s="173" t="e">
        <f t="shared" si="265"/>
        <v>#N/A</v>
      </c>
      <c r="GA60" s="173" t="e">
        <f t="shared" si="266"/>
        <v>#N/A</v>
      </c>
      <c r="GB60" s="173" t="e">
        <f t="shared" si="267"/>
        <v>#N/A</v>
      </c>
      <c r="GC60" s="173" t="e">
        <f t="shared" si="268"/>
        <v>#N/A</v>
      </c>
      <c r="GD60" s="173" t="e">
        <f t="shared" si="269"/>
        <v>#N/A</v>
      </c>
      <c r="GE60" s="173" t="e">
        <f t="shared" si="270"/>
        <v>#N/A</v>
      </c>
      <c r="GF60" s="173" t="e">
        <f t="shared" si="271"/>
        <v>#N/A</v>
      </c>
      <c r="GG60" s="173" t="e">
        <f t="shared" si="272"/>
        <v>#N/A</v>
      </c>
      <c r="GH60" s="173" t="e">
        <f t="shared" si="273"/>
        <v>#N/A</v>
      </c>
      <c r="GI60" s="173" t="e">
        <f t="shared" si="274"/>
        <v>#N/A</v>
      </c>
      <c r="GJ60" s="173" t="e">
        <f t="shared" si="275"/>
        <v>#N/A</v>
      </c>
      <c r="GK60" s="173" t="e">
        <f t="shared" si="276"/>
        <v>#N/A</v>
      </c>
      <c r="GL60" s="173" t="e">
        <f t="shared" si="277"/>
        <v>#N/A</v>
      </c>
      <c r="GM60" s="173" t="e">
        <f t="shared" si="278"/>
        <v>#N/A</v>
      </c>
      <c r="GN60" s="173" t="e">
        <f t="shared" si="279"/>
        <v>#N/A</v>
      </c>
      <c r="GO60" s="173" t="e">
        <f t="shared" si="280"/>
        <v>#N/A</v>
      </c>
      <c r="GP60" s="173" t="e">
        <f t="shared" si="281"/>
        <v>#N/A</v>
      </c>
      <c r="GQ60" s="173" t="e">
        <f t="shared" si="282"/>
        <v>#N/A</v>
      </c>
      <c r="GR60" s="173" t="e">
        <f t="shared" si="283"/>
        <v>#N/A</v>
      </c>
      <c r="GS60" s="173" t="e">
        <f t="shared" si="284"/>
        <v>#N/A</v>
      </c>
      <c r="GT60" s="173" t="e">
        <f t="shared" si="285"/>
        <v>#N/A</v>
      </c>
      <c r="GU60" s="173" t="e">
        <f t="shared" si="286"/>
        <v>#N/A</v>
      </c>
      <c r="GV60" s="173" t="e">
        <f t="shared" si="287"/>
        <v>#N/A</v>
      </c>
      <c r="GW60" s="173" t="e">
        <f t="shared" si="288"/>
        <v>#N/A</v>
      </c>
      <c r="GX60" s="173" t="e">
        <f t="shared" si="289"/>
        <v>#N/A</v>
      </c>
      <c r="GY60" s="173" t="e">
        <f t="shared" si="290"/>
        <v>#N/A</v>
      </c>
      <c r="GZ60" s="173" t="e">
        <f t="shared" si="291"/>
        <v>#N/A</v>
      </c>
      <c r="HA60" s="173" t="e">
        <f t="shared" si="292"/>
        <v>#N/A</v>
      </c>
      <c r="HB60" s="173" t="e">
        <f t="shared" si="293"/>
        <v>#N/A</v>
      </c>
      <c r="HC60" s="173" t="e">
        <f t="shared" si="294"/>
        <v>#N/A</v>
      </c>
      <c r="HD60" s="173" t="e">
        <f t="shared" si="295"/>
        <v>#N/A</v>
      </c>
      <c r="HE60" s="173" t="e">
        <f t="shared" si="296"/>
        <v>#N/A</v>
      </c>
      <c r="HF60" s="173" t="e">
        <f t="shared" si="297"/>
        <v>#N/A</v>
      </c>
      <c r="HG60" s="173" t="e">
        <f t="shared" si="298"/>
        <v>#N/A</v>
      </c>
      <c r="HH60" s="173" t="e">
        <f t="shared" si="299"/>
        <v>#N/A</v>
      </c>
      <c r="HI60" s="173" t="e">
        <f t="shared" si="300"/>
        <v>#N/A</v>
      </c>
      <c r="HJ60" s="173" t="e">
        <f t="shared" si="301"/>
        <v>#N/A</v>
      </c>
      <c r="HK60" s="173" t="e">
        <f t="shared" si="302"/>
        <v>#N/A</v>
      </c>
      <c r="HL60" s="173" t="e">
        <f t="shared" si="303"/>
        <v>#N/A</v>
      </c>
      <c r="HM60" s="173" t="e">
        <f t="shared" si="304"/>
        <v>#N/A</v>
      </c>
      <c r="HN60" s="173" t="e">
        <f t="shared" si="305"/>
        <v>#N/A</v>
      </c>
      <c r="HO60" s="173" t="e">
        <f t="shared" si="306"/>
        <v>#N/A</v>
      </c>
      <c r="HP60" s="173" t="e">
        <f t="shared" si="307"/>
        <v>#N/A</v>
      </c>
      <c r="HQ60" s="173" t="e">
        <f t="shared" si="308"/>
        <v>#N/A</v>
      </c>
      <c r="HR60" s="173" t="e">
        <f t="shared" si="309"/>
        <v>#N/A</v>
      </c>
      <c r="HS60" s="173" t="e">
        <f t="shared" si="310"/>
        <v>#N/A</v>
      </c>
      <c r="HT60" s="173" t="e">
        <f t="shared" si="311"/>
        <v>#N/A</v>
      </c>
    </row>
    <row r="61" spans="1:228" hidden="1" x14ac:dyDescent="0.25">
      <c r="A61" s="4">
        <v>58</v>
      </c>
      <c r="B61" s="113"/>
      <c r="C61" s="121"/>
      <c r="D61" s="126" t="str">
        <f t="shared" si="205"/>
        <v/>
      </c>
      <c r="E61" s="99"/>
      <c r="F61" s="126" t="str">
        <f t="shared" si="206"/>
        <v/>
      </c>
      <c r="G61" s="121"/>
      <c r="H61" s="114"/>
      <c r="I61" s="36" t="str">
        <f t="shared" si="0"/>
        <v/>
      </c>
      <c r="J61" s="36" t="str">
        <f t="shared" si="1"/>
        <v/>
      </c>
      <c r="K61" s="77" t="str">
        <f t="shared" si="109"/>
        <v/>
      </c>
      <c r="L61" s="23"/>
      <c r="M61" s="58"/>
      <c r="N61" s="300"/>
      <c r="O61" s="78" t="str">
        <f>IF(AND(D61&gt;0,E61&gt;0,F61&gt;0),IF(ISBLANK(N61),IF(ISBLANK(L61),"",(F61-D61)*VLOOKUP(L61,VLookups!$A$4:$B$13,2,FALSE)),N61),"")</f>
        <v/>
      </c>
      <c r="P61" s="79" t="str">
        <f t="shared" si="207"/>
        <v/>
      </c>
      <c r="Q61" s="99"/>
      <c r="R61" s="290" t="str">
        <f>IF(AND(Q61&gt;0,E61&gt;0,NOT(O61="")),ABS(VLOOKUP($Q$1,VLookups!$A$43:$B$44,2,FALSE)-_xlfn.NORM.DIST(Q61,K61,O61,TRUE)),"")</f>
        <v/>
      </c>
      <c r="S61" s="98" t="str">
        <f>IF(AND($D61&gt;0,$E61&gt;0,$F61&gt;0,NOT(ISBLANK($L61))),_xlfn.NORM.INV(ABS(VLOOKUP($Q$1,VLookups!$A$43:$B$44,2,FALSE)-S$3),$K61,$O61),"")</f>
        <v/>
      </c>
      <c r="T61" s="97" t="str">
        <f>IF(AND($D61&gt;0,$E61&gt;0,$F61&gt;0,NOT(ISBLANK($L61))),_xlfn.NORM.INV(ABS(VLOOKUP($Q$1,VLookups!$A$43:$B$44,2,FALSE)-T$3),$K61,$O61),"")</f>
        <v/>
      </c>
      <c r="U61" s="98" t="str">
        <f>IF(AND($D61&gt;0,$E61&gt;0,$F61&gt;0,NOT(ISBLANK($L61))),_xlfn.NORM.INV(ABS(VLOOKUP($Q$1,VLookups!$A$43:$B$44,2,FALSE)-U$3),$K61,$O61),"")</f>
        <v/>
      </c>
      <c r="V61" s="97" t="str">
        <f>IF(AND($D61&gt;0,$E61&gt;0,$F61&gt;0,NOT(ISBLANK($L61))),_xlfn.NORM.INV(ABS(VLOOKUP($Q$1,VLookups!$A$43:$B$44,2,FALSE)-V$3),$K61,$O61),"")</f>
        <v/>
      </c>
      <c r="W61" s="98" t="str">
        <f>IF(AND($D61&gt;0,$E61&gt;0,$F61&gt;0,NOT(ISBLANK($L61))),_xlfn.NORM.INV(ABS(VLOOKUP($Q$1,VLookups!$A$43:$B$44,2,FALSE)-W$3),$K61,$O61),"")</f>
        <v/>
      </c>
      <c r="X61" s="97" t="str">
        <f>IF(AND($D61&gt;0,$E61&gt;0,$F61&gt;0,NOT(ISBLANK($L61))),_xlfn.NORM.INV(ABS(VLOOKUP($Q$1,VLookups!$A$43:$B$44,2,FALSE)-X$3),$K61,$O61),"")</f>
        <v/>
      </c>
      <c r="Y61" s="5"/>
      <c r="Z61" s="172"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3" t="e">
        <f t="shared" si="211"/>
        <v>#N/A</v>
      </c>
      <c r="DY61" s="173" t="e">
        <f t="shared" si="212"/>
        <v>#N/A</v>
      </c>
      <c r="DZ61" s="173" t="e">
        <f t="shared" si="213"/>
        <v>#N/A</v>
      </c>
      <c r="EA61" s="173" t="e">
        <f t="shared" si="214"/>
        <v>#N/A</v>
      </c>
      <c r="EB61" s="173" t="e">
        <f t="shared" si="215"/>
        <v>#N/A</v>
      </c>
      <c r="EC61" s="173" t="e">
        <f t="shared" si="216"/>
        <v>#N/A</v>
      </c>
      <c r="ED61" s="173" t="e">
        <f t="shared" si="217"/>
        <v>#N/A</v>
      </c>
      <c r="EE61" s="173" t="e">
        <f t="shared" si="218"/>
        <v>#N/A</v>
      </c>
      <c r="EF61" s="173" t="e">
        <f t="shared" si="219"/>
        <v>#N/A</v>
      </c>
      <c r="EG61" s="173" t="e">
        <f t="shared" si="220"/>
        <v>#N/A</v>
      </c>
      <c r="EH61" s="173" t="e">
        <f t="shared" si="221"/>
        <v>#N/A</v>
      </c>
      <c r="EI61" s="173" t="e">
        <f t="shared" si="222"/>
        <v>#N/A</v>
      </c>
      <c r="EJ61" s="173" t="e">
        <f t="shared" si="223"/>
        <v>#N/A</v>
      </c>
      <c r="EK61" s="173" t="e">
        <f t="shared" si="224"/>
        <v>#N/A</v>
      </c>
      <c r="EL61" s="173" t="e">
        <f t="shared" si="225"/>
        <v>#N/A</v>
      </c>
      <c r="EM61" s="173" t="e">
        <f t="shared" si="226"/>
        <v>#N/A</v>
      </c>
      <c r="EN61" s="173" t="e">
        <f t="shared" si="227"/>
        <v>#N/A</v>
      </c>
      <c r="EO61" s="173" t="e">
        <f t="shared" si="228"/>
        <v>#N/A</v>
      </c>
      <c r="EP61" s="173" t="e">
        <f t="shared" si="229"/>
        <v>#N/A</v>
      </c>
      <c r="EQ61" s="173" t="e">
        <f t="shared" si="230"/>
        <v>#N/A</v>
      </c>
      <c r="ER61" s="173" t="e">
        <f t="shared" si="231"/>
        <v>#N/A</v>
      </c>
      <c r="ES61" s="173" t="e">
        <f t="shared" si="232"/>
        <v>#N/A</v>
      </c>
      <c r="ET61" s="173" t="e">
        <f t="shared" si="233"/>
        <v>#N/A</v>
      </c>
      <c r="EU61" s="173" t="e">
        <f t="shared" si="234"/>
        <v>#N/A</v>
      </c>
      <c r="EV61" s="173" t="e">
        <f t="shared" si="235"/>
        <v>#N/A</v>
      </c>
      <c r="EW61" s="173" t="e">
        <f t="shared" si="236"/>
        <v>#N/A</v>
      </c>
      <c r="EX61" s="173" t="e">
        <f t="shared" si="237"/>
        <v>#N/A</v>
      </c>
      <c r="EY61" s="173" t="e">
        <f t="shared" si="238"/>
        <v>#N/A</v>
      </c>
      <c r="EZ61" s="173" t="e">
        <f t="shared" si="239"/>
        <v>#N/A</v>
      </c>
      <c r="FA61" s="173" t="e">
        <f t="shared" si="240"/>
        <v>#N/A</v>
      </c>
      <c r="FB61" s="173" t="e">
        <f t="shared" si="241"/>
        <v>#N/A</v>
      </c>
      <c r="FC61" s="173" t="e">
        <f t="shared" si="242"/>
        <v>#N/A</v>
      </c>
      <c r="FD61" s="173" t="e">
        <f t="shared" si="243"/>
        <v>#N/A</v>
      </c>
      <c r="FE61" s="173" t="e">
        <f t="shared" si="244"/>
        <v>#N/A</v>
      </c>
      <c r="FF61" s="173" t="e">
        <f t="shared" si="245"/>
        <v>#N/A</v>
      </c>
      <c r="FG61" s="173" t="e">
        <f t="shared" si="246"/>
        <v>#N/A</v>
      </c>
      <c r="FH61" s="173" t="e">
        <f t="shared" si="247"/>
        <v>#N/A</v>
      </c>
      <c r="FI61" s="173" t="e">
        <f t="shared" si="248"/>
        <v>#N/A</v>
      </c>
      <c r="FJ61" s="173" t="e">
        <f t="shared" si="249"/>
        <v>#N/A</v>
      </c>
      <c r="FK61" s="173" t="e">
        <f t="shared" si="250"/>
        <v>#N/A</v>
      </c>
      <c r="FL61" s="173" t="e">
        <f t="shared" si="251"/>
        <v>#N/A</v>
      </c>
      <c r="FM61" s="173" t="e">
        <f t="shared" si="252"/>
        <v>#N/A</v>
      </c>
      <c r="FN61" s="173" t="e">
        <f t="shared" si="253"/>
        <v>#N/A</v>
      </c>
      <c r="FO61" s="173" t="e">
        <f t="shared" si="254"/>
        <v>#N/A</v>
      </c>
      <c r="FP61" s="173" t="e">
        <f t="shared" si="255"/>
        <v>#N/A</v>
      </c>
      <c r="FQ61" s="173" t="e">
        <f t="shared" si="256"/>
        <v>#N/A</v>
      </c>
      <c r="FR61" s="173" t="e">
        <f t="shared" si="257"/>
        <v>#N/A</v>
      </c>
      <c r="FS61" s="173" t="e">
        <f t="shared" si="258"/>
        <v>#N/A</v>
      </c>
      <c r="FT61" s="173" t="e">
        <f t="shared" si="259"/>
        <v>#N/A</v>
      </c>
      <c r="FU61" s="173" t="e">
        <f t="shared" si="260"/>
        <v>#N/A</v>
      </c>
      <c r="FV61" s="173" t="e">
        <f t="shared" si="261"/>
        <v>#N/A</v>
      </c>
      <c r="FW61" s="173" t="e">
        <f t="shared" si="262"/>
        <v>#N/A</v>
      </c>
      <c r="FX61" s="173" t="e">
        <f t="shared" si="263"/>
        <v>#N/A</v>
      </c>
      <c r="FY61" s="173" t="e">
        <f t="shared" si="264"/>
        <v>#N/A</v>
      </c>
      <c r="FZ61" s="173" t="e">
        <f t="shared" si="265"/>
        <v>#N/A</v>
      </c>
      <c r="GA61" s="173" t="e">
        <f t="shared" si="266"/>
        <v>#N/A</v>
      </c>
      <c r="GB61" s="173" t="e">
        <f t="shared" si="267"/>
        <v>#N/A</v>
      </c>
      <c r="GC61" s="173" t="e">
        <f t="shared" si="268"/>
        <v>#N/A</v>
      </c>
      <c r="GD61" s="173" t="e">
        <f t="shared" si="269"/>
        <v>#N/A</v>
      </c>
      <c r="GE61" s="173" t="e">
        <f t="shared" si="270"/>
        <v>#N/A</v>
      </c>
      <c r="GF61" s="173" t="e">
        <f t="shared" si="271"/>
        <v>#N/A</v>
      </c>
      <c r="GG61" s="173" t="e">
        <f t="shared" si="272"/>
        <v>#N/A</v>
      </c>
      <c r="GH61" s="173" t="e">
        <f t="shared" si="273"/>
        <v>#N/A</v>
      </c>
      <c r="GI61" s="173" t="e">
        <f t="shared" si="274"/>
        <v>#N/A</v>
      </c>
      <c r="GJ61" s="173" t="e">
        <f t="shared" si="275"/>
        <v>#N/A</v>
      </c>
      <c r="GK61" s="173" t="e">
        <f t="shared" si="276"/>
        <v>#N/A</v>
      </c>
      <c r="GL61" s="173" t="e">
        <f t="shared" si="277"/>
        <v>#N/A</v>
      </c>
      <c r="GM61" s="173" t="e">
        <f t="shared" si="278"/>
        <v>#N/A</v>
      </c>
      <c r="GN61" s="173" t="e">
        <f t="shared" si="279"/>
        <v>#N/A</v>
      </c>
      <c r="GO61" s="173" t="e">
        <f t="shared" si="280"/>
        <v>#N/A</v>
      </c>
      <c r="GP61" s="173" t="e">
        <f t="shared" si="281"/>
        <v>#N/A</v>
      </c>
      <c r="GQ61" s="173" t="e">
        <f t="shared" si="282"/>
        <v>#N/A</v>
      </c>
      <c r="GR61" s="173" t="e">
        <f t="shared" si="283"/>
        <v>#N/A</v>
      </c>
      <c r="GS61" s="173" t="e">
        <f t="shared" si="284"/>
        <v>#N/A</v>
      </c>
      <c r="GT61" s="173" t="e">
        <f t="shared" si="285"/>
        <v>#N/A</v>
      </c>
      <c r="GU61" s="173" t="e">
        <f t="shared" si="286"/>
        <v>#N/A</v>
      </c>
      <c r="GV61" s="173" t="e">
        <f t="shared" si="287"/>
        <v>#N/A</v>
      </c>
      <c r="GW61" s="173" t="e">
        <f t="shared" si="288"/>
        <v>#N/A</v>
      </c>
      <c r="GX61" s="173" t="e">
        <f t="shared" si="289"/>
        <v>#N/A</v>
      </c>
      <c r="GY61" s="173" t="e">
        <f t="shared" si="290"/>
        <v>#N/A</v>
      </c>
      <c r="GZ61" s="173" t="e">
        <f t="shared" si="291"/>
        <v>#N/A</v>
      </c>
      <c r="HA61" s="173" t="e">
        <f t="shared" si="292"/>
        <v>#N/A</v>
      </c>
      <c r="HB61" s="173" t="e">
        <f t="shared" si="293"/>
        <v>#N/A</v>
      </c>
      <c r="HC61" s="173" t="e">
        <f t="shared" si="294"/>
        <v>#N/A</v>
      </c>
      <c r="HD61" s="173" t="e">
        <f t="shared" si="295"/>
        <v>#N/A</v>
      </c>
      <c r="HE61" s="173" t="e">
        <f t="shared" si="296"/>
        <v>#N/A</v>
      </c>
      <c r="HF61" s="173" t="e">
        <f t="shared" si="297"/>
        <v>#N/A</v>
      </c>
      <c r="HG61" s="173" t="e">
        <f t="shared" si="298"/>
        <v>#N/A</v>
      </c>
      <c r="HH61" s="173" t="e">
        <f t="shared" si="299"/>
        <v>#N/A</v>
      </c>
      <c r="HI61" s="173" t="e">
        <f t="shared" si="300"/>
        <v>#N/A</v>
      </c>
      <c r="HJ61" s="173" t="e">
        <f t="shared" si="301"/>
        <v>#N/A</v>
      </c>
      <c r="HK61" s="173" t="e">
        <f t="shared" si="302"/>
        <v>#N/A</v>
      </c>
      <c r="HL61" s="173" t="e">
        <f t="shared" si="303"/>
        <v>#N/A</v>
      </c>
      <c r="HM61" s="173" t="e">
        <f t="shared" si="304"/>
        <v>#N/A</v>
      </c>
      <c r="HN61" s="173" t="e">
        <f t="shared" si="305"/>
        <v>#N/A</v>
      </c>
      <c r="HO61" s="173" t="e">
        <f t="shared" si="306"/>
        <v>#N/A</v>
      </c>
      <c r="HP61" s="173" t="e">
        <f t="shared" si="307"/>
        <v>#N/A</v>
      </c>
      <c r="HQ61" s="173" t="e">
        <f t="shared" si="308"/>
        <v>#N/A</v>
      </c>
      <c r="HR61" s="173" t="e">
        <f t="shared" si="309"/>
        <v>#N/A</v>
      </c>
      <c r="HS61" s="173" t="e">
        <f t="shared" si="310"/>
        <v>#N/A</v>
      </c>
      <c r="HT61" s="173" t="e">
        <f t="shared" si="311"/>
        <v>#N/A</v>
      </c>
    </row>
    <row r="62" spans="1:228" hidden="1" x14ac:dyDescent="0.25">
      <c r="A62" s="4">
        <v>59</v>
      </c>
      <c r="B62" s="113"/>
      <c r="C62" s="121"/>
      <c r="D62" s="126" t="str">
        <f t="shared" si="205"/>
        <v/>
      </c>
      <c r="E62" s="99"/>
      <c r="F62" s="126" t="str">
        <f t="shared" si="206"/>
        <v/>
      </c>
      <c r="G62" s="121"/>
      <c r="H62" s="114"/>
      <c r="I62" s="36" t="str">
        <f t="shared" si="0"/>
        <v/>
      </c>
      <c r="J62" s="36" t="str">
        <f t="shared" si="1"/>
        <v/>
      </c>
      <c r="K62" s="77" t="str">
        <f t="shared" si="109"/>
        <v/>
      </c>
      <c r="L62" s="23"/>
      <c r="M62" s="58"/>
      <c r="N62" s="300"/>
      <c r="O62" s="78" t="str">
        <f>IF(AND(D62&gt;0,E62&gt;0,F62&gt;0),IF(ISBLANK(N62),IF(ISBLANK(L62),"",(F62-D62)*VLOOKUP(L62,VLookups!$A$4:$B$13,2,FALSE)),N62),"")</f>
        <v/>
      </c>
      <c r="P62" s="79" t="str">
        <f t="shared" si="207"/>
        <v/>
      </c>
      <c r="Q62" s="99"/>
      <c r="R62" s="290" t="str">
        <f>IF(AND(Q62&gt;0,E62&gt;0,NOT(O62="")),ABS(VLOOKUP($Q$1,VLookups!$A$43:$B$44,2,FALSE)-_xlfn.NORM.DIST(Q62,K62,O62,TRUE)),"")</f>
        <v/>
      </c>
      <c r="S62" s="98" t="str">
        <f>IF(AND($D62&gt;0,$E62&gt;0,$F62&gt;0,NOT(ISBLANK($L62))),_xlfn.NORM.INV(ABS(VLOOKUP($Q$1,VLookups!$A$43:$B$44,2,FALSE)-S$3),$K62,$O62),"")</f>
        <v/>
      </c>
      <c r="T62" s="97" t="str">
        <f>IF(AND($D62&gt;0,$E62&gt;0,$F62&gt;0,NOT(ISBLANK($L62))),_xlfn.NORM.INV(ABS(VLOOKUP($Q$1,VLookups!$A$43:$B$44,2,FALSE)-T$3),$K62,$O62),"")</f>
        <v/>
      </c>
      <c r="U62" s="98" t="str">
        <f>IF(AND($D62&gt;0,$E62&gt;0,$F62&gt;0,NOT(ISBLANK($L62))),_xlfn.NORM.INV(ABS(VLOOKUP($Q$1,VLookups!$A$43:$B$44,2,FALSE)-U$3),$K62,$O62),"")</f>
        <v/>
      </c>
      <c r="V62" s="97" t="str">
        <f>IF(AND($D62&gt;0,$E62&gt;0,$F62&gt;0,NOT(ISBLANK($L62))),_xlfn.NORM.INV(ABS(VLOOKUP($Q$1,VLookups!$A$43:$B$44,2,FALSE)-V$3),$K62,$O62),"")</f>
        <v/>
      </c>
      <c r="W62" s="98" t="str">
        <f>IF(AND($D62&gt;0,$E62&gt;0,$F62&gt;0,NOT(ISBLANK($L62))),_xlfn.NORM.INV(ABS(VLOOKUP($Q$1,VLookups!$A$43:$B$44,2,FALSE)-W$3),$K62,$O62),"")</f>
        <v/>
      </c>
      <c r="X62" s="97" t="str">
        <f>IF(AND($D62&gt;0,$E62&gt;0,$F62&gt;0,NOT(ISBLANK($L62))),_xlfn.NORM.INV(ABS(VLOOKUP($Q$1,VLookups!$A$43:$B$44,2,FALSE)-X$3),$K62,$O62),"")</f>
        <v/>
      </c>
      <c r="Y62" s="5"/>
      <c r="Z62" s="172"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3" t="e">
        <f t="shared" si="211"/>
        <v>#N/A</v>
      </c>
      <c r="DY62" s="173" t="e">
        <f t="shared" si="212"/>
        <v>#N/A</v>
      </c>
      <c r="DZ62" s="173" t="e">
        <f t="shared" si="213"/>
        <v>#N/A</v>
      </c>
      <c r="EA62" s="173" t="e">
        <f t="shared" si="214"/>
        <v>#N/A</v>
      </c>
      <c r="EB62" s="173" t="e">
        <f t="shared" si="215"/>
        <v>#N/A</v>
      </c>
      <c r="EC62" s="173" t="e">
        <f t="shared" si="216"/>
        <v>#N/A</v>
      </c>
      <c r="ED62" s="173" t="e">
        <f t="shared" si="217"/>
        <v>#N/A</v>
      </c>
      <c r="EE62" s="173" t="e">
        <f t="shared" si="218"/>
        <v>#N/A</v>
      </c>
      <c r="EF62" s="173" t="e">
        <f t="shared" si="219"/>
        <v>#N/A</v>
      </c>
      <c r="EG62" s="173" t="e">
        <f t="shared" si="220"/>
        <v>#N/A</v>
      </c>
      <c r="EH62" s="173" t="e">
        <f t="shared" si="221"/>
        <v>#N/A</v>
      </c>
      <c r="EI62" s="173" t="e">
        <f t="shared" si="222"/>
        <v>#N/A</v>
      </c>
      <c r="EJ62" s="173" t="e">
        <f t="shared" si="223"/>
        <v>#N/A</v>
      </c>
      <c r="EK62" s="173" t="e">
        <f t="shared" si="224"/>
        <v>#N/A</v>
      </c>
      <c r="EL62" s="173" t="e">
        <f t="shared" si="225"/>
        <v>#N/A</v>
      </c>
      <c r="EM62" s="173" t="e">
        <f t="shared" si="226"/>
        <v>#N/A</v>
      </c>
      <c r="EN62" s="173" t="e">
        <f t="shared" si="227"/>
        <v>#N/A</v>
      </c>
      <c r="EO62" s="173" t="e">
        <f t="shared" si="228"/>
        <v>#N/A</v>
      </c>
      <c r="EP62" s="173" t="e">
        <f t="shared" si="229"/>
        <v>#N/A</v>
      </c>
      <c r="EQ62" s="173" t="e">
        <f t="shared" si="230"/>
        <v>#N/A</v>
      </c>
      <c r="ER62" s="173" t="e">
        <f t="shared" si="231"/>
        <v>#N/A</v>
      </c>
      <c r="ES62" s="173" t="e">
        <f t="shared" si="232"/>
        <v>#N/A</v>
      </c>
      <c r="ET62" s="173" t="e">
        <f t="shared" si="233"/>
        <v>#N/A</v>
      </c>
      <c r="EU62" s="173" t="e">
        <f t="shared" si="234"/>
        <v>#N/A</v>
      </c>
      <c r="EV62" s="173" t="e">
        <f t="shared" si="235"/>
        <v>#N/A</v>
      </c>
      <c r="EW62" s="173" t="e">
        <f t="shared" si="236"/>
        <v>#N/A</v>
      </c>
      <c r="EX62" s="173" t="e">
        <f t="shared" si="237"/>
        <v>#N/A</v>
      </c>
      <c r="EY62" s="173" t="e">
        <f t="shared" si="238"/>
        <v>#N/A</v>
      </c>
      <c r="EZ62" s="173" t="e">
        <f t="shared" si="239"/>
        <v>#N/A</v>
      </c>
      <c r="FA62" s="173" t="e">
        <f t="shared" si="240"/>
        <v>#N/A</v>
      </c>
      <c r="FB62" s="173" t="e">
        <f t="shared" si="241"/>
        <v>#N/A</v>
      </c>
      <c r="FC62" s="173" t="e">
        <f t="shared" si="242"/>
        <v>#N/A</v>
      </c>
      <c r="FD62" s="173" t="e">
        <f t="shared" si="243"/>
        <v>#N/A</v>
      </c>
      <c r="FE62" s="173" t="e">
        <f t="shared" si="244"/>
        <v>#N/A</v>
      </c>
      <c r="FF62" s="173" t="e">
        <f t="shared" si="245"/>
        <v>#N/A</v>
      </c>
      <c r="FG62" s="173" t="e">
        <f t="shared" si="246"/>
        <v>#N/A</v>
      </c>
      <c r="FH62" s="173" t="e">
        <f t="shared" si="247"/>
        <v>#N/A</v>
      </c>
      <c r="FI62" s="173" t="e">
        <f t="shared" si="248"/>
        <v>#N/A</v>
      </c>
      <c r="FJ62" s="173" t="e">
        <f t="shared" si="249"/>
        <v>#N/A</v>
      </c>
      <c r="FK62" s="173" t="e">
        <f t="shared" si="250"/>
        <v>#N/A</v>
      </c>
      <c r="FL62" s="173" t="e">
        <f t="shared" si="251"/>
        <v>#N/A</v>
      </c>
      <c r="FM62" s="173" t="e">
        <f t="shared" si="252"/>
        <v>#N/A</v>
      </c>
      <c r="FN62" s="173" t="e">
        <f t="shared" si="253"/>
        <v>#N/A</v>
      </c>
      <c r="FO62" s="173" t="e">
        <f t="shared" si="254"/>
        <v>#N/A</v>
      </c>
      <c r="FP62" s="173" t="e">
        <f t="shared" si="255"/>
        <v>#N/A</v>
      </c>
      <c r="FQ62" s="173" t="e">
        <f t="shared" si="256"/>
        <v>#N/A</v>
      </c>
      <c r="FR62" s="173" t="e">
        <f t="shared" si="257"/>
        <v>#N/A</v>
      </c>
      <c r="FS62" s="173" t="e">
        <f t="shared" si="258"/>
        <v>#N/A</v>
      </c>
      <c r="FT62" s="173" t="e">
        <f t="shared" si="259"/>
        <v>#N/A</v>
      </c>
      <c r="FU62" s="173" t="e">
        <f t="shared" si="260"/>
        <v>#N/A</v>
      </c>
      <c r="FV62" s="173" t="e">
        <f t="shared" si="261"/>
        <v>#N/A</v>
      </c>
      <c r="FW62" s="173" t="e">
        <f t="shared" si="262"/>
        <v>#N/A</v>
      </c>
      <c r="FX62" s="173" t="e">
        <f t="shared" si="263"/>
        <v>#N/A</v>
      </c>
      <c r="FY62" s="173" t="e">
        <f t="shared" si="264"/>
        <v>#N/A</v>
      </c>
      <c r="FZ62" s="173" t="e">
        <f t="shared" si="265"/>
        <v>#N/A</v>
      </c>
      <c r="GA62" s="173" t="e">
        <f t="shared" si="266"/>
        <v>#N/A</v>
      </c>
      <c r="GB62" s="173" t="e">
        <f t="shared" si="267"/>
        <v>#N/A</v>
      </c>
      <c r="GC62" s="173" t="e">
        <f t="shared" si="268"/>
        <v>#N/A</v>
      </c>
      <c r="GD62" s="173" t="e">
        <f t="shared" si="269"/>
        <v>#N/A</v>
      </c>
      <c r="GE62" s="173" t="e">
        <f t="shared" si="270"/>
        <v>#N/A</v>
      </c>
      <c r="GF62" s="173" t="e">
        <f t="shared" si="271"/>
        <v>#N/A</v>
      </c>
      <c r="GG62" s="173" t="e">
        <f t="shared" si="272"/>
        <v>#N/A</v>
      </c>
      <c r="GH62" s="173" t="e">
        <f t="shared" si="273"/>
        <v>#N/A</v>
      </c>
      <c r="GI62" s="173" t="e">
        <f t="shared" si="274"/>
        <v>#N/A</v>
      </c>
      <c r="GJ62" s="173" t="e">
        <f t="shared" si="275"/>
        <v>#N/A</v>
      </c>
      <c r="GK62" s="173" t="e">
        <f t="shared" si="276"/>
        <v>#N/A</v>
      </c>
      <c r="GL62" s="173" t="e">
        <f t="shared" si="277"/>
        <v>#N/A</v>
      </c>
      <c r="GM62" s="173" t="e">
        <f t="shared" si="278"/>
        <v>#N/A</v>
      </c>
      <c r="GN62" s="173" t="e">
        <f t="shared" si="279"/>
        <v>#N/A</v>
      </c>
      <c r="GO62" s="173" t="e">
        <f t="shared" si="280"/>
        <v>#N/A</v>
      </c>
      <c r="GP62" s="173" t="e">
        <f t="shared" si="281"/>
        <v>#N/A</v>
      </c>
      <c r="GQ62" s="173" t="e">
        <f t="shared" si="282"/>
        <v>#N/A</v>
      </c>
      <c r="GR62" s="173" t="e">
        <f t="shared" si="283"/>
        <v>#N/A</v>
      </c>
      <c r="GS62" s="173" t="e">
        <f t="shared" si="284"/>
        <v>#N/A</v>
      </c>
      <c r="GT62" s="173" t="e">
        <f t="shared" si="285"/>
        <v>#N/A</v>
      </c>
      <c r="GU62" s="173" t="e">
        <f t="shared" si="286"/>
        <v>#N/A</v>
      </c>
      <c r="GV62" s="173" t="e">
        <f t="shared" si="287"/>
        <v>#N/A</v>
      </c>
      <c r="GW62" s="173" t="e">
        <f t="shared" si="288"/>
        <v>#N/A</v>
      </c>
      <c r="GX62" s="173" t="e">
        <f t="shared" si="289"/>
        <v>#N/A</v>
      </c>
      <c r="GY62" s="173" t="e">
        <f t="shared" si="290"/>
        <v>#N/A</v>
      </c>
      <c r="GZ62" s="173" t="e">
        <f t="shared" si="291"/>
        <v>#N/A</v>
      </c>
      <c r="HA62" s="173" t="e">
        <f t="shared" si="292"/>
        <v>#N/A</v>
      </c>
      <c r="HB62" s="173" t="e">
        <f t="shared" si="293"/>
        <v>#N/A</v>
      </c>
      <c r="HC62" s="173" t="e">
        <f t="shared" si="294"/>
        <v>#N/A</v>
      </c>
      <c r="HD62" s="173" t="e">
        <f t="shared" si="295"/>
        <v>#N/A</v>
      </c>
      <c r="HE62" s="173" t="e">
        <f t="shared" si="296"/>
        <v>#N/A</v>
      </c>
      <c r="HF62" s="173" t="e">
        <f t="shared" si="297"/>
        <v>#N/A</v>
      </c>
      <c r="HG62" s="173" t="e">
        <f t="shared" si="298"/>
        <v>#N/A</v>
      </c>
      <c r="HH62" s="173" t="e">
        <f t="shared" si="299"/>
        <v>#N/A</v>
      </c>
      <c r="HI62" s="173" t="e">
        <f t="shared" si="300"/>
        <v>#N/A</v>
      </c>
      <c r="HJ62" s="173" t="e">
        <f t="shared" si="301"/>
        <v>#N/A</v>
      </c>
      <c r="HK62" s="173" t="e">
        <f t="shared" si="302"/>
        <v>#N/A</v>
      </c>
      <c r="HL62" s="173" t="e">
        <f t="shared" si="303"/>
        <v>#N/A</v>
      </c>
      <c r="HM62" s="173" t="e">
        <f t="shared" si="304"/>
        <v>#N/A</v>
      </c>
      <c r="HN62" s="173" t="e">
        <f t="shared" si="305"/>
        <v>#N/A</v>
      </c>
      <c r="HO62" s="173" t="e">
        <f t="shared" si="306"/>
        <v>#N/A</v>
      </c>
      <c r="HP62" s="173" t="e">
        <f t="shared" si="307"/>
        <v>#N/A</v>
      </c>
      <c r="HQ62" s="173" t="e">
        <f t="shared" si="308"/>
        <v>#N/A</v>
      </c>
      <c r="HR62" s="173" t="e">
        <f t="shared" si="309"/>
        <v>#N/A</v>
      </c>
      <c r="HS62" s="173" t="e">
        <f t="shared" si="310"/>
        <v>#N/A</v>
      </c>
      <c r="HT62" s="173" t="e">
        <f t="shared" si="311"/>
        <v>#N/A</v>
      </c>
    </row>
    <row r="63" spans="1:228" hidden="1" x14ac:dyDescent="0.25">
      <c r="A63" s="4">
        <v>60</v>
      </c>
      <c r="B63" s="113"/>
      <c r="C63" s="121"/>
      <c r="D63" s="126" t="str">
        <f t="shared" si="205"/>
        <v/>
      </c>
      <c r="E63" s="99"/>
      <c r="F63" s="126" t="str">
        <f t="shared" si="206"/>
        <v/>
      </c>
      <c r="G63" s="121"/>
      <c r="H63" s="114"/>
      <c r="I63" s="36" t="str">
        <f t="shared" si="0"/>
        <v/>
      </c>
      <c r="J63" s="36" t="str">
        <f t="shared" si="1"/>
        <v/>
      </c>
      <c r="K63" s="77" t="str">
        <f t="shared" si="109"/>
        <v/>
      </c>
      <c r="L63" s="23"/>
      <c r="M63" s="58"/>
      <c r="N63" s="300"/>
      <c r="O63" s="78" t="str">
        <f>IF(AND(D63&gt;0,E63&gt;0,F63&gt;0),IF(ISBLANK(N63),IF(ISBLANK(L63),"",(F63-D63)*VLOOKUP(L63,VLookups!$A$4:$B$13,2,FALSE)),N63),"")</f>
        <v/>
      </c>
      <c r="P63" s="79" t="str">
        <f t="shared" si="207"/>
        <v/>
      </c>
      <c r="Q63" s="99"/>
      <c r="R63" s="290" t="str">
        <f>IF(AND(Q63&gt;0,E63&gt;0,NOT(O63="")),ABS(VLOOKUP($Q$1,VLookups!$A$43:$B$44,2,FALSE)-_xlfn.NORM.DIST(Q63,K63,O63,TRUE)),"")</f>
        <v/>
      </c>
      <c r="S63" s="98" t="str">
        <f>IF(AND($D63&gt;0,$E63&gt;0,$F63&gt;0,NOT(ISBLANK($L63))),_xlfn.NORM.INV(ABS(VLOOKUP($Q$1,VLookups!$A$43:$B$44,2,FALSE)-S$3),$K63,$O63),"")</f>
        <v/>
      </c>
      <c r="T63" s="97" t="str">
        <f>IF(AND($D63&gt;0,$E63&gt;0,$F63&gt;0,NOT(ISBLANK($L63))),_xlfn.NORM.INV(ABS(VLOOKUP($Q$1,VLookups!$A$43:$B$44,2,FALSE)-T$3),$K63,$O63),"")</f>
        <v/>
      </c>
      <c r="U63" s="98" t="str">
        <f>IF(AND($D63&gt;0,$E63&gt;0,$F63&gt;0,NOT(ISBLANK($L63))),_xlfn.NORM.INV(ABS(VLOOKUP($Q$1,VLookups!$A$43:$B$44,2,FALSE)-U$3),$K63,$O63),"")</f>
        <v/>
      </c>
      <c r="V63" s="97" t="str">
        <f>IF(AND($D63&gt;0,$E63&gt;0,$F63&gt;0,NOT(ISBLANK($L63))),_xlfn.NORM.INV(ABS(VLOOKUP($Q$1,VLookups!$A$43:$B$44,2,FALSE)-V$3),$K63,$O63),"")</f>
        <v/>
      </c>
      <c r="W63" s="98" t="str">
        <f>IF(AND($D63&gt;0,$E63&gt;0,$F63&gt;0,NOT(ISBLANK($L63))),_xlfn.NORM.INV(ABS(VLOOKUP($Q$1,VLookups!$A$43:$B$44,2,FALSE)-W$3),$K63,$O63),"")</f>
        <v/>
      </c>
      <c r="X63" s="97" t="str">
        <f>IF(AND($D63&gt;0,$E63&gt;0,$F63&gt;0,NOT(ISBLANK($L63))),_xlfn.NORM.INV(ABS(VLOOKUP($Q$1,VLookups!$A$43:$B$44,2,FALSE)-X$3),$K63,$O63),"")</f>
        <v/>
      </c>
      <c r="Y63" s="5"/>
      <c r="Z63" s="172"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3" t="e">
        <f t="shared" si="211"/>
        <v>#N/A</v>
      </c>
      <c r="DY63" s="173" t="e">
        <f t="shared" si="212"/>
        <v>#N/A</v>
      </c>
      <c r="DZ63" s="173" t="e">
        <f t="shared" si="213"/>
        <v>#N/A</v>
      </c>
      <c r="EA63" s="173" t="e">
        <f t="shared" si="214"/>
        <v>#N/A</v>
      </c>
      <c r="EB63" s="173" t="e">
        <f t="shared" si="215"/>
        <v>#N/A</v>
      </c>
      <c r="EC63" s="173" t="e">
        <f t="shared" si="216"/>
        <v>#N/A</v>
      </c>
      <c r="ED63" s="173" t="e">
        <f t="shared" si="217"/>
        <v>#N/A</v>
      </c>
      <c r="EE63" s="173" t="e">
        <f t="shared" si="218"/>
        <v>#N/A</v>
      </c>
      <c r="EF63" s="173" t="e">
        <f t="shared" si="219"/>
        <v>#N/A</v>
      </c>
      <c r="EG63" s="173" t="e">
        <f t="shared" si="220"/>
        <v>#N/A</v>
      </c>
      <c r="EH63" s="173" t="e">
        <f t="shared" si="221"/>
        <v>#N/A</v>
      </c>
      <c r="EI63" s="173" t="e">
        <f t="shared" si="222"/>
        <v>#N/A</v>
      </c>
      <c r="EJ63" s="173" t="e">
        <f t="shared" si="223"/>
        <v>#N/A</v>
      </c>
      <c r="EK63" s="173" t="e">
        <f t="shared" si="224"/>
        <v>#N/A</v>
      </c>
      <c r="EL63" s="173" t="e">
        <f t="shared" si="225"/>
        <v>#N/A</v>
      </c>
      <c r="EM63" s="173" t="e">
        <f t="shared" si="226"/>
        <v>#N/A</v>
      </c>
      <c r="EN63" s="173" t="e">
        <f t="shared" si="227"/>
        <v>#N/A</v>
      </c>
      <c r="EO63" s="173" t="e">
        <f t="shared" si="228"/>
        <v>#N/A</v>
      </c>
      <c r="EP63" s="173" t="e">
        <f t="shared" si="229"/>
        <v>#N/A</v>
      </c>
      <c r="EQ63" s="173" t="e">
        <f t="shared" si="230"/>
        <v>#N/A</v>
      </c>
      <c r="ER63" s="173" t="e">
        <f t="shared" si="231"/>
        <v>#N/A</v>
      </c>
      <c r="ES63" s="173" t="e">
        <f t="shared" si="232"/>
        <v>#N/A</v>
      </c>
      <c r="ET63" s="173" t="e">
        <f t="shared" si="233"/>
        <v>#N/A</v>
      </c>
      <c r="EU63" s="173" t="e">
        <f t="shared" si="234"/>
        <v>#N/A</v>
      </c>
      <c r="EV63" s="173" t="e">
        <f t="shared" si="235"/>
        <v>#N/A</v>
      </c>
      <c r="EW63" s="173" t="e">
        <f t="shared" si="236"/>
        <v>#N/A</v>
      </c>
      <c r="EX63" s="173" t="e">
        <f t="shared" si="237"/>
        <v>#N/A</v>
      </c>
      <c r="EY63" s="173" t="e">
        <f t="shared" si="238"/>
        <v>#N/A</v>
      </c>
      <c r="EZ63" s="173" t="e">
        <f t="shared" si="239"/>
        <v>#N/A</v>
      </c>
      <c r="FA63" s="173" t="e">
        <f t="shared" si="240"/>
        <v>#N/A</v>
      </c>
      <c r="FB63" s="173" t="e">
        <f t="shared" si="241"/>
        <v>#N/A</v>
      </c>
      <c r="FC63" s="173" t="e">
        <f t="shared" si="242"/>
        <v>#N/A</v>
      </c>
      <c r="FD63" s="173" t="e">
        <f t="shared" si="243"/>
        <v>#N/A</v>
      </c>
      <c r="FE63" s="173" t="e">
        <f t="shared" si="244"/>
        <v>#N/A</v>
      </c>
      <c r="FF63" s="173" t="e">
        <f t="shared" si="245"/>
        <v>#N/A</v>
      </c>
      <c r="FG63" s="173" t="e">
        <f t="shared" si="246"/>
        <v>#N/A</v>
      </c>
      <c r="FH63" s="173" t="e">
        <f t="shared" si="247"/>
        <v>#N/A</v>
      </c>
      <c r="FI63" s="173" t="e">
        <f t="shared" si="248"/>
        <v>#N/A</v>
      </c>
      <c r="FJ63" s="173" t="e">
        <f t="shared" si="249"/>
        <v>#N/A</v>
      </c>
      <c r="FK63" s="173" t="e">
        <f t="shared" si="250"/>
        <v>#N/A</v>
      </c>
      <c r="FL63" s="173" t="e">
        <f t="shared" si="251"/>
        <v>#N/A</v>
      </c>
      <c r="FM63" s="173" t="e">
        <f t="shared" si="252"/>
        <v>#N/A</v>
      </c>
      <c r="FN63" s="173" t="e">
        <f t="shared" si="253"/>
        <v>#N/A</v>
      </c>
      <c r="FO63" s="173" t="e">
        <f t="shared" si="254"/>
        <v>#N/A</v>
      </c>
      <c r="FP63" s="173" t="e">
        <f t="shared" si="255"/>
        <v>#N/A</v>
      </c>
      <c r="FQ63" s="173" t="e">
        <f t="shared" si="256"/>
        <v>#N/A</v>
      </c>
      <c r="FR63" s="173" t="e">
        <f t="shared" si="257"/>
        <v>#N/A</v>
      </c>
      <c r="FS63" s="173" t="e">
        <f t="shared" si="258"/>
        <v>#N/A</v>
      </c>
      <c r="FT63" s="173" t="e">
        <f t="shared" si="259"/>
        <v>#N/A</v>
      </c>
      <c r="FU63" s="173" t="e">
        <f t="shared" si="260"/>
        <v>#N/A</v>
      </c>
      <c r="FV63" s="173" t="e">
        <f t="shared" si="261"/>
        <v>#N/A</v>
      </c>
      <c r="FW63" s="173" t="e">
        <f t="shared" si="262"/>
        <v>#N/A</v>
      </c>
      <c r="FX63" s="173" t="e">
        <f t="shared" si="263"/>
        <v>#N/A</v>
      </c>
      <c r="FY63" s="173" t="e">
        <f t="shared" si="264"/>
        <v>#N/A</v>
      </c>
      <c r="FZ63" s="173" t="e">
        <f t="shared" si="265"/>
        <v>#N/A</v>
      </c>
      <c r="GA63" s="173" t="e">
        <f t="shared" si="266"/>
        <v>#N/A</v>
      </c>
      <c r="GB63" s="173" t="e">
        <f t="shared" si="267"/>
        <v>#N/A</v>
      </c>
      <c r="GC63" s="173" t="e">
        <f t="shared" si="268"/>
        <v>#N/A</v>
      </c>
      <c r="GD63" s="173" t="e">
        <f t="shared" si="269"/>
        <v>#N/A</v>
      </c>
      <c r="GE63" s="173" t="e">
        <f t="shared" si="270"/>
        <v>#N/A</v>
      </c>
      <c r="GF63" s="173" t="e">
        <f t="shared" si="271"/>
        <v>#N/A</v>
      </c>
      <c r="GG63" s="173" t="e">
        <f t="shared" si="272"/>
        <v>#N/A</v>
      </c>
      <c r="GH63" s="173" t="e">
        <f t="shared" si="273"/>
        <v>#N/A</v>
      </c>
      <c r="GI63" s="173" t="e">
        <f t="shared" si="274"/>
        <v>#N/A</v>
      </c>
      <c r="GJ63" s="173" t="e">
        <f t="shared" si="275"/>
        <v>#N/A</v>
      </c>
      <c r="GK63" s="173" t="e">
        <f t="shared" si="276"/>
        <v>#N/A</v>
      </c>
      <c r="GL63" s="173" t="e">
        <f t="shared" si="277"/>
        <v>#N/A</v>
      </c>
      <c r="GM63" s="173" t="e">
        <f t="shared" si="278"/>
        <v>#N/A</v>
      </c>
      <c r="GN63" s="173" t="e">
        <f t="shared" si="279"/>
        <v>#N/A</v>
      </c>
      <c r="GO63" s="173" t="e">
        <f t="shared" si="280"/>
        <v>#N/A</v>
      </c>
      <c r="GP63" s="173" t="e">
        <f t="shared" si="281"/>
        <v>#N/A</v>
      </c>
      <c r="GQ63" s="173" t="e">
        <f t="shared" si="282"/>
        <v>#N/A</v>
      </c>
      <c r="GR63" s="173" t="e">
        <f t="shared" si="283"/>
        <v>#N/A</v>
      </c>
      <c r="GS63" s="173" t="e">
        <f t="shared" si="284"/>
        <v>#N/A</v>
      </c>
      <c r="GT63" s="173" t="e">
        <f t="shared" si="285"/>
        <v>#N/A</v>
      </c>
      <c r="GU63" s="173" t="e">
        <f t="shared" si="286"/>
        <v>#N/A</v>
      </c>
      <c r="GV63" s="173" t="e">
        <f t="shared" si="287"/>
        <v>#N/A</v>
      </c>
      <c r="GW63" s="173" t="e">
        <f t="shared" si="288"/>
        <v>#N/A</v>
      </c>
      <c r="GX63" s="173" t="e">
        <f t="shared" si="289"/>
        <v>#N/A</v>
      </c>
      <c r="GY63" s="173" t="e">
        <f t="shared" si="290"/>
        <v>#N/A</v>
      </c>
      <c r="GZ63" s="173" t="e">
        <f t="shared" si="291"/>
        <v>#N/A</v>
      </c>
      <c r="HA63" s="173" t="e">
        <f t="shared" si="292"/>
        <v>#N/A</v>
      </c>
      <c r="HB63" s="173" t="e">
        <f t="shared" si="293"/>
        <v>#N/A</v>
      </c>
      <c r="HC63" s="173" t="e">
        <f t="shared" si="294"/>
        <v>#N/A</v>
      </c>
      <c r="HD63" s="173" t="e">
        <f t="shared" si="295"/>
        <v>#N/A</v>
      </c>
      <c r="HE63" s="173" t="e">
        <f t="shared" si="296"/>
        <v>#N/A</v>
      </c>
      <c r="HF63" s="173" t="e">
        <f t="shared" si="297"/>
        <v>#N/A</v>
      </c>
      <c r="HG63" s="173" t="e">
        <f t="shared" si="298"/>
        <v>#N/A</v>
      </c>
      <c r="HH63" s="173" t="e">
        <f t="shared" si="299"/>
        <v>#N/A</v>
      </c>
      <c r="HI63" s="173" t="e">
        <f t="shared" si="300"/>
        <v>#N/A</v>
      </c>
      <c r="HJ63" s="173" t="e">
        <f t="shared" si="301"/>
        <v>#N/A</v>
      </c>
      <c r="HK63" s="173" t="e">
        <f t="shared" si="302"/>
        <v>#N/A</v>
      </c>
      <c r="HL63" s="173" t="e">
        <f t="shared" si="303"/>
        <v>#N/A</v>
      </c>
      <c r="HM63" s="173" t="e">
        <f t="shared" si="304"/>
        <v>#N/A</v>
      </c>
      <c r="HN63" s="173" t="e">
        <f t="shared" si="305"/>
        <v>#N/A</v>
      </c>
      <c r="HO63" s="173" t="e">
        <f t="shared" si="306"/>
        <v>#N/A</v>
      </c>
      <c r="HP63" s="173" t="e">
        <f t="shared" si="307"/>
        <v>#N/A</v>
      </c>
      <c r="HQ63" s="173" t="e">
        <f t="shared" si="308"/>
        <v>#N/A</v>
      </c>
      <c r="HR63" s="173" t="e">
        <f t="shared" si="309"/>
        <v>#N/A</v>
      </c>
      <c r="HS63" s="173" t="e">
        <f t="shared" si="310"/>
        <v>#N/A</v>
      </c>
      <c r="HT63" s="173" t="e">
        <f t="shared" si="311"/>
        <v>#N/A</v>
      </c>
    </row>
    <row r="64" spans="1:228" hidden="1" x14ac:dyDescent="0.25">
      <c r="A64" s="4">
        <v>61</v>
      </c>
      <c r="B64" s="113"/>
      <c r="C64" s="121"/>
      <c r="D64" s="126" t="str">
        <f t="shared" si="205"/>
        <v/>
      </c>
      <c r="E64" s="99"/>
      <c r="F64" s="126" t="str">
        <f t="shared" si="206"/>
        <v/>
      </c>
      <c r="G64" s="121"/>
      <c r="H64" s="114"/>
      <c r="I64" s="36" t="str">
        <f t="shared" si="0"/>
        <v/>
      </c>
      <c r="J64" s="36" t="str">
        <f t="shared" si="1"/>
        <v/>
      </c>
      <c r="K64" s="77" t="str">
        <f t="shared" si="109"/>
        <v/>
      </c>
      <c r="L64" s="23"/>
      <c r="M64" s="58"/>
      <c r="N64" s="300"/>
      <c r="O64" s="78" t="str">
        <f>IF(AND(D64&gt;0,E64&gt;0,F64&gt;0),IF(ISBLANK(N64),IF(ISBLANK(L64),"",(F64-D64)*VLOOKUP(L64,VLookups!$A$4:$B$13,2,FALSE)),N64),"")</f>
        <v/>
      </c>
      <c r="P64" s="79" t="str">
        <f t="shared" si="207"/>
        <v/>
      </c>
      <c r="Q64" s="99"/>
      <c r="R64" s="290" t="str">
        <f>IF(AND(Q64&gt;0,E64&gt;0,NOT(O64="")),ABS(VLOOKUP($Q$1,VLookups!$A$43:$B$44,2,FALSE)-_xlfn.NORM.DIST(Q64,K64,O64,TRUE)),"")</f>
        <v/>
      </c>
      <c r="S64" s="98" t="str">
        <f>IF(AND($D64&gt;0,$E64&gt;0,$F64&gt;0,NOT(ISBLANK($L64))),_xlfn.NORM.INV(ABS(VLOOKUP($Q$1,VLookups!$A$43:$B$44,2,FALSE)-S$3),$K64,$O64),"")</f>
        <v/>
      </c>
      <c r="T64" s="97" t="str">
        <f>IF(AND($D64&gt;0,$E64&gt;0,$F64&gt;0,NOT(ISBLANK($L64))),_xlfn.NORM.INV(ABS(VLOOKUP($Q$1,VLookups!$A$43:$B$44,2,FALSE)-T$3),$K64,$O64),"")</f>
        <v/>
      </c>
      <c r="U64" s="98" t="str">
        <f>IF(AND($D64&gt;0,$E64&gt;0,$F64&gt;0,NOT(ISBLANK($L64))),_xlfn.NORM.INV(ABS(VLOOKUP($Q$1,VLookups!$A$43:$B$44,2,FALSE)-U$3),$K64,$O64),"")</f>
        <v/>
      </c>
      <c r="V64" s="97" t="str">
        <f>IF(AND($D64&gt;0,$E64&gt;0,$F64&gt;0,NOT(ISBLANK($L64))),_xlfn.NORM.INV(ABS(VLOOKUP($Q$1,VLookups!$A$43:$B$44,2,FALSE)-V$3),$K64,$O64),"")</f>
        <v/>
      </c>
      <c r="W64" s="98" t="str">
        <f>IF(AND($D64&gt;0,$E64&gt;0,$F64&gt;0,NOT(ISBLANK($L64))),_xlfn.NORM.INV(ABS(VLOOKUP($Q$1,VLookups!$A$43:$B$44,2,FALSE)-W$3),$K64,$O64),"")</f>
        <v/>
      </c>
      <c r="X64" s="97" t="str">
        <f>IF(AND($D64&gt;0,$E64&gt;0,$F64&gt;0,NOT(ISBLANK($L64))),_xlfn.NORM.INV(ABS(VLOOKUP($Q$1,VLookups!$A$43:$B$44,2,FALSE)-X$3),$K64,$O64),"")</f>
        <v/>
      </c>
      <c r="Y64" s="5"/>
      <c r="Z64" s="172"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3" t="e">
        <f t="shared" si="211"/>
        <v>#N/A</v>
      </c>
      <c r="DY64" s="173" t="e">
        <f t="shared" si="212"/>
        <v>#N/A</v>
      </c>
      <c r="DZ64" s="173" t="e">
        <f t="shared" si="213"/>
        <v>#N/A</v>
      </c>
      <c r="EA64" s="173" t="e">
        <f t="shared" si="214"/>
        <v>#N/A</v>
      </c>
      <c r="EB64" s="173" t="e">
        <f t="shared" si="215"/>
        <v>#N/A</v>
      </c>
      <c r="EC64" s="173" t="e">
        <f t="shared" si="216"/>
        <v>#N/A</v>
      </c>
      <c r="ED64" s="173" t="e">
        <f t="shared" si="217"/>
        <v>#N/A</v>
      </c>
      <c r="EE64" s="173" t="e">
        <f t="shared" si="218"/>
        <v>#N/A</v>
      </c>
      <c r="EF64" s="173" t="e">
        <f t="shared" si="219"/>
        <v>#N/A</v>
      </c>
      <c r="EG64" s="173" t="e">
        <f t="shared" si="220"/>
        <v>#N/A</v>
      </c>
      <c r="EH64" s="173" t="e">
        <f t="shared" si="221"/>
        <v>#N/A</v>
      </c>
      <c r="EI64" s="173" t="e">
        <f t="shared" si="222"/>
        <v>#N/A</v>
      </c>
      <c r="EJ64" s="173" t="e">
        <f t="shared" si="223"/>
        <v>#N/A</v>
      </c>
      <c r="EK64" s="173" t="e">
        <f t="shared" si="224"/>
        <v>#N/A</v>
      </c>
      <c r="EL64" s="173" t="e">
        <f t="shared" si="225"/>
        <v>#N/A</v>
      </c>
      <c r="EM64" s="173" t="e">
        <f t="shared" si="226"/>
        <v>#N/A</v>
      </c>
      <c r="EN64" s="173" t="e">
        <f t="shared" si="227"/>
        <v>#N/A</v>
      </c>
      <c r="EO64" s="173" t="e">
        <f t="shared" si="228"/>
        <v>#N/A</v>
      </c>
      <c r="EP64" s="173" t="e">
        <f t="shared" si="229"/>
        <v>#N/A</v>
      </c>
      <c r="EQ64" s="173" t="e">
        <f t="shared" si="230"/>
        <v>#N/A</v>
      </c>
      <c r="ER64" s="173" t="e">
        <f t="shared" si="231"/>
        <v>#N/A</v>
      </c>
      <c r="ES64" s="173" t="e">
        <f t="shared" si="232"/>
        <v>#N/A</v>
      </c>
      <c r="ET64" s="173" t="e">
        <f t="shared" si="233"/>
        <v>#N/A</v>
      </c>
      <c r="EU64" s="173" t="e">
        <f t="shared" si="234"/>
        <v>#N/A</v>
      </c>
      <c r="EV64" s="173" t="e">
        <f t="shared" si="235"/>
        <v>#N/A</v>
      </c>
      <c r="EW64" s="173" t="e">
        <f t="shared" si="236"/>
        <v>#N/A</v>
      </c>
      <c r="EX64" s="173" t="e">
        <f t="shared" si="237"/>
        <v>#N/A</v>
      </c>
      <c r="EY64" s="173" t="e">
        <f t="shared" si="238"/>
        <v>#N/A</v>
      </c>
      <c r="EZ64" s="173" t="e">
        <f t="shared" si="239"/>
        <v>#N/A</v>
      </c>
      <c r="FA64" s="173" t="e">
        <f t="shared" si="240"/>
        <v>#N/A</v>
      </c>
      <c r="FB64" s="173" t="e">
        <f t="shared" si="241"/>
        <v>#N/A</v>
      </c>
      <c r="FC64" s="173" t="e">
        <f t="shared" si="242"/>
        <v>#N/A</v>
      </c>
      <c r="FD64" s="173" t="e">
        <f t="shared" si="243"/>
        <v>#N/A</v>
      </c>
      <c r="FE64" s="173" t="e">
        <f t="shared" si="244"/>
        <v>#N/A</v>
      </c>
      <c r="FF64" s="173" t="e">
        <f t="shared" si="245"/>
        <v>#N/A</v>
      </c>
      <c r="FG64" s="173" t="e">
        <f t="shared" si="246"/>
        <v>#N/A</v>
      </c>
      <c r="FH64" s="173" t="e">
        <f t="shared" si="247"/>
        <v>#N/A</v>
      </c>
      <c r="FI64" s="173" t="e">
        <f t="shared" si="248"/>
        <v>#N/A</v>
      </c>
      <c r="FJ64" s="173" t="e">
        <f t="shared" si="249"/>
        <v>#N/A</v>
      </c>
      <c r="FK64" s="173" t="e">
        <f t="shared" si="250"/>
        <v>#N/A</v>
      </c>
      <c r="FL64" s="173" t="e">
        <f t="shared" si="251"/>
        <v>#N/A</v>
      </c>
      <c r="FM64" s="173" t="e">
        <f t="shared" si="252"/>
        <v>#N/A</v>
      </c>
      <c r="FN64" s="173" t="e">
        <f t="shared" si="253"/>
        <v>#N/A</v>
      </c>
      <c r="FO64" s="173" t="e">
        <f t="shared" si="254"/>
        <v>#N/A</v>
      </c>
      <c r="FP64" s="173" t="e">
        <f t="shared" si="255"/>
        <v>#N/A</v>
      </c>
      <c r="FQ64" s="173" t="e">
        <f t="shared" si="256"/>
        <v>#N/A</v>
      </c>
      <c r="FR64" s="173" t="e">
        <f t="shared" si="257"/>
        <v>#N/A</v>
      </c>
      <c r="FS64" s="173" t="e">
        <f t="shared" si="258"/>
        <v>#N/A</v>
      </c>
      <c r="FT64" s="173" t="e">
        <f t="shared" si="259"/>
        <v>#N/A</v>
      </c>
      <c r="FU64" s="173" t="e">
        <f t="shared" si="260"/>
        <v>#N/A</v>
      </c>
      <c r="FV64" s="173" t="e">
        <f t="shared" si="261"/>
        <v>#N/A</v>
      </c>
      <c r="FW64" s="173" t="e">
        <f t="shared" si="262"/>
        <v>#N/A</v>
      </c>
      <c r="FX64" s="173" t="e">
        <f t="shared" si="263"/>
        <v>#N/A</v>
      </c>
      <c r="FY64" s="173" t="e">
        <f t="shared" si="264"/>
        <v>#N/A</v>
      </c>
      <c r="FZ64" s="173" t="e">
        <f t="shared" si="265"/>
        <v>#N/A</v>
      </c>
      <c r="GA64" s="173" t="e">
        <f t="shared" si="266"/>
        <v>#N/A</v>
      </c>
      <c r="GB64" s="173" t="e">
        <f t="shared" si="267"/>
        <v>#N/A</v>
      </c>
      <c r="GC64" s="173" t="e">
        <f t="shared" si="268"/>
        <v>#N/A</v>
      </c>
      <c r="GD64" s="173" t="e">
        <f t="shared" si="269"/>
        <v>#N/A</v>
      </c>
      <c r="GE64" s="173" t="e">
        <f t="shared" si="270"/>
        <v>#N/A</v>
      </c>
      <c r="GF64" s="173" t="e">
        <f t="shared" si="271"/>
        <v>#N/A</v>
      </c>
      <c r="GG64" s="173" t="e">
        <f t="shared" si="272"/>
        <v>#N/A</v>
      </c>
      <c r="GH64" s="173" t="e">
        <f t="shared" si="273"/>
        <v>#N/A</v>
      </c>
      <c r="GI64" s="173" t="e">
        <f t="shared" si="274"/>
        <v>#N/A</v>
      </c>
      <c r="GJ64" s="173" t="e">
        <f t="shared" si="275"/>
        <v>#N/A</v>
      </c>
      <c r="GK64" s="173" t="e">
        <f t="shared" si="276"/>
        <v>#N/A</v>
      </c>
      <c r="GL64" s="173" t="e">
        <f t="shared" si="277"/>
        <v>#N/A</v>
      </c>
      <c r="GM64" s="173" t="e">
        <f t="shared" si="278"/>
        <v>#N/A</v>
      </c>
      <c r="GN64" s="173" t="e">
        <f t="shared" si="279"/>
        <v>#N/A</v>
      </c>
      <c r="GO64" s="173" t="e">
        <f t="shared" si="280"/>
        <v>#N/A</v>
      </c>
      <c r="GP64" s="173" t="e">
        <f t="shared" si="281"/>
        <v>#N/A</v>
      </c>
      <c r="GQ64" s="173" t="e">
        <f t="shared" si="282"/>
        <v>#N/A</v>
      </c>
      <c r="GR64" s="173" t="e">
        <f t="shared" si="283"/>
        <v>#N/A</v>
      </c>
      <c r="GS64" s="173" t="e">
        <f t="shared" si="284"/>
        <v>#N/A</v>
      </c>
      <c r="GT64" s="173" t="e">
        <f t="shared" si="285"/>
        <v>#N/A</v>
      </c>
      <c r="GU64" s="173" t="e">
        <f t="shared" si="286"/>
        <v>#N/A</v>
      </c>
      <c r="GV64" s="173" t="e">
        <f t="shared" si="287"/>
        <v>#N/A</v>
      </c>
      <c r="GW64" s="173" t="e">
        <f t="shared" si="288"/>
        <v>#N/A</v>
      </c>
      <c r="GX64" s="173" t="e">
        <f t="shared" si="289"/>
        <v>#N/A</v>
      </c>
      <c r="GY64" s="173" t="e">
        <f t="shared" si="290"/>
        <v>#N/A</v>
      </c>
      <c r="GZ64" s="173" t="e">
        <f t="shared" si="291"/>
        <v>#N/A</v>
      </c>
      <c r="HA64" s="173" t="e">
        <f t="shared" si="292"/>
        <v>#N/A</v>
      </c>
      <c r="HB64" s="173" t="e">
        <f t="shared" si="293"/>
        <v>#N/A</v>
      </c>
      <c r="HC64" s="173" t="e">
        <f t="shared" si="294"/>
        <v>#N/A</v>
      </c>
      <c r="HD64" s="173" t="e">
        <f t="shared" si="295"/>
        <v>#N/A</v>
      </c>
      <c r="HE64" s="173" t="e">
        <f t="shared" si="296"/>
        <v>#N/A</v>
      </c>
      <c r="HF64" s="173" t="e">
        <f t="shared" si="297"/>
        <v>#N/A</v>
      </c>
      <c r="HG64" s="173" t="e">
        <f t="shared" si="298"/>
        <v>#N/A</v>
      </c>
      <c r="HH64" s="173" t="e">
        <f t="shared" si="299"/>
        <v>#N/A</v>
      </c>
      <c r="HI64" s="173" t="e">
        <f t="shared" si="300"/>
        <v>#N/A</v>
      </c>
      <c r="HJ64" s="173" t="e">
        <f t="shared" si="301"/>
        <v>#N/A</v>
      </c>
      <c r="HK64" s="173" t="e">
        <f t="shared" si="302"/>
        <v>#N/A</v>
      </c>
      <c r="HL64" s="173" t="e">
        <f t="shared" si="303"/>
        <v>#N/A</v>
      </c>
      <c r="HM64" s="173" t="e">
        <f t="shared" si="304"/>
        <v>#N/A</v>
      </c>
      <c r="HN64" s="173" t="e">
        <f t="shared" si="305"/>
        <v>#N/A</v>
      </c>
      <c r="HO64" s="173" t="e">
        <f t="shared" si="306"/>
        <v>#N/A</v>
      </c>
      <c r="HP64" s="173" t="e">
        <f t="shared" si="307"/>
        <v>#N/A</v>
      </c>
      <c r="HQ64" s="173" t="e">
        <f t="shared" si="308"/>
        <v>#N/A</v>
      </c>
      <c r="HR64" s="173" t="e">
        <f t="shared" si="309"/>
        <v>#N/A</v>
      </c>
      <c r="HS64" s="173" t="e">
        <f t="shared" si="310"/>
        <v>#N/A</v>
      </c>
      <c r="HT64" s="173" t="e">
        <f t="shared" si="311"/>
        <v>#N/A</v>
      </c>
    </row>
    <row r="65" spans="1:228" hidden="1" x14ac:dyDescent="0.25">
      <c r="A65" s="4">
        <v>62</v>
      </c>
      <c r="B65" s="113"/>
      <c r="C65" s="121"/>
      <c r="D65" s="126" t="str">
        <f t="shared" si="205"/>
        <v/>
      </c>
      <c r="E65" s="99"/>
      <c r="F65" s="126" t="str">
        <f t="shared" si="206"/>
        <v/>
      </c>
      <c r="G65" s="121"/>
      <c r="H65" s="114"/>
      <c r="I65" s="36" t="str">
        <f t="shared" si="0"/>
        <v/>
      </c>
      <c r="J65" s="36" t="str">
        <f t="shared" si="1"/>
        <v/>
      </c>
      <c r="K65" s="77" t="str">
        <f t="shared" si="109"/>
        <v/>
      </c>
      <c r="L65" s="23"/>
      <c r="M65" s="58"/>
      <c r="N65" s="300"/>
      <c r="O65" s="78" t="str">
        <f>IF(AND(D65&gt;0,E65&gt;0,F65&gt;0),IF(ISBLANK(N65),IF(ISBLANK(L65),"",(F65-D65)*VLOOKUP(L65,VLookups!$A$4:$B$13,2,FALSE)),N65),"")</f>
        <v/>
      </c>
      <c r="P65" s="79" t="str">
        <f t="shared" si="207"/>
        <v/>
      </c>
      <c r="Q65" s="99"/>
      <c r="R65" s="290" t="str">
        <f>IF(AND(Q65&gt;0,E65&gt;0,NOT(O65="")),ABS(VLOOKUP($Q$1,VLookups!$A$43:$B$44,2,FALSE)-_xlfn.NORM.DIST(Q65,K65,O65,TRUE)),"")</f>
        <v/>
      </c>
      <c r="S65" s="98" t="str">
        <f>IF(AND($D65&gt;0,$E65&gt;0,$F65&gt;0,NOT(ISBLANK($L65))),_xlfn.NORM.INV(ABS(VLOOKUP($Q$1,VLookups!$A$43:$B$44,2,FALSE)-S$3),$K65,$O65),"")</f>
        <v/>
      </c>
      <c r="T65" s="97" t="str">
        <f>IF(AND($D65&gt;0,$E65&gt;0,$F65&gt;0,NOT(ISBLANK($L65))),_xlfn.NORM.INV(ABS(VLOOKUP($Q$1,VLookups!$A$43:$B$44,2,FALSE)-T$3),$K65,$O65),"")</f>
        <v/>
      </c>
      <c r="U65" s="98" t="str">
        <f>IF(AND($D65&gt;0,$E65&gt;0,$F65&gt;0,NOT(ISBLANK($L65))),_xlfn.NORM.INV(ABS(VLOOKUP($Q$1,VLookups!$A$43:$B$44,2,FALSE)-U$3),$K65,$O65),"")</f>
        <v/>
      </c>
      <c r="V65" s="97" t="str">
        <f>IF(AND($D65&gt;0,$E65&gt;0,$F65&gt;0,NOT(ISBLANK($L65))),_xlfn.NORM.INV(ABS(VLOOKUP($Q$1,VLookups!$A$43:$B$44,2,FALSE)-V$3),$K65,$O65),"")</f>
        <v/>
      </c>
      <c r="W65" s="98" t="str">
        <f>IF(AND($D65&gt;0,$E65&gt;0,$F65&gt;0,NOT(ISBLANK($L65))),_xlfn.NORM.INV(ABS(VLOOKUP($Q$1,VLookups!$A$43:$B$44,2,FALSE)-W$3),$K65,$O65),"")</f>
        <v/>
      </c>
      <c r="X65" s="97" t="str">
        <f>IF(AND($D65&gt;0,$E65&gt;0,$F65&gt;0,NOT(ISBLANK($L65))),_xlfn.NORM.INV(ABS(VLOOKUP($Q$1,VLookups!$A$43:$B$44,2,FALSE)-X$3),$K65,$O65),"")</f>
        <v/>
      </c>
      <c r="Y65" s="5"/>
      <c r="Z65" s="172"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3" t="e">
        <f t="shared" si="211"/>
        <v>#N/A</v>
      </c>
      <c r="DY65" s="173" t="e">
        <f t="shared" si="212"/>
        <v>#N/A</v>
      </c>
      <c r="DZ65" s="173" t="e">
        <f t="shared" si="213"/>
        <v>#N/A</v>
      </c>
      <c r="EA65" s="173" t="e">
        <f t="shared" si="214"/>
        <v>#N/A</v>
      </c>
      <c r="EB65" s="173" t="e">
        <f t="shared" si="215"/>
        <v>#N/A</v>
      </c>
      <c r="EC65" s="173" t="e">
        <f t="shared" si="216"/>
        <v>#N/A</v>
      </c>
      <c r="ED65" s="173" t="e">
        <f t="shared" si="217"/>
        <v>#N/A</v>
      </c>
      <c r="EE65" s="173" t="e">
        <f t="shared" si="218"/>
        <v>#N/A</v>
      </c>
      <c r="EF65" s="173" t="e">
        <f t="shared" si="219"/>
        <v>#N/A</v>
      </c>
      <c r="EG65" s="173" t="e">
        <f t="shared" si="220"/>
        <v>#N/A</v>
      </c>
      <c r="EH65" s="173" t="e">
        <f t="shared" si="221"/>
        <v>#N/A</v>
      </c>
      <c r="EI65" s="173" t="e">
        <f t="shared" si="222"/>
        <v>#N/A</v>
      </c>
      <c r="EJ65" s="173" t="e">
        <f t="shared" si="223"/>
        <v>#N/A</v>
      </c>
      <c r="EK65" s="173" t="e">
        <f t="shared" si="224"/>
        <v>#N/A</v>
      </c>
      <c r="EL65" s="173" t="e">
        <f t="shared" si="225"/>
        <v>#N/A</v>
      </c>
      <c r="EM65" s="173" t="e">
        <f t="shared" si="226"/>
        <v>#N/A</v>
      </c>
      <c r="EN65" s="173" t="e">
        <f t="shared" si="227"/>
        <v>#N/A</v>
      </c>
      <c r="EO65" s="173" t="e">
        <f t="shared" si="228"/>
        <v>#N/A</v>
      </c>
      <c r="EP65" s="173" t="e">
        <f t="shared" si="229"/>
        <v>#N/A</v>
      </c>
      <c r="EQ65" s="173" t="e">
        <f t="shared" si="230"/>
        <v>#N/A</v>
      </c>
      <c r="ER65" s="173" t="e">
        <f t="shared" si="231"/>
        <v>#N/A</v>
      </c>
      <c r="ES65" s="173" t="e">
        <f t="shared" si="232"/>
        <v>#N/A</v>
      </c>
      <c r="ET65" s="173" t="e">
        <f t="shared" si="233"/>
        <v>#N/A</v>
      </c>
      <c r="EU65" s="173" t="e">
        <f t="shared" si="234"/>
        <v>#N/A</v>
      </c>
      <c r="EV65" s="173" t="e">
        <f t="shared" si="235"/>
        <v>#N/A</v>
      </c>
      <c r="EW65" s="173" t="e">
        <f t="shared" si="236"/>
        <v>#N/A</v>
      </c>
      <c r="EX65" s="173" t="e">
        <f t="shared" si="237"/>
        <v>#N/A</v>
      </c>
      <c r="EY65" s="173" t="e">
        <f t="shared" si="238"/>
        <v>#N/A</v>
      </c>
      <c r="EZ65" s="173" t="e">
        <f t="shared" si="239"/>
        <v>#N/A</v>
      </c>
      <c r="FA65" s="173" t="e">
        <f t="shared" si="240"/>
        <v>#N/A</v>
      </c>
      <c r="FB65" s="173" t="e">
        <f t="shared" si="241"/>
        <v>#N/A</v>
      </c>
      <c r="FC65" s="173" t="e">
        <f t="shared" si="242"/>
        <v>#N/A</v>
      </c>
      <c r="FD65" s="173" t="e">
        <f t="shared" si="243"/>
        <v>#N/A</v>
      </c>
      <c r="FE65" s="173" t="e">
        <f t="shared" si="244"/>
        <v>#N/A</v>
      </c>
      <c r="FF65" s="173" t="e">
        <f t="shared" si="245"/>
        <v>#N/A</v>
      </c>
      <c r="FG65" s="173" t="e">
        <f t="shared" si="246"/>
        <v>#N/A</v>
      </c>
      <c r="FH65" s="173" t="e">
        <f t="shared" si="247"/>
        <v>#N/A</v>
      </c>
      <c r="FI65" s="173" t="e">
        <f t="shared" si="248"/>
        <v>#N/A</v>
      </c>
      <c r="FJ65" s="173" t="e">
        <f t="shared" si="249"/>
        <v>#N/A</v>
      </c>
      <c r="FK65" s="173" t="e">
        <f t="shared" si="250"/>
        <v>#N/A</v>
      </c>
      <c r="FL65" s="173" t="e">
        <f t="shared" si="251"/>
        <v>#N/A</v>
      </c>
      <c r="FM65" s="173" t="e">
        <f t="shared" si="252"/>
        <v>#N/A</v>
      </c>
      <c r="FN65" s="173" t="e">
        <f t="shared" si="253"/>
        <v>#N/A</v>
      </c>
      <c r="FO65" s="173" t="e">
        <f t="shared" si="254"/>
        <v>#N/A</v>
      </c>
      <c r="FP65" s="173" t="e">
        <f t="shared" si="255"/>
        <v>#N/A</v>
      </c>
      <c r="FQ65" s="173" t="e">
        <f t="shared" si="256"/>
        <v>#N/A</v>
      </c>
      <c r="FR65" s="173" t="e">
        <f t="shared" si="257"/>
        <v>#N/A</v>
      </c>
      <c r="FS65" s="173" t="e">
        <f t="shared" si="258"/>
        <v>#N/A</v>
      </c>
      <c r="FT65" s="173" t="e">
        <f t="shared" si="259"/>
        <v>#N/A</v>
      </c>
      <c r="FU65" s="173" t="e">
        <f t="shared" si="260"/>
        <v>#N/A</v>
      </c>
      <c r="FV65" s="173" t="e">
        <f t="shared" si="261"/>
        <v>#N/A</v>
      </c>
      <c r="FW65" s="173" t="e">
        <f t="shared" si="262"/>
        <v>#N/A</v>
      </c>
      <c r="FX65" s="173" t="e">
        <f t="shared" si="263"/>
        <v>#N/A</v>
      </c>
      <c r="FY65" s="173" t="e">
        <f t="shared" si="264"/>
        <v>#N/A</v>
      </c>
      <c r="FZ65" s="173" t="e">
        <f t="shared" si="265"/>
        <v>#N/A</v>
      </c>
      <c r="GA65" s="173" t="e">
        <f t="shared" si="266"/>
        <v>#N/A</v>
      </c>
      <c r="GB65" s="173" t="e">
        <f t="shared" si="267"/>
        <v>#N/A</v>
      </c>
      <c r="GC65" s="173" t="e">
        <f t="shared" si="268"/>
        <v>#N/A</v>
      </c>
      <c r="GD65" s="173" t="e">
        <f t="shared" si="269"/>
        <v>#N/A</v>
      </c>
      <c r="GE65" s="173" t="e">
        <f t="shared" si="270"/>
        <v>#N/A</v>
      </c>
      <c r="GF65" s="173" t="e">
        <f t="shared" si="271"/>
        <v>#N/A</v>
      </c>
      <c r="GG65" s="173" t="e">
        <f t="shared" si="272"/>
        <v>#N/A</v>
      </c>
      <c r="GH65" s="173" t="e">
        <f t="shared" si="273"/>
        <v>#N/A</v>
      </c>
      <c r="GI65" s="173" t="e">
        <f t="shared" si="274"/>
        <v>#N/A</v>
      </c>
      <c r="GJ65" s="173" t="e">
        <f t="shared" si="275"/>
        <v>#N/A</v>
      </c>
      <c r="GK65" s="173" t="e">
        <f t="shared" si="276"/>
        <v>#N/A</v>
      </c>
      <c r="GL65" s="173" t="e">
        <f t="shared" si="277"/>
        <v>#N/A</v>
      </c>
      <c r="GM65" s="173" t="e">
        <f t="shared" si="278"/>
        <v>#N/A</v>
      </c>
      <c r="GN65" s="173" t="e">
        <f t="shared" si="279"/>
        <v>#N/A</v>
      </c>
      <c r="GO65" s="173" t="e">
        <f t="shared" si="280"/>
        <v>#N/A</v>
      </c>
      <c r="GP65" s="173" t="e">
        <f t="shared" si="281"/>
        <v>#N/A</v>
      </c>
      <c r="GQ65" s="173" t="e">
        <f t="shared" si="282"/>
        <v>#N/A</v>
      </c>
      <c r="GR65" s="173" t="e">
        <f t="shared" si="283"/>
        <v>#N/A</v>
      </c>
      <c r="GS65" s="173" t="e">
        <f t="shared" si="284"/>
        <v>#N/A</v>
      </c>
      <c r="GT65" s="173" t="e">
        <f t="shared" si="285"/>
        <v>#N/A</v>
      </c>
      <c r="GU65" s="173" t="e">
        <f t="shared" si="286"/>
        <v>#N/A</v>
      </c>
      <c r="GV65" s="173" t="e">
        <f t="shared" si="287"/>
        <v>#N/A</v>
      </c>
      <c r="GW65" s="173" t="e">
        <f t="shared" si="288"/>
        <v>#N/A</v>
      </c>
      <c r="GX65" s="173" t="e">
        <f t="shared" si="289"/>
        <v>#N/A</v>
      </c>
      <c r="GY65" s="173" t="e">
        <f t="shared" si="290"/>
        <v>#N/A</v>
      </c>
      <c r="GZ65" s="173" t="e">
        <f t="shared" si="291"/>
        <v>#N/A</v>
      </c>
      <c r="HA65" s="173" t="e">
        <f t="shared" si="292"/>
        <v>#N/A</v>
      </c>
      <c r="HB65" s="173" t="e">
        <f t="shared" si="293"/>
        <v>#N/A</v>
      </c>
      <c r="HC65" s="173" t="e">
        <f t="shared" si="294"/>
        <v>#N/A</v>
      </c>
      <c r="HD65" s="173" t="e">
        <f t="shared" si="295"/>
        <v>#N/A</v>
      </c>
      <c r="HE65" s="173" t="e">
        <f t="shared" si="296"/>
        <v>#N/A</v>
      </c>
      <c r="HF65" s="173" t="e">
        <f t="shared" si="297"/>
        <v>#N/A</v>
      </c>
      <c r="HG65" s="173" t="e">
        <f t="shared" si="298"/>
        <v>#N/A</v>
      </c>
      <c r="HH65" s="173" t="e">
        <f t="shared" si="299"/>
        <v>#N/A</v>
      </c>
      <c r="HI65" s="173" t="e">
        <f t="shared" si="300"/>
        <v>#N/A</v>
      </c>
      <c r="HJ65" s="173" t="e">
        <f t="shared" si="301"/>
        <v>#N/A</v>
      </c>
      <c r="HK65" s="173" t="e">
        <f t="shared" si="302"/>
        <v>#N/A</v>
      </c>
      <c r="HL65" s="173" t="e">
        <f t="shared" si="303"/>
        <v>#N/A</v>
      </c>
      <c r="HM65" s="173" t="e">
        <f t="shared" si="304"/>
        <v>#N/A</v>
      </c>
      <c r="HN65" s="173" t="e">
        <f t="shared" si="305"/>
        <v>#N/A</v>
      </c>
      <c r="HO65" s="173" t="e">
        <f t="shared" si="306"/>
        <v>#N/A</v>
      </c>
      <c r="HP65" s="173" t="e">
        <f t="shared" si="307"/>
        <v>#N/A</v>
      </c>
      <c r="HQ65" s="173" t="e">
        <f t="shared" si="308"/>
        <v>#N/A</v>
      </c>
      <c r="HR65" s="173" t="e">
        <f t="shared" si="309"/>
        <v>#N/A</v>
      </c>
      <c r="HS65" s="173" t="e">
        <f t="shared" si="310"/>
        <v>#N/A</v>
      </c>
      <c r="HT65" s="173" t="e">
        <f t="shared" si="311"/>
        <v>#N/A</v>
      </c>
    </row>
    <row r="66" spans="1:228" hidden="1" x14ac:dyDescent="0.25">
      <c r="A66" s="4">
        <v>63</v>
      </c>
      <c r="B66" s="113"/>
      <c r="C66" s="121"/>
      <c r="D66" s="126" t="str">
        <f t="shared" si="205"/>
        <v/>
      </c>
      <c r="E66" s="99"/>
      <c r="F66" s="126" t="str">
        <f t="shared" si="206"/>
        <v/>
      </c>
      <c r="G66" s="121"/>
      <c r="H66" s="114"/>
      <c r="I66" s="36" t="str">
        <f t="shared" si="0"/>
        <v/>
      </c>
      <c r="J66" s="36" t="str">
        <f t="shared" si="1"/>
        <v/>
      </c>
      <c r="K66" s="77" t="str">
        <f t="shared" si="109"/>
        <v/>
      </c>
      <c r="L66" s="23"/>
      <c r="M66" s="58"/>
      <c r="N66" s="300"/>
      <c r="O66" s="78" t="str">
        <f>IF(AND(D66&gt;0,E66&gt;0,F66&gt;0),IF(ISBLANK(N66),IF(ISBLANK(L66),"",(F66-D66)*VLOOKUP(L66,VLookups!$A$4:$B$13,2,FALSE)),N66),"")</f>
        <v/>
      </c>
      <c r="P66" s="79" t="str">
        <f t="shared" si="207"/>
        <v/>
      </c>
      <c r="Q66" s="99"/>
      <c r="R66" s="290" t="str">
        <f>IF(AND(Q66&gt;0,E66&gt;0,NOT(O66="")),ABS(VLOOKUP($Q$1,VLookups!$A$43:$B$44,2,FALSE)-_xlfn.NORM.DIST(Q66,K66,O66,TRUE)),"")</f>
        <v/>
      </c>
      <c r="S66" s="98" t="str">
        <f>IF(AND($D66&gt;0,$E66&gt;0,$F66&gt;0,NOT(ISBLANK($L66))),_xlfn.NORM.INV(ABS(VLOOKUP($Q$1,VLookups!$A$43:$B$44,2,FALSE)-S$3),$K66,$O66),"")</f>
        <v/>
      </c>
      <c r="T66" s="97" t="str">
        <f>IF(AND($D66&gt;0,$E66&gt;0,$F66&gt;0,NOT(ISBLANK($L66))),_xlfn.NORM.INV(ABS(VLOOKUP($Q$1,VLookups!$A$43:$B$44,2,FALSE)-T$3),$K66,$O66),"")</f>
        <v/>
      </c>
      <c r="U66" s="98" t="str">
        <f>IF(AND($D66&gt;0,$E66&gt;0,$F66&gt;0,NOT(ISBLANK($L66))),_xlfn.NORM.INV(ABS(VLOOKUP($Q$1,VLookups!$A$43:$B$44,2,FALSE)-U$3),$K66,$O66),"")</f>
        <v/>
      </c>
      <c r="V66" s="97" t="str">
        <f>IF(AND($D66&gt;0,$E66&gt;0,$F66&gt;0,NOT(ISBLANK($L66))),_xlfn.NORM.INV(ABS(VLOOKUP($Q$1,VLookups!$A$43:$B$44,2,FALSE)-V$3),$K66,$O66),"")</f>
        <v/>
      </c>
      <c r="W66" s="98" t="str">
        <f>IF(AND($D66&gt;0,$E66&gt;0,$F66&gt;0,NOT(ISBLANK($L66))),_xlfn.NORM.INV(ABS(VLOOKUP($Q$1,VLookups!$A$43:$B$44,2,FALSE)-W$3),$K66,$O66),"")</f>
        <v/>
      </c>
      <c r="X66" s="97" t="str">
        <f>IF(AND($D66&gt;0,$E66&gt;0,$F66&gt;0,NOT(ISBLANK($L66))),_xlfn.NORM.INV(ABS(VLOOKUP($Q$1,VLookups!$A$43:$B$44,2,FALSE)-X$3),$K66,$O66),"")</f>
        <v/>
      </c>
      <c r="Y66" s="5"/>
      <c r="Z66" s="172"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3" t="e">
        <f t="shared" si="211"/>
        <v>#N/A</v>
      </c>
      <c r="DY66" s="173" t="e">
        <f t="shared" si="212"/>
        <v>#N/A</v>
      </c>
      <c r="DZ66" s="173" t="e">
        <f t="shared" si="213"/>
        <v>#N/A</v>
      </c>
      <c r="EA66" s="173" t="e">
        <f t="shared" si="214"/>
        <v>#N/A</v>
      </c>
      <c r="EB66" s="173" t="e">
        <f t="shared" si="215"/>
        <v>#N/A</v>
      </c>
      <c r="EC66" s="173" t="e">
        <f t="shared" si="216"/>
        <v>#N/A</v>
      </c>
      <c r="ED66" s="173" t="e">
        <f t="shared" si="217"/>
        <v>#N/A</v>
      </c>
      <c r="EE66" s="173" t="e">
        <f t="shared" si="218"/>
        <v>#N/A</v>
      </c>
      <c r="EF66" s="173" t="e">
        <f t="shared" si="219"/>
        <v>#N/A</v>
      </c>
      <c r="EG66" s="173" t="e">
        <f t="shared" si="220"/>
        <v>#N/A</v>
      </c>
      <c r="EH66" s="173" t="e">
        <f t="shared" si="221"/>
        <v>#N/A</v>
      </c>
      <c r="EI66" s="173" t="e">
        <f t="shared" si="222"/>
        <v>#N/A</v>
      </c>
      <c r="EJ66" s="173" t="e">
        <f t="shared" si="223"/>
        <v>#N/A</v>
      </c>
      <c r="EK66" s="173" t="e">
        <f t="shared" si="224"/>
        <v>#N/A</v>
      </c>
      <c r="EL66" s="173" t="e">
        <f t="shared" si="225"/>
        <v>#N/A</v>
      </c>
      <c r="EM66" s="173" t="e">
        <f t="shared" si="226"/>
        <v>#N/A</v>
      </c>
      <c r="EN66" s="173" t="e">
        <f t="shared" si="227"/>
        <v>#N/A</v>
      </c>
      <c r="EO66" s="173" t="e">
        <f t="shared" si="228"/>
        <v>#N/A</v>
      </c>
      <c r="EP66" s="173" t="e">
        <f t="shared" si="229"/>
        <v>#N/A</v>
      </c>
      <c r="EQ66" s="173" t="e">
        <f t="shared" si="230"/>
        <v>#N/A</v>
      </c>
      <c r="ER66" s="173" t="e">
        <f t="shared" si="231"/>
        <v>#N/A</v>
      </c>
      <c r="ES66" s="173" t="e">
        <f t="shared" si="232"/>
        <v>#N/A</v>
      </c>
      <c r="ET66" s="173" t="e">
        <f t="shared" si="233"/>
        <v>#N/A</v>
      </c>
      <c r="EU66" s="173" t="e">
        <f t="shared" si="234"/>
        <v>#N/A</v>
      </c>
      <c r="EV66" s="173" t="e">
        <f t="shared" si="235"/>
        <v>#N/A</v>
      </c>
      <c r="EW66" s="173" t="e">
        <f t="shared" si="236"/>
        <v>#N/A</v>
      </c>
      <c r="EX66" s="173" t="e">
        <f t="shared" si="237"/>
        <v>#N/A</v>
      </c>
      <c r="EY66" s="173" t="e">
        <f t="shared" si="238"/>
        <v>#N/A</v>
      </c>
      <c r="EZ66" s="173" t="e">
        <f t="shared" si="239"/>
        <v>#N/A</v>
      </c>
      <c r="FA66" s="173" t="e">
        <f t="shared" si="240"/>
        <v>#N/A</v>
      </c>
      <c r="FB66" s="173" t="e">
        <f t="shared" si="241"/>
        <v>#N/A</v>
      </c>
      <c r="FC66" s="173" t="e">
        <f t="shared" si="242"/>
        <v>#N/A</v>
      </c>
      <c r="FD66" s="173" t="e">
        <f t="shared" si="243"/>
        <v>#N/A</v>
      </c>
      <c r="FE66" s="173" t="e">
        <f t="shared" si="244"/>
        <v>#N/A</v>
      </c>
      <c r="FF66" s="173" t="e">
        <f t="shared" si="245"/>
        <v>#N/A</v>
      </c>
      <c r="FG66" s="173" t="e">
        <f t="shared" si="246"/>
        <v>#N/A</v>
      </c>
      <c r="FH66" s="173" t="e">
        <f t="shared" si="247"/>
        <v>#N/A</v>
      </c>
      <c r="FI66" s="173" t="e">
        <f t="shared" si="248"/>
        <v>#N/A</v>
      </c>
      <c r="FJ66" s="173" t="e">
        <f t="shared" si="249"/>
        <v>#N/A</v>
      </c>
      <c r="FK66" s="173" t="e">
        <f t="shared" si="250"/>
        <v>#N/A</v>
      </c>
      <c r="FL66" s="173" t="e">
        <f t="shared" si="251"/>
        <v>#N/A</v>
      </c>
      <c r="FM66" s="173" t="e">
        <f t="shared" si="252"/>
        <v>#N/A</v>
      </c>
      <c r="FN66" s="173" t="e">
        <f t="shared" si="253"/>
        <v>#N/A</v>
      </c>
      <c r="FO66" s="173" t="e">
        <f t="shared" si="254"/>
        <v>#N/A</v>
      </c>
      <c r="FP66" s="173" t="e">
        <f t="shared" si="255"/>
        <v>#N/A</v>
      </c>
      <c r="FQ66" s="173" t="e">
        <f t="shared" si="256"/>
        <v>#N/A</v>
      </c>
      <c r="FR66" s="173" t="e">
        <f t="shared" si="257"/>
        <v>#N/A</v>
      </c>
      <c r="FS66" s="173" t="e">
        <f t="shared" si="258"/>
        <v>#N/A</v>
      </c>
      <c r="FT66" s="173" t="e">
        <f t="shared" si="259"/>
        <v>#N/A</v>
      </c>
      <c r="FU66" s="173" t="e">
        <f t="shared" si="260"/>
        <v>#N/A</v>
      </c>
      <c r="FV66" s="173" t="e">
        <f t="shared" si="261"/>
        <v>#N/A</v>
      </c>
      <c r="FW66" s="173" t="e">
        <f t="shared" si="262"/>
        <v>#N/A</v>
      </c>
      <c r="FX66" s="173" t="e">
        <f t="shared" si="263"/>
        <v>#N/A</v>
      </c>
      <c r="FY66" s="173" t="e">
        <f t="shared" si="264"/>
        <v>#N/A</v>
      </c>
      <c r="FZ66" s="173" t="e">
        <f t="shared" si="265"/>
        <v>#N/A</v>
      </c>
      <c r="GA66" s="173" t="e">
        <f t="shared" si="266"/>
        <v>#N/A</v>
      </c>
      <c r="GB66" s="173" t="e">
        <f t="shared" si="267"/>
        <v>#N/A</v>
      </c>
      <c r="GC66" s="173" t="e">
        <f t="shared" si="268"/>
        <v>#N/A</v>
      </c>
      <c r="GD66" s="173" t="e">
        <f t="shared" si="269"/>
        <v>#N/A</v>
      </c>
      <c r="GE66" s="173" t="e">
        <f t="shared" si="270"/>
        <v>#N/A</v>
      </c>
      <c r="GF66" s="173" t="e">
        <f t="shared" si="271"/>
        <v>#N/A</v>
      </c>
      <c r="GG66" s="173" t="e">
        <f t="shared" si="272"/>
        <v>#N/A</v>
      </c>
      <c r="GH66" s="173" t="e">
        <f t="shared" si="273"/>
        <v>#N/A</v>
      </c>
      <c r="GI66" s="173" t="e">
        <f t="shared" si="274"/>
        <v>#N/A</v>
      </c>
      <c r="GJ66" s="173" t="e">
        <f t="shared" si="275"/>
        <v>#N/A</v>
      </c>
      <c r="GK66" s="173" t="e">
        <f t="shared" si="276"/>
        <v>#N/A</v>
      </c>
      <c r="GL66" s="173" t="e">
        <f t="shared" si="277"/>
        <v>#N/A</v>
      </c>
      <c r="GM66" s="173" t="e">
        <f t="shared" si="278"/>
        <v>#N/A</v>
      </c>
      <c r="GN66" s="173" t="e">
        <f t="shared" si="279"/>
        <v>#N/A</v>
      </c>
      <c r="GO66" s="173" t="e">
        <f t="shared" si="280"/>
        <v>#N/A</v>
      </c>
      <c r="GP66" s="173" t="e">
        <f t="shared" si="281"/>
        <v>#N/A</v>
      </c>
      <c r="GQ66" s="173" t="e">
        <f t="shared" si="282"/>
        <v>#N/A</v>
      </c>
      <c r="GR66" s="173" t="e">
        <f t="shared" si="283"/>
        <v>#N/A</v>
      </c>
      <c r="GS66" s="173" t="e">
        <f t="shared" si="284"/>
        <v>#N/A</v>
      </c>
      <c r="GT66" s="173" t="e">
        <f t="shared" si="285"/>
        <v>#N/A</v>
      </c>
      <c r="GU66" s="173" t="e">
        <f t="shared" si="286"/>
        <v>#N/A</v>
      </c>
      <c r="GV66" s="173" t="e">
        <f t="shared" si="287"/>
        <v>#N/A</v>
      </c>
      <c r="GW66" s="173" t="e">
        <f t="shared" si="288"/>
        <v>#N/A</v>
      </c>
      <c r="GX66" s="173" t="e">
        <f t="shared" si="289"/>
        <v>#N/A</v>
      </c>
      <c r="GY66" s="173" t="e">
        <f t="shared" si="290"/>
        <v>#N/A</v>
      </c>
      <c r="GZ66" s="173" t="e">
        <f t="shared" si="291"/>
        <v>#N/A</v>
      </c>
      <c r="HA66" s="173" t="e">
        <f t="shared" si="292"/>
        <v>#N/A</v>
      </c>
      <c r="HB66" s="173" t="e">
        <f t="shared" si="293"/>
        <v>#N/A</v>
      </c>
      <c r="HC66" s="173" t="e">
        <f t="shared" si="294"/>
        <v>#N/A</v>
      </c>
      <c r="HD66" s="173" t="e">
        <f t="shared" si="295"/>
        <v>#N/A</v>
      </c>
      <c r="HE66" s="173" t="e">
        <f t="shared" si="296"/>
        <v>#N/A</v>
      </c>
      <c r="HF66" s="173" t="e">
        <f t="shared" si="297"/>
        <v>#N/A</v>
      </c>
      <c r="HG66" s="173" t="e">
        <f t="shared" si="298"/>
        <v>#N/A</v>
      </c>
      <c r="HH66" s="173" t="e">
        <f t="shared" si="299"/>
        <v>#N/A</v>
      </c>
      <c r="HI66" s="173" t="e">
        <f t="shared" si="300"/>
        <v>#N/A</v>
      </c>
      <c r="HJ66" s="173" t="e">
        <f t="shared" si="301"/>
        <v>#N/A</v>
      </c>
      <c r="HK66" s="173" t="e">
        <f t="shared" si="302"/>
        <v>#N/A</v>
      </c>
      <c r="HL66" s="173" t="e">
        <f t="shared" si="303"/>
        <v>#N/A</v>
      </c>
      <c r="HM66" s="173" t="e">
        <f t="shared" si="304"/>
        <v>#N/A</v>
      </c>
      <c r="HN66" s="173" t="e">
        <f t="shared" si="305"/>
        <v>#N/A</v>
      </c>
      <c r="HO66" s="173" t="e">
        <f t="shared" si="306"/>
        <v>#N/A</v>
      </c>
      <c r="HP66" s="173" t="e">
        <f t="shared" si="307"/>
        <v>#N/A</v>
      </c>
      <c r="HQ66" s="173" t="e">
        <f t="shared" si="308"/>
        <v>#N/A</v>
      </c>
      <c r="HR66" s="173" t="e">
        <f t="shared" si="309"/>
        <v>#N/A</v>
      </c>
      <c r="HS66" s="173" t="e">
        <f t="shared" si="310"/>
        <v>#N/A</v>
      </c>
      <c r="HT66" s="173" t="e">
        <f t="shared" si="311"/>
        <v>#N/A</v>
      </c>
    </row>
    <row r="67" spans="1:228" hidden="1" x14ac:dyDescent="0.25">
      <c r="A67" s="4">
        <v>64</v>
      </c>
      <c r="B67" s="113"/>
      <c r="C67" s="121"/>
      <c r="D67" s="126" t="str">
        <f t="shared" si="205"/>
        <v/>
      </c>
      <c r="E67" s="99"/>
      <c r="F67" s="126" t="str">
        <f t="shared" si="206"/>
        <v/>
      </c>
      <c r="G67" s="121"/>
      <c r="H67" s="114"/>
      <c r="I67" s="36" t="str">
        <f t="shared" si="0"/>
        <v/>
      </c>
      <c r="J67" s="36" t="str">
        <f t="shared" si="1"/>
        <v/>
      </c>
      <c r="K67" s="77" t="str">
        <f t="shared" si="109"/>
        <v/>
      </c>
      <c r="L67" s="23"/>
      <c r="M67" s="58"/>
      <c r="N67" s="300"/>
      <c r="O67" s="78" t="str">
        <f>IF(AND(D67&gt;0,E67&gt;0,F67&gt;0),IF(ISBLANK(N67),IF(ISBLANK(L67),"",(F67-D67)*VLOOKUP(L67,VLookups!$A$4:$B$13,2,FALSE)),N67),"")</f>
        <v/>
      </c>
      <c r="P67" s="79" t="str">
        <f t="shared" si="207"/>
        <v/>
      </c>
      <c r="Q67" s="99"/>
      <c r="R67" s="290" t="str">
        <f>IF(AND(Q67&gt;0,E67&gt;0,NOT(O67="")),ABS(VLOOKUP($Q$1,VLookups!$A$43:$B$44,2,FALSE)-_xlfn.NORM.DIST(Q67,K67,O67,TRUE)),"")</f>
        <v/>
      </c>
      <c r="S67" s="98" t="str">
        <f>IF(AND($D67&gt;0,$E67&gt;0,$F67&gt;0,NOT(ISBLANK($L67))),_xlfn.NORM.INV(ABS(VLOOKUP($Q$1,VLookups!$A$43:$B$44,2,FALSE)-S$3),$K67,$O67),"")</f>
        <v/>
      </c>
      <c r="T67" s="97" t="str">
        <f>IF(AND($D67&gt;0,$E67&gt;0,$F67&gt;0,NOT(ISBLANK($L67))),_xlfn.NORM.INV(ABS(VLOOKUP($Q$1,VLookups!$A$43:$B$44,2,FALSE)-T$3),$K67,$O67),"")</f>
        <v/>
      </c>
      <c r="U67" s="98" t="str">
        <f>IF(AND($D67&gt;0,$E67&gt;0,$F67&gt;0,NOT(ISBLANK($L67))),_xlfn.NORM.INV(ABS(VLOOKUP($Q$1,VLookups!$A$43:$B$44,2,FALSE)-U$3),$K67,$O67),"")</f>
        <v/>
      </c>
      <c r="V67" s="97" t="str">
        <f>IF(AND($D67&gt;0,$E67&gt;0,$F67&gt;0,NOT(ISBLANK($L67))),_xlfn.NORM.INV(ABS(VLOOKUP($Q$1,VLookups!$A$43:$B$44,2,FALSE)-V$3),$K67,$O67),"")</f>
        <v/>
      </c>
      <c r="W67" s="98" t="str">
        <f>IF(AND($D67&gt;0,$E67&gt;0,$F67&gt;0,NOT(ISBLANK($L67))),_xlfn.NORM.INV(ABS(VLOOKUP($Q$1,VLookups!$A$43:$B$44,2,FALSE)-W$3),$K67,$O67),"")</f>
        <v/>
      </c>
      <c r="X67" s="97" t="str">
        <f>IF(AND($D67&gt;0,$E67&gt;0,$F67&gt;0,NOT(ISBLANK($L67))),_xlfn.NORM.INV(ABS(VLOOKUP($Q$1,VLookups!$A$43:$B$44,2,FALSE)-X$3),$K67,$O67),"")</f>
        <v/>
      </c>
      <c r="Y67" s="5"/>
      <c r="Z67" s="172"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3" t="e">
        <f t="shared" si="211"/>
        <v>#N/A</v>
      </c>
      <c r="DY67" s="173" t="e">
        <f t="shared" si="212"/>
        <v>#N/A</v>
      </c>
      <c r="DZ67" s="173" t="e">
        <f t="shared" si="213"/>
        <v>#N/A</v>
      </c>
      <c r="EA67" s="173" t="e">
        <f t="shared" si="214"/>
        <v>#N/A</v>
      </c>
      <c r="EB67" s="173" t="e">
        <f t="shared" si="215"/>
        <v>#N/A</v>
      </c>
      <c r="EC67" s="173" t="e">
        <f t="shared" si="216"/>
        <v>#N/A</v>
      </c>
      <c r="ED67" s="173" t="e">
        <f t="shared" si="217"/>
        <v>#N/A</v>
      </c>
      <c r="EE67" s="173" t="e">
        <f t="shared" si="218"/>
        <v>#N/A</v>
      </c>
      <c r="EF67" s="173" t="e">
        <f t="shared" si="219"/>
        <v>#N/A</v>
      </c>
      <c r="EG67" s="173" t="e">
        <f t="shared" si="220"/>
        <v>#N/A</v>
      </c>
      <c r="EH67" s="173" t="e">
        <f t="shared" si="221"/>
        <v>#N/A</v>
      </c>
      <c r="EI67" s="173" t="e">
        <f t="shared" si="222"/>
        <v>#N/A</v>
      </c>
      <c r="EJ67" s="173" t="e">
        <f t="shared" si="223"/>
        <v>#N/A</v>
      </c>
      <c r="EK67" s="173" t="e">
        <f t="shared" si="224"/>
        <v>#N/A</v>
      </c>
      <c r="EL67" s="173" t="e">
        <f t="shared" si="225"/>
        <v>#N/A</v>
      </c>
      <c r="EM67" s="173" t="e">
        <f t="shared" si="226"/>
        <v>#N/A</v>
      </c>
      <c r="EN67" s="173" t="e">
        <f t="shared" si="227"/>
        <v>#N/A</v>
      </c>
      <c r="EO67" s="173" t="e">
        <f t="shared" si="228"/>
        <v>#N/A</v>
      </c>
      <c r="EP67" s="173" t="e">
        <f t="shared" si="229"/>
        <v>#N/A</v>
      </c>
      <c r="EQ67" s="173" t="e">
        <f t="shared" si="230"/>
        <v>#N/A</v>
      </c>
      <c r="ER67" s="173" t="e">
        <f t="shared" si="231"/>
        <v>#N/A</v>
      </c>
      <c r="ES67" s="173" t="e">
        <f t="shared" si="232"/>
        <v>#N/A</v>
      </c>
      <c r="ET67" s="173" t="e">
        <f t="shared" si="233"/>
        <v>#N/A</v>
      </c>
      <c r="EU67" s="173" t="e">
        <f t="shared" si="234"/>
        <v>#N/A</v>
      </c>
      <c r="EV67" s="173" t="e">
        <f t="shared" si="235"/>
        <v>#N/A</v>
      </c>
      <c r="EW67" s="173" t="e">
        <f t="shared" si="236"/>
        <v>#N/A</v>
      </c>
      <c r="EX67" s="173" t="e">
        <f t="shared" si="237"/>
        <v>#N/A</v>
      </c>
      <c r="EY67" s="173" t="e">
        <f t="shared" si="238"/>
        <v>#N/A</v>
      </c>
      <c r="EZ67" s="173" t="e">
        <f t="shared" si="239"/>
        <v>#N/A</v>
      </c>
      <c r="FA67" s="173" t="e">
        <f t="shared" si="240"/>
        <v>#N/A</v>
      </c>
      <c r="FB67" s="173" t="e">
        <f t="shared" si="241"/>
        <v>#N/A</v>
      </c>
      <c r="FC67" s="173" t="e">
        <f t="shared" si="242"/>
        <v>#N/A</v>
      </c>
      <c r="FD67" s="173" t="e">
        <f t="shared" si="243"/>
        <v>#N/A</v>
      </c>
      <c r="FE67" s="173" t="e">
        <f t="shared" si="244"/>
        <v>#N/A</v>
      </c>
      <c r="FF67" s="173" t="e">
        <f t="shared" si="245"/>
        <v>#N/A</v>
      </c>
      <c r="FG67" s="173" t="e">
        <f t="shared" si="246"/>
        <v>#N/A</v>
      </c>
      <c r="FH67" s="173" t="e">
        <f t="shared" si="247"/>
        <v>#N/A</v>
      </c>
      <c r="FI67" s="173" t="e">
        <f t="shared" si="248"/>
        <v>#N/A</v>
      </c>
      <c r="FJ67" s="173" t="e">
        <f t="shared" si="249"/>
        <v>#N/A</v>
      </c>
      <c r="FK67" s="173" t="e">
        <f t="shared" si="250"/>
        <v>#N/A</v>
      </c>
      <c r="FL67" s="173" t="e">
        <f t="shared" si="251"/>
        <v>#N/A</v>
      </c>
      <c r="FM67" s="173" t="e">
        <f t="shared" si="252"/>
        <v>#N/A</v>
      </c>
      <c r="FN67" s="173" t="e">
        <f t="shared" si="253"/>
        <v>#N/A</v>
      </c>
      <c r="FO67" s="173" t="e">
        <f t="shared" si="254"/>
        <v>#N/A</v>
      </c>
      <c r="FP67" s="173" t="e">
        <f t="shared" si="255"/>
        <v>#N/A</v>
      </c>
      <c r="FQ67" s="173" t="e">
        <f t="shared" si="256"/>
        <v>#N/A</v>
      </c>
      <c r="FR67" s="173" t="e">
        <f t="shared" si="257"/>
        <v>#N/A</v>
      </c>
      <c r="FS67" s="173" t="e">
        <f t="shared" si="258"/>
        <v>#N/A</v>
      </c>
      <c r="FT67" s="173" t="e">
        <f t="shared" si="259"/>
        <v>#N/A</v>
      </c>
      <c r="FU67" s="173" t="e">
        <f t="shared" si="260"/>
        <v>#N/A</v>
      </c>
      <c r="FV67" s="173" t="e">
        <f t="shared" si="261"/>
        <v>#N/A</v>
      </c>
      <c r="FW67" s="173" t="e">
        <f t="shared" si="262"/>
        <v>#N/A</v>
      </c>
      <c r="FX67" s="173" t="e">
        <f t="shared" si="263"/>
        <v>#N/A</v>
      </c>
      <c r="FY67" s="173" t="e">
        <f t="shared" si="264"/>
        <v>#N/A</v>
      </c>
      <c r="FZ67" s="173" t="e">
        <f t="shared" si="265"/>
        <v>#N/A</v>
      </c>
      <c r="GA67" s="173" t="e">
        <f t="shared" si="266"/>
        <v>#N/A</v>
      </c>
      <c r="GB67" s="173" t="e">
        <f t="shared" si="267"/>
        <v>#N/A</v>
      </c>
      <c r="GC67" s="173" t="e">
        <f t="shared" si="268"/>
        <v>#N/A</v>
      </c>
      <c r="GD67" s="173" t="e">
        <f t="shared" si="269"/>
        <v>#N/A</v>
      </c>
      <c r="GE67" s="173" t="e">
        <f t="shared" si="270"/>
        <v>#N/A</v>
      </c>
      <c r="GF67" s="173" t="e">
        <f t="shared" si="271"/>
        <v>#N/A</v>
      </c>
      <c r="GG67" s="173" t="e">
        <f t="shared" si="272"/>
        <v>#N/A</v>
      </c>
      <c r="GH67" s="173" t="e">
        <f t="shared" si="273"/>
        <v>#N/A</v>
      </c>
      <c r="GI67" s="173" t="e">
        <f t="shared" si="274"/>
        <v>#N/A</v>
      </c>
      <c r="GJ67" s="173" t="e">
        <f t="shared" si="275"/>
        <v>#N/A</v>
      </c>
      <c r="GK67" s="173" t="e">
        <f t="shared" si="276"/>
        <v>#N/A</v>
      </c>
      <c r="GL67" s="173" t="e">
        <f t="shared" si="277"/>
        <v>#N/A</v>
      </c>
      <c r="GM67" s="173" t="e">
        <f t="shared" si="278"/>
        <v>#N/A</v>
      </c>
      <c r="GN67" s="173" t="e">
        <f t="shared" si="279"/>
        <v>#N/A</v>
      </c>
      <c r="GO67" s="173" t="e">
        <f t="shared" si="280"/>
        <v>#N/A</v>
      </c>
      <c r="GP67" s="173" t="e">
        <f t="shared" si="281"/>
        <v>#N/A</v>
      </c>
      <c r="GQ67" s="173" t="e">
        <f t="shared" si="282"/>
        <v>#N/A</v>
      </c>
      <c r="GR67" s="173" t="e">
        <f t="shared" si="283"/>
        <v>#N/A</v>
      </c>
      <c r="GS67" s="173" t="e">
        <f t="shared" si="284"/>
        <v>#N/A</v>
      </c>
      <c r="GT67" s="173" t="e">
        <f t="shared" si="285"/>
        <v>#N/A</v>
      </c>
      <c r="GU67" s="173" t="e">
        <f t="shared" si="286"/>
        <v>#N/A</v>
      </c>
      <c r="GV67" s="173" t="e">
        <f t="shared" si="287"/>
        <v>#N/A</v>
      </c>
      <c r="GW67" s="173" t="e">
        <f t="shared" si="288"/>
        <v>#N/A</v>
      </c>
      <c r="GX67" s="173" t="e">
        <f t="shared" si="289"/>
        <v>#N/A</v>
      </c>
      <c r="GY67" s="173" t="e">
        <f t="shared" si="290"/>
        <v>#N/A</v>
      </c>
      <c r="GZ67" s="173" t="e">
        <f t="shared" si="291"/>
        <v>#N/A</v>
      </c>
      <c r="HA67" s="173" t="e">
        <f t="shared" si="292"/>
        <v>#N/A</v>
      </c>
      <c r="HB67" s="173" t="e">
        <f t="shared" si="293"/>
        <v>#N/A</v>
      </c>
      <c r="HC67" s="173" t="e">
        <f t="shared" si="294"/>
        <v>#N/A</v>
      </c>
      <c r="HD67" s="173" t="e">
        <f t="shared" si="295"/>
        <v>#N/A</v>
      </c>
      <c r="HE67" s="173" t="e">
        <f t="shared" si="296"/>
        <v>#N/A</v>
      </c>
      <c r="HF67" s="173" t="e">
        <f t="shared" si="297"/>
        <v>#N/A</v>
      </c>
      <c r="HG67" s="173" t="e">
        <f t="shared" si="298"/>
        <v>#N/A</v>
      </c>
      <c r="HH67" s="173" t="e">
        <f t="shared" si="299"/>
        <v>#N/A</v>
      </c>
      <c r="HI67" s="173" t="e">
        <f t="shared" si="300"/>
        <v>#N/A</v>
      </c>
      <c r="HJ67" s="173" t="e">
        <f t="shared" si="301"/>
        <v>#N/A</v>
      </c>
      <c r="HK67" s="173" t="e">
        <f t="shared" si="302"/>
        <v>#N/A</v>
      </c>
      <c r="HL67" s="173" t="e">
        <f t="shared" si="303"/>
        <v>#N/A</v>
      </c>
      <c r="HM67" s="173" t="e">
        <f t="shared" si="304"/>
        <v>#N/A</v>
      </c>
      <c r="HN67" s="173" t="e">
        <f t="shared" si="305"/>
        <v>#N/A</v>
      </c>
      <c r="HO67" s="173" t="e">
        <f t="shared" si="306"/>
        <v>#N/A</v>
      </c>
      <c r="HP67" s="173" t="e">
        <f t="shared" si="307"/>
        <v>#N/A</v>
      </c>
      <c r="HQ67" s="173" t="e">
        <f t="shared" si="308"/>
        <v>#N/A</v>
      </c>
      <c r="HR67" s="173" t="e">
        <f t="shared" si="309"/>
        <v>#N/A</v>
      </c>
      <c r="HS67" s="173" t="e">
        <f t="shared" si="310"/>
        <v>#N/A</v>
      </c>
      <c r="HT67" s="173" t="e">
        <f t="shared" si="311"/>
        <v>#N/A</v>
      </c>
    </row>
    <row r="68" spans="1:228" hidden="1" x14ac:dyDescent="0.25">
      <c r="A68" s="4">
        <v>65</v>
      </c>
      <c r="B68" s="113"/>
      <c r="C68" s="121"/>
      <c r="D68" s="126" t="str">
        <f t="shared" ref="D68:D99" si="405">IF(ISBLANK(E68),"",IF(NOT(ISBLANK(C68)),C68,IF(NOT(ISBLANK(B68)),E68*(1+B68),E68*(1+$D$2))))</f>
        <v/>
      </c>
      <c r="E68" s="99"/>
      <c r="F68" s="126" t="str">
        <f t="shared" ref="F68:F99" si="406">IF(ISBLANK(E68),"",IF(NOT(ISBLANK(G68)),G68,IF(NOT(ISBLANK(H68)),E68*(1+H68),E68*(1+$F$2))))</f>
        <v/>
      </c>
      <c r="G68" s="121"/>
      <c r="H68" s="114"/>
      <c r="I68" s="36" t="str">
        <f t="shared" ref="I68:I103" si="407">IF(OR(ISBLANK(E68),ISBLANK(F68),ISBLANK(D68)),"",IF(AND(D68&gt;0,E68&gt;0,F68&gt;0),IF(E68&gt;D68,IF(F68&gt;E68,1,-1),-1)))</f>
        <v/>
      </c>
      <c r="J68" s="36" t="str">
        <f t="shared" ref="J68:J103" si="408">IF(OR(ISBLANK(D68),ISBLANK(E68),ISBLANK(F68)),"",IFERROR(MIN(E68-D68,F68-E68)/MAX(E68-D68,F68-E68),""))</f>
        <v/>
      </c>
      <c r="K68" s="77" t="str">
        <f t="shared" si="109"/>
        <v/>
      </c>
      <c r="L68" s="23"/>
      <c r="M68" s="58"/>
      <c r="N68" s="300"/>
      <c r="O68" s="78" t="str">
        <f>IF(AND(D68&gt;0,E68&gt;0,F68&gt;0),IF(ISBLANK(N68),IF(ISBLANK(L68),"",(F68-D68)*VLOOKUP(L68,VLookups!$A$4:$B$13,2,FALSE)),N68),"")</f>
        <v/>
      </c>
      <c r="P68" s="79" t="str">
        <f t="shared" ref="P68:P99" si="409">IF(O68="","",O68^2)</f>
        <v/>
      </c>
      <c r="Q68" s="99"/>
      <c r="R68" s="290" t="str">
        <f>IF(AND(Q68&gt;0,E68&gt;0,NOT(O68="")),ABS(VLOOKUP($Q$1,VLookups!$A$43:$B$44,2,FALSE)-_xlfn.NORM.DIST(Q68,K68,O68,TRUE)),"")</f>
        <v/>
      </c>
      <c r="S68" s="98" t="str">
        <f>IF(AND($D68&gt;0,$E68&gt;0,$F68&gt;0,NOT(ISBLANK($L68))),_xlfn.NORM.INV(ABS(VLOOKUP($Q$1,VLookups!$A$43:$B$44,2,FALSE)-S$3),$K68,$O68),"")</f>
        <v/>
      </c>
      <c r="T68" s="97" t="str">
        <f>IF(AND($D68&gt;0,$E68&gt;0,$F68&gt;0,NOT(ISBLANK($L68))),_xlfn.NORM.INV(ABS(VLOOKUP($Q$1,VLookups!$A$43:$B$44,2,FALSE)-T$3),$K68,$O68),"")</f>
        <v/>
      </c>
      <c r="U68" s="98" t="str">
        <f>IF(AND($D68&gt;0,$E68&gt;0,$F68&gt;0,NOT(ISBLANK($L68))),_xlfn.NORM.INV(ABS(VLOOKUP($Q$1,VLookups!$A$43:$B$44,2,FALSE)-U$3),$K68,$O68),"")</f>
        <v/>
      </c>
      <c r="V68" s="97" t="str">
        <f>IF(AND($D68&gt;0,$E68&gt;0,$F68&gt;0,NOT(ISBLANK($L68))),_xlfn.NORM.INV(ABS(VLOOKUP($Q$1,VLookups!$A$43:$B$44,2,FALSE)-V$3),$K68,$O68),"")</f>
        <v/>
      </c>
      <c r="W68" s="98" t="str">
        <f>IF(AND($D68&gt;0,$E68&gt;0,$F68&gt;0,NOT(ISBLANK($L68))),_xlfn.NORM.INV(ABS(VLOOKUP($Q$1,VLookups!$A$43:$B$44,2,FALSE)-W$3),$K68,$O68),"")</f>
        <v/>
      </c>
      <c r="X68" s="97" t="str">
        <f>IF(AND($D68&gt;0,$E68&gt;0,$F68&gt;0,NOT(ISBLANK($L68))),_xlfn.NORM.INV(ABS(VLOOKUP($Q$1,VLookups!$A$43:$B$44,2,FALSE)-X$3),$K68,$O68),"")</f>
        <v/>
      </c>
      <c r="Y68" s="5"/>
      <c r="Z68" s="172"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3" t="e">
        <f t="shared" ref="DX68:DX104" si="413">IF(ISNONTEXT($O68),_xlfn.NORM.DIST(AA68,$K68,$O68,FALSE),NA())</f>
        <v>#N/A</v>
      </c>
      <c r="DY68" s="173" t="e">
        <f t="shared" ref="DY68:DY104" si="414">IF(ISNONTEXT($O68),_xlfn.NORM.DIST(AB68,$K68,$O68,FALSE),NA())</f>
        <v>#N/A</v>
      </c>
      <c r="DZ68" s="173" t="e">
        <f t="shared" ref="DZ68:DZ104" si="415">IF(ISNONTEXT($O68),_xlfn.NORM.DIST(AC68,$K68,$O68,FALSE),NA())</f>
        <v>#N/A</v>
      </c>
      <c r="EA68" s="173" t="e">
        <f t="shared" ref="EA68:EA104" si="416">IF(ISNONTEXT($O68),_xlfn.NORM.DIST(AD68,$K68,$O68,FALSE),NA())</f>
        <v>#N/A</v>
      </c>
      <c r="EB68" s="173" t="e">
        <f t="shared" ref="EB68:EB104" si="417">IF(ISNONTEXT($O68),_xlfn.NORM.DIST(AE68,$K68,$O68,FALSE),NA())</f>
        <v>#N/A</v>
      </c>
      <c r="EC68" s="173" t="e">
        <f t="shared" ref="EC68:EC104" si="418">IF(ISNONTEXT($O68),_xlfn.NORM.DIST(AF68,$K68,$O68,FALSE),NA())</f>
        <v>#N/A</v>
      </c>
      <c r="ED68" s="173" t="e">
        <f t="shared" ref="ED68:ED104" si="419">IF(ISNONTEXT($O68),_xlfn.NORM.DIST(AG68,$K68,$O68,FALSE),NA())</f>
        <v>#N/A</v>
      </c>
      <c r="EE68" s="173" t="e">
        <f t="shared" ref="EE68:EE104" si="420">IF(ISNONTEXT($O68),_xlfn.NORM.DIST(AH68,$K68,$O68,FALSE),NA())</f>
        <v>#N/A</v>
      </c>
      <c r="EF68" s="173" t="e">
        <f t="shared" ref="EF68:EF104" si="421">IF(ISNONTEXT($O68),_xlfn.NORM.DIST(AI68,$K68,$O68,FALSE),NA())</f>
        <v>#N/A</v>
      </c>
      <c r="EG68" s="173" t="e">
        <f t="shared" ref="EG68:EG104" si="422">IF(ISNONTEXT($O68),_xlfn.NORM.DIST(AJ68,$K68,$O68,FALSE),NA())</f>
        <v>#N/A</v>
      </c>
      <c r="EH68" s="173" t="e">
        <f t="shared" ref="EH68:EH104" si="423">IF(ISNONTEXT($O68),_xlfn.NORM.DIST(AK68,$K68,$O68,FALSE),NA())</f>
        <v>#N/A</v>
      </c>
      <c r="EI68" s="173" t="e">
        <f t="shared" ref="EI68:EI104" si="424">IF(ISNONTEXT($O68),_xlfn.NORM.DIST(AL68,$K68,$O68,FALSE),NA())</f>
        <v>#N/A</v>
      </c>
      <c r="EJ68" s="173" t="e">
        <f t="shared" ref="EJ68:EJ104" si="425">IF(ISNONTEXT($O68),_xlfn.NORM.DIST(AM68,$K68,$O68,FALSE),NA())</f>
        <v>#N/A</v>
      </c>
      <c r="EK68" s="173" t="e">
        <f t="shared" ref="EK68:EK104" si="426">IF(ISNONTEXT($O68),_xlfn.NORM.DIST(AN68,$K68,$O68,FALSE),NA())</f>
        <v>#N/A</v>
      </c>
      <c r="EL68" s="173" t="e">
        <f t="shared" ref="EL68:EL104" si="427">IF(ISNONTEXT($O68),_xlfn.NORM.DIST(AO68,$K68,$O68,FALSE),NA())</f>
        <v>#N/A</v>
      </c>
      <c r="EM68" s="173" t="e">
        <f t="shared" ref="EM68:EM104" si="428">IF(ISNONTEXT($O68),_xlfn.NORM.DIST(AP68,$K68,$O68,FALSE),NA())</f>
        <v>#N/A</v>
      </c>
      <c r="EN68" s="173" t="e">
        <f t="shared" ref="EN68:EN104" si="429">IF(ISNONTEXT($O68),_xlfn.NORM.DIST(AQ68,$K68,$O68,FALSE),NA())</f>
        <v>#N/A</v>
      </c>
      <c r="EO68" s="173" t="e">
        <f t="shared" ref="EO68:EO104" si="430">IF(ISNONTEXT($O68),_xlfn.NORM.DIST(AR68,$K68,$O68,FALSE),NA())</f>
        <v>#N/A</v>
      </c>
      <c r="EP68" s="173" t="e">
        <f t="shared" ref="EP68:EP104" si="431">IF(ISNONTEXT($O68),_xlfn.NORM.DIST(AS68,$K68,$O68,FALSE),NA())</f>
        <v>#N/A</v>
      </c>
      <c r="EQ68" s="173" t="e">
        <f t="shared" ref="EQ68:EQ104" si="432">IF(ISNONTEXT($O68),_xlfn.NORM.DIST(AT68,$K68,$O68,FALSE),NA())</f>
        <v>#N/A</v>
      </c>
      <c r="ER68" s="173" t="e">
        <f t="shared" ref="ER68:ER104" si="433">IF(ISNONTEXT($O68),_xlfn.NORM.DIST(AU68,$K68,$O68,FALSE),NA())</f>
        <v>#N/A</v>
      </c>
      <c r="ES68" s="173" t="e">
        <f t="shared" ref="ES68:ES104" si="434">IF(ISNONTEXT($O68),_xlfn.NORM.DIST(AV68,$K68,$O68,FALSE),NA())</f>
        <v>#N/A</v>
      </c>
      <c r="ET68" s="173" t="e">
        <f t="shared" ref="ET68:ET104" si="435">IF(ISNONTEXT($O68),_xlfn.NORM.DIST(AW68,$K68,$O68,FALSE),NA())</f>
        <v>#N/A</v>
      </c>
      <c r="EU68" s="173" t="e">
        <f t="shared" ref="EU68:EU104" si="436">IF(ISNONTEXT($O68),_xlfn.NORM.DIST(AX68,$K68,$O68,FALSE),NA())</f>
        <v>#N/A</v>
      </c>
      <c r="EV68" s="173" t="e">
        <f t="shared" ref="EV68:EV104" si="437">IF(ISNONTEXT($O68),_xlfn.NORM.DIST(AY68,$K68,$O68,FALSE),NA())</f>
        <v>#N/A</v>
      </c>
      <c r="EW68" s="173" t="e">
        <f t="shared" ref="EW68:EW104" si="438">IF(ISNONTEXT($O68),_xlfn.NORM.DIST(AZ68,$K68,$O68,FALSE),NA())</f>
        <v>#N/A</v>
      </c>
      <c r="EX68" s="173" t="e">
        <f t="shared" ref="EX68:EX104" si="439">IF(ISNONTEXT($O68),_xlfn.NORM.DIST(BA68,$K68,$O68,FALSE),NA())</f>
        <v>#N/A</v>
      </c>
      <c r="EY68" s="173" t="e">
        <f t="shared" ref="EY68:EY104" si="440">IF(ISNONTEXT($O68),_xlfn.NORM.DIST(BB68,$K68,$O68,FALSE),NA())</f>
        <v>#N/A</v>
      </c>
      <c r="EZ68" s="173" t="e">
        <f t="shared" ref="EZ68:EZ104" si="441">IF(ISNONTEXT($O68),_xlfn.NORM.DIST(BC68,$K68,$O68,FALSE),NA())</f>
        <v>#N/A</v>
      </c>
      <c r="FA68" s="173" t="e">
        <f t="shared" ref="FA68:FA104" si="442">IF(ISNONTEXT($O68),_xlfn.NORM.DIST(BD68,$K68,$O68,FALSE),NA())</f>
        <v>#N/A</v>
      </c>
      <c r="FB68" s="173" t="e">
        <f t="shared" ref="FB68:FB104" si="443">IF(ISNONTEXT($O68),_xlfn.NORM.DIST(BE68,$K68,$O68,FALSE),NA())</f>
        <v>#N/A</v>
      </c>
      <c r="FC68" s="173" t="e">
        <f t="shared" ref="FC68:FC104" si="444">IF(ISNONTEXT($O68),_xlfn.NORM.DIST(BF68,$K68,$O68,FALSE),NA())</f>
        <v>#N/A</v>
      </c>
      <c r="FD68" s="173" t="e">
        <f t="shared" ref="FD68:FD104" si="445">IF(ISNONTEXT($O68),_xlfn.NORM.DIST(BG68,$K68,$O68,FALSE),NA())</f>
        <v>#N/A</v>
      </c>
      <c r="FE68" s="173" t="e">
        <f t="shared" ref="FE68:FE104" si="446">IF(ISNONTEXT($O68),_xlfn.NORM.DIST(BH68,$K68,$O68,FALSE),NA())</f>
        <v>#N/A</v>
      </c>
      <c r="FF68" s="173" t="e">
        <f t="shared" ref="FF68:FF104" si="447">IF(ISNONTEXT($O68),_xlfn.NORM.DIST(BI68,$K68,$O68,FALSE),NA())</f>
        <v>#N/A</v>
      </c>
      <c r="FG68" s="173" t="e">
        <f t="shared" ref="FG68:FG104" si="448">IF(ISNONTEXT($O68),_xlfn.NORM.DIST(BJ68,$K68,$O68,FALSE),NA())</f>
        <v>#N/A</v>
      </c>
      <c r="FH68" s="173" t="e">
        <f t="shared" ref="FH68:FH104" si="449">IF(ISNONTEXT($O68),_xlfn.NORM.DIST(BK68,$K68,$O68,FALSE),NA())</f>
        <v>#N/A</v>
      </c>
      <c r="FI68" s="173" t="e">
        <f t="shared" ref="FI68:FI104" si="450">IF(ISNONTEXT($O68),_xlfn.NORM.DIST(BL68,$K68,$O68,FALSE),NA())</f>
        <v>#N/A</v>
      </c>
      <c r="FJ68" s="173" t="e">
        <f t="shared" ref="FJ68:FJ104" si="451">IF(ISNONTEXT($O68),_xlfn.NORM.DIST(BM68,$K68,$O68,FALSE),NA())</f>
        <v>#N/A</v>
      </c>
      <c r="FK68" s="173" t="e">
        <f t="shared" ref="FK68:FK104" si="452">IF(ISNONTEXT($O68),_xlfn.NORM.DIST(BN68,$K68,$O68,FALSE),NA())</f>
        <v>#N/A</v>
      </c>
      <c r="FL68" s="173" t="e">
        <f t="shared" ref="FL68:FL104" si="453">IF(ISNONTEXT($O68),_xlfn.NORM.DIST(BO68,$K68,$O68,FALSE),NA())</f>
        <v>#N/A</v>
      </c>
      <c r="FM68" s="173" t="e">
        <f t="shared" ref="FM68:FM104" si="454">IF(ISNONTEXT($O68),_xlfn.NORM.DIST(BP68,$K68,$O68,FALSE),NA())</f>
        <v>#N/A</v>
      </c>
      <c r="FN68" s="173" t="e">
        <f t="shared" ref="FN68:FN104" si="455">IF(ISNONTEXT($O68),_xlfn.NORM.DIST(BQ68,$K68,$O68,FALSE),NA())</f>
        <v>#N/A</v>
      </c>
      <c r="FO68" s="173" t="e">
        <f t="shared" ref="FO68:FO104" si="456">IF(ISNONTEXT($O68),_xlfn.NORM.DIST(BR68,$K68,$O68,FALSE),NA())</f>
        <v>#N/A</v>
      </c>
      <c r="FP68" s="173" t="e">
        <f t="shared" ref="FP68:FP104" si="457">IF(ISNONTEXT($O68),_xlfn.NORM.DIST(BS68,$K68,$O68,FALSE),NA())</f>
        <v>#N/A</v>
      </c>
      <c r="FQ68" s="173" t="e">
        <f t="shared" ref="FQ68:FQ104" si="458">IF(ISNONTEXT($O68),_xlfn.NORM.DIST(BT68,$K68,$O68,FALSE),NA())</f>
        <v>#N/A</v>
      </c>
      <c r="FR68" s="173" t="e">
        <f t="shared" ref="FR68:FR104" si="459">IF(ISNONTEXT($O68),_xlfn.NORM.DIST(BU68,$K68,$O68,FALSE),NA())</f>
        <v>#N/A</v>
      </c>
      <c r="FS68" s="173" t="e">
        <f t="shared" ref="FS68:FS104" si="460">IF(ISNONTEXT($O68),_xlfn.NORM.DIST(BV68,$K68,$O68,FALSE),NA())</f>
        <v>#N/A</v>
      </c>
      <c r="FT68" s="173" t="e">
        <f t="shared" ref="FT68:FT104" si="461">IF(ISNONTEXT($O68),_xlfn.NORM.DIST(BW68,$K68,$O68,FALSE),NA())</f>
        <v>#N/A</v>
      </c>
      <c r="FU68" s="173" t="e">
        <f t="shared" ref="FU68:FU104" si="462">IF(ISNONTEXT($O68),_xlfn.NORM.DIST(BX68,$K68,$O68,FALSE),NA())</f>
        <v>#N/A</v>
      </c>
      <c r="FV68" s="173" t="e">
        <f t="shared" ref="FV68:FV104" si="463">IF(ISNONTEXT($O68),_xlfn.NORM.DIST(BY68,$K68,$O68,FALSE),NA())</f>
        <v>#N/A</v>
      </c>
      <c r="FW68" s="173" t="e">
        <f t="shared" ref="FW68:FW104" si="464">IF(ISNONTEXT($O68),_xlfn.NORM.DIST(BZ68,$K68,$O68,FALSE),NA())</f>
        <v>#N/A</v>
      </c>
      <c r="FX68" s="173" t="e">
        <f t="shared" ref="FX68:FX104" si="465">IF(ISNONTEXT($O68),_xlfn.NORM.DIST(CA68,$K68,$O68,FALSE),NA())</f>
        <v>#N/A</v>
      </c>
      <c r="FY68" s="173" t="e">
        <f t="shared" ref="FY68:FY104" si="466">IF(ISNONTEXT($O68),_xlfn.NORM.DIST(CB68,$K68,$O68,FALSE),NA())</f>
        <v>#N/A</v>
      </c>
      <c r="FZ68" s="173" t="e">
        <f t="shared" ref="FZ68:FZ104" si="467">IF(ISNONTEXT($O68),_xlfn.NORM.DIST(CC68,$K68,$O68,FALSE),NA())</f>
        <v>#N/A</v>
      </c>
      <c r="GA68" s="173" t="e">
        <f t="shared" ref="GA68:GA104" si="468">IF(ISNONTEXT($O68),_xlfn.NORM.DIST(CD68,$K68,$O68,FALSE),NA())</f>
        <v>#N/A</v>
      </c>
      <c r="GB68" s="173" t="e">
        <f t="shared" ref="GB68:GB104" si="469">IF(ISNONTEXT($O68),_xlfn.NORM.DIST(CE68,$K68,$O68,FALSE),NA())</f>
        <v>#N/A</v>
      </c>
      <c r="GC68" s="173" t="e">
        <f t="shared" ref="GC68:GC104" si="470">IF(ISNONTEXT($O68),_xlfn.NORM.DIST(CF68,$K68,$O68,FALSE),NA())</f>
        <v>#N/A</v>
      </c>
      <c r="GD68" s="173" t="e">
        <f t="shared" ref="GD68:GD104" si="471">IF(ISNONTEXT($O68),_xlfn.NORM.DIST(CG68,$K68,$O68,FALSE),NA())</f>
        <v>#N/A</v>
      </c>
      <c r="GE68" s="173" t="e">
        <f t="shared" ref="GE68:GE104" si="472">IF(ISNONTEXT($O68),_xlfn.NORM.DIST(CH68,$K68,$O68,FALSE),NA())</f>
        <v>#N/A</v>
      </c>
      <c r="GF68" s="173" t="e">
        <f t="shared" ref="GF68:GF104" si="473">IF(ISNONTEXT($O68),_xlfn.NORM.DIST(CI68,$K68,$O68,FALSE),NA())</f>
        <v>#N/A</v>
      </c>
      <c r="GG68" s="173" t="e">
        <f t="shared" ref="GG68:GG104" si="474">IF(ISNONTEXT($O68),_xlfn.NORM.DIST(CJ68,$K68,$O68,FALSE),NA())</f>
        <v>#N/A</v>
      </c>
      <c r="GH68" s="173" t="e">
        <f t="shared" ref="GH68:GH104" si="475">IF(ISNONTEXT($O68),_xlfn.NORM.DIST(CK68,$K68,$O68,FALSE),NA())</f>
        <v>#N/A</v>
      </c>
      <c r="GI68" s="173" t="e">
        <f t="shared" ref="GI68:GI104" si="476">IF(ISNONTEXT($O68),_xlfn.NORM.DIST(CL68,$K68,$O68,FALSE),NA())</f>
        <v>#N/A</v>
      </c>
      <c r="GJ68" s="173" t="e">
        <f t="shared" ref="GJ68:GJ104" si="477">IF(ISNONTEXT($O68),_xlfn.NORM.DIST(CM68,$K68,$O68,FALSE),NA())</f>
        <v>#N/A</v>
      </c>
      <c r="GK68" s="173" t="e">
        <f t="shared" ref="GK68:GK104" si="478">IF(ISNONTEXT($O68),_xlfn.NORM.DIST(CN68,$K68,$O68,FALSE),NA())</f>
        <v>#N/A</v>
      </c>
      <c r="GL68" s="173" t="e">
        <f t="shared" ref="GL68:GL104" si="479">IF(ISNONTEXT($O68),_xlfn.NORM.DIST(CO68,$K68,$O68,FALSE),NA())</f>
        <v>#N/A</v>
      </c>
      <c r="GM68" s="173" t="e">
        <f t="shared" ref="GM68:GM104" si="480">IF(ISNONTEXT($O68),_xlfn.NORM.DIST(CP68,$K68,$O68,FALSE),NA())</f>
        <v>#N/A</v>
      </c>
      <c r="GN68" s="173" t="e">
        <f t="shared" ref="GN68:GN104" si="481">IF(ISNONTEXT($O68),_xlfn.NORM.DIST(CQ68,$K68,$O68,FALSE),NA())</f>
        <v>#N/A</v>
      </c>
      <c r="GO68" s="173" t="e">
        <f t="shared" ref="GO68:GO104" si="482">IF(ISNONTEXT($O68),_xlfn.NORM.DIST(CR68,$K68,$O68,FALSE),NA())</f>
        <v>#N/A</v>
      </c>
      <c r="GP68" s="173" t="e">
        <f t="shared" ref="GP68:GP104" si="483">IF(ISNONTEXT($O68),_xlfn.NORM.DIST(CS68,$K68,$O68,FALSE),NA())</f>
        <v>#N/A</v>
      </c>
      <c r="GQ68" s="173" t="e">
        <f t="shared" ref="GQ68:GQ104" si="484">IF(ISNONTEXT($O68),_xlfn.NORM.DIST(CT68,$K68,$O68,FALSE),NA())</f>
        <v>#N/A</v>
      </c>
      <c r="GR68" s="173" t="e">
        <f t="shared" ref="GR68:GR104" si="485">IF(ISNONTEXT($O68),_xlfn.NORM.DIST(CU68,$K68,$O68,FALSE),NA())</f>
        <v>#N/A</v>
      </c>
      <c r="GS68" s="173" t="e">
        <f t="shared" ref="GS68:GS104" si="486">IF(ISNONTEXT($O68),_xlfn.NORM.DIST(CV68,$K68,$O68,FALSE),NA())</f>
        <v>#N/A</v>
      </c>
      <c r="GT68" s="173" t="e">
        <f t="shared" ref="GT68:GT104" si="487">IF(ISNONTEXT($O68),_xlfn.NORM.DIST(CW68,$K68,$O68,FALSE),NA())</f>
        <v>#N/A</v>
      </c>
      <c r="GU68" s="173" t="e">
        <f t="shared" ref="GU68:GU104" si="488">IF(ISNONTEXT($O68),_xlfn.NORM.DIST(CX68,$K68,$O68,FALSE),NA())</f>
        <v>#N/A</v>
      </c>
      <c r="GV68" s="173" t="e">
        <f t="shared" ref="GV68:GV104" si="489">IF(ISNONTEXT($O68),_xlfn.NORM.DIST(CY68,$K68,$O68,FALSE),NA())</f>
        <v>#N/A</v>
      </c>
      <c r="GW68" s="173" t="e">
        <f t="shared" ref="GW68:GW104" si="490">IF(ISNONTEXT($O68),_xlfn.NORM.DIST(CZ68,$K68,$O68,FALSE),NA())</f>
        <v>#N/A</v>
      </c>
      <c r="GX68" s="173" t="e">
        <f t="shared" ref="GX68:GX104" si="491">IF(ISNONTEXT($O68),_xlfn.NORM.DIST(DA68,$K68,$O68,FALSE),NA())</f>
        <v>#N/A</v>
      </c>
      <c r="GY68" s="173" t="e">
        <f t="shared" ref="GY68:GY104" si="492">IF(ISNONTEXT($O68),_xlfn.NORM.DIST(DB68,$K68,$O68,FALSE),NA())</f>
        <v>#N/A</v>
      </c>
      <c r="GZ68" s="173" t="e">
        <f t="shared" ref="GZ68:GZ104" si="493">IF(ISNONTEXT($O68),_xlfn.NORM.DIST(DC68,$K68,$O68,FALSE),NA())</f>
        <v>#N/A</v>
      </c>
      <c r="HA68" s="173" t="e">
        <f t="shared" ref="HA68:HA104" si="494">IF(ISNONTEXT($O68),_xlfn.NORM.DIST(DD68,$K68,$O68,FALSE),NA())</f>
        <v>#N/A</v>
      </c>
      <c r="HB68" s="173" t="e">
        <f t="shared" ref="HB68:HB104" si="495">IF(ISNONTEXT($O68),_xlfn.NORM.DIST(DE68,$K68,$O68,FALSE),NA())</f>
        <v>#N/A</v>
      </c>
      <c r="HC68" s="173" t="e">
        <f t="shared" ref="HC68:HC104" si="496">IF(ISNONTEXT($O68),_xlfn.NORM.DIST(DF68,$K68,$O68,FALSE),NA())</f>
        <v>#N/A</v>
      </c>
      <c r="HD68" s="173" t="e">
        <f t="shared" ref="HD68:HD104" si="497">IF(ISNONTEXT($O68),_xlfn.NORM.DIST(DG68,$K68,$O68,FALSE),NA())</f>
        <v>#N/A</v>
      </c>
      <c r="HE68" s="173" t="e">
        <f t="shared" ref="HE68:HE104" si="498">IF(ISNONTEXT($O68),_xlfn.NORM.DIST(DH68,$K68,$O68,FALSE),NA())</f>
        <v>#N/A</v>
      </c>
      <c r="HF68" s="173" t="e">
        <f t="shared" ref="HF68:HF104" si="499">IF(ISNONTEXT($O68),_xlfn.NORM.DIST(DI68,$K68,$O68,FALSE),NA())</f>
        <v>#N/A</v>
      </c>
      <c r="HG68" s="173" t="e">
        <f t="shared" ref="HG68:HG104" si="500">IF(ISNONTEXT($O68),_xlfn.NORM.DIST(DJ68,$K68,$O68,FALSE),NA())</f>
        <v>#N/A</v>
      </c>
      <c r="HH68" s="173" t="e">
        <f t="shared" ref="HH68:HH104" si="501">IF(ISNONTEXT($O68),_xlfn.NORM.DIST(DK68,$K68,$O68,FALSE),NA())</f>
        <v>#N/A</v>
      </c>
      <c r="HI68" s="173" t="e">
        <f t="shared" ref="HI68:HI104" si="502">IF(ISNONTEXT($O68),_xlfn.NORM.DIST(DL68,$K68,$O68,FALSE),NA())</f>
        <v>#N/A</v>
      </c>
      <c r="HJ68" s="173" t="e">
        <f t="shared" ref="HJ68:HJ104" si="503">IF(ISNONTEXT($O68),_xlfn.NORM.DIST(DM68,$K68,$O68,FALSE),NA())</f>
        <v>#N/A</v>
      </c>
      <c r="HK68" s="173" t="e">
        <f t="shared" ref="HK68:HK104" si="504">IF(ISNONTEXT($O68),_xlfn.NORM.DIST(DN68,$K68,$O68,FALSE),NA())</f>
        <v>#N/A</v>
      </c>
      <c r="HL68" s="173" t="e">
        <f t="shared" ref="HL68:HL104" si="505">IF(ISNONTEXT($O68),_xlfn.NORM.DIST(DO68,$K68,$O68,FALSE),NA())</f>
        <v>#N/A</v>
      </c>
      <c r="HM68" s="173" t="e">
        <f t="shared" ref="HM68:HM104" si="506">IF(ISNONTEXT($O68),_xlfn.NORM.DIST(DP68,$K68,$O68,FALSE),NA())</f>
        <v>#N/A</v>
      </c>
      <c r="HN68" s="173" t="e">
        <f t="shared" ref="HN68:HN104" si="507">IF(ISNONTEXT($O68),_xlfn.NORM.DIST(DQ68,$K68,$O68,FALSE),NA())</f>
        <v>#N/A</v>
      </c>
      <c r="HO68" s="173" t="e">
        <f t="shared" ref="HO68:HO104" si="508">IF(ISNONTEXT($O68),_xlfn.NORM.DIST(DR68,$K68,$O68,FALSE),NA())</f>
        <v>#N/A</v>
      </c>
      <c r="HP68" s="173" t="e">
        <f t="shared" ref="HP68:HP104" si="509">IF(ISNONTEXT($O68),_xlfn.NORM.DIST(DS68,$K68,$O68,FALSE),NA())</f>
        <v>#N/A</v>
      </c>
      <c r="HQ68" s="173" t="e">
        <f t="shared" ref="HQ68:HQ104" si="510">IF(ISNONTEXT($O68),_xlfn.NORM.DIST(DT68,$K68,$O68,FALSE),NA())</f>
        <v>#N/A</v>
      </c>
      <c r="HR68" s="173" t="e">
        <f t="shared" ref="HR68:HR104" si="511">IF(ISNONTEXT($O68),_xlfn.NORM.DIST(DU68,$K68,$O68,FALSE),NA())</f>
        <v>#N/A</v>
      </c>
      <c r="HS68" s="173" t="e">
        <f t="shared" ref="HS68:HS104" si="512">IF(ISNONTEXT($O68),_xlfn.NORM.DIST(DV68,$K68,$O68,FALSE),NA())</f>
        <v>#N/A</v>
      </c>
      <c r="HT68" s="173" t="e">
        <f t="shared" ref="HT68:HT104" si="513">IF(ISNONTEXT($O68),_xlfn.NORM.DIST(DW68,$K68,$O68,FALSE),NA())</f>
        <v>#N/A</v>
      </c>
    </row>
    <row r="69" spans="1:228" hidden="1" x14ac:dyDescent="0.25">
      <c r="A69" s="4">
        <v>66</v>
      </c>
      <c r="B69" s="113"/>
      <c r="C69" s="121"/>
      <c r="D69" s="126" t="str">
        <f t="shared" si="405"/>
        <v/>
      </c>
      <c r="E69" s="99"/>
      <c r="F69" s="126" t="str">
        <f t="shared" si="406"/>
        <v/>
      </c>
      <c r="G69" s="121"/>
      <c r="H69" s="114"/>
      <c r="I69" s="36" t="str">
        <f t="shared" si="407"/>
        <v/>
      </c>
      <c r="J69" s="36" t="str">
        <f t="shared" si="408"/>
        <v/>
      </c>
      <c r="K69" s="77" t="str">
        <f t="shared" ref="K69:K103" si="514">IF(AND(D69&gt;0,E69&gt;0,F69&gt;0),(D69+(4*E69)+F69)/6,"")</f>
        <v/>
      </c>
      <c r="L69" s="23"/>
      <c r="M69" s="58"/>
      <c r="N69" s="300"/>
      <c r="O69" s="78" t="str">
        <f>IF(AND(D69&gt;0,E69&gt;0,F69&gt;0),IF(ISBLANK(N69),IF(ISBLANK(L69),"",(F69-D69)*VLOOKUP(L69,VLookups!$A$4:$B$13,2,FALSE)),N69),"")</f>
        <v/>
      </c>
      <c r="P69" s="79" t="str">
        <f t="shared" si="409"/>
        <v/>
      </c>
      <c r="Q69" s="99"/>
      <c r="R69" s="290" t="str">
        <f>IF(AND(Q69&gt;0,E69&gt;0,NOT(O69="")),ABS(VLOOKUP($Q$1,VLookups!$A$43:$B$44,2,FALSE)-_xlfn.NORM.DIST(Q69,K69,O69,TRUE)),"")</f>
        <v/>
      </c>
      <c r="S69" s="98" t="str">
        <f>IF(AND($D69&gt;0,$E69&gt;0,$F69&gt;0,NOT(ISBLANK($L69))),_xlfn.NORM.INV(ABS(VLOOKUP($Q$1,VLookups!$A$43:$B$44,2,FALSE)-S$3),$K69,$O69),"")</f>
        <v/>
      </c>
      <c r="T69" s="97" t="str">
        <f>IF(AND($D69&gt;0,$E69&gt;0,$F69&gt;0,NOT(ISBLANK($L69))),_xlfn.NORM.INV(ABS(VLOOKUP($Q$1,VLookups!$A$43:$B$44,2,FALSE)-T$3),$K69,$O69),"")</f>
        <v/>
      </c>
      <c r="U69" s="98" t="str">
        <f>IF(AND($D69&gt;0,$E69&gt;0,$F69&gt;0,NOT(ISBLANK($L69))),_xlfn.NORM.INV(ABS(VLOOKUP($Q$1,VLookups!$A$43:$B$44,2,FALSE)-U$3),$K69,$O69),"")</f>
        <v/>
      </c>
      <c r="V69" s="97" t="str">
        <f>IF(AND($D69&gt;0,$E69&gt;0,$F69&gt;0,NOT(ISBLANK($L69))),_xlfn.NORM.INV(ABS(VLOOKUP($Q$1,VLookups!$A$43:$B$44,2,FALSE)-V$3),$K69,$O69),"")</f>
        <v/>
      </c>
      <c r="W69" s="98" t="str">
        <f>IF(AND($D69&gt;0,$E69&gt;0,$F69&gt;0,NOT(ISBLANK($L69))),_xlfn.NORM.INV(ABS(VLOOKUP($Q$1,VLookups!$A$43:$B$44,2,FALSE)-W$3),$K69,$O69),"")</f>
        <v/>
      </c>
      <c r="X69" s="97" t="str">
        <f>IF(AND($D69&gt;0,$E69&gt;0,$F69&gt;0,NOT(ISBLANK($L69))),_xlfn.NORM.INV(ABS(VLOOKUP($Q$1,VLookups!$A$43:$B$44,2,FALSE)-X$3),$K69,$O69),"")</f>
        <v/>
      </c>
      <c r="Y69" s="5"/>
      <c r="Z69" s="172"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3" t="e">
        <f t="shared" si="413"/>
        <v>#N/A</v>
      </c>
      <c r="DY69" s="173" t="e">
        <f t="shared" si="414"/>
        <v>#N/A</v>
      </c>
      <c r="DZ69" s="173" t="e">
        <f t="shared" si="415"/>
        <v>#N/A</v>
      </c>
      <c r="EA69" s="173" t="e">
        <f t="shared" si="416"/>
        <v>#N/A</v>
      </c>
      <c r="EB69" s="173" t="e">
        <f t="shared" si="417"/>
        <v>#N/A</v>
      </c>
      <c r="EC69" s="173" t="e">
        <f t="shared" si="418"/>
        <v>#N/A</v>
      </c>
      <c r="ED69" s="173" t="e">
        <f t="shared" si="419"/>
        <v>#N/A</v>
      </c>
      <c r="EE69" s="173" t="e">
        <f t="shared" si="420"/>
        <v>#N/A</v>
      </c>
      <c r="EF69" s="173" t="e">
        <f t="shared" si="421"/>
        <v>#N/A</v>
      </c>
      <c r="EG69" s="173" t="e">
        <f t="shared" si="422"/>
        <v>#N/A</v>
      </c>
      <c r="EH69" s="173" t="e">
        <f t="shared" si="423"/>
        <v>#N/A</v>
      </c>
      <c r="EI69" s="173" t="e">
        <f t="shared" si="424"/>
        <v>#N/A</v>
      </c>
      <c r="EJ69" s="173" t="e">
        <f t="shared" si="425"/>
        <v>#N/A</v>
      </c>
      <c r="EK69" s="173" t="e">
        <f t="shared" si="426"/>
        <v>#N/A</v>
      </c>
      <c r="EL69" s="173" t="e">
        <f t="shared" si="427"/>
        <v>#N/A</v>
      </c>
      <c r="EM69" s="173" t="e">
        <f t="shared" si="428"/>
        <v>#N/A</v>
      </c>
      <c r="EN69" s="173" t="e">
        <f t="shared" si="429"/>
        <v>#N/A</v>
      </c>
      <c r="EO69" s="173" t="e">
        <f t="shared" si="430"/>
        <v>#N/A</v>
      </c>
      <c r="EP69" s="173" t="e">
        <f t="shared" si="431"/>
        <v>#N/A</v>
      </c>
      <c r="EQ69" s="173" t="e">
        <f t="shared" si="432"/>
        <v>#N/A</v>
      </c>
      <c r="ER69" s="173" t="e">
        <f t="shared" si="433"/>
        <v>#N/A</v>
      </c>
      <c r="ES69" s="173" t="e">
        <f t="shared" si="434"/>
        <v>#N/A</v>
      </c>
      <c r="ET69" s="173" t="e">
        <f t="shared" si="435"/>
        <v>#N/A</v>
      </c>
      <c r="EU69" s="173" t="e">
        <f t="shared" si="436"/>
        <v>#N/A</v>
      </c>
      <c r="EV69" s="173" t="e">
        <f t="shared" si="437"/>
        <v>#N/A</v>
      </c>
      <c r="EW69" s="173" t="e">
        <f t="shared" si="438"/>
        <v>#N/A</v>
      </c>
      <c r="EX69" s="173" t="e">
        <f t="shared" si="439"/>
        <v>#N/A</v>
      </c>
      <c r="EY69" s="173" t="e">
        <f t="shared" si="440"/>
        <v>#N/A</v>
      </c>
      <c r="EZ69" s="173" t="e">
        <f t="shared" si="441"/>
        <v>#N/A</v>
      </c>
      <c r="FA69" s="173" t="e">
        <f t="shared" si="442"/>
        <v>#N/A</v>
      </c>
      <c r="FB69" s="173" t="e">
        <f t="shared" si="443"/>
        <v>#N/A</v>
      </c>
      <c r="FC69" s="173" t="e">
        <f t="shared" si="444"/>
        <v>#N/A</v>
      </c>
      <c r="FD69" s="173" t="e">
        <f t="shared" si="445"/>
        <v>#N/A</v>
      </c>
      <c r="FE69" s="173" t="e">
        <f t="shared" si="446"/>
        <v>#N/A</v>
      </c>
      <c r="FF69" s="173" t="e">
        <f t="shared" si="447"/>
        <v>#N/A</v>
      </c>
      <c r="FG69" s="173" t="e">
        <f t="shared" si="448"/>
        <v>#N/A</v>
      </c>
      <c r="FH69" s="173" t="e">
        <f t="shared" si="449"/>
        <v>#N/A</v>
      </c>
      <c r="FI69" s="173" t="e">
        <f t="shared" si="450"/>
        <v>#N/A</v>
      </c>
      <c r="FJ69" s="173" t="e">
        <f t="shared" si="451"/>
        <v>#N/A</v>
      </c>
      <c r="FK69" s="173" t="e">
        <f t="shared" si="452"/>
        <v>#N/A</v>
      </c>
      <c r="FL69" s="173" t="e">
        <f t="shared" si="453"/>
        <v>#N/A</v>
      </c>
      <c r="FM69" s="173" t="e">
        <f t="shared" si="454"/>
        <v>#N/A</v>
      </c>
      <c r="FN69" s="173" t="e">
        <f t="shared" si="455"/>
        <v>#N/A</v>
      </c>
      <c r="FO69" s="173" t="e">
        <f t="shared" si="456"/>
        <v>#N/A</v>
      </c>
      <c r="FP69" s="173" t="e">
        <f t="shared" si="457"/>
        <v>#N/A</v>
      </c>
      <c r="FQ69" s="173" t="e">
        <f t="shared" si="458"/>
        <v>#N/A</v>
      </c>
      <c r="FR69" s="173" t="e">
        <f t="shared" si="459"/>
        <v>#N/A</v>
      </c>
      <c r="FS69" s="173" t="e">
        <f t="shared" si="460"/>
        <v>#N/A</v>
      </c>
      <c r="FT69" s="173" t="e">
        <f t="shared" si="461"/>
        <v>#N/A</v>
      </c>
      <c r="FU69" s="173" t="e">
        <f t="shared" si="462"/>
        <v>#N/A</v>
      </c>
      <c r="FV69" s="173" t="e">
        <f t="shared" si="463"/>
        <v>#N/A</v>
      </c>
      <c r="FW69" s="173" t="e">
        <f t="shared" si="464"/>
        <v>#N/A</v>
      </c>
      <c r="FX69" s="173" t="e">
        <f t="shared" si="465"/>
        <v>#N/A</v>
      </c>
      <c r="FY69" s="173" t="e">
        <f t="shared" si="466"/>
        <v>#N/A</v>
      </c>
      <c r="FZ69" s="173" t="e">
        <f t="shared" si="467"/>
        <v>#N/A</v>
      </c>
      <c r="GA69" s="173" t="e">
        <f t="shared" si="468"/>
        <v>#N/A</v>
      </c>
      <c r="GB69" s="173" t="e">
        <f t="shared" si="469"/>
        <v>#N/A</v>
      </c>
      <c r="GC69" s="173" t="e">
        <f t="shared" si="470"/>
        <v>#N/A</v>
      </c>
      <c r="GD69" s="173" t="e">
        <f t="shared" si="471"/>
        <v>#N/A</v>
      </c>
      <c r="GE69" s="173" t="e">
        <f t="shared" si="472"/>
        <v>#N/A</v>
      </c>
      <c r="GF69" s="173" t="e">
        <f t="shared" si="473"/>
        <v>#N/A</v>
      </c>
      <c r="GG69" s="173" t="e">
        <f t="shared" si="474"/>
        <v>#N/A</v>
      </c>
      <c r="GH69" s="173" t="e">
        <f t="shared" si="475"/>
        <v>#N/A</v>
      </c>
      <c r="GI69" s="173" t="e">
        <f t="shared" si="476"/>
        <v>#N/A</v>
      </c>
      <c r="GJ69" s="173" t="e">
        <f t="shared" si="477"/>
        <v>#N/A</v>
      </c>
      <c r="GK69" s="173" t="e">
        <f t="shared" si="478"/>
        <v>#N/A</v>
      </c>
      <c r="GL69" s="173" t="e">
        <f t="shared" si="479"/>
        <v>#N/A</v>
      </c>
      <c r="GM69" s="173" t="e">
        <f t="shared" si="480"/>
        <v>#N/A</v>
      </c>
      <c r="GN69" s="173" t="e">
        <f t="shared" si="481"/>
        <v>#N/A</v>
      </c>
      <c r="GO69" s="173" t="e">
        <f t="shared" si="482"/>
        <v>#N/A</v>
      </c>
      <c r="GP69" s="173" t="e">
        <f t="shared" si="483"/>
        <v>#N/A</v>
      </c>
      <c r="GQ69" s="173" t="e">
        <f t="shared" si="484"/>
        <v>#N/A</v>
      </c>
      <c r="GR69" s="173" t="e">
        <f t="shared" si="485"/>
        <v>#N/A</v>
      </c>
      <c r="GS69" s="173" t="e">
        <f t="shared" si="486"/>
        <v>#N/A</v>
      </c>
      <c r="GT69" s="173" t="e">
        <f t="shared" si="487"/>
        <v>#N/A</v>
      </c>
      <c r="GU69" s="173" t="e">
        <f t="shared" si="488"/>
        <v>#N/A</v>
      </c>
      <c r="GV69" s="173" t="e">
        <f t="shared" si="489"/>
        <v>#N/A</v>
      </c>
      <c r="GW69" s="173" t="e">
        <f t="shared" si="490"/>
        <v>#N/A</v>
      </c>
      <c r="GX69" s="173" t="e">
        <f t="shared" si="491"/>
        <v>#N/A</v>
      </c>
      <c r="GY69" s="173" t="e">
        <f t="shared" si="492"/>
        <v>#N/A</v>
      </c>
      <c r="GZ69" s="173" t="e">
        <f t="shared" si="493"/>
        <v>#N/A</v>
      </c>
      <c r="HA69" s="173" t="e">
        <f t="shared" si="494"/>
        <v>#N/A</v>
      </c>
      <c r="HB69" s="173" t="e">
        <f t="shared" si="495"/>
        <v>#N/A</v>
      </c>
      <c r="HC69" s="173" t="e">
        <f t="shared" si="496"/>
        <v>#N/A</v>
      </c>
      <c r="HD69" s="173" t="e">
        <f t="shared" si="497"/>
        <v>#N/A</v>
      </c>
      <c r="HE69" s="173" t="e">
        <f t="shared" si="498"/>
        <v>#N/A</v>
      </c>
      <c r="HF69" s="173" t="e">
        <f t="shared" si="499"/>
        <v>#N/A</v>
      </c>
      <c r="HG69" s="173" t="e">
        <f t="shared" si="500"/>
        <v>#N/A</v>
      </c>
      <c r="HH69" s="173" t="e">
        <f t="shared" si="501"/>
        <v>#N/A</v>
      </c>
      <c r="HI69" s="173" t="e">
        <f t="shared" si="502"/>
        <v>#N/A</v>
      </c>
      <c r="HJ69" s="173" t="e">
        <f t="shared" si="503"/>
        <v>#N/A</v>
      </c>
      <c r="HK69" s="173" t="e">
        <f t="shared" si="504"/>
        <v>#N/A</v>
      </c>
      <c r="HL69" s="173" t="e">
        <f t="shared" si="505"/>
        <v>#N/A</v>
      </c>
      <c r="HM69" s="173" t="e">
        <f t="shared" si="506"/>
        <v>#N/A</v>
      </c>
      <c r="HN69" s="173" t="e">
        <f t="shared" si="507"/>
        <v>#N/A</v>
      </c>
      <c r="HO69" s="173" t="e">
        <f t="shared" si="508"/>
        <v>#N/A</v>
      </c>
      <c r="HP69" s="173" t="e">
        <f t="shared" si="509"/>
        <v>#N/A</v>
      </c>
      <c r="HQ69" s="173" t="e">
        <f t="shared" si="510"/>
        <v>#N/A</v>
      </c>
      <c r="HR69" s="173" t="e">
        <f t="shared" si="511"/>
        <v>#N/A</v>
      </c>
      <c r="HS69" s="173" t="e">
        <f t="shared" si="512"/>
        <v>#N/A</v>
      </c>
      <c r="HT69" s="173" t="e">
        <f t="shared" si="513"/>
        <v>#N/A</v>
      </c>
    </row>
    <row r="70" spans="1:228" hidden="1" x14ac:dyDescent="0.25">
      <c r="A70" s="4">
        <v>67</v>
      </c>
      <c r="B70" s="113"/>
      <c r="C70" s="121"/>
      <c r="D70" s="126" t="str">
        <f t="shared" si="405"/>
        <v/>
      </c>
      <c r="E70" s="99"/>
      <c r="F70" s="126" t="str">
        <f t="shared" si="406"/>
        <v/>
      </c>
      <c r="G70" s="121"/>
      <c r="H70" s="114"/>
      <c r="I70" s="36" t="str">
        <f t="shared" si="407"/>
        <v/>
      </c>
      <c r="J70" s="36" t="str">
        <f t="shared" si="408"/>
        <v/>
      </c>
      <c r="K70" s="77" t="str">
        <f t="shared" si="514"/>
        <v/>
      </c>
      <c r="L70" s="23"/>
      <c r="M70" s="58"/>
      <c r="N70" s="300"/>
      <c r="O70" s="78" t="str">
        <f>IF(AND(D70&gt;0,E70&gt;0,F70&gt;0),IF(ISBLANK(N70),IF(ISBLANK(L70),"",(F70-D70)*VLOOKUP(L70,VLookups!$A$4:$B$13,2,FALSE)),N70),"")</f>
        <v/>
      </c>
      <c r="P70" s="79" t="str">
        <f t="shared" si="409"/>
        <v/>
      </c>
      <c r="Q70" s="99"/>
      <c r="R70" s="290" t="str">
        <f>IF(AND(Q70&gt;0,E70&gt;0,NOT(O70="")),ABS(VLOOKUP($Q$1,VLookups!$A$43:$B$44,2,FALSE)-_xlfn.NORM.DIST(Q70,K70,O70,TRUE)),"")</f>
        <v/>
      </c>
      <c r="S70" s="98" t="str">
        <f>IF(AND($D70&gt;0,$E70&gt;0,$F70&gt;0,NOT(ISBLANK($L70))),_xlfn.NORM.INV(ABS(VLOOKUP($Q$1,VLookups!$A$43:$B$44,2,FALSE)-S$3),$K70,$O70),"")</f>
        <v/>
      </c>
      <c r="T70" s="97" t="str">
        <f>IF(AND($D70&gt;0,$E70&gt;0,$F70&gt;0,NOT(ISBLANK($L70))),_xlfn.NORM.INV(ABS(VLOOKUP($Q$1,VLookups!$A$43:$B$44,2,FALSE)-T$3),$K70,$O70),"")</f>
        <v/>
      </c>
      <c r="U70" s="98" t="str">
        <f>IF(AND($D70&gt;0,$E70&gt;0,$F70&gt;0,NOT(ISBLANK($L70))),_xlfn.NORM.INV(ABS(VLOOKUP($Q$1,VLookups!$A$43:$B$44,2,FALSE)-U$3),$K70,$O70),"")</f>
        <v/>
      </c>
      <c r="V70" s="97" t="str">
        <f>IF(AND($D70&gt;0,$E70&gt;0,$F70&gt;0,NOT(ISBLANK($L70))),_xlfn.NORM.INV(ABS(VLOOKUP($Q$1,VLookups!$A$43:$B$44,2,FALSE)-V$3),$K70,$O70),"")</f>
        <v/>
      </c>
      <c r="W70" s="98" t="str">
        <f>IF(AND($D70&gt;0,$E70&gt;0,$F70&gt;0,NOT(ISBLANK($L70))),_xlfn.NORM.INV(ABS(VLOOKUP($Q$1,VLookups!$A$43:$B$44,2,FALSE)-W$3),$K70,$O70),"")</f>
        <v/>
      </c>
      <c r="X70" s="97" t="str">
        <f>IF(AND($D70&gt;0,$E70&gt;0,$F70&gt;0,NOT(ISBLANK($L70))),_xlfn.NORM.INV(ABS(VLOOKUP($Q$1,VLookups!$A$43:$B$44,2,FALSE)-X$3),$K70,$O70),"")</f>
        <v/>
      </c>
      <c r="Y70" s="5"/>
      <c r="Z70" s="172"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3" t="e">
        <f t="shared" si="413"/>
        <v>#N/A</v>
      </c>
      <c r="DY70" s="173" t="e">
        <f t="shared" si="414"/>
        <v>#N/A</v>
      </c>
      <c r="DZ70" s="173" t="e">
        <f t="shared" si="415"/>
        <v>#N/A</v>
      </c>
      <c r="EA70" s="173" t="e">
        <f t="shared" si="416"/>
        <v>#N/A</v>
      </c>
      <c r="EB70" s="173" t="e">
        <f t="shared" si="417"/>
        <v>#N/A</v>
      </c>
      <c r="EC70" s="173" t="e">
        <f t="shared" si="418"/>
        <v>#N/A</v>
      </c>
      <c r="ED70" s="173" t="e">
        <f t="shared" si="419"/>
        <v>#N/A</v>
      </c>
      <c r="EE70" s="173" t="e">
        <f t="shared" si="420"/>
        <v>#N/A</v>
      </c>
      <c r="EF70" s="173" t="e">
        <f t="shared" si="421"/>
        <v>#N/A</v>
      </c>
      <c r="EG70" s="173" t="e">
        <f t="shared" si="422"/>
        <v>#N/A</v>
      </c>
      <c r="EH70" s="173" t="e">
        <f t="shared" si="423"/>
        <v>#N/A</v>
      </c>
      <c r="EI70" s="173" t="e">
        <f t="shared" si="424"/>
        <v>#N/A</v>
      </c>
      <c r="EJ70" s="173" t="e">
        <f t="shared" si="425"/>
        <v>#N/A</v>
      </c>
      <c r="EK70" s="173" t="e">
        <f t="shared" si="426"/>
        <v>#N/A</v>
      </c>
      <c r="EL70" s="173" t="e">
        <f t="shared" si="427"/>
        <v>#N/A</v>
      </c>
      <c r="EM70" s="173" t="e">
        <f t="shared" si="428"/>
        <v>#N/A</v>
      </c>
      <c r="EN70" s="173" t="e">
        <f t="shared" si="429"/>
        <v>#N/A</v>
      </c>
      <c r="EO70" s="173" t="e">
        <f t="shared" si="430"/>
        <v>#N/A</v>
      </c>
      <c r="EP70" s="173" t="e">
        <f t="shared" si="431"/>
        <v>#N/A</v>
      </c>
      <c r="EQ70" s="173" t="e">
        <f t="shared" si="432"/>
        <v>#N/A</v>
      </c>
      <c r="ER70" s="173" t="e">
        <f t="shared" si="433"/>
        <v>#N/A</v>
      </c>
      <c r="ES70" s="173" t="e">
        <f t="shared" si="434"/>
        <v>#N/A</v>
      </c>
      <c r="ET70" s="173" t="e">
        <f t="shared" si="435"/>
        <v>#N/A</v>
      </c>
      <c r="EU70" s="173" t="e">
        <f t="shared" si="436"/>
        <v>#N/A</v>
      </c>
      <c r="EV70" s="173" t="e">
        <f t="shared" si="437"/>
        <v>#N/A</v>
      </c>
      <c r="EW70" s="173" t="e">
        <f t="shared" si="438"/>
        <v>#N/A</v>
      </c>
      <c r="EX70" s="173" t="e">
        <f t="shared" si="439"/>
        <v>#N/A</v>
      </c>
      <c r="EY70" s="173" t="e">
        <f t="shared" si="440"/>
        <v>#N/A</v>
      </c>
      <c r="EZ70" s="173" t="e">
        <f t="shared" si="441"/>
        <v>#N/A</v>
      </c>
      <c r="FA70" s="173" t="e">
        <f t="shared" si="442"/>
        <v>#N/A</v>
      </c>
      <c r="FB70" s="173" t="e">
        <f t="shared" si="443"/>
        <v>#N/A</v>
      </c>
      <c r="FC70" s="173" t="e">
        <f t="shared" si="444"/>
        <v>#N/A</v>
      </c>
      <c r="FD70" s="173" t="e">
        <f t="shared" si="445"/>
        <v>#N/A</v>
      </c>
      <c r="FE70" s="173" t="e">
        <f t="shared" si="446"/>
        <v>#N/A</v>
      </c>
      <c r="FF70" s="173" t="e">
        <f t="shared" si="447"/>
        <v>#N/A</v>
      </c>
      <c r="FG70" s="173" t="e">
        <f t="shared" si="448"/>
        <v>#N/A</v>
      </c>
      <c r="FH70" s="173" t="e">
        <f t="shared" si="449"/>
        <v>#N/A</v>
      </c>
      <c r="FI70" s="173" t="e">
        <f t="shared" si="450"/>
        <v>#N/A</v>
      </c>
      <c r="FJ70" s="173" t="e">
        <f t="shared" si="451"/>
        <v>#N/A</v>
      </c>
      <c r="FK70" s="173" t="e">
        <f t="shared" si="452"/>
        <v>#N/A</v>
      </c>
      <c r="FL70" s="173" t="e">
        <f t="shared" si="453"/>
        <v>#N/A</v>
      </c>
      <c r="FM70" s="173" t="e">
        <f t="shared" si="454"/>
        <v>#N/A</v>
      </c>
      <c r="FN70" s="173" t="e">
        <f t="shared" si="455"/>
        <v>#N/A</v>
      </c>
      <c r="FO70" s="173" t="e">
        <f t="shared" si="456"/>
        <v>#N/A</v>
      </c>
      <c r="FP70" s="173" t="e">
        <f t="shared" si="457"/>
        <v>#N/A</v>
      </c>
      <c r="FQ70" s="173" t="e">
        <f t="shared" si="458"/>
        <v>#N/A</v>
      </c>
      <c r="FR70" s="173" t="e">
        <f t="shared" si="459"/>
        <v>#N/A</v>
      </c>
      <c r="FS70" s="173" t="e">
        <f t="shared" si="460"/>
        <v>#N/A</v>
      </c>
      <c r="FT70" s="173" t="e">
        <f t="shared" si="461"/>
        <v>#N/A</v>
      </c>
      <c r="FU70" s="173" t="e">
        <f t="shared" si="462"/>
        <v>#N/A</v>
      </c>
      <c r="FV70" s="173" t="e">
        <f t="shared" si="463"/>
        <v>#N/A</v>
      </c>
      <c r="FW70" s="173" t="e">
        <f t="shared" si="464"/>
        <v>#N/A</v>
      </c>
      <c r="FX70" s="173" t="e">
        <f t="shared" si="465"/>
        <v>#N/A</v>
      </c>
      <c r="FY70" s="173" t="e">
        <f t="shared" si="466"/>
        <v>#N/A</v>
      </c>
      <c r="FZ70" s="173" t="e">
        <f t="shared" si="467"/>
        <v>#N/A</v>
      </c>
      <c r="GA70" s="173" t="e">
        <f t="shared" si="468"/>
        <v>#N/A</v>
      </c>
      <c r="GB70" s="173" t="e">
        <f t="shared" si="469"/>
        <v>#N/A</v>
      </c>
      <c r="GC70" s="173" t="e">
        <f t="shared" si="470"/>
        <v>#N/A</v>
      </c>
      <c r="GD70" s="173" t="e">
        <f t="shared" si="471"/>
        <v>#N/A</v>
      </c>
      <c r="GE70" s="173" t="e">
        <f t="shared" si="472"/>
        <v>#N/A</v>
      </c>
      <c r="GF70" s="173" t="e">
        <f t="shared" si="473"/>
        <v>#N/A</v>
      </c>
      <c r="GG70" s="173" t="e">
        <f t="shared" si="474"/>
        <v>#N/A</v>
      </c>
      <c r="GH70" s="173" t="e">
        <f t="shared" si="475"/>
        <v>#N/A</v>
      </c>
      <c r="GI70" s="173" t="e">
        <f t="shared" si="476"/>
        <v>#N/A</v>
      </c>
      <c r="GJ70" s="173" t="e">
        <f t="shared" si="477"/>
        <v>#N/A</v>
      </c>
      <c r="GK70" s="173" t="e">
        <f t="shared" si="478"/>
        <v>#N/A</v>
      </c>
      <c r="GL70" s="173" t="e">
        <f t="shared" si="479"/>
        <v>#N/A</v>
      </c>
      <c r="GM70" s="173" t="e">
        <f t="shared" si="480"/>
        <v>#N/A</v>
      </c>
      <c r="GN70" s="173" t="e">
        <f t="shared" si="481"/>
        <v>#N/A</v>
      </c>
      <c r="GO70" s="173" t="e">
        <f t="shared" si="482"/>
        <v>#N/A</v>
      </c>
      <c r="GP70" s="173" t="e">
        <f t="shared" si="483"/>
        <v>#N/A</v>
      </c>
      <c r="GQ70" s="173" t="e">
        <f t="shared" si="484"/>
        <v>#N/A</v>
      </c>
      <c r="GR70" s="173" t="e">
        <f t="shared" si="485"/>
        <v>#N/A</v>
      </c>
      <c r="GS70" s="173" t="e">
        <f t="shared" si="486"/>
        <v>#N/A</v>
      </c>
      <c r="GT70" s="173" t="e">
        <f t="shared" si="487"/>
        <v>#N/A</v>
      </c>
      <c r="GU70" s="173" t="e">
        <f t="shared" si="488"/>
        <v>#N/A</v>
      </c>
      <c r="GV70" s="173" t="e">
        <f t="shared" si="489"/>
        <v>#N/A</v>
      </c>
      <c r="GW70" s="173" t="e">
        <f t="shared" si="490"/>
        <v>#N/A</v>
      </c>
      <c r="GX70" s="173" t="e">
        <f t="shared" si="491"/>
        <v>#N/A</v>
      </c>
      <c r="GY70" s="173" t="e">
        <f t="shared" si="492"/>
        <v>#N/A</v>
      </c>
      <c r="GZ70" s="173" t="e">
        <f t="shared" si="493"/>
        <v>#N/A</v>
      </c>
      <c r="HA70" s="173" t="e">
        <f t="shared" si="494"/>
        <v>#N/A</v>
      </c>
      <c r="HB70" s="173" t="e">
        <f t="shared" si="495"/>
        <v>#N/A</v>
      </c>
      <c r="HC70" s="173" t="e">
        <f t="shared" si="496"/>
        <v>#N/A</v>
      </c>
      <c r="HD70" s="173" t="e">
        <f t="shared" si="497"/>
        <v>#N/A</v>
      </c>
      <c r="HE70" s="173" t="e">
        <f t="shared" si="498"/>
        <v>#N/A</v>
      </c>
      <c r="HF70" s="173" t="e">
        <f t="shared" si="499"/>
        <v>#N/A</v>
      </c>
      <c r="HG70" s="173" t="e">
        <f t="shared" si="500"/>
        <v>#N/A</v>
      </c>
      <c r="HH70" s="173" t="e">
        <f t="shared" si="501"/>
        <v>#N/A</v>
      </c>
      <c r="HI70" s="173" t="e">
        <f t="shared" si="502"/>
        <v>#N/A</v>
      </c>
      <c r="HJ70" s="173" t="e">
        <f t="shared" si="503"/>
        <v>#N/A</v>
      </c>
      <c r="HK70" s="173" t="e">
        <f t="shared" si="504"/>
        <v>#N/A</v>
      </c>
      <c r="HL70" s="173" t="e">
        <f t="shared" si="505"/>
        <v>#N/A</v>
      </c>
      <c r="HM70" s="173" t="e">
        <f t="shared" si="506"/>
        <v>#N/A</v>
      </c>
      <c r="HN70" s="173" t="e">
        <f t="shared" si="507"/>
        <v>#N/A</v>
      </c>
      <c r="HO70" s="173" t="e">
        <f t="shared" si="508"/>
        <v>#N/A</v>
      </c>
      <c r="HP70" s="173" t="e">
        <f t="shared" si="509"/>
        <v>#N/A</v>
      </c>
      <c r="HQ70" s="173" t="e">
        <f t="shared" si="510"/>
        <v>#N/A</v>
      </c>
      <c r="HR70" s="173" t="e">
        <f t="shared" si="511"/>
        <v>#N/A</v>
      </c>
      <c r="HS70" s="173" t="e">
        <f t="shared" si="512"/>
        <v>#N/A</v>
      </c>
      <c r="HT70" s="173" t="e">
        <f t="shared" si="513"/>
        <v>#N/A</v>
      </c>
    </row>
    <row r="71" spans="1:228" hidden="1" x14ac:dyDescent="0.25">
      <c r="A71" s="4">
        <v>68</v>
      </c>
      <c r="B71" s="113"/>
      <c r="C71" s="121"/>
      <c r="D71" s="126" t="str">
        <f t="shared" si="405"/>
        <v/>
      </c>
      <c r="E71" s="99"/>
      <c r="F71" s="126" t="str">
        <f t="shared" si="406"/>
        <v/>
      </c>
      <c r="G71" s="121"/>
      <c r="H71" s="114"/>
      <c r="I71" s="36" t="str">
        <f t="shared" si="407"/>
        <v/>
      </c>
      <c r="J71" s="36" t="str">
        <f t="shared" si="408"/>
        <v/>
      </c>
      <c r="K71" s="77" t="str">
        <f t="shared" si="514"/>
        <v/>
      </c>
      <c r="L71" s="23"/>
      <c r="M71" s="58"/>
      <c r="N71" s="300"/>
      <c r="O71" s="78" t="str">
        <f>IF(AND(D71&gt;0,E71&gt;0,F71&gt;0),IF(ISBLANK(N71),IF(ISBLANK(L71),"",(F71-D71)*VLOOKUP(L71,VLookups!$A$4:$B$13,2,FALSE)),N71),"")</f>
        <v/>
      </c>
      <c r="P71" s="79" t="str">
        <f t="shared" si="409"/>
        <v/>
      </c>
      <c r="Q71" s="99"/>
      <c r="R71" s="290" t="str">
        <f>IF(AND(Q71&gt;0,E71&gt;0,NOT(O71="")),ABS(VLOOKUP($Q$1,VLookups!$A$43:$B$44,2,FALSE)-_xlfn.NORM.DIST(Q71,K71,O71,TRUE)),"")</f>
        <v/>
      </c>
      <c r="S71" s="98" t="str">
        <f>IF(AND($D71&gt;0,$E71&gt;0,$F71&gt;0,NOT(ISBLANK($L71))),_xlfn.NORM.INV(ABS(VLOOKUP($Q$1,VLookups!$A$43:$B$44,2,FALSE)-S$3),$K71,$O71),"")</f>
        <v/>
      </c>
      <c r="T71" s="97" t="str">
        <f>IF(AND($D71&gt;0,$E71&gt;0,$F71&gt;0,NOT(ISBLANK($L71))),_xlfn.NORM.INV(ABS(VLOOKUP($Q$1,VLookups!$A$43:$B$44,2,FALSE)-T$3),$K71,$O71),"")</f>
        <v/>
      </c>
      <c r="U71" s="98" t="str">
        <f>IF(AND($D71&gt;0,$E71&gt;0,$F71&gt;0,NOT(ISBLANK($L71))),_xlfn.NORM.INV(ABS(VLOOKUP($Q$1,VLookups!$A$43:$B$44,2,FALSE)-U$3),$K71,$O71),"")</f>
        <v/>
      </c>
      <c r="V71" s="97" t="str">
        <f>IF(AND($D71&gt;0,$E71&gt;0,$F71&gt;0,NOT(ISBLANK($L71))),_xlfn.NORM.INV(ABS(VLOOKUP($Q$1,VLookups!$A$43:$B$44,2,FALSE)-V$3),$K71,$O71),"")</f>
        <v/>
      </c>
      <c r="W71" s="98" t="str">
        <f>IF(AND($D71&gt;0,$E71&gt;0,$F71&gt;0,NOT(ISBLANK($L71))),_xlfn.NORM.INV(ABS(VLOOKUP($Q$1,VLookups!$A$43:$B$44,2,FALSE)-W$3),$K71,$O71),"")</f>
        <v/>
      </c>
      <c r="X71" s="97" t="str">
        <f>IF(AND($D71&gt;0,$E71&gt;0,$F71&gt;0,NOT(ISBLANK($L71))),_xlfn.NORM.INV(ABS(VLOOKUP($Q$1,VLookups!$A$43:$B$44,2,FALSE)-X$3),$K71,$O71),"")</f>
        <v/>
      </c>
      <c r="Y71" s="5"/>
      <c r="Z71" s="172"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3" t="e">
        <f t="shared" si="413"/>
        <v>#N/A</v>
      </c>
      <c r="DY71" s="173" t="e">
        <f t="shared" si="414"/>
        <v>#N/A</v>
      </c>
      <c r="DZ71" s="173" t="e">
        <f t="shared" si="415"/>
        <v>#N/A</v>
      </c>
      <c r="EA71" s="173" t="e">
        <f t="shared" si="416"/>
        <v>#N/A</v>
      </c>
      <c r="EB71" s="173" t="e">
        <f t="shared" si="417"/>
        <v>#N/A</v>
      </c>
      <c r="EC71" s="173" t="e">
        <f t="shared" si="418"/>
        <v>#N/A</v>
      </c>
      <c r="ED71" s="173" t="e">
        <f t="shared" si="419"/>
        <v>#N/A</v>
      </c>
      <c r="EE71" s="173" t="e">
        <f t="shared" si="420"/>
        <v>#N/A</v>
      </c>
      <c r="EF71" s="173" t="e">
        <f t="shared" si="421"/>
        <v>#N/A</v>
      </c>
      <c r="EG71" s="173" t="e">
        <f t="shared" si="422"/>
        <v>#N/A</v>
      </c>
      <c r="EH71" s="173" t="e">
        <f t="shared" si="423"/>
        <v>#N/A</v>
      </c>
      <c r="EI71" s="173" t="e">
        <f t="shared" si="424"/>
        <v>#N/A</v>
      </c>
      <c r="EJ71" s="173" t="e">
        <f t="shared" si="425"/>
        <v>#N/A</v>
      </c>
      <c r="EK71" s="173" t="e">
        <f t="shared" si="426"/>
        <v>#N/A</v>
      </c>
      <c r="EL71" s="173" t="e">
        <f t="shared" si="427"/>
        <v>#N/A</v>
      </c>
      <c r="EM71" s="173" t="e">
        <f t="shared" si="428"/>
        <v>#N/A</v>
      </c>
      <c r="EN71" s="173" t="e">
        <f t="shared" si="429"/>
        <v>#N/A</v>
      </c>
      <c r="EO71" s="173" t="e">
        <f t="shared" si="430"/>
        <v>#N/A</v>
      </c>
      <c r="EP71" s="173" t="e">
        <f t="shared" si="431"/>
        <v>#N/A</v>
      </c>
      <c r="EQ71" s="173" t="e">
        <f t="shared" si="432"/>
        <v>#N/A</v>
      </c>
      <c r="ER71" s="173" t="e">
        <f t="shared" si="433"/>
        <v>#N/A</v>
      </c>
      <c r="ES71" s="173" t="e">
        <f t="shared" si="434"/>
        <v>#N/A</v>
      </c>
      <c r="ET71" s="173" t="e">
        <f t="shared" si="435"/>
        <v>#N/A</v>
      </c>
      <c r="EU71" s="173" t="e">
        <f t="shared" si="436"/>
        <v>#N/A</v>
      </c>
      <c r="EV71" s="173" t="e">
        <f t="shared" si="437"/>
        <v>#N/A</v>
      </c>
      <c r="EW71" s="173" t="e">
        <f t="shared" si="438"/>
        <v>#N/A</v>
      </c>
      <c r="EX71" s="173" t="e">
        <f t="shared" si="439"/>
        <v>#N/A</v>
      </c>
      <c r="EY71" s="173" t="e">
        <f t="shared" si="440"/>
        <v>#N/A</v>
      </c>
      <c r="EZ71" s="173" t="e">
        <f t="shared" si="441"/>
        <v>#N/A</v>
      </c>
      <c r="FA71" s="173" t="e">
        <f t="shared" si="442"/>
        <v>#N/A</v>
      </c>
      <c r="FB71" s="173" t="e">
        <f t="shared" si="443"/>
        <v>#N/A</v>
      </c>
      <c r="FC71" s="173" t="e">
        <f t="shared" si="444"/>
        <v>#N/A</v>
      </c>
      <c r="FD71" s="173" t="e">
        <f t="shared" si="445"/>
        <v>#N/A</v>
      </c>
      <c r="FE71" s="173" t="e">
        <f t="shared" si="446"/>
        <v>#N/A</v>
      </c>
      <c r="FF71" s="173" t="e">
        <f t="shared" si="447"/>
        <v>#N/A</v>
      </c>
      <c r="FG71" s="173" t="e">
        <f t="shared" si="448"/>
        <v>#N/A</v>
      </c>
      <c r="FH71" s="173" t="e">
        <f t="shared" si="449"/>
        <v>#N/A</v>
      </c>
      <c r="FI71" s="173" t="e">
        <f t="shared" si="450"/>
        <v>#N/A</v>
      </c>
      <c r="FJ71" s="173" t="e">
        <f t="shared" si="451"/>
        <v>#N/A</v>
      </c>
      <c r="FK71" s="173" t="e">
        <f t="shared" si="452"/>
        <v>#N/A</v>
      </c>
      <c r="FL71" s="173" t="e">
        <f t="shared" si="453"/>
        <v>#N/A</v>
      </c>
      <c r="FM71" s="173" t="e">
        <f t="shared" si="454"/>
        <v>#N/A</v>
      </c>
      <c r="FN71" s="173" t="e">
        <f t="shared" si="455"/>
        <v>#N/A</v>
      </c>
      <c r="FO71" s="173" t="e">
        <f t="shared" si="456"/>
        <v>#N/A</v>
      </c>
      <c r="FP71" s="173" t="e">
        <f t="shared" si="457"/>
        <v>#N/A</v>
      </c>
      <c r="FQ71" s="173" t="e">
        <f t="shared" si="458"/>
        <v>#N/A</v>
      </c>
      <c r="FR71" s="173" t="e">
        <f t="shared" si="459"/>
        <v>#N/A</v>
      </c>
      <c r="FS71" s="173" t="e">
        <f t="shared" si="460"/>
        <v>#N/A</v>
      </c>
      <c r="FT71" s="173" t="e">
        <f t="shared" si="461"/>
        <v>#N/A</v>
      </c>
      <c r="FU71" s="173" t="e">
        <f t="shared" si="462"/>
        <v>#N/A</v>
      </c>
      <c r="FV71" s="173" t="e">
        <f t="shared" si="463"/>
        <v>#N/A</v>
      </c>
      <c r="FW71" s="173" t="e">
        <f t="shared" si="464"/>
        <v>#N/A</v>
      </c>
      <c r="FX71" s="173" t="e">
        <f t="shared" si="465"/>
        <v>#N/A</v>
      </c>
      <c r="FY71" s="173" t="e">
        <f t="shared" si="466"/>
        <v>#N/A</v>
      </c>
      <c r="FZ71" s="173" t="e">
        <f t="shared" si="467"/>
        <v>#N/A</v>
      </c>
      <c r="GA71" s="173" t="e">
        <f t="shared" si="468"/>
        <v>#N/A</v>
      </c>
      <c r="GB71" s="173" t="e">
        <f t="shared" si="469"/>
        <v>#N/A</v>
      </c>
      <c r="GC71" s="173" t="e">
        <f t="shared" si="470"/>
        <v>#N/A</v>
      </c>
      <c r="GD71" s="173" t="e">
        <f t="shared" si="471"/>
        <v>#N/A</v>
      </c>
      <c r="GE71" s="173" t="e">
        <f t="shared" si="472"/>
        <v>#N/A</v>
      </c>
      <c r="GF71" s="173" t="e">
        <f t="shared" si="473"/>
        <v>#N/A</v>
      </c>
      <c r="GG71" s="173" t="e">
        <f t="shared" si="474"/>
        <v>#N/A</v>
      </c>
      <c r="GH71" s="173" t="e">
        <f t="shared" si="475"/>
        <v>#N/A</v>
      </c>
      <c r="GI71" s="173" t="e">
        <f t="shared" si="476"/>
        <v>#N/A</v>
      </c>
      <c r="GJ71" s="173" t="e">
        <f t="shared" si="477"/>
        <v>#N/A</v>
      </c>
      <c r="GK71" s="173" t="e">
        <f t="shared" si="478"/>
        <v>#N/A</v>
      </c>
      <c r="GL71" s="173" t="e">
        <f t="shared" si="479"/>
        <v>#N/A</v>
      </c>
      <c r="GM71" s="173" t="e">
        <f t="shared" si="480"/>
        <v>#N/A</v>
      </c>
      <c r="GN71" s="173" t="e">
        <f t="shared" si="481"/>
        <v>#N/A</v>
      </c>
      <c r="GO71" s="173" t="e">
        <f t="shared" si="482"/>
        <v>#N/A</v>
      </c>
      <c r="GP71" s="173" t="e">
        <f t="shared" si="483"/>
        <v>#N/A</v>
      </c>
      <c r="GQ71" s="173" t="e">
        <f t="shared" si="484"/>
        <v>#N/A</v>
      </c>
      <c r="GR71" s="173" t="e">
        <f t="shared" si="485"/>
        <v>#N/A</v>
      </c>
      <c r="GS71" s="173" t="e">
        <f t="shared" si="486"/>
        <v>#N/A</v>
      </c>
      <c r="GT71" s="173" t="e">
        <f t="shared" si="487"/>
        <v>#N/A</v>
      </c>
      <c r="GU71" s="173" t="e">
        <f t="shared" si="488"/>
        <v>#N/A</v>
      </c>
      <c r="GV71" s="173" t="e">
        <f t="shared" si="489"/>
        <v>#N/A</v>
      </c>
      <c r="GW71" s="173" t="e">
        <f t="shared" si="490"/>
        <v>#N/A</v>
      </c>
      <c r="GX71" s="173" t="e">
        <f t="shared" si="491"/>
        <v>#N/A</v>
      </c>
      <c r="GY71" s="173" t="e">
        <f t="shared" si="492"/>
        <v>#N/A</v>
      </c>
      <c r="GZ71" s="173" t="e">
        <f t="shared" si="493"/>
        <v>#N/A</v>
      </c>
      <c r="HA71" s="173" t="e">
        <f t="shared" si="494"/>
        <v>#N/A</v>
      </c>
      <c r="HB71" s="173" t="e">
        <f t="shared" si="495"/>
        <v>#N/A</v>
      </c>
      <c r="HC71" s="173" t="e">
        <f t="shared" si="496"/>
        <v>#N/A</v>
      </c>
      <c r="HD71" s="173" t="e">
        <f t="shared" si="497"/>
        <v>#N/A</v>
      </c>
      <c r="HE71" s="173" t="e">
        <f t="shared" si="498"/>
        <v>#N/A</v>
      </c>
      <c r="HF71" s="173" t="e">
        <f t="shared" si="499"/>
        <v>#N/A</v>
      </c>
      <c r="HG71" s="173" t="e">
        <f t="shared" si="500"/>
        <v>#N/A</v>
      </c>
      <c r="HH71" s="173" t="e">
        <f t="shared" si="501"/>
        <v>#N/A</v>
      </c>
      <c r="HI71" s="173" t="e">
        <f t="shared" si="502"/>
        <v>#N/A</v>
      </c>
      <c r="HJ71" s="173" t="e">
        <f t="shared" si="503"/>
        <v>#N/A</v>
      </c>
      <c r="HK71" s="173" t="e">
        <f t="shared" si="504"/>
        <v>#N/A</v>
      </c>
      <c r="HL71" s="173" t="e">
        <f t="shared" si="505"/>
        <v>#N/A</v>
      </c>
      <c r="HM71" s="173" t="e">
        <f t="shared" si="506"/>
        <v>#N/A</v>
      </c>
      <c r="HN71" s="173" t="e">
        <f t="shared" si="507"/>
        <v>#N/A</v>
      </c>
      <c r="HO71" s="173" t="e">
        <f t="shared" si="508"/>
        <v>#N/A</v>
      </c>
      <c r="HP71" s="173" t="e">
        <f t="shared" si="509"/>
        <v>#N/A</v>
      </c>
      <c r="HQ71" s="173" t="e">
        <f t="shared" si="510"/>
        <v>#N/A</v>
      </c>
      <c r="HR71" s="173" t="e">
        <f t="shared" si="511"/>
        <v>#N/A</v>
      </c>
      <c r="HS71" s="173" t="e">
        <f t="shared" si="512"/>
        <v>#N/A</v>
      </c>
      <c r="HT71" s="173" t="e">
        <f t="shared" si="513"/>
        <v>#N/A</v>
      </c>
    </row>
    <row r="72" spans="1:228" hidden="1" x14ac:dyDescent="0.25">
      <c r="A72" s="4">
        <v>69</v>
      </c>
      <c r="B72" s="113"/>
      <c r="C72" s="121"/>
      <c r="D72" s="126" t="str">
        <f t="shared" si="405"/>
        <v/>
      </c>
      <c r="E72" s="99"/>
      <c r="F72" s="126" t="str">
        <f t="shared" si="406"/>
        <v/>
      </c>
      <c r="G72" s="121"/>
      <c r="H72" s="114"/>
      <c r="I72" s="36" t="str">
        <f t="shared" si="407"/>
        <v/>
      </c>
      <c r="J72" s="36" t="str">
        <f t="shared" si="408"/>
        <v/>
      </c>
      <c r="K72" s="77" t="str">
        <f t="shared" si="514"/>
        <v/>
      </c>
      <c r="L72" s="23"/>
      <c r="M72" s="58"/>
      <c r="N72" s="300"/>
      <c r="O72" s="78" t="str">
        <f>IF(AND(D72&gt;0,E72&gt;0,F72&gt;0),IF(ISBLANK(N72),IF(ISBLANK(L72),"",(F72-D72)*VLOOKUP(L72,VLookups!$A$4:$B$13,2,FALSE)),N72),"")</f>
        <v/>
      </c>
      <c r="P72" s="79" t="str">
        <f t="shared" si="409"/>
        <v/>
      </c>
      <c r="Q72" s="99"/>
      <c r="R72" s="290" t="str">
        <f>IF(AND(Q72&gt;0,E72&gt;0,NOT(O72="")),ABS(VLOOKUP($Q$1,VLookups!$A$43:$B$44,2,FALSE)-_xlfn.NORM.DIST(Q72,K72,O72,TRUE)),"")</f>
        <v/>
      </c>
      <c r="S72" s="98" t="str">
        <f>IF(AND($D72&gt;0,$E72&gt;0,$F72&gt;0,NOT(ISBLANK($L72))),_xlfn.NORM.INV(ABS(VLOOKUP($Q$1,VLookups!$A$43:$B$44,2,FALSE)-S$3),$K72,$O72),"")</f>
        <v/>
      </c>
      <c r="T72" s="97" t="str">
        <f>IF(AND($D72&gt;0,$E72&gt;0,$F72&gt;0,NOT(ISBLANK($L72))),_xlfn.NORM.INV(ABS(VLOOKUP($Q$1,VLookups!$A$43:$B$44,2,FALSE)-T$3),$K72,$O72),"")</f>
        <v/>
      </c>
      <c r="U72" s="98" t="str">
        <f>IF(AND($D72&gt;0,$E72&gt;0,$F72&gt;0,NOT(ISBLANK($L72))),_xlfn.NORM.INV(ABS(VLOOKUP($Q$1,VLookups!$A$43:$B$44,2,FALSE)-U$3),$K72,$O72),"")</f>
        <v/>
      </c>
      <c r="V72" s="97" t="str">
        <f>IF(AND($D72&gt;0,$E72&gt;0,$F72&gt;0,NOT(ISBLANK($L72))),_xlfn.NORM.INV(ABS(VLOOKUP($Q$1,VLookups!$A$43:$B$44,2,FALSE)-V$3),$K72,$O72),"")</f>
        <v/>
      </c>
      <c r="W72" s="98" t="str">
        <f>IF(AND($D72&gt;0,$E72&gt;0,$F72&gt;0,NOT(ISBLANK($L72))),_xlfn.NORM.INV(ABS(VLOOKUP($Q$1,VLookups!$A$43:$B$44,2,FALSE)-W$3),$K72,$O72),"")</f>
        <v/>
      </c>
      <c r="X72" s="97" t="str">
        <f>IF(AND($D72&gt;0,$E72&gt;0,$F72&gt;0,NOT(ISBLANK($L72))),_xlfn.NORM.INV(ABS(VLOOKUP($Q$1,VLookups!$A$43:$B$44,2,FALSE)-X$3),$K72,$O72),"")</f>
        <v/>
      </c>
      <c r="Y72" s="5"/>
      <c r="Z72" s="172"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3" t="e">
        <f t="shared" si="413"/>
        <v>#N/A</v>
      </c>
      <c r="DY72" s="173" t="e">
        <f t="shared" si="414"/>
        <v>#N/A</v>
      </c>
      <c r="DZ72" s="173" t="e">
        <f t="shared" si="415"/>
        <v>#N/A</v>
      </c>
      <c r="EA72" s="173" t="e">
        <f t="shared" si="416"/>
        <v>#N/A</v>
      </c>
      <c r="EB72" s="173" t="e">
        <f t="shared" si="417"/>
        <v>#N/A</v>
      </c>
      <c r="EC72" s="173" t="e">
        <f t="shared" si="418"/>
        <v>#N/A</v>
      </c>
      <c r="ED72" s="173" t="e">
        <f t="shared" si="419"/>
        <v>#N/A</v>
      </c>
      <c r="EE72" s="173" t="e">
        <f t="shared" si="420"/>
        <v>#N/A</v>
      </c>
      <c r="EF72" s="173" t="e">
        <f t="shared" si="421"/>
        <v>#N/A</v>
      </c>
      <c r="EG72" s="173" t="e">
        <f t="shared" si="422"/>
        <v>#N/A</v>
      </c>
      <c r="EH72" s="173" t="e">
        <f t="shared" si="423"/>
        <v>#N/A</v>
      </c>
      <c r="EI72" s="173" t="e">
        <f t="shared" si="424"/>
        <v>#N/A</v>
      </c>
      <c r="EJ72" s="173" t="e">
        <f t="shared" si="425"/>
        <v>#N/A</v>
      </c>
      <c r="EK72" s="173" t="e">
        <f t="shared" si="426"/>
        <v>#N/A</v>
      </c>
      <c r="EL72" s="173" t="e">
        <f t="shared" si="427"/>
        <v>#N/A</v>
      </c>
      <c r="EM72" s="173" t="e">
        <f t="shared" si="428"/>
        <v>#N/A</v>
      </c>
      <c r="EN72" s="173" t="e">
        <f t="shared" si="429"/>
        <v>#N/A</v>
      </c>
      <c r="EO72" s="173" t="e">
        <f t="shared" si="430"/>
        <v>#N/A</v>
      </c>
      <c r="EP72" s="173" t="e">
        <f t="shared" si="431"/>
        <v>#N/A</v>
      </c>
      <c r="EQ72" s="173" t="e">
        <f t="shared" si="432"/>
        <v>#N/A</v>
      </c>
      <c r="ER72" s="173" t="e">
        <f t="shared" si="433"/>
        <v>#N/A</v>
      </c>
      <c r="ES72" s="173" t="e">
        <f t="shared" si="434"/>
        <v>#N/A</v>
      </c>
      <c r="ET72" s="173" t="e">
        <f t="shared" si="435"/>
        <v>#N/A</v>
      </c>
      <c r="EU72" s="173" t="e">
        <f t="shared" si="436"/>
        <v>#N/A</v>
      </c>
      <c r="EV72" s="173" t="e">
        <f t="shared" si="437"/>
        <v>#N/A</v>
      </c>
      <c r="EW72" s="173" t="e">
        <f t="shared" si="438"/>
        <v>#N/A</v>
      </c>
      <c r="EX72" s="173" t="e">
        <f t="shared" si="439"/>
        <v>#N/A</v>
      </c>
      <c r="EY72" s="173" t="e">
        <f t="shared" si="440"/>
        <v>#N/A</v>
      </c>
      <c r="EZ72" s="173" t="e">
        <f t="shared" si="441"/>
        <v>#N/A</v>
      </c>
      <c r="FA72" s="173" t="e">
        <f t="shared" si="442"/>
        <v>#N/A</v>
      </c>
      <c r="FB72" s="173" t="e">
        <f t="shared" si="443"/>
        <v>#N/A</v>
      </c>
      <c r="FC72" s="173" t="e">
        <f t="shared" si="444"/>
        <v>#N/A</v>
      </c>
      <c r="FD72" s="173" t="e">
        <f t="shared" si="445"/>
        <v>#N/A</v>
      </c>
      <c r="FE72" s="173" t="e">
        <f t="shared" si="446"/>
        <v>#N/A</v>
      </c>
      <c r="FF72" s="173" t="e">
        <f t="shared" si="447"/>
        <v>#N/A</v>
      </c>
      <c r="FG72" s="173" t="e">
        <f t="shared" si="448"/>
        <v>#N/A</v>
      </c>
      <c r="FH72" s="173" t="e">
        <f t="shared" si="449"/>
        <v>#N/A</v>
      </c>
      <c r="FI72" s="173" t="e">
        <f t="shared" si="450"/>
        <v>#N/A</v>
      </c>
      <c r="FJ72" s="173" t="e">
        <f t="shared" si="451"/>
        <v>#N/A</v>
      </c>
      <c r="FK72" s="173" t="e">
        <f t="shared" si="452"/>
        <v>#N/A</v>
      </c>
      <c r="FL72" s="173" t="e">
        <f t="shared" si="453"/>
        <v>#N/A</v>
      </c>
      <c r="FM72" s="173" t="e">
        <f t="shared" si="454"/>
        <v>#N/A</v>
      </c>
      <c r="FN72" s="173" t="e">
        <f t="shared" si="455"/>
        <v>#N/A</v>
      </c>
      <c r="FO72" s="173" t="e">
        <f t="shared" si="456"/>
        <v>#N/A</v>
      </c>
      <c r="FP72" s="173" t="e">
        <f t="shared" si="457"/>
        <v>#N/A</v>
      </c>
      <c r="FQ72" s="173" t="e">
        <f t="shared" si="458"/>
        <v>#N/A</v>
      </c>
      <c r="FR72" s="173" t="e">
        <f t="shared" si="459"/>
        <v>#N/A</v>
      </c>
      <c r="FS72" s="173" t="e">
        <f t="shared" si="460"/>
        <v>#N/A</v>
      </c>
      <c r="FT72" s="173" t="e">
        <f t="shared" si="461"/>
        <v>#N/A</v>
      </c>
      <c r="FU72" s="173" t="e">
        <f t="shared" si="462"/>
        <v>#N/A</v>
      </c>
      <c r="FV72" s="173" t="e">
        <f t="shared" si="463"/>
        <v>#N/A</v>
      </c>
      <c r="FW72" s="173" t="e">
        <f t="shared" si="464"/>
        <v>#N/A</v>
      </c>
      <c r="FX72" s="173" t="e">
        <f t="shared" si="465"/>
        <v>#N/A</v>
      </c>
      <c r="FY72" s="173" t="e">
        <f t="shared" si="466"/>
        <v>#N/A</v>
      </c>
      <c r="FZ72" s="173" t="e">
        <f t="shared" si="467"/>
        <v>#N/A</v>
      </c>
      <c r="GA72" s="173" t="e">
        <f t="shared" si="468"/>
        <v>#N/A</v>
      </c>
      <c r="GB72" s="173" t="e">
        <f t="shared" si="469"/>
        <v>#N/A</v>
      </c>
      <c r="GC72" s="173" t="e">
        <f t="shared" si="470"/>
        <v>#N/A</v>
      </c>
      <c r="GD72" s="173" t="e">
        <f t="shared" si="471"/>
        <v>#N/A</v>
      </c>
      <c r="GE72" s="173" t="e">
        <f t="shared" si="472"/>
        <v>#N/A</v>
      </c>
      <c r="GF72" s="173" t="e">
        <f t="shared" si="473"/>
        <v>#N/A</v>
      </c>
      <c r="GG72" s="173" t="e">
        <f t="shared" si="474"/>
        <v>#N/A</v>
      </c>
      <c r="GH72" s="173" t="e">
        <f t="shared" si="475"/>
        <v>#N/A</v>
      </c>
      <c r="GI72" s="173" t="e">
        <f t="shared" si="476"/>
        <v>#N/A</v>
      </c>
      <c r="GJ72" s="173" t="e">
        <f t="shared" si="477"/>
        <v>#N/A</v>
      </c>
      <c r="GK72" s="173" t="e">
        <f t="shared" si="478"/>
        <v>#N/A</v>
      </c>
      <c r="GL72" s="173" t="e">
        <f t="shared" si="479"/>
        <v>#N/A</v>
      </c>
      <c r="GM72" s="173" t="e">
        <f t="shared" si="480"/>
        <v>#N/A</v>
      </c>
      <c r="GN72" s="173" t="e">
        <f t="shared" si="481"/>
        <v>#N/A</v>
      </c>
      <c r="GO72" s="173" t="e">
        <f t="shared" si="482"/>
        <v>#N/A</v>
      </c>
      <c r="GP72" s="173" t="e">
        <f t="shared" si="483"/>
        <v>#N/A</v>
      </c>
      <c r="GQ72" s="173" t="e">
        <f t="shared" si="484"/>
        <v>#N/A</v>
      </c>
      <c r="GR72" s="173" t="e">
        <f t="shared" si="485"/>
        <v>#N/A</v>
      </c>
      <c r="GS72" s="173" t="e">
        <f t="shared" si="486"/>
        <v>#N/A</v>
      </c>
      <c r="GT72" s="173" t="e">
        <f t="shared" si="487"/>
        <v>#N/A</v>
      </c>
      <c r="GU72" s="173" t="e">
        <f t="shared" si="488"/>
        <v>#N/A</v>
      </c>
      <c r="GV72" s="173" t="e">
        <f t="shared" si="489"/>
        <v>#N/A</v>
      </c>
      <c r="GW72" s="173" t="e">
        <f t="shared" si="490"/>
        <v>#N/A</v>
      </c>
      <c r="GX72" s="173" t="e">
        <f t="shared" si="491"/>
        <v>#N/A</v>
      </c>
      <c r="GY72" s="173" t="e">
        <f t="shared" si="492"/>
        <v>#N/A</v>
      </c>
      <c r="GZ72" s="173" t="e">
        <f t="shared" si="493"/>
        <v>#N/A</v>
      </c>
      <c r="HA72" s="173" t="e">
        <f t="shared" si="494"/>
        <v>#N/A</v>
      </c>
      <c r="HB72" s="173" t="e">
        <f t="shared" si="495"/>
        <v>#N/A</v>
      </c>
      <c r="HC72" s="173" t="e">
        <f t="shared" si="496"/>
        <v>#N/A</v>
      </c>
      <c r="HD72" s="173" t="e">
        <f t="shared" si="497"/>
        <v>#N/A</v>
      </c>
      <c r="HE72" s="173" t="e">
        <f t="shared" si="498"/>
        <v>#N/A</v>
      </c>
      <c r="HF72" s="173" t="e">
        <f t="shared" si="499"/>
        <v>#N/A</v>
      </c>
      <c r="HG72" s="173" t="e">
        <f t="shared" si="500"/>
        <v>#N/A</v>
      </c>
      <c r="HH72" s="173" t="e">
        <f t="shared" si="501"/>
        <v>#N/A</v>
      </c>
      <c r="HI72" s="173" t="e">
        <f t="shared" si="502"/>
        <v>#N/A</v>
      </c>
      <c r="HJ72" s="173" t="e">
        <f t="shared" si="503"/>
        <v>#N/A</v>
      </c>
      <c r="HK72" s="173" t="e">
        <f t="shared" si="504"/>
        <v>#N/A</v>
      </c>
      <c r="HL72" s="173" t="e">
        <f t="shared" si="505"/>
        <v>#N/A</v>
      </c>
      <c r="HM72" s="173" t="e">
        <f t="shared" si="506"/>
        <v>#N/A</v>
      </c>
      <c r="HN72" s="173" t="e">
        <f t="shared" si="507"/>
        <v>#N/A</v>
      </c>
      <c r="HO72" s="173" t="e">
        <f t="shared" si="508"/>
        <v>#N/A</v>
      </c>
      <c r="HP72" s="173" t="e">
        <f t="shared" si="509"/>
        <v>#N/A</v>
      </c>
      <c r="HQ72" s="173" t="e">
        <f t="shared" si="510"/>
        <v>#N/A</v>
      </c>
      <c r="HR72" s="173" t="e">
        <f t="shared" si="511"/>
        <v>#N/A</v>
      </c>
      <c r="HS72" s="173" t="e">
        <f t="shared" si="512"/>
        <v>#N/A</v>
      </c>
      <c r="HT72" s="173" t="e">
        <f t="shared" si="513"/>
        <v>#N/A</v>
      </c>
    </row>
    <row r="73" spans="1:228" hidden="1" x14ac:dyDescent="0.25">
      <c r="A73" s="4">
        <v>70</v>
      </c>
      <c r="B73" s="113"/>
      <c r="C73" s="121"/>
      <c r="D73" s="126" t="str">
        <f t="shared" si="405"/>
        <v/>
      </c>
      <c r="E73" s="99"/>
      <c r="F73" s="126" t="str">
        <f t="shared" si="406"/>
        <v/>
      </c>
      <c r="G73" s="121"/>
      <c r="H73" s="114"/>
      <c r="I73" s="36" t="str">
        <f t="shared" si="407"/>
        <v/>
      </c>
      <c r="J73" s="36" t="str">
        <f t="shared" si="408"/>
        <v/>
      </c>
      <c r="K73" s="77" t="str">
        <f t="shared" si="514"/>
        <v/>
      </c>
      <c r="L73" s="23"/>
      <c r="M73" s="58"/>
      <c r="N73" s="300"/>
      <c r="O73" s="78" t="str">
        <f>IF(AND(D73&gt;0,E73&gt;0,F73&gt;0),IF(ISBLANK(N73),IF(ISBLANK(L73),"",(F73-D73)*VLOOKUP(L73,VLookups!$A$4:$B$13,2,FALSE)),N73),"")</f>
        <v/>
      </c>
      <c r="P73" s="79" t="str">
        <f t="shared" si="409"/>
        <v/>
      </c>
      <c r="Q73" s="99"/>
      <c r="R73" s="290" t="str">
        <f>IF(AND(Q73&gt;0,E73&gt;0,NOT(O73="")),ABS(VLOOKUP($Q$1,VLookups!$A$43:$B$44,2,FALSE)-_xlfn.NORM.DIST(Q73,K73,O73,TRUE)),"")</f>
        <v/>
      </c>
      <c r="S73" s="98" t="str">
        <f>IF(AND($D73&gt;0,$E73&gt;0,$F73&gt;0,NOT(ISBLANK($L73))),_xlfn.NORM.INV(ABS(VLOOKUP($Q$1,VLookups!$A$43:$B$44,2,FALSE)-S$3),$K73,$O73),"")</f>
        <v/>
      </c>
      <c r="T73" s="97" t="str">
        <f>IF(AND($D73&gt;0,$E73&gt;0,$F73&gt;0,NOT(ISBLANK($L73))),_xlfn.NORM.INV(ABS(VLOOKUP($Q$1,VLookups!$A$43:$B$44,2,FALSE)-T$3),$K73,$O73),"")</f>
        <v/>
      </c>
      <c r="U73" s="98" t="str">
        <f>IF(AND($D73&gt;0,$E73&gt;0,$F73&gt;0,NOT(ISBLANK($L73))),_xlfn.NORM.INV(ABS(VLOOKUP($Q$1,VLookups!$A$43:$B$44,2,FALSE)-U$3),$K73,$O73),"")</f>
        <v/>
      </c>
      <c r="V73" s="97" t="str">
        <f>IF(AND($D73&gt;0,$E73&gt;0,$F73&gt;0,NOT(ISBLANK($L73))),_xlfn.NORM.INV(ABS(VLOOKUP($Q$1,VLookups!$A$43:$B$44,2,FALSE)-V$3),$K73,$O73),"")</f>
        <v/>
      </c>
      <c r="W73" s="98" t="str">
        <f>IF(AND($D73&gt;0,$E73&gt;0,$F73&gt;0,NOT(ISBLANK($L73))),_xlfn.NORM.INV(ABS(VLOOKUP($Q$1,VLookups!$A$43:$B$44,2,FALSE)-W$3),$K73,$O73),"")</f>
        <v/>
      </c>
      <c r="X73" s="97" t="str">
        <f>IF(AND($D73&gt;0,$E73&gt;0,$F73&gt;0,NOT(ISBLANK($L73))),_xlfn.NORM.INV(ABS(VLOOKUP($Q$1,VLookups!$A$43:$B$44,2,FALSE)-X$3),$K73,$O73),"")</f>
        <v/>
      </c>
      <c r="Y73" s="5"/>
      <c r="Z73" s="172"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3" t="e">
        <f t="shared" si="413"/>
        <v>#N/A</v>
      </c>
      <c r="DY73" s="173" t="e">
        <f t="shared" si="414"/>
        <v>#N/A</v>
      </c>
      <c r="DZ73" s="173" t="e">
        <f t="shared" si="415"/>
        <v>#N/A</v>
      </c>
      <c r="EA73" s="173" t="e">
        <f t="shared" si="416"/>
        <v>#N/A</v>
      </c>
      <c r="EB73" s="173" t="e">
        <f t="shared" si="417"/>
        <v>#N/A</v>
      </c>
      <c r="EC73" s="173" t="e">
        <f t="shared" si="418"/>
        <v>#N/A</v>
      </c>
      <c r="ED73" s="173" t="e">
        <f t="shared" si="419"/>
        <v>#N/A</v>
      </c>
      <c r="EE73" s="173" t="e">
        <f t="shared" si="420"/>
        <v>#N/A</v>
      </c>
      <c r="EF73" s="173" t="e">
        <f t="shared" si="421"/>
        <v>#N/A</v>
      </c>
      <c r="EG73" s="173" t="e">
        <f t="shared" si="422"/>
        <v>#N/A</v>
      </c>
      <c r="EH73" s="173" t="e">
        <f t="shared" si="423"/>
        <v>#N/A</v>
      </c>
      <c r="EI73" s="173" t="e">
        <f t="shared" si="424"/>
        <v>#N/A</v>
      </c>
      <c r="EJ73" s="173" t="e">
        <f t="shared" si="425"/>
        <v>#N/A</v>
      </c>
      <c r="EK73" s="173" t="e">
        <f t="shared" si="426"/>
        <v>#N/A</v>
      </c>
      <c r="EL73" s="173" t="e">
        <f t="shared" si="427"/>
        <v>#N/A</v>
      </c>
      <c r="EM73" s="173" t="e">
        <f t="shared" si="428"/>
        <v>#N/A</v>
      </c>
      <c r="EN73" s="173" t="e">
        <f t="shared" si="429"/>
        <v>#N/A</v>
      </c>
      <c r="EO73" s="173" t="e">
        <f t="shared" si="430"/>
        <v>#N/A</v>
      </c>
      <c r="EP73" s="173" t="e">
        <f t="shared" si="431"/>
        <v>#N/A</v>
      </c>
      <c r="EQ73" s="173" t="e">
        <f t="shared" si="432"/>
        <v>#N/A</v>
      </c>
      <c r="ER73" s="173" t="e">
        <f t="shared" si="433"/>
        <v>#N/A</v>
      </c>
      <c r="ES73" s="173" t="e">
        <f t="shared" si="434"/>
        <v>#N/A</v>
      </c>
      <c r="ET73" s="173" t="e">
        <f t="shared" si="435"/>
        <v>#N/A</v>
      </c>
      <c r="EU73" s="173" t="e">
        <f t="shared" si="436"/>
        <v>#N/A</v>
      </c>
      <c r="EV73" s="173" t="e">
        <f t="shared" si="437"/>
        <v>#N/A</v>
      </c>
      <c r="EW73" s="173" t="e">
        <f t="shared" si="438"/>
        <v>#N/A</v>
      </c>
      <c r="EX73" s="173" t="e">
        <f t="shared" si="439"/>
        <v>#N/A</v>
      </c>
      <c r="EY73" s="173" t="e">
        <f t="shared" si="440"/>
        <v>#N/A</v>
      </c>
      <c r="EZ73" s="173" t="e">
        <f t="shared" si="441"/>
        <v>#N/A</v>
      </c>
      <c r="FA73" s="173" t="e">
        <f t="shared" si="442"/>
        <v>#N/A</v>
      </c>
      <c r="FB73" s="173" t="e">
        <f t="shared" si="443"/>
        <v>#N/A</v>
      </c>
      <c r="FC73" s="173" t="e">
        <f t="shared" si="444"/>
        <v>#N/A</v>
      </c>
      <c r="FD73" s="173" t="e">
        <f t="shared" si="445"/>
        <v>#N/A</v>
      </c>
      <c r="FE73" s="173" t="e">
        <f t="shared" si="446"/>
        <v>#N/A</v>
      </c>
      <c r="FF73" s="173" t="e">
        <f t="shared" si="447"/>
        <v>#N/A</v>
      </c>
      <c r="FG73" s="173" t="e">
        <f t="shared" si="448"/>
        <v>#N/A</v>
      </c>
      <c r="FH73" s="173" t="e">
        <f t="shared" si="449"/>
        <v>#N/A</v>
      </c>
      <c r="FI73" s="173" t="e">
        <f t="shared" si="450"/>
        <v>#N/A</v>
      </c>
      <c r="FJ73" s="173" t="e">
        <f t="shared" si="451"/>
        <v>#N/A</v>
      </c>
      <c r="FK73" s="173" t="e">
        <f t="shared" si="452"/>
        <v>#N/A</v>
      </c>
      <c r="FL73" s="173" t="e">
        <f t="shared" si="453"/>
        <v>#N/A</v>
      </c>
      <c r="FM73" s="173" t="e">
        <f t="shared" si="454"/>
        <v>#N/A</v>
      </c>
      <c r="FN73" s="173" t="e">
        <f t="shared" si="455"/>
        <v>#N/A</v>
      </c>
      <c r="FO73" s="173" t="e">
        <f t="shared" si="456"/>
        <v>#N/A</v>
      </c>
      <c r="FP73" s="173" t="e">
        <f t="shared" si="457"/>
        <v>#N/A</v>
      </c>
      <c r="FQ73" s="173" t="e">
        <f t="shared" si="458"/>
        <v>#N/A</v>
      </c>
      <c r="FR73" s="173" t="e">
        <f t="shared" si="459"/>
        <v>#N/A</v>
      </c>
      <c r="FS73" s="173" t="e">
        <f t="shared" si="460"/>
        <v>#N/A</v>
      </c>
      <c r="FT73" s="173" t="e">
        <f t="shared" si="461"/>
        <v>#N/A</v>
      </c>
      <c r="FU73" s="173" t="e">
        <f t="shared" si="462"/>
        <v>#N/A</v>
      </c>
      <c r="FV73" s="173" t="e">
        <f t="shared" si="463"/>
        <v>#N/A</v>
      </c>
      <c r="FW73" s="173" t="e">
        <f t="shared" si="464"/>
        <v>#N/A</v>
      </c>
      <c r="FX73" s="173" t="e">
        <f t="shared" si="465"/>
        <v>#N/A</v>
      </c>
      <c r="FY73" s="173" t="e">
        <f t="shared" si="466"/>
        <v>#N/A</v>
      </c>
      <c r="FZ73" s="173" t="e">
        <f t="shared" si="467"/>
        <v>#N/A</v>
      </c>
      <c r="GA73" s="173" t="e">
        <f t="shared" si="468"/>
        <v>#N/A</v>
      </c>
      <c r="GB73" s="173" t="e">
        <f t="shared" si="469"/>
        <v>#N/A</v>
      </c>
      <c r="GC73" s="173" t="e">
        <f t="shared" si="470"/>
        <v>#N/A</v>
      </c>
      <c r="GD73" s="173" t="e">
        <f t="shared" si="471"/>
        <v>#N/A</v>
      </c>
      <c r="GE73" s="173" t="e">
        <f t="shared" si="472"/>
        <v>#N/A</v>
      </c>
      <c r="GF73" s="173" t="e">
        <f t="shared" si="473"/>
        <v>#N/A</v>
      </c>
      <c r="GG73" s="173" t="e">
        <f t="shared" si="474"/>
        <v>#N/A</v>
      </c>
      <c r="GH73" s="173" t="e">
        <f t="shared" si="475"/>
        <v>#N/A</v>
      </c>
      <c r="GI73" s="173" t="e">
        <f t="shared" si="476"/>
        <v>#N/A</v>
      </c>
      <c r="GJ73" s="173" t="e">
        <f t="shared" si="477"/>
        <v>#N/A</v>
      </c>
      <c r="GK73" s="173" t="e">
        <f t="shared" si="478"/>
        <v>#N/A</v>
      </c>
      <c r="GL73" s="173" t="e">
        <f t="shared" si="479"/>
        <v>#N/A</v>
      </c>
      <c r="GM73" s="173" t="e">
        <f t="shared" si="480"/>
        <v>#N/A</v>
      </c>
      <c r="GN73" s="173" t="e">
        <f t="shared" si="481"/>
        <v>#N/A</v>
      </c>
      <c r="GO73" s="173" t="e">
        <f t="shared" si="482"/>
        <v>#N/A</v>
      </c>
      <c r="GP73" s="173" t="e">
        <f t="shared" si="483"/>
        <v>#N/A</v>
      </c>
      <c r="GQ73" s="173" t="e">
        <f t="shared" si="484"/>
        <v>#N/A</v>
      </c>
      <c r="GR73" s="173" t="e">
        <f t="shared" si="485"/>
        <v>#N/A</v>
      </c>
      <c r="GS73" s="173" t="e">
        <f t="shared" si="486"/>
        <v>#N/A</v>
      </c>
      <c r="GT73" s="173" t="e">
        <f t="shared" si="487"/>
        <v>#N/A</v>
      </c>
      <c r="GU73" s="173" t="e">
        <f t="shared" si="488"/>
        <v>#N/A</v>
      </c>
      <c r="GV73" s="173" t="e">
        <f t="shared" si="489"/>
        <v>#N/A</v>
      </c>
      <c r="GW73" s="173" t="e">
        <f t="shared" si="490"/>
        <v>#N/A</v>
      </c>
      <c r="GX73" s="173" t="e">
        <f t="shared" si="491"/>
        <v>#N/A</v>
      </c>
      <c r="GY73" s="173" t="e">
        <f t="shared" si="492"/>
        <v>#N/A</v>
      </c>
      <c r="GZ73" s="173" t="e">
        <f t="shared" si="493"/>
        <v>#N/A</v>
      </c>
      <c r="HA73" s="173" t="e">
        <f t="shared" si="494"/>
        <v>#N/A</v>
      </c>
      <c r="HB73" s="173" t="e">
        <f t="shared" si="495"/>
        <v>#N/A</v>
      </c>
      <c r="HC73" s="173" t="e">
        <f t="shared" si="496"/>
        <v>#N/A</v>
      </c>
      <c r="HD73" s="173" t="e">
        <f t="shared" si="497"/>
        <v>#N/A</v>
      </c>
      <c r="HE73" s="173" t="e">
        <f t="shared" si="498"/>
        <v>#N/A</v>
      </c>
      <c r="HF73" s="173" t="e">
        <f t="shared" si="499"/>
        <v>#N/A</v>
      </c>
      <c r="HG73" s="173" t="e">
        <f t="shared" si="500"/>
        <v>#N/A</v>
      </c>
      <c r="HH73" s="173" t="e">
        <f t="shared" si="501"/>
        <v>#N/A</v>
      </c>
      <c r="HI73" s="173" t="e">
        <f t="shared" si="502"/>
        <v>#N/A</v>
      </c>
      <c r="HJ73" s="173" t="e">
        <f t="shared" si="503"/>
        <v>#N/A</v>
      </c>
      <c r="HK73" s="173" t="e">
        <f t="shared" si="504"/>
        <v>#N/A</v>
      </c>
      <c r="HL73" s="173" t="e">
        <f t="shared" si="505"/>
        <v>#N/A</v>
      </c>
      <c r="HM73" s="173" t="e">
        <f t="shared" si="506"/>
        <v>#N/A</v>
      </c>
      <c r="HN73" s="173" t="e">
        <f t="shared" si="507"/>
        <v>#N/A</v>
      </c>
      <c r="HO73" s="173" t="e">
        <f t="shared" si="508"/>
        <v>#N/A</v>
      </c>
      <c r="HP73" s="173" t="e">
        <f t="shared" si="509"/>
        <v>#N/A</v>
      </c>
      <c r="HQ73" s="173" t="e">
        <f t="shared" si="510"/>
        <v>#N/A</v>
      </c>
      <c r="HR73" s="173" t="e">
        <f t="shared" si="511"/>
        <v>#N/A</v>
      </c>
      <c r="HS73" s="173" t="e">
        <f t="shared" si="512"/>
        <v>#N/A</v>
      </c>
      <c r="HT73" s="173" t="e">
        <f t="shared" si="513"/>
        <v>#N/A</v>
      </c>
    </row>
    <row r="74" spans="1:228" hidden="1" x14ac:dyDescent="0.25">
      <c r="A74" s="4">
        <v>71</v>
      </c>
      <c r="B74" s="113"/>
      <c r="C74" s="121"/>
      <c r="D74" s="126" t="str">
        <f t="shared" si="405"/>
        <v/>
      </c>
      <c r="E74" s="99"/>
      <c r="F74" s="126" t="str">
        <f t="shared" si="406"/>
        <v/>
      </c>
      <c r="G74" s="121"/>
      <c r="H74" s="114"/>
      <c r="I74" s="36" t="str">
        <f t="shared" si="407"/>
        <v/>
      </c>
      <c r="J74" s="36" t="str">
        <f t="shared" si="408"/>
        <v/>
      </c>
      <c r="K74" s="77" t="str">
        <f t="shared" si="514"/>
        <v/>
      </c>
      <c r="L74" s="23"/>
      <c r="M74" s="58"/>
      <c r="N74" s="300"/>
      <c r="O74" s="78" t="str">
        <f>IF(AND(D74&gt;0,E74&gt;0,F74&gt;0),IF(ISBLANK(N74),IF(ISBLANK(L74),"",(F74-D74)*VLOOKUP(L74,VLookups!$A$4:$B$13,2,FALSE)),N74),"")</f>
        <v/>
      </c>
      <c r="P74" s="79" t="str">
        <f t="shared" si="409"/>
        <v/>
      </c>
      <c r="Q74" s="99"/>
      <c r="R74" s="290" t="str">
        <f>IF(AND(Q74&gt;0,E74&gt;0,NOT(O74="")),ABS(VLOOKUP($Q$1,VLookups!$A$43:$B$44,2,FALSE)-_xlfn.NORM.DIST(Q74,K74,O74,TRUE)),"")</f>
        <v/>
      </c>
      <c r="S74" s="98" t="str">
        <f>IF(AND($D74&gt;0,$E74&gt;0,$F74&gt;0,NOT(ISBLANK($L74))),_xlfn.NORM.INV(ABS(VLOOKUP($Q$1,VLookups!$A$43:$B$44,2,FALSE)-S$3),$K74,$O74),"")</f>
        <v/>
      </c>
      <c r="T74" s="97" t="str">
        <f>IF(AND($D74&gt;0,$E74&gt;0,$F74&gt;0,NOT(ISBLANK($L74))),_xlfn.NORM.INV(ABS(VLOOKUP($Q$1,VLookups!$A$43:$B$44,2,FALSE)-T$3),$K74,$O74),"")</f>
        <v/>
      </c>
      <c r="U74" s="98" t="str">
        <f>IF(AND($D74&gt;0,$E74&gt;0,$F74&gt;0,NOT(ISBLANK($L74))),_xlfn.NORM.INV(ABS(VLOOKUP($Q$1,VLookups!$A$43:$B$44,2,FALSE)-U$3),$K74,$O74),"")</f>
        <v/>
      </c>
      <c r="V74" s="97" t="str">
        <f>IF(AND($D74&gt;0,$E74&gt;0,$F74&gt;0,NOT(ISBLANK($L74))),_xlfn.NORM.INV(ABS(VLOOKUP($Q$1,VLookups!$A$43:$B$44,2,FALSE)-V$3),$K74,$O74),"")</f>
        <v/>
      </c>
      <c r="W74" s="98" t="str">
        <f>IF(AND($D74&gt;0,$E74&gt;0,$F74&gt;0,NOT(ISBLANK($L74))),_xlfn.NORM.INV(ABS(VLOOKUP($Q$1,VLookups!$A$43:$B$44,2,FALSE)-W$3),$K74,$O74),"")</f>
        <v/>
      </c>
      <c r="X74" s="97" t="str">
        <f>IF(AND($D74&gt;0,$E74&gt;0,$F74&gt;0,NOT(ISBLANK($L74))),_xlfn.NORM.INV(ABS(VLOOKUP($Q$1,VLookups!$A$43:$B$44,2,FALSE)-X$3),$K74,$O74),"")</f>
        <v/>
      </c>
      <c r="Y74" s="5"/>
      <c r="Z74" s="172"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3" t="e">
        <f t="shared" si="413"/>
        <v>#N/A</v>
      </c>
      <c r="DY74" s="173" t="e">
        <f t="shared" si="414"/>
        <v>#N/A</v>
      </c>
      <c r="DZ74" s="173" t="e">
        <f t="shared" si="415"/>
        <v>#N/A</v>
      </c>
      <c r="EA74" s="173" t="e">
        <f t="shared" si="416"/>
        <v>#N/A</v>
      </c>
      <c r="EB74" s="173" t="e">
        <f t="shared" si="417"/>
        <v>#N/A</v>
      </c>
      <c r="EC74" s="173" t="e">
        <f t="shared" si="418"/>
        <v>#N/A</v>
      </c>
      <c r="ED74" s="173" t="e">
        <f t="shared" si="419"/>
        <v>#N/A</v>
      </c>
      <c r="EE74" s="173" t="e">
        <f t="shared" si="420"/>
        <v>#N/A</v>
      </c>
      <c r="EF74" s="173" t="e">
        <f t="shared" si="421"/>
        <v>#N/A</v>
      </c>
      <c r="EG74" s="173" t="e">
        <f t="shared" si="422"/>
        <v>#N/A</v>
      </c>
      <c r="EH74" s="173" t="e">
        <f t="shared" si="423"/>
        <v>#N/A</v>
      </c>
      <c r="EI74" s="173" t="e">
        <f t="shared" si="424"/>
        <v>#N/A</v>
      </c>
      <c r="EJ74" s="173" t="e">
        <f t="shared" si="425"/>
        <v>#N/A</v>
      </c>
      <c r="EK74" s="173" t="e">
        <f t="shared" si="426"/>
        <v>#N/A</v>
      </c>
      <c r="EL74" s="173" t="e">
        <f t="shared" si="427"/>
        <v>#N/A</v>
      </c>
      <c r="EM74" s="173" t="e">
        <f t="shared" si="428"/>
        <v>#N/A</v>
      </c>
      <c r="EN74" s="173" t="e">
        <f t="shared" si="429"/>
        <v>#N/A</v>
      </c>
      <c r="EO74" s="173" t="e">
        <f t="shared" si="430"/>
        <v>#N/A</v>
      </c>
      <c r="EP74" s="173" t="e">
        <f t="shared" si="431"/>
        <v>#N/A</v>
      </c>
      <c r="EQ74" s="173" t="e">
        <f t="shared" si="432"/>
        <v>#N/A</v>
      </c>
      <c r="ER74" s="173" t="e">
        <f t="shared" si="433"/>
        <v>#N/A</v>
      </c>
      <c r="ES74" s="173" t="e">
        <f t="shared" si="434"/>
        <v>#N/A</v>
      </c>
      <c r="ET74" s="173" t="e">
        <f t="shared" si="435"/>
        <v>#N/A</v>
      </c>
      <c r="EU74" s="173" t="e">
        <f t="shared" si="436"/>
        <v>#N/A</v>
      </c>
      <c r="EV74" s="173" t="e">
        <f t="shared" si="437"/>
        <v>#N/A</v>
      </c>
      <c r="EW74" s="173" t="e">
        <f t="shared" si="438"/>
        <v>#N/A</v>
      </c>
      <c r="EX74" s="173" t="e">
        <f t="shared" si="439"/>
        <v>#N/A</v>
      </c>
      <c r="EY74" s="173" t="e">
        <f t="shared" si="440"/>
        <v>#N/A</v>
      </c>
      <c r="EZ74" s="173" t="e">
        <f t="shared" si="441"/>
        <v>#N/A</v>
      </c>
      <c r="FA74" s="173" t="e">
        <f t="shared" si="442"/>
        <v>#N/A</v>
      </c>
      <c r="FB74" s="173" t="e">
        <f t="shared" si="443"/>
        <v>#N/A</v>
      </c>
      <c r="FC74" s="173" t="e">
        <f t="shared" si="444"/>
        <v>#N/A</v>
      </c>
      <c r="FD74" s="173" t="e">
        <f t="shared" si="445"/>
        <v>#N/A</v>
      </c>
      <c r="FE74" s="173" t="e">
        <f t="shared" si="446"/>
        <v>#N/A</v>
      </c>
      <c r="FF74" s="173" t="e">
        <f t="shared" si="447"/>
        <v>#N/A</v>
      </c>
      <c r="FG74" s="173" t="e">
        <f t="shared" si="448"/>
        <v>#N/A</v>
      </c>
      <c r="FH74" s="173" t="e">
        <f t="shared" si="449"/>
        <v>#N/A</v>
      </c>
      <c r="FI74" s="173" t="e">
        <f t="shared" si="450"/>
        <v>#N/A</v>
      </c>
      <c r="FJ74" s="173" t="e">
        <f t="shared" si="451"/>
        <v>#N/A</v>
      </c>
      <c r="FK74" s="173" t="e">
        <f t="shared" si="452"/>
        <v>#N/A</v>
      </c>
      <c r="FL74" s="173" t="e">
        <f t="shared" si="453"/>
        <v>#N/A</v>
      </c>
      <c r="FM74" s="173" t="e">
        <f t="shared" si="454"/>
        <v>#N/A</v>
      </c>
      <c r="FN74" s="173" t="e">
        <f t="shared" si="455"/>
        <v>#N/A</v>
      </c>
      <c r="FO74" s="173" t="e">
        <f t="shared" si="456"/>
        <v>#N/A</v>
      </c>
      <c r="FP74" s="173" t="e">
        <f t="shared" si="457"/>
        <v>#N/A</v>
      </c>
      <c r="FQ74" s="173" t="e">
        <f t="shared" si="458"/>
        <v>#N/A</v>
      </c>
      <c r="FR74" s="173" t="e">
        <f t="shared" si="459"/>
        <v>#N/A</v>
      </c>
      <c r="FS74" s="173" t="e">
        <f t="shared" si="460"/>
        <v>#N/A</v>
      </c>
      <c r="FT74" s="173" t="e">
        <f t="shared" si="461"/>
        <v>#N/A</v>
      </c>
      <c r="FU74" s="173" t="e">
        <f t="shared" si="462"/>
        <v>#N/A</v>
      </c>
      <c r="FV74" s="173" t="e">
        <f t="shared" si="463"/>
        <v>#N/A</v>
      </c>
      <c r="FW74" s="173" t="e">
        <f t="shared" si="464"/>
        <v>#N/A</v>
      </c>
      <c r="FX74" s="173" t="e">
        <f t="shared" si="465"/>
        <v>#N/A</v>
      </c>
      <c r="FY74" s="173" t="e">
        <f t="shared" si="466"/>
        <v>#N/A</v>
      </c>
      <c r="FZ74" s="173" t="e">
        <f t="shared" si="467"/>
        <v>#N/A</v>
      </c>
      <c r="GA74" s="173" t="e">
        <f t="shared" si="468"/>
        <v>#N/A</v>
      </c>
      <c r="GB74" s="173" t="e">
        <f t="shared" si="469"/>
        <v>#N/A</v>
      </c>
      <c r="GC74" s="173" t="e">
        <f t="shared" si="470"/>
        <v>#N/A</v>
      </c>
      <c r="GD74" s="173" t="e">
        <f t="shared" si="471"/>
        <v>#N/A</v>
      </c>
      <c r="GE74" s="173" t="e">
        <f t="shared" si="472"/>
        <v>#N/A</v>
      </c>
      <c r="GF74" s="173" t="e">
        <f t="shared" si="473"/>
        <v>#N/A</v>
      </c>
      <c r="GG74" s="173" t="e">
        <f t="shared" si="474"/>
        <v>#N/A</v>
      </c>
      <c r="GH74" s="173" t="e">
        <f t="shared" si="475"/>
        <v>#N/A</v>
      </c>
      <c r="GI74" s="173" t="e">
        <f t="shared" si="476"/>
        <v>#N/A</v>
      </c>
      <c r="GJ74" s="173" t="e">
        <f t="shared" si="477"/>
        <v>#N/A</v>
      </c>
      <c r="GK74" s="173" t="e">
        <f t="shared" si="478"/>
        <v>#N/A</v>
      </c>
      <c r="GL74" s="173" t="e">
        <f t="shared" si="479"/>
        <v>#N/A</v>
      </c>
      <c r="GM74" s="173" t="e">
        <f t="shared" si="480"/>
        <v>#N/A</v>
      </c>
      <c r="GN74" s="173" t="e">
        <f t="shared" si="481"/>
        <v>#N/A</v>
      </c>
      <c r="GO74" s="173" t="e">
        <f t="shared" si="482"/>
        <v>#N/A</v>
      </c>
      <c r="GP74" s="173" t="e">
        <f t="shared" si="483"/>
        <v>#N/A</v>
      </c>
      <c r="GQ74" s="173" t="e">
        <f t="shared" si="484"/>
        <v>#N/A</v>
      </c>
      <c r="GR74" s="173" t="e">
        <f t="shared" si="485"/>
        <v>#N/A</v>
      </c>
      <c r="GS74" s="173" t="e">
        <f t="shared" si="486"/>
        <v>#N/A</v>
      </c>
      <c r="GT74" s="173" t="e">
        <f t="shared" si="487"/>
        <v>#N/A</v>
      </c>
      <c r="GU74" s="173" t="e">
        <f t="shared" si="488"/>
        <v>#N/A</v>
      </c>
      <c r="GV74" s="173" t="e">
        <f t="shared" si="489"/>
        <v>#N/A</v>
      </c>
      <c r="GW74" s="173" t="e">
        <f t="shared" si="490"/>
        <v>#N/A</v>
      </c>
      <c r="GX74" s="173" t="e">
        <f t="shared" si="491"/>
        <v>#N/A</v>
      </c>
      <c r="GY74" s="173" t="e">
        <f t="shared" si="492"/>
        <v>#N/A</v>
      </c>
      <c r="GZ74" s="173" t="e">
        <f t="shared" si="493"/>
        <v>#N/A</v>
      </c>
      <c r="HA74" s="173" t="e">
        <f t="shared" si="494"/>
        <v>#N/A</v>
      </c>
      <c r="HB74" s="173" t="e">
        <f t="shared" si="495"/>
        <v>#N/A</v>
      </c>
      <c r="HC74" s="173" t="e">
        <f t="shared" si="496"/>
        <v>#N/A</v>
      </c>
      <c r="HD74" s="173" t="e">
        <f t="shared" si="497"/>
        <v>#N/A</v>
      </c>
      <c r="HE74" s="173" t="e">
        <f t="shared" si="498"/>
        <v>#N/A</v>
      </c>
      <c r="HF74" s="173" t="e">
        <f t="shared" si="499"/>
        <v>#N/A</v>
      </c>
      <c r="HG74" s="173" t="e">
        <f t="shared" si="500"/>
        <v>#N/A</v>
      </c>
      <c r="HH74" s="173" t="e">
        <f t="shared" si="501"/>
        <v>#N/A</v>
      </c>
      <c r="HI74" s="173" t="e">
        <f t="shared" si="502"/>
        <v>#N/A</v>
      </c>
      <c r="HJ74" s="173" t="e">
        <f t="shared" si="503"/>
        <v>#N/A</v>
      </c>
      <c r="HK74" s="173" t="e">
        <f t="shared" si="504"/>
        <v>#N/A</v>
      </c>
      <c r="HL74" s="173" t="e">
        <f t="shared" si="505"/>
        <v>#N/A</v>
      </c>
      <c r="HM74" s="173" t="e">
        <f t="shared" si="506"/>
        <v>#N/A</v>
      </c>
      <c r="HN74" s="173" t="e">
        <f t="shared" si="507"/>
        <v>#N/A</v>
      </c>
      <c r="HO74" s="173" t="e">
        <f t="shared" si="508"/>
        <v>#N/A</v>
      </c>
      <c r="HP74" s="173" t="e">
        <f t="shared" si="509"/>
        <v>#N/A</v>
      </c>
      <c r="HQ74" s="173" t="e">
        <f t="shared" si="510"/>
        <v>#N/A</v>
      </c>
      <c r="HR74" s="173" t="e">
        <f t="shared" si="511"/>
        <v>#N/A</v>
      </c>
      <c r="HS74" s="173" t="e">
        <f t="shared" si="512"/>
        <v>#N/A</v>
      </c>
      <c r="HT74" s="173" t="e">
        <f t="shared" si="513"/>
        <v>#N/A</v>
      </c>
    </row>
    <row r="75" spans="1:228" hidden="1" x14ac:dyDescent="0.25">
      <c r="A75" s="4">
        <v>72</v>
      </c>
      <c r="B75" s="113"/>
      <c r="C75" s="121"/>
      <c r="D75" s="126" t="str">
        <f t="shared" si="405"/>
        <v/>
      </c>
      <c r="E75" s="99"/>
      <c r="F75" s="126" t="str">
        <f t="shared" si="406"/>
        <v/>
      </c>
      <c r="G75" s="121"/>
      <c r="H75" s="114"/>
      <c r="I75" s="36" t="str">
        <f t="shared" si="407"/>
        <v/>
      </c>
      <c r="J75" s="36" t="str">
        <f t="shared" si="408"/>
        <v/>
      </c>
      <c r="K75" s="77" t="str">
        <f t="shared" si="514"/>
        <v/>
      </c>
      <c r="L75" s="23"/>
      <c r="M75" s="58"/>
      <c r="N75" s="300"/>
      <c r="O75" s="78" t="str">
        <f>IF(AND(D75&gt;0,E75&gt;0,F75&gt;0),IF(ISBLANK(N75),IF(ISBLANK(L75),"",(F75-D75)*VLOOKUP(L75,VLookups!$A$4:$B$13,2,FALSE)),N75),"")</f>
        <v/>
      </c>
      <c r="P75" s="79" t="str">
        <f t="shared" si="409"/>
        <v/>
      </c>
      <c r="Q75" s="99"/>
      <c r="R75" s="290" t="str">
        <f>IF(AND(Q75&gt;0,E75&gt;0,NOT(O75="")),ABS(VLOOKUP($Q$1,VLookups!$A$43:$B$44,2,FALSE)-_xlfn.NORM.DIST(Q75,K75,O75,TRUE)),"")</f>
        <v/>
      </c>
      <c r="S75" s="98" t="str">
        <f>IF(AND($D75&gt;0,$E75&gt;0,$F75&gt;0,NOT(ISBLANK($L75))),_xlfn.NORM.INV(ABS(VLOOKUP($Q$1,VLookups!$A$43:$B$44,2,FALSE)-S$3),$K75,$O75),"")</f>
        <v/>
      </c>
      <c r="T75" s="97" t="str">
        <f>IF(AND($D75&gt;0,$E75&gt;0,$F75&gt;0,NOT(ISBLANK($L75))),_xlfn.NORM.INV(ABS(VLOOKUP($Q$1,VLookups!$A$43:$B$44,2,FALSE)-T$3),$K75,$O75),"")</f>
        <v/>
      </c>
      <c r="U75" s="98" t="str">
        <f>IF(AND($D75&gt;0,$E75&gt;0,$F75&gt;0,NOT(ISBLANK($L75))),_xlfn.NORM.INV(ABS(VLOOKUP($Q$1,VLookups!$A$43:$B$44,2,FALSE)-U$3),$K75,$O75),"")</f>
        <v/>
      </c>
      <c r="V75" s="97" t="str">
        <f>IF(AND($D75&gt;0,$E75&gt;0,$F75&gt;0,NOT(ISBLANK($L75))),_xlfn.NORM.INV(ABS(VLOOKUP($Q$1,VLookups!$A$43:$B$44,2,FALSE)-V$3),$K75,$O75),"")</f>
        <v/>
      </c>
      <c r="W75" s="98" t="str">
        <f>IF(AND($D75&gt;0,$E75&gt;0,$F75&gt;0,NOT(ISBLANK($L75))),_xlfn.NORM.INV(ABS(VLOOKUP($Q$1,VLookups!$A$43:$B$44,2,FALSE)-W$3),$K75,$O75),"")</f>
        <v/>
      </c>
      <c r="X75" s="97" t="str">
        <f>IF(AND($D75&gt;0,$E75&gt;0,$F75&gt;0,NOT(ISBLANK($L75))),_xlfn.NORM.INV(ABS(VLOOKUP($Q$1,VLookups!$A$43:$B$44,2,FALSE)-X$3),$K75,$O75),"")</f>
        <v/>
      </c>
      <c r="Y75" s="5"/>
      <c r="Z75" s="172"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3" t="e">
        <f t="shared" si="413"/>
        <v>#N/A</v>
      </c>
      <c r="DY75" s="173" t="e">
        <f t="shared" si="414"/>
        <v>#N/A</v>
      </c>
      <c r="DZ75" s="173" t="e">
        <f t="shared" si="415"/>
        <v>#N/A</v>
      </c>
      <c r="EA75" s="173" t="e">
        <f t="shared" si="416"/>
        <v>#N/A</v>
      </c>
      <c r="EB75" s="173" t="e">
        <f t="shared" si="417"/>
        <v>#N/A</v>
      </c>
      <c r="EC75" s="173" t="e">
        <f t="shared" si="418"/>
        <v>#N/A</v>
      </c>
      <c r="ED75" s="173" t="e">
        <f t="shared" si="419"/>
        <v>#N/A</v>
      </c>
      <c r="EE75" s="173" t="e">
        <f t="shared" si="420"/>
        <v>#N/A</v>
      </c>
      <c r="EF75" s="173" t="e">
        <f t="shared" si="421"/>
        <v>#N/A</v>
      </c>
      <c r="EG75" s="173" t="e">
        <f t="shared" si="422"/>
        <v>#N/A</v>
      </c>
      <c r="EH75" s="173" t="e">
        <f t="shared" si="423"/>
        <v>#N/A</v>
      </c>
      <c r="EI75" s="173" t="e">
        <f t="shared" si="424"/>
        <v>#N/A</v>
      </c>
      <c r="EJ75" s="173" t="e">
        <f t="shared" si="425"/>
        <v>#N/A</v>
      </c>
      <c r="EK75" s="173" t="e">
        <f t="shared" si="426"/>
        <v>#N/A</v>
      </c>
      <c r="EL75" s="173" t="e">
        <f t="shared" si="427"/>
        <v>#N/A</v>
      </c>
      <c r="EM75" s="173" t="e">
        <f t="shared" si="428"/>
        <v>#N/A</v>
      </c>
      <c r="EN75" s="173" t="e">
        <f t="shared" si="429"/>
        <v>#N/A</v>
      </c>
      <c r="EO75" s="173" t="e">
        <f t="shared" si="430"/>
        <v>#N/A</v>
      </c>
      <c r="EP75" s="173" t="e">
        <f t="shared" si="431"/>
        <v>#N/A</v>
      </c>
      <c r="EQ75" s="173" t="e">
        <f t="shared" si="432"/>
        <v>#N/A</v>
      </c>
      <c r="ER75" s="173" t="e">
        <f t="shared" si="433"/>
        <v>#N/A</v>
      </c>
      <c r="ES75" s="173" t="e">
        <f t="shared" si="434"/>
        <v>#N/A</v>
      </c>
      <c r="ET75" s="173" t="e">
        <f t="shared" si="435"/>
        <v>#N/A</v>
      </c>
      <c r="EU75" s="173" t="e">
        <f t="shared" si="436"/>
        <v>#N/A</v>
      </c>
      <c r="EV75" s="173" t="e">
        <f t="shared" si="437"/>
        <v>#N/A</v>
      </c>
      <c r="EW75" s="173" t="e">
        <f t="shared" si="438"/>
        <v>#N/A</v>
      </c>
      <c r="EX75" s="173" t="e">
        <f t="shared" si="439"/>
        <v>#N/A</v>
      </c>
      <c r="EY75" s="173" t="e">
        <f t="shared" si="440"/>
        <v>#N/A</v>
      </c>
      <c r="EZ75" s="173" t="e">
        <f t="shared" si="441"/>
        <v>#N/A</v>
      </c>
      <c r="FA75" s="173" t="e">
        <f t="shared" si="442"/>
        <v>#N/A</v>
      </c>
      <c r="FB75" s="173" t="e">
        <f t="shared" si="443"/>
        <v>#N/A</v>
      </c>
      <c r="FC75" s="173" t="e">
        <f t="shared" si="444"/>
        <v>#N/A</v>
      </c>
      <c r="FD75" s="173" t="e">
        <f t="shared" si="445"/>
        <v>#N/A</v>
      </c>
      <c r="FE75" s="173" t="e">
        <f t="shared" si="446"/>
        <v>#N/A</v>
      </c>
      <c r="FF75" s="173" t="e">
        <f t="shared" si="447"/>
        <v>#N/A</v>
      </c>
      <c r="FG75" s="173" t="e">
        <f t="shared" si="448"/>
        <v>#N/A</v>
      </c>
      <c r="FH75" s="173" t="e">
        <f t="shared" si="449"/>
        <v>#N/A</v>
      </c>
      <c r="FI75" s="173" t="e">
        <f t="shared" si="450"/>
        <v>#N/A</v>
      </c>
      <c r="FJ75" s="173" t="e">
        <f t="shared" si="451"/>
        <v>#N/A</v>
      </c>
      <c r="FK75" s="173" t="e">
        <f t="shared" si="452"/>
        <v>#N/A</v>
      </c>
      <c r="FL75" s="173" t="e">
        <f t="shared" si="453"/>
        <v>#N/A</v>
      </c>
      <c r="FM75" s="173" t="e">
        <f t="shared" si="454"/>
        <v>#N/A</v>
      </c>
      <c r="FN75" s="173" t="e">
        <f t="shared" si="455"/>
        <v>#N/A</v>
      </c>
      <c r="FO75" s="173" t="e">
        <f t="shared" si="456"/>
        <v>#N/A</v>
      </c>
      <c r="FP75" s="173" t="e">
        <f t="shared" si="457"/>
        <v>#N/A</v>
      </c>
      <c r="FQ75" s="173" t="e">
        <f t="shared" si="458"/>
        <v>#N/A</v>
      </c>
      <c r="FR75" s="173" t="e">
        <f t="shared" si="459"/>
        <v>#N/A</v>
      </c>
      <c r="FS75" s="173" t="e">
        <f t="shared" si="460"/>
        <v>#N/A</v>
      </c>
      <c r="FT75" s="173" t="e">
        <f t="shared" si="461"/>
        <v>#N/A</v>
      </c>
      <c r="FU75" s="173" t="e">
        <f t="shared" si="462"/>
        <v>#N/A</v>
      </c>
      <c r="FV75" s="173" t="e">
        <f t="shared" si="463"/>
        <v>#N/A</v>
      </c>
      <c r="FW75" s="173" t="e">
        <f t="shared" si="464"/>
        <v>#N/A</v>
      </c>
      <c r="FX75" s="173" t="e">
        <f t="shared" si="465"/>
        <v>#N/A</v>
      </c>
      <c r="FY75" s="173" t="e">
        <f t="shared" si="466"/>
        <v>#N/A</v>
      </c>
      <c r="FZ75" s="173" t="e">
        <f t="shared" si="467"/>
        <v>#N/A</v>
      </c>
      <c r="GA75" s="173" t="e">
        <f t="shared" si="468"/>
        <v>#N/A</v>
      </c>
      <c r="GB75" s="173" t="e">
        <f t="shared" si="469"/>
        <v>#N/A</v>
      </c>
      <c r="GC75" s="173" t="e">
        <f t="shared" si="470"/>
        <v>#N/A</v>
      </c>
      <c r="GD75" s="173" t="e">
        <f t="shared" si="471"/>
        <v>#N/A</v>
      </c>
      <c r="GE75" s="173" t="e">
        <f t="shared" si="472"/>
        <v>#N/A</v>
      </c>
      <c r="GF75" s="173" t="e">
        <f t="shared" si="473"/>
        <v>#N/A</v>
      </c>
      <c r="GG75" s="173" t="e">
        <f t="shared" si="474"/>
        <v>#N/A</v>
      </c>
      <c r="GH75" s="173" t="e">
        <f t="shared" si="475"/>
        <v>#N/A</v>
      </c>
      <c r="GI75" s="173" t="e">
        <f t="shared" si="476"/>
        <v>#N/A</v>
      </c>
      <c r="GJ75" s="173" t="e">
        <f t="shared" si="477"/>
        <v>#N/A</v>
      </c>
      <c r="GK75" s="173" t="e">
        <f t="shared" si="478"/>
        <v>#N/A</v>
      </c>
      <c r="GL75" s="173" t="e">
        <f t="shared" si="479"/>
        <v>#N/A</v>
      </c>
      <c r="GM75" s="173" t="e">
        <f t="shared" si="480"/>
        <v>#N/A</v>
      </c>
      <c r="GN75" s="173" t="e">
        <f t="shared" si="481"/>
        <v>#N/A</v>
      </c>
      <c r="GO75" s="173" t="e">
        <f t="shared" si="482"/>
        <v>#N/A</v>
      </c>
      <c r="GP75" s="173" t="e">
        <f t="shared" si="483"/>
        <v>#N/A</v>
      </c>
      <c r="GQ75" s="173" t="e">
        <f t="shared" si="484"/>
        <v>#N/A</v>
      </c>
      <c r="GR75" s="173" t="e">
        <f t="shared" si="485"/>
        <v>#N/A</v>
      </c>
      <c r="GS75" s="173" t="e">
        <f t="shared" si="486"/>
        <v>#N/A</v>
      </c>
      <c r="GT75" s="173" t="e">
        <f t="shared" si="487"/>
        <v>#N/A</v>
      </c>
      <c r="GU75" s="173" t="e">
        <f t="shared" si="488"/>
        <v>#N/A</v>
      </c>
      <c r="GV75" s="173" t="e">
        <f t="shared" si="489"/>
        <v>#N/A</v>
      </c>
      <c r="GW75" s="173" t="e">
        <f t="shared" si="490"/>
        <v>#N/A</v>
      </c>
      <c r="GX75" s="173" t="e">
        <f t="shared" si="491"/>
        <v>#N/A</v>
      </c>
      <c r="GY75" s="173" t="e">
        <f t="shared" si="492"/>
        <v>#N/A</v>
      </c>
      <c r="GZ75" s="173" t="e">
        <f t="shared" si="493"/>
        <v>#N/A</v>
      </c>
      <c r="HA75" s="173" t="e">
        <f t="shared" si="494"/>
        <v>#N/A</v>
      </c>
      <c r="HB75" s="173" t="e">
        <f t="shared" si="495"/>
        <v>#N/A</v>
      </c>
      <c r="HC75" s="173" t="e">
        <f t="shared" si="496"/>
        <v>#N/A</v>
      </c>
      <c r="HD75" s="173" t="e">
        <f t="shared" si="497"/>
        <v>#N/A</v>
      </c>
      <c r="HE75" s="173" t="e">
        <f t="shared" si="498"/>
        <v>#N/A</v>
      </c>
      <c r="HF75" s="173" t="e">
        <f t="shared" si="499"/>
        <v>#N/A</v>
      </c>
      <c r="HG75" s="173" t="e">
        <f t="shared" si="500"/>
        <v>#N/A</v>
      </c>
      <c r="HH75" s="173" t="e">
        <f t="shared" si="501"/>
        <v>#N/A</v>
      </c>
      <c r="HI75" s="173" t="e">
        <f t="shared" si="502"/>
        <v>#N/A</v>
      </c>
      <c r="HJ75" s="173" t="e">
        <f t="shared" si="503"/>
        <v>#N/A</v>
      </c>
      <c r="HK75" s="173" t="e">
        <f t="shared" si="504"/>
        <v>#N/A</v>
      </c>
      <c r="HL75" s="173" t="e">
        <f t="shared" si="505"/>
        <v>#N/A</v>
      </c>
      <c r="HM75" s="173" t="e">
        <f t="shared" si="506"/>
        <v>#N/A</v>
      </c>
      <c r="HN75" s="173" t="e">
        <f t="shared" si="507"/>
        <v>#N/A</v>
      </c>
      <c r="HO75" s="173" t="e">
        <f t="shared" si="508"/>
        <v>#N/A</v>
      </c>
      <c r="HP75" s="173" t="e">
        <f t="shared" si="509"/>
        <v>#N/A</v>
      </c>
      <c r="HQ75" s="173" t="e">
        <f t="shared" si="510"/>
        <v>#N/A</v>
      </c>
      <c r="HR75" s="173" t="e">
        <f t="shared" si="511"/>
        <v>#N/A</v>
      </c>
      <c r="HS75" s="173" t="e">
        <f t="shared" si="512"/>
        <v>#N/A</v>
      </c>
      <c r="HT75" s="173" t="e">
        <f t="shared" si="513"/>
        <v>#N/A</v>
      </c>
    </row>
    <row r="76" spans="1:228" hidden="1" x14ac:dyDescent="0.25">
      <c r="A76" s="4">
        <v>73</v>
      </c>
      <c r="B76" s="113"/>
      <c r="C76" s="121"/>
      <c r="D76" s="126" t="str">
        <f t="shared" si="405"/>
        <v/>
      </c>
      <c r="E76" s="99"/>
      <c r="F76" s="126" t="str">
        <f t="shared" si="406"/>
        <v/>
      </c>
      <c r="G76" s="121"/>
      <c r="H76" s="114"/>
      <c r="I76" s="36" t="str">
        <f t="shared" si="407"/>
        <v/>
      </c>
      <c r="J76" s="36" t="str">
        <f t="shared" si="408"/>
        <v/>
      </c>
      <c r="K76" s="77" t="str">
        <f t="shared" si="514"/>
        <v/>
      </c>
      <c r="L76" s="23"/>
      <c r="M76" s="58"/>
      <c r="N76" s="300"/>
      <c r="O76" s="78" t="str">
        <f>IF(AND(D76&gt;0,E76&gt;0,F76&gt;0),IF(ISBLANK(N76),IF(ISBLANK(L76),"",(F76-D76)*VLOOKUP(L76,VLookups!$A$4:$B$13,2,FALSE)),N76),"")</f>
        <v/>
      </c>
      <c r="P76" s="79" t="str">
        <f t="shared" si="409"/>
        <v/>
      </c>
      <c r="Q76" s="99"/>
      <c r="R76" s="290" t="str">
        <f>IF(AND(Q76&gt;0,E76&gt;0,NOT(O76="")),ABS(VLOOKUP($Q$1,VLookups!$A$43:$B$44,2,FALSE)-_xlfn.NORM.DIST(Q76,K76,O76,TRUE)),"")</f>
        <v/>
      </c>
      <c r="S76" s="98" t="str">
        <f>IF(AND($D76&gt;0,$E76&gt;0,$F76&gt;0,NOT(ISBLANK($L76))),_xlfn.NORM.INV(ABS(VLOOKUP($Q$1,VLookups!$A$43:$B$44,2,FALSE)-S$3),$K76,$O76),"")</f>
        <v/>
      </c>
      <c r="T76" s="97" t="str">
        <f>IF(AND($D76&gt;0,$E76&gt;0,$F76&gt;0,NOT(ISBLANK($L76))),_xlfn.NORM.INV(ABS(VLOOKUP($Q$1,VLookups!$A$43:$B$44,2,FALSE)-T$3),$K76,$O76),"")</f>
        <v/>
      </c>
      <c r="U76" s="98" t="str">
        <f>IF(AND($D76&gt;0,$E76&gt;0,$F76&gt;0,NOT(ISBLANK($L76))),_xlfn.NORM.INV(ABS(VLOOKUP($Q$1,VLookups!$A$43:$B$44,2,FALSE)-U$3),$K76,$O76),"")</f>
        <v/>
      </c>
      <c r="V76" s="97" t="str">
        <f>IF(AND($D76&gt;0,$E76&gt;0,$F76&gt;0,NOT(ISBLANK($L76))),_xlfn.NORM.INV(ABS(VLOOKUP($Q$1,VLookups!$A$43:$B$44,2,FALSE)-V$3),$K76,$O76),"")</f>
        <v/>
      </c>
      <c r="W76" s="98" t="str">
        <f>IF(AND($D76&gt;0,$E76&gt;0,$F76&gt;0,NOT(ISBLANK($L76))),_xlfn.NORM.INV(ABS(VLOOKUP($Q$1,VLookups!$A$43:$B$44,2,FALSE)-W$3),$K76,$O76),"")</f>
        <v/>
      </c>
      <c r="X76" s="97" t="str">
        <f>IF(AND($D76&gt;0,$E76&gt;0,$F76&gt;0,NOT(ISBLANK($L76))),_xlfn.NORM.INV(ABS(VLOOKUP($Q$1,VLookups!$A$43:$B$44,2,FALSE)-X$3),$K76,$O76),"")</f>
        <v/>
      </c>
      <c r="Y76" s="5"/>
      <c r="Z76" s="172"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3" t="e">
        <f t="shared" si="413"/>
        <v>#N/A</v>
      </c>
      <c r="DY76" s="173" t="e">
        <f t="shared" si="414"/>
        <v>#N/A</v>
      </c>
      <c r="DZ76" s="173" t="e">
        <f t="shared" si="415"/>
        <v>#N/A</v>
      </c>
      <c r="EA76" s="173" t="e">
        <f t="shared" si="416"/>
        <v>#N/A</v>
      </c>
      <c r="EB76" s="173" t="e">
        <f t="shared" si="417"/>
        <v>#N/A</v>
      </c>
      <c r="EC76" s="173" t="e">
        <f t="shared" si="418"/>
        <v>#N/A</v>
      </c>
      <c r="ED76" s="173" t="e">
        <f t="shared" si="419"/>
        <v>#N/A</v>
      </c>
      <c r="EE76" s="173" t="e">
        <f t="shared" si="420"/>
        <v>#N/A</v>
      </c>
      <c r="EF76" s="173" t="e">
        <f t="shared" si="421"/>
        <v>#N/A</v>
      </c>
      <c r="EG76" s="173" t="e">
        <f t="shared" si="422"/>
        <v>#N/A</v>
      </c>
      <c r="EH76" s="173" t="e">
        <f t="shared" si="423"/>
        <v>#N/A</v>
      </c>
      <c r="EI76" s="173" t="e">
        <f t="shared" si="424"/>
        <v>#N/A</v>
      </c>
      <c r="EJ76" s="173" t="e">
        <f t="shared" si="425"/>
        <v>#N/A</v>
      </c>
      <c r="EK76" s="173" t="e">
        <f t="shared" si="426"/>
        <v>#N/A</v>
      </c>
      <c r="EL76" s="173" t="e">
        <f t="shared" si="427"/>
        <v>#N/A</v>
      </c>
      <c r="EM76" s="173" t="e">
        <f t="shared" si="428"/>
        <v>#N/A</v>
      </c>
      <c r="EN76" s="173" t="e">
        <f t="shared" si="429"/>
        <v>#N/A</v>
      </c>
      <c r="EO76" s="173" t="e">
        <f t="shared" si="430"/>
        <v>#N/A</v>
      </c>
      <c r="EP76" s="173" t="e">
        <f t="shared" si="431"/>
        <v>#N/A</v>
      </c>
      <c r="EQ76" s="173" t="e">
        <f t="shared" si="432"/>
        <v>#N/A</v>
      </c>
      <c r="ER76" s="173" t="e">
        <f t="shared" si="433"/>
        <v>#N/A</v>
      </c>
      <c r="ES76" s="173" t="e">
        <f t="shared" si="434"/>
        <v>#N/A</v>
      </c>
      <c r="ET76" s="173" t="e">
        <f t="shared" si="435"/>
        <v>#N/A</v>
      </c>
      <c r="EU76" s="173" t="e">
        <f t="shared" si="436"/>
        <v>#N/A</v>
      </c>
      <c r="EV76" s="173" t="e">
        <f t="shared" si="437"/>
        <v>#N/A</v>
      </c>
      <c r="EW76" s="173" t="e">
        <f t="shared" si="438"/>
        <v>#N/A</v>
      </c>
      <c r="EX76" s="173" t="e">
        <f t="shared" si="439"/>
        <v>#N/A</v>
      </c>
      <c r="EY76" s="173" t="e">
        <f t="shared" si="440"/>
        <v>#N/A</v>
      </c>
      <c r="EZ76" s="173" t="e">
        <f t="shared" si="441"/>
        <v>#N/A</v>
      </c>
      <c r="FA76" s="173" t="e">
        <f t="shared" si="442"/>
        <v>#N/A</v>
      </c>
      <c r="FB76" s="173" t="e">
        <f t="shared" si="443"/>
        <v>#N/A</v>
      </c>
      <c r="FC76" s="173" t="e">
        <f t="shared" si="444"/>
        <v>#N/A</v>
      </c>
      <c r="FD76" s="173" t="e">
        <f t="shared" si="445"/>
        <v>#N/A</v>
      </c>
      <c r="FE76" s="173" t="e">
        <f t="shared" si="446"/>
        <v>#N/A</v>
      </c>
      <c r="FF76" s="173" t="e">
        <f t="shared" si="447"/>
        <v>#N/A</v>
      </c>
      <c r="FG76" s="173" t="e">
        <f t="shared" si="448"/>
        <v>#N/A</v>
      </c>
      <c r="FH76" s="173" t="e">
        <f t="shared" si="449"/>
        <v>#N/A</v>
      </c>
      <c r="FI76" s="173" t="e">
        <f t="shared" si="450"/>
        <v>#N/A</v>
      </c>
      <c r="FJ76" s="173" t="e">
        <f t="shared" si="451"/>
        <v>#N/A</v>
      </c>
      <c r="FK76" s="173" t="e">
        <f t="shared" si="452"/>
        <v>#N/A</v>
      </c>
      <c r="FL76" s="173" t="e">
        <f t="shared" si="453"/>
        <v>#N/A</v>
      </c>
      <c r="FM76" s="173" t="e">
        <f t="shared" si="454"/>
        <v>#N/A</v>
      </c>
      <c r="FN76" s="173" t="e">
        <f t="shared" si="455"/>
        <v>#N/A</v>
      </c>
      <c r="FO76" s="173" t="e">
        <f t="shared" si="456"/>
        <v>#N/A</v>
      </c>
      <c r="FP76" s="173" t="e">
        <f t="shared" si="457"/>
        <v>#N/A</v>
      </c>
      <c r="FQ76" s="173" t="e">
        <f t="shared" si="458"/>
        <v>#N/A</v>
      </c>
      <c r="FR76" s="173" t="e">
        <f t="shared" si="459"/>
        <v>#N/A</v>
      </c>
      <c r="FS76" s="173" t="e">
        <f t="shared" si="460"/>
        <v>#N/A</v>
      </c>
      <c r="FT76" s="173" t="e">
        <f t="shared" si="461"/>
        <v>#N/A</v>
      </c>
      <c r="FU76" s="173" t="e">
        <f t="shared" si="462"/>
        <v>#N/A</v>
      </c>
      <c r="FV76" s="173" t="e">
        <f t="shared" si="463"/>
        <v>#N/A</v>
      </c>
      <c r="FW76" s="173" t="e">
        <f t="shared" si="464"/>
        <v>#N/A</v>
      </c>
      <c r="FX76" s="173" t="e">
        <f t="shared" si="465"/>
        <v>#N/A</v>
      </c>
      <c r="FY76" s="173" t="e">
        <f t="shared" si="466"/>
        <v>#N/A</v>
      </c>
      <c r="FZ76" s="173" t="e">
        <f t="shared" si="467"/>
        <v>#N/A</v>
      </c>
      <c r="GA76" s="173" t="e">
        <f t="shared" si="468"/>
        <v>#N/A</v>
      </c>
      <c r="GB76" s="173" t="e">
        <f t="shared" si="469"/>
        <v>#N/A</v>
      </c>
      <c r="GC76" s="173" t="e">
        <f t="shared" si="470"/>
        <v>#N/A</v>
      </c>
      <c r="GD76" s="173" t="e">
        <f t="shared" si="471"/>
        <v>#N/A</v>
      </c>
      <c r="GE76" s="173" t="e">
        <f t="shared" si="472"/>
        <v>#N/A</v>
      </c>
      <c r="GF76" s="173" t="e">
        <f t="shared" si="473"/>
        <v>#N/A</v>
      </c>
      <c r="GG76" s="173" t="e">
        <f t="shared" si="474"/>
        <v>#N/A</v>
      </c>
      <c r="GH76" s="173" t="e">
        <f t="shared" si="475"/>
        <v>#N/A</v>
      </c>
      <c r="GI76" s="173" t="e">
        <f t="shared" si="476"/>
        <v>#N/A</v>
      </c>
      <c r="GJ76" s="173" t="e">
        <f t="shared" si="477"/>
        <v>#N/A</v>
      </c>
      <c r="GK76" s="173" t="e">
        <f t="shared" si="478"/>
        <v>#N/A</v>
      </c>
      <c r="GL76" s="173" t="e">
        <f t="shared" si="479"/>
        <v>#N/A</v>
      </c>
      <c r="GM76" s="173" t="e">
        <f t="shared" si="480"/>
        <v>#N/A</v>
      </c>
      <c r="GN76" s="173" t="e">
        <f t="shared" si="481"/>
        <v>#N/A</v>
      </c>
      <c r="GO76" s="173" t="e">
        <f t="shared" si="482"/>
        <v>#N/A</v>
      </c>
      <c r="GP76" s="173" t="e">
        <f t="shared" si="483"/>
        <v>#N/A</v>
      </c>
      <c r="GQ76" s="173" t="e">
        <f t="shared" si="484"/>
        <v>#N/A</v>
      </c>
      <c r="GR76" s="173" t="e">
        <f t="shared" si="485"/>
        <v>#N/A</v>
      </c>
      <c r="GS76" s="173" t="e">
        <f t="shared" si="486"/>
        <v>#N/A</v>
      </c>
      <c r="GT76" s="173" t="e">
        <f t="shared" si="487"/>
        <v>#N/A</v>
      </c>
      <c r="GU76" s="173" t="e">
        <f t="shared" si="488"/>
        <v>#N/A</v>
      </c>
      <c r="GV76" s="173" t="e">
        <f t="shared" si="489"/>
        <v>#N/A</v>
      </c>
      <c r="GW76" s="173" t="e">
        <f t="shared" si="490"/>
        <v>#N/A</v>
      </c>
      <c r="GX76" s="173" t="e">
        <f t="shared" si="491"/>
        <v>#N/A</v>
      </c>
      <c r="GY76" s="173" t="e">
        <f t="shared" si="492"/>
        <v>#N/A</v>
      </c>
      <c r="GZ76" s="173" t="e">
        <f t="shared" si="493"/>
        <v>#N/A</v>
      </c>
      <c r="HA76" s="173" t="e">
        <f t="shared" si="494"/>
        <v>#N/A</v>
      </c>
      <c r="HB76" s="173" t="e">
        <f t="shared" si="495"/>
        <v>#N/A</v>
      </c>
      <c r="HC76" s="173" t="e">
        <f t="shared" si="496"/>
        <v>#N/A</v>
      </c>
      <c r="HD76" s="173" t="e">
        <f t="shared" si="497"/>
        <v>#N/A</v>
      </c>
      <c r="HE76" s="173" t="e">
        <f t="shared" si="498"/>
        <v>#N/A</v>
      </c>
      <c r="HF76" s="173" t="e">
        <f t="shared" si="499"/>
        <v>#N/A</v>
      </c>
      <c r="HG76" s="173" t="e">
        <f t="shared" si="500"/>
        <v>#N/A</v>
      </c>
      <c r="HH76" s="173" t="e">
        <f t="shared" si="501"/>
        <v>#N/A</v>
      </c>
      <c r="HI76" s="173" t="e">
        <f t="shared" si="502"/>
        <v>#N/A</v>
      </c>
      <c r="HJ76" s="173" t="e">
        <f t="shared" si="503"/>
        <v>#N/A</v>
      </c>
      <c r="HK76" s="173" t="e">
        <f t="shared" si="504"/>
        <v>#N/A</v>
      </c>
      <c r="HL76" s="173" t="e">
        <f t="shared" si="505"/>
        <v>#N/A</v>
      </c>
      <c r="HM76" s="173" t="e">
        <f t="shared" si="506"/>
        <v>#N/A</v>
      </c>
      <c r="HN76" s="173" t="e">
        <f t="shared" si="507"/>
        <v>#N/A</v>
      </c>
      <c r="HO76" s="173" t="e">
        <f t="shared" si="508"/>
        <v>#N/A</v>
      </c>
      <c r="HP76" s="173" t="e">
        <f t="shared" si="509"/>
        <v>#N/A</v>
      </c>
      <c r="HQ76" s="173" t="e">
        <f t="shared" si="510"/>
        <v>#N/A</v>
      </c>
      <c r="HR76" s="173" t="e">
        <f t="shared" si="511"/>
        <v>#N/A</v>
      </c>
      <c r="HS76" s="173" t="e">
        <f t="shared" si="512"/>
        <v>#N/A</v>
      </c>
      <c r="HT76" s="173" t="e">
        <f t="shared" si="513"/>
        <v>#N/A</v>
      </c>
    </row>
    <row r="77" spans="1:228" hidden="1" x14ac:dyDescent="0.25">
      <c r="A77" s="4">
        <v>74</v>
      </c>
      <c r="B77" s="113"/>
      <c r="C77" s="121"/>
      <c r="D77" s="126" t="str">
        <f t="shared" si="405"/>
        <v/>
      </c>
      <c r="E77" s="99"/>
      <c r="F77" s="126" t="str">
        <f t="shared" si="406"/>
        <v/>
      </c>
      <c r="G77" s="121"/>
      <c r="H77" s="114"/>
      <c r="I77" s="36" t="str">
        <f t="shared" si="407"/>
        <v/>
      </c>
      <c r="J77" s="36" t="str">
        <f t="shared" si="408"/>
        <v/>
      </c>
      <c r="K77" s="77" t="str">
        <f t="shared" si="514"/>
        <v/>
      </c>
      <c r="L77" s="23"/>
      <c r="M77" s="58"/>
      <c r="N77" s="300"/>
      <c r="O77" s="78" t="str">
        <f>IF(AND(D77&gt;0,E77&gt;0,F77&gt;0),IF(ISBLANK(N77),IF(ISBLANK(L77),"",(F77-D77)*VLOOKUP(L77,VLookups!$A$4:$B$13,2,FALSE)),N77),"")</f>
        <v/>
      </c>
      <c r="P77" s="79" t="str">
        <f t="shared" si="409"/>
        <v/>
      </c>
      <c r="Q77" s="99"/>
      <c r="R77" s="290" t="str">
        <f>IF(AND(Q77&gt;0,E77&gt;0,NOT(O77="")),ABS(VLOOKUP($Q$1,VLookups!$A$43:$B$44,2,FALSE)-_xlfn.NORM.DIST(Q77,K77,O77,TRUE)),"")</f>
        <v/>
      </c>
      <c r="S77" s="98" t="str">
        <f>IF(AND($D77&gt;0,$E77&gt;0,$F77&gt;0,NOT(ISBLANK($L77))),_xlfn.NORM.INV(ABS(VLOOKUP($Q$1,VLookups!$A$43:$B$44,2,FALSE)-S$3),$K77,$O77),"")</f>
        <v/>
      </c>
      <c r="T77" s="97" t="str">
        <f>IF(AND($D77&gt;0,$E77&gt;0,$F77&gt;0,NOT(ISBLANK($L77))),_xlfn.NORM.INV(ABS(VLOOKUP($Q$1,VLookups!$A$43:$B$44,2,FALSE)-T$3),$K77,$O77),"")</f>
        <v/>
      </c>
      <c r="U77" s="98" t="str">
        <f>IF(AND($D77&gt;0,$E77&gt;0,$F77&gt;0,NOT(ISBLANK($L77))),_xlfn.NORM.INV(ABS(VLOOKUP($Q$1,VLookups!$A$43:$B$44,2,FALSE)-U$3),$K77,$O77),"")</f>
        <v/>
      </c>
      <c r="V77" s="97" t="str">
        <f>IF(AND($D77&gt;0,$E77&gt;0,$F77&gt;0,NOT(ISBLANK($L77))),_xlfn.NORM.INV(ABS(VLOOKUP($Q$1,VLookups!$A$43:$B$44,2,FALSE)-V$3),$K77,$O77),"")</f>
        <v/>
      </c>
      <c r="W77" s="98" t="str">
        <f>IF(AND($D77&gt;0,$E77&gt;0,$F77&gt;0,NOT(ISBLANK($L77))),_xlfn.NORM.INV(ABS(VLOOKUP($Q$1,VLookups!$A$43:$B$44,2,FALSE)-W$3),$K77,$O77),"")</f>
        <v/>
      </c>
      <c r="X77" s="97" t="str">
        <f>IF(AND($D77&gt;0,$E77&gt;0,$F77&gt;0,NOT(ISBLANK($L77))),_xlfn.NORM.INV(ABS(VLOOKUP($Q$1,VLookups!$A$43:$B$44,2,FALSE)-X$3),$K77,$O77),"")</f>
        <v/>
      </c>
      <c r="Y77" s="5"/>
      <c r="Z77" s="172"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3" t="e">
        <f t="shared" si="413"/>
        <v>#N/A</v>
      </c>
      <c r="DY77" s="173" t="e">
        <f t="shared" si="414"/>
        <v>#N/A</v>
      </c>
      <c r="DZ77" s="173" t="e">
        <f t="shared" si="415"/>
        <v>#N/A</v>
      </c>
      <c r="EA77" s="173" t="e">
        <f t="shared" si="416"/>
        <v>#N/A</v>
      </c>
      <c r="EB77" s="173" t="e">
        <f t="shared" si="417"/>
        <v>#N/A</v>
      </c>
      <c r="EC77" s="173" t="e">
        <f t="shared" si="418"/>
        <v>#N/A</v>
      </c>
      <c r="ED77" s="173" t="e">
        <f t="shared" si="419"/>
        <v>#N/A</v>
      </c>
      <c r="EE77" s="173" t="e">
        <f t="shared" si="420"/>
        <v>#N/A</v>
      </c>
      <c r="EF77" s="173" t="e">
        <f t="shared" si="421"/>
        <v>#N/A</v>
      </c>
      <c r="EG77" s="173" t="e">
        <f t="shared" si="422"/>
        <v>#N/A</v>
      </c>
      <c r="EH77" s="173" t="e">
        <f t="shared" si="423"/>
        <v>#N/A</v>
      </c>
      <c r="EI77" s="173" t="e">
        <f t="shared" si="424"/>
        <v>#N/A</v>
      </c>
      <c r="EJ77" s="173" t="e">
        <f t="shared" si="425"/>
        <v>#N/A</v>
      </c>
      <c r="EK77" s="173" t="e">
        <f t="shared" si="426"/>
        <v>#N/A</v>
      </c>
      <c r="EL77" s="173" t="e">
        <f t="shared" si="427"/>
        <v>#N/A</v>
      </c>
      <c r="EM77" s="173" t="e">
        <f t="shared" si="428"/>
        <v>#N/A</v>
      </c>
      <c r="EN77" s="173" t="e">
        <f t="shared" si="429"/>
        <v>#N/A</v>
      </c>
      <c r="EO77" s="173" t="e">
        <f t="shared" si="430"/>
        <v>#N/A</v>
      </c>
      <c r="EP77" s="173" t="e">
        <f t="shared" si="431"/>
        <v>#N/A</v>
      </c>
      <c r="EQ77" s="173" t="e">
        <f t="shared" si="432"/>
        <v>#N/A</v>
      </c>
      <c r="ER77" s="173" t="e">
        <f t="shared" si="433"/>
        <v>#N/A</v>
      </c>
      <c r="ES77" s="173" t="e">
        <f t="shared" si="434"/>
        <v>#N/A</v>
      </c>
      <c r="ET77" s="173" t="e">
        <f t="shared" si="435"/>
        <v>#N/A</v>
      </c>
      <c r="EU77" s="173" t="e">
        <f t="shared" si="436"/>
        <v>#N/A</v>
      </c>
      <c r="EV77" s="173" t="e">
        <f t="shared" si="437"/>
        <v>#N/A</v>
      </c>
      <c r="EW77" s="173" t="e">
        <f t="shared" si="438"/>
        <v>#N/A</v>
      </c>
      <c r="EX77" s="173" t="e">
        <f t="shared" si="439"/>
        <v>#N/A</v>
      </c>
      <c r="EY77" s="173" t="e">
        <f t="shared" si="440"/>
        <v>#N/A</v>
      </c>
      <c r="EZ77" s="173" t="e">
        <f t="shared" si="441"/>
        <v>#N/A</v>
      </c>
      <c r="FA77" s="173" t="e">
        <f t="shared" si="442"/>
        <v>#N/A</v>
      </c>
      <c r="FB77" s="173" t="e">
        <f t="shared" si="443"/>
        <v>#N/A</v>
      </c>
      <c r="FC77" s="173" t="e">
        <f t="shared" si="444"/>
        <v>#N/A</v>
      </c>
      <c r="FD77" s="173" t="e">
        <f t="shared" si="445"/>
        <v>#N/A</v>
      </c>
      <c r="FE77" s="173" t="e">
        <f t="shared" si="446"/>
        <v>#N/A</v>
      </c>
      <c r="FF77" s="173" t="e">
        <f t="shared" si="447"/>
        <v>#N/A</v>
      </c>
      <c r="FG77" s="173" t="e">
        <f t="shared" si="448"/>
        <v>#N/A</v>
      </c>
      <c r="FH77" s="173" t="e">
        <f t="shared" si="449"/>
        <v>#N/A</v>
      </c>
      <c r="FI77" s="173" t="e">
        <f t="shared" si="450"/>
        <v>#N/A</v>
      </c>
      <c r="FJ77" s="173" t="e">
        <f t="shared" si="451"/>
        <v>#N/A</v>
      </c>
      <c r="FK77" s="173" t="e">
        <f t="shared" si="452"/>
        <v>#N/A</v>
      </c>
      <c r="FL77" s="173" t="e">
        <f t="shared" si="453"/>
        <v>#N/A</v>
      </c>
      <c r="FM77" s="173" t="e">
        <f t="shared" si="454"/>
        <v>#N/A</v>
      </c>
      <c r="FN77" s="173" t="e">
        <f t="shared" si="455"/>
        <v>#N/A</v>
      </c>
      <c r="FO77" s="173" t="e">
        <f t="shared" si="456"/>
        <v>#N/A</v>
      </c>
      <c r="FP77" s="173" t="e">
        <f t="shared" si="457"/>
        <v>#N/A</v>
      </c>
      <c r="FQ77" s="173" t="e">
        <f t="shared" si="458"/>
        <v>#N/A</v>
      </c>
      <c r="FR77" s="173" t="e">
        <f t="shared" si="459"/>
        <v>#N/A</v>
      </c>
      <c r="FS77" s="173" t="e">
        <f t="shared" si="460"/>
        <v>#N/A</v>
      </c>
      <c r="FT77" s="173" t="e">
        <f t="shared" si="461"/>
        <v>#N/A</v>
      </c>
      <c r="FU77" s="173" t="e">
        <f t="shared" si="462"/>
        <v>#N/A</v>
      </c>
      <c r="FV77" s="173" t="e">
        <f t="shared" si="463"/>
        <v>#N/A</v>
      </c>
      <c r="FW77" s="173" t="e">
        <f t="shared" si="464"/>
        <v>#N/A</v>
      </c>
      <c r="FX77" s="173" t="e">
        <f t="shared" si="465"/>
        <v>#N/A</v>
      </c>
      <c r="FY77" s="173" t="e">
        <f t="shared" si="466"/>
        <v>#N/A</v>
      </c>
      <c r="FZ77" s="173" t="e">
        <f t="shared" si="467"/>
        <v>#N/A</v>
      </c>
      <c r="GA77" s="173" t="e">
        <f t="shared" si="468"/>
        <v>#N/A</v>
      </c>
      <c r="GB77" s="173" t="e">
        <f t="shared" si="469"/>
        <v>#N/A</v>
      </c>
      <c r="GC77" s="173" t="e">
        <f t="shared" si="470"/>
        <v>#N/A</v>
      </c>
      <c r="GD77" s="173" t="e">
        <f t="shared" si="471"/>
        <v>#N/A</v>
      </c>
      <c r="GE77" s="173" t="e">
        <f t="shared" si="472"/>
        <v>#N/A</v>
      </c>
      <c r="GF77" s="173" t="e">
        <f t="shared" si="473"/>
        <v>#N/A</v>
      </c>
      <c r="GG77" s="173" t="e">
        <f t="shared" si="474"/>
        <v>#N/A</v>
      </c>
      <c r="GH77" s="173" t="e">
        <f t="shared" si="475"/>
        <v>#N/A</v>
      </c>
      <c r="GI77" s="173" t="e">
        <f t="shared" si="476"/>
        <v>#N/A</v>
      </c>
      <c r="GJ77" s="173" t="e">
        <f t="shared" si="477"/>
        <v>#N/A</v>
      </c>
      <c r="GK77" s="173" t="e">
        <f t="shared" si="478"/>
        <v>#N/A</v>
      </c>
      <c r="GL77" s="173" t="e">
        <f t="shared" si="479"/>
        <v>#N/A</v>
      </c>
      <c r="GM77" s="173" t="e">
        <f t="shared" si="480"/>
        <v>#N/A</v>
      </c>
      <c r="GN77" s="173" t="e">
        <f t="shared" si="481"/>
        <v>#N/A</v>
      </c>
      <c r="GO77" s="173" t="e">
        <f t="shared" si="482"/>
        <v>#N/A</v>
      </c>
      <c r="GP77" s="173" t="e">
        <f t="shared" si="483"/>
        <v>#N/A</v>
      </c>
      <c r="GQ77" s="173" t="e">
        <f t="shared" si="484"/>
        <v>#N/A</v>
      </c>
      <c r="GR77" s="173" t="e">
        <f t="shared" si="485"/>
        <v>#N/A</v>
      </c>
      <c r="GS77" s="173" t="e">
        <f t="shared" si="486"/>
        <v>#N/A</v>
      </c>
      <c r="GT77" s="173" t="e">
        <f t="shared" si="487"/>
        <v>#N/A</v>
      </c>
      <c r="GU77" s="173" t="e">
        <f t="shared" si="488"/>
        <v>#N/A</v>
      </c>
      <c r="GV77" s="173" t="e">
        <f t="shared" si="489"/>
        <v>#N/A</v>
      </c>
      <c r="GW77" s="173" t="e">
        <f t="shared" si="490"/>
        <v>#N/A</v>
      </c>
      <c r="GX77" s="173" t="e">
        <f t="shared" si="491"/>
        <v>#N/A</v>
      </c>
      <c r="GY77" s="173" t="e">
        <f t="shared" si="492"/>
        <v>#N/A</v>
      </c>
      <c r="GZ77" s="173" t="e">
        <f t="shared" si="493"/>
        <v>#N/A</v>
      </c>
      <c r="HA77" s="173" t="e">
        <f t="shared" si="494"/>
        <v>#N/A</v>
      </c>
      <c r="HB77" s="173" t="e">
        <f t="shared" si="495"/>
        <v>#N/A</v>
      </c>
      <c r="HC77" s="173" t="e">
        <f t="shared" si="496"/>
        <v>#N/A</v>
      </c>
      <c r="HD77" s="173" t="e">
        <f t="shared" si="497"/>
        <v>#N/A</v>
      </c>
      <c r="HE77" s="173" t="e">
        <f t="shared" si="498"/>
        <v>#N/A</v>
      </c>
      <c r="HF77" s="173" t="e">
        <f t="shared" si="499"/>
        <v>#N/A</v>
      </c>
      <c r="HG77" s="173" t="e">
        <f t="shared" si="500"/>
        <v>#N/A</v>
      </c>
      <c r="HH77" s="173" t="e">
        <f t="shared" si="501"/>
        <v>#N/A</v>
      </c>
      <c r="HI77" s="173" t="e">
        <f t="shared" si="502"/>
        <v>#N/A</v>
      </c>
      <c r="HJ77" s="173" t="e">
        <f t="shared" si="503"/>
        <v>#N/A</v>
      </c>
      <c r="HK77" s="173" t="e">
        <f t="shared" si="504"/>
        <v>#N/A</v>
      </c>
      <c r="HL77" s="173" t="e">
        <f t="shared" si="505"/>
        <v>#N/A</v>
      </c>
      <c r="HM77" s="173" t="e">
        <f t="shared" si="506"/>
        <v>#N/A</v>
      </c>
      <c r="HN77" s="173" t="e">
        <f t="shared" si="507"/>
        <v>#N/A</v>
      </c>
      <c r="HO77" s="173" t="e">
        <f t="shared" si="508"/>
        <v>#N/A</v>
      </c>
      <c r="HP77" s="173" t="e">
        <f t="shared" si="509"/>
        <v>#N/A</v>
      </c>
      <c r="HQ77" s="173" t="e">
        <f t="shared" si="510"/>
        <v>#N/A</v>
      </c>
      <c r="HR77" s="173" t="e">
        <f t="shared" si="511"/>
        <v>#N/A</v>
      </c>
      <c r="HS77" s="173" t="e">
        <f t="shared" si="512"/>
        <v>#N/A</v>
      </c>
      <c r="HT77" s="173" t="e">
        <f t="shared" si="513"/>
        <v>#N/A</v>
      </c>
    </row>
    <row r="78" spans="1:228" hidden="1" x14ac:dyDescent="0.25">
      <c r="A78" s="4">
        <v>75</v>
      </c>
      <c r="B78" s="113"/>
      <c r="C78" s="121"/>
      <c r="D78" s="126" t="str">
        <f t="shared" si="405"/>
        <v/>
      </c>
      <c r="E78" s="99"/>
      <c r="F78" s="126" t="str">
        <f t="shared" si="406"/>
        <v/>
      </c>
      <c r="G78" s="121"/>
      <c r="H78" s="114"/>
      <c r="I78" s="36" t="str">
        <f t="shared" si="407"/>
        <v/>
      </c>
      <c r="J78" s="36" t="str">
        <f t="shared" si="408"/>
        <v/>
      </c>
      <c r="K78" s="77" t="str">
        <f t="shared" si="514"/>
        <v/>
      </c>
      <c r="L78" s="23"/>
      <c r="M78" s="58"/>
      <c r="N78" s="300"/>
      <c r="O78" s="78" t="str">
        <f>IF(AND(D78&gt;0,E78&gt;0,F78&gt;0),IF(ISBLANK(N78),IF(ISBLANK(L78),"",(F78-D78)*VLOOKUP(L78,VLookups!$A$4:$B$13,2,FALSE)),N78),"")</f>
        <v/>
      </c>
      <c r="P78" s="79" t="str">
        <f t="shared" si="409"/>
        <v/>
      </c>
      <c r="Q78" s="99"/>
      <c r="R78" s="290" t="str">
        <f>IF(AND(Q78&gt;0,E78&gt;0,NOT(O78="")),ABS(VLOOKUP($Q$1,VLookups!$A$43:$B$44,2,FALSE)-_xlfn.NORM.DIST(Q78,K78,O78,TRUE)),"")</f>
        <v/>
      </c>
      <c r="S78" s="98" t="str">
        <f>IF(AND($D78&gt;0,$E78&gt;0,$F78&gt;0,NOT(ISBLANK($L78))),_xlfn.NORM.INV(ABS(VLOOKUP($Q$1,VLookups!$A$43:$B$44,2,FALSE)-S$3),$K78,$O78),"")</f>
        <v/>
      </c>
      <c r="T78" s="97" t="str">
        <f>IF(AND($D78&gt;0,$E78&gt;0,$F78&gt;0,NOT(ISBLANK($L78))),_xlfn.NORM.INV(ABS(VLOOKUP($Q$1,VLookups!$A$43:$B$44,2,FALSE)-T$3),$K78,$O78),"")</f>
        <v/>
      </c>
      <c r="U78" s="98" t="str">
        <f>IF(AND($D78&gt;0,$E78&gt;0,$F78&gt;0,NOT(ISBLANK($L78))),_xlfn.NORM.INV(ABS(VLOOKUP($Q$1,VLookups!$A$43:$B$44,2,FALSE)-U$3),$K78,$O78),"")</f>
        <v/>
      </c>
      <c r="V78" s="97" t="str">
        <f>IF(AND($D78&gt;0,$E78&gt;0,$F78&gt;0,NOT(ISBLANK($L78))),_xlfn.NORM.INV(ABS(VLOOKUP($Q$1,VLookups!$A$43:$B$44,2,FALSE)-V$3),$K78,$O78),"")</f>
        <v/>
      </c>
      <c r="W78" s="98" t="str">
        <f>IF(AND($D78&gt;0,$E78&gt;0,$F78&gt;0,NOT(ISBLANK($L78))),_xlfn.NORM.INV(ABS(VLOOKUP($Q$1,VLookups!$A$43:$B$44,2,FALSE)-W$3),$K78,$O78),"")</f>
        <v/>
      </c>
      <c r="X78" s="97" t="str">
        <f>IF(AND($D78&gt;0,$E78&gt;0,$F78&gt;0,NOT(ISBLANK($L78))),_xlfn.NORM.INV(ABS(VLOOKUP($Q$1,VLookups!$A$43:$B$44,2,FALSE)-X$3),$K78,$O78),"")</f>
        <v/>
      </c>
      <c r="Y78" s="5"/>
      <c r="Z78" s="172"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3" t="e">
        <f t="shared" si="413"/>
        <v>#N/A</v>
      </c>
      <c r="DY78" s="173" t="e">
        <f t="shared" si="414"/>
        <v>#N/A</v>
      </c>
      <c r="DZ78" s="173" t="e">
        <f t="shared" si="415"/>
        <v>#N/A</v>
      </c>
      <c r="EA78" s="173" t="e">
        <f t="shared" si="416"/>
        <v>#N/A</v>
      </c>
      <c r="EB78" s="173" t="e">
        <f t="shared" si="417"/>
        <v>#N/A</v>
      </c>
      <c r="EC78" s="173" t="e">
        <f t="shared" si="418"/>
        <v>#N/A</v>
      </c>
      <c r="ED78" s="173" t="e">
        <f t="shared" si="419"/>
        <v>#N/A</v>
      </c>
      <c r="EE78" s="173" t="e">
        <f t="shared" si="420"/>
        <v>#N/A</v>
      </c>
      <c r="EF78" s="173" t="e">
        <f t="shared" si="421"/>
        <v>#N/A</v>
      </c>
      <c r="EG78" s="173" t="e">
        <f t="shared" si="422"/>
        <v>#N/A</v>
      </c>
      <c r="EH78" s="173" t="e">
        <f t="shared" si="423"/>
        <v>#N/A</v>
      </c>
      <c r="EI78" s="173" t="e">
        <f t="shared" si="424"/>
        <v>#N/A</v>
      </c>
      <c r="EJ78" s="173" t="e">
        <f t="shared" si="425"/>
        <v>#N/A</v>
      </c>
      <c r="EK78" s="173" t="e">
        <f t="shared" si="426"/>
        <v>#N/A</v>
      </c>
      <c r="EL78" s="173" t="e">
        <f t="shared" si="427"/>
        <v>#N/A</v>
      </c>
      <c r="EM78" s="173" t="e">
        <f t="shared" si="428"/>
        <v>#N/A</v>
      </c>
      <c r="EN78" s="173" t="e">
        <f t="shared" si="429"/>
        <v>#N/A</v>
      </c>
      <c r="EO78" s="173" t="e">
        <f t="shared" si="430"/>
        <v>#N/A</v>
      </c>
      <c r="EP78" s="173" t="e">
        <f t="shared" si="431"/>
        <v>#N/A</v>
      </c>
      <c r="EQ78" s="173" t="e">
        <f t="shared" si="432"/>
        <v>#N/A</v>
      </c>
      <c r="ER78" s="173" t="e">
        <f t="shared" si="433"/>
        <v>#N/A</v>
      </c>
      <c r="ES78" s="173" t="e">
        <f t="shared" si="434"/>
        <v>#N/A</v>
      </c>
      <c r="ET78" s="173" t="e">
        <f t="shared" si="435"/>
        <v>#N/A</v>
      </c>
      <c r="EU78" s="173" t="e">
        <f t="shared" si="436"/>
        <v>#N/A</v>
      </c>
      <c r="EV78" s="173" t="e">
        <f t="shared" si="437"/>
        <v>#N/A</v>
      </c>
      <c r="EW78" s="173" t="e">
        <f t="shared" si="438"/>
        <v>#N/A</v>
      </c>
      <c r="EX78" s="173" t="e">
        <f t="shared" si="439"/>
        <v>#N/A</v>
      </c>
      <c r="EY78" s="173" t="e">
        <f t="shared" si="440"/>
        <v>#N/A</v>
      </c>
      <c r="EZ78" s="173" t="e">
        <f t="shared" si="441"/>
        <v>#N/A</v>
      </c>
      <c r="FA78" s="173" t="e">
        <f t="shared" si="442"/>
        <v>#N/A</v>
      </c>
      <c r="FB78" s="173" t="e">
        <f t="shared" si="443"/>
        <v>#N/A</v>
      </c>
      <c r="FC78" s="173" t="e">
        <f t="shared" si="444"/>
        <v>#N/A</v>
      </c>
      <c r="FD78" s="173" t="e">
        <f t="shared" si="445"/>
        <v>#N/A</v>
      </c>
      <c r="FE78" s="173" t="e">
        <f t="shared" si="446"/>
        <v>#N/A</v>
      </c>
      <c r="FF78" s="173" t="e">
        <f t="shared" si="447"/>
        <v>#N/A</v>
      </c>
      <c r="FG78" s="173" t="e">
        <f t="shared" si="448"/>
        <v>#N/A</v>
      </c>
      <c r="FH78" s="173" t="e">
        <f t="shared" si="449"/>
        <v>#N/A</v>
      </c>
      <c r="FI78" s="173" t="e">
        <f t="shared" si="450"/>
        <v>#N/A</v>
      </c>
      <c r="FJ78" s="173" t="e">
        <f t="shared" si="451"/>
        <v>#N/A</v>
      </c>
      <c r="FK78" s="173" t="e">
        <f t="shared" si="452"/>
        <v>#N/A</v>
      </c>
      <c r="FL78" s="173" t="e">
        <f t="shared" si="453"/>
        <v>#N/A</v>
      </c>
      <c r="FM78" s="173" t="e">
        <f t="shared" si="454"/>
        <v>#N/A</v>
      </c>
      <c r="FN78" s="173" t="e">
        <f t="shared" si="455"/>
        <v>#N/A</v>
      </c>
      <c r="FO78" s="173" t="e">
        <f t="shared" si="456"/>
        <v>#N/A</v>
      </c>
      <c r="FP78" s="173" t="e">
        <f t="shared" si="457"/>
        <v>#N/A</v>
      </c>
      <c r="FQ78" s="173" t="e">
        <f t="shared" si="458"/>
        <v>#N/A</v>
      </c>
      <c r="FR78" s="173" t="e">
        <f t="shared" si="459"/>
        <v>#N/A</v>
      </c>
      <c r="FS78" s="173" t="e">
        <f t="shared" si="460"/>
        <v>#N/A</v>
      </c>
      <c r="FT78" s="173" t="e">
        <f t="shared" si="461"/>
        <v>#N/A</v>
      </c>
      <c r="FU78" s="173" t="e">
        <f t="shared" si="462"/>
        <v>#N/A</v>
      </c>
      <c r="FV78" s="173" t="e">
        <f t="shared" si="463"/>
        <v>#N/A</v>
      </c>
      <c r="FW78" s="173" t="e">
        <f t="shared" si="464"/>
        <v>#N/A</v>
      </c>
      <c r="FX78" s="173" t="e">
        <f t="shared" si="465"/>
        <v>#N/A</v>
      </c>
      <c r="FY78" s="173" t="e">
        <f t="shared" si="466"/>
        <v>#N/A</v>
      </c>
      <c r="FZ78" s="173" t="e">
        <f t="shared" si="467"/>
        <v>#N/A</v>
      </c>
      <c r="GA78" s="173" t="e">
        <f t="shared" si="468"/>
        <v>#N/A</v>
      </c>
      <c r="GB78" s="173" t="e">
        <f t="shared" si="469"/>
        <v>#N/A</v>
      </c>
      <c r="GC78" s="173" t="e">
        <f t="shared" si="470"/>
        <v>#N/A</v>
      </c>
      <c r="GD78" s="173" t="e">
        <f t="shared" si="471"/>
        <v>#N/A</v>
      </c>
      <c r="GE78" s="173" t="e">
        <f t="shared" si="472"/>
        <v>#N/A</v>
      </c>
      <c r="GF78" s="173" t="e">
        <f t="shared" si="473"/>
        <v>#N/A</v>
      </c>
      <c r="GG78" s="173" t="e">
        <f t="shared" si="474"/>
        <v>#N/A</v>
      </c>
      <c r="GH78" s="173" t="e">
        <f t="shared" si="475"/>
        <v>#N/A</v>
      </c>
      <c r="GI78" s="173" t="e">
        <f t="shared" si="476"/>
        <v>#N/A</v>
      </c>
      <c r="GJ78" s="173" t="e">
        <f t="shared" si="477"/>
        <v>#N/A</v>
      </c>
      <c r="GK78" s="173" t="e">
        <f t="shared" si="478"/>
        <v>#N/A</v>
      </c>
      <c r="GL78" s="173" t="e">
        <f t="shared" si="479"/>
        <v>#N/A</v>
      </c>
      <c r="GM78" s="173" t="e">
        <f t="shared" si="480"/>
        <v>#N/A</v>
      </c>
      <c r="GN78" s="173" t="e">
        <f t="shared" si="481"/>
        <v>#N/A</v>
      </c>
      <c r="GO78" s="173" t="e">
        <f t="shared" si="482"/>
        <v>#N/A</v>
      </c>
      <c r="GP78" s="173" t="e">
        <f t="shared" si="483"/>
        <v>#N/A</v>
      </c>
      <c r="GQ78" s="173" t="e">
        <f t="shared" si="484"/>
        <v>#N/A</v>
      </c>
      <c r="GR78" s="173" t="e">
        <f t="shared" si="485"/>
        <v>#N/A</v>
      </c>
      <c r="GS78" s="173" t="e">
        <f t="shared" si="486"/>
        <v>#N/A</v>
      </c>
      <c r="GT78" s="173" t="e">
        <f t="shared" si="487"/>
        <v>#N/A</v>
      </c>
      <c r="GU78" s="173" t="e">
        <f t="shared" si="488"/>
        <v>#N/A</v>
      </c>
      <c r="GV78" s="173" t="e">
        <f t="shared" si="489"/>
        <v>#N/A</v>
      </c>
      <c r="GW78" s="173" t="e">
        <f t="shared" si="490"/>
        <v>#N/A</v>
      </c>
      <c r="GX78" s="173" t="e">
        <f t="shared" si="491"/>
        <v>#N/A</v>
      </c>
      <c r="GY78" s="173" t="e">
        <f t="shared" si="492"/>
        <v>#N/A</v>
      </c>
      <c r="GZ78" s="173" t="e">
        <f t="shared" si="493"/>
        <v>#N/A</v>
      </c>
      <c r="HA78" s="173" t="e">
        <f t="shared" si="494"/>
        <v>#N/A</v>
      </c>
      <c r="HB78" s="173" t="e">
        <f t="shared" si="495"/>
        <v>#N/A</v>
      </c>
      <c r="HC78" s="173" t="e">
        <f t="shared" si="496"/>
        <v>#N/A</v>
      </c>
      <c r="HD78" s="173" t="e">
        <f t="shared" si="497"/>
        <v>#N/A</v>
      </c>
      <c r="HE78" s="173" t="e">
        <f t="shared" si="498"/>
        <v>#N/A</v>
      </c>
      <c r="HF78" s="173" t="e">
        <f t="shared" si="499"/>
        <v>#N/A</v>
      </c>
      <c r="HG78" s="173" t="e">
        <f t="shared" si="500"/>
        <v>#N/A</v>
      </c>
      <c r="HH78" s="173" t="e">
        <f t="shared" si="501"/>
        <v>#N/A</v>
      </c>
      <c r="HI78" s="173" t="e">
        <f t="shared" si="502"/>
        <v>#N/A</v>
      </c>
      <c r="HJ78" s="173" t="e">
        <f t="shared" si="503"/>
        <v>#N/A</v>
      </c>
      <c r="HK78" s="173" t="e">
        <f t="shared" si="504"/>
        <v>#N/A</v>
      </c>
      <c r="HL78" s="173" t="e">
        <f t="shared" si="505"/>
        <v>#N/A</v>
      </c>
      <c r="HM78" s="173" t="e">
        <f t="shared" si="506"/>
        <v>#N/A</v>
      </c>
      <c r="HN78" s="173" t="e">
        <f t="shared" si="507"/>
        <v>#N/A</v>
      </c>
      <c r="HO78" s="173" t="e">
        <f t="shared" si="508"/>
        <v>#N/A</v>
      </c>
      <c r="HP78" s="173" t="e">
        <f t="shared" si="509"/>
        <v>#N/A</v>
      </c>
      <c r="HQ78" s="173" t="e">
        <f t="shared" si="510"/>
        <v>#N/A</v>
      </c>
      <c r="HR78" s="173" t="e">
        <f t="shared" si="511"/>
        <v>#N/A</v>
      </c>
      <c r="HS78" s="173" t="e">
        <f t="shared" si="512"/>
        <v>#N/A</v>
      </c>
      <c r="HT78" s="173" t="e">
        <f t="shared" si="513"/>
        <v>#N/A</v>
      </c>
    </row>
    <row r="79" spans="1:228" hidden="1" x14ac:dyDescent="0.25">
      <c r="A79" s="4">
        <v>76</v>
      </c>
      <c r="B79" s="113"/>
      <c r="C79" s="121"/>
      <c r="D79" s="126" t="str">
        <f t="shared" si="405"/>
        <v/>
      </c>
      <c r="E79" s="99"/>
      <c r="F79" s="126" t="str">
        <f t="shared" si="406"/>
        <v/>
      </c>
      <c r="G79" s="121"/>
      <c r="H79" s="114"/>
      <c r="I79" s="36" t="str">
        <f t="shared" si="407"/>
        <v/>
      </c>
      <c r="J79" s="36" t="str">
        <f t="shared" si="408"/>
        <v/>
      </c>
      <c r="K79" s="77" t="str">
        <f t="shared" si="514"/>
        <v/>
      </c>
      <c r="L79" s="23"/>
      <c r="M79" s="58"/>
      <c r="N79" s="300"/>
      <c r="O79" s="78" t="str">
        <f>IF(AND(D79&gt;0,E79&gt;0,F79&gt;0),IF(ISBLANK(N79),IF(ISBLANK(L79),"",(F79-D79)*VLOOKUP(L79,VLookups!$A$4:$B$13,2,FALSE)),N79),"")</f>
        <v/>
      </c>
      <c r="P79" s="79" t="str">
        <f t="shared" si="409"/>
        <v/>
      </c>
      <c r="Q79" s="99"/>
      <c r="R79" s="290" t="str">
        <f>IF(AND(Q79&gt;0,E79&gt;0,NOT(O79="")),ABS(VLOOKUP($Q$1,VLookups!$A$43:$B$44,2,FALSE)-_xlfn.NORM.DIST(Q79,K79,O79,TRUE)),"")</f>
        <v/>
      </c>
      <c r="S79" s="98" t="str">
        <f>IF(AND($D79&gt;0,$E79&gt;0,$F79&gt;0,NOT(ISBLANK($L79))),_xlfn.NORM.INV(ABS(VLOOKUP($Q$1,VLookups!$A$43:$B$44,2,FALSE)-S$3),$K79,$O79),"")</f>
        <v/>
      </c>
      <c r="T79" s="97" t="str">
        <f>IF(AND($D79&gt;0,$E79&gt;0,$F79&gt;0,NOT(ISBLANK($L79))),_xlfn.NORM.INV(ABS(VLOOKUP($Q$1,VLookups!$A$43:$B$44,2,FALSE)-T$3),$K79,$O79),"")</f>
        <v/>
      </c>
      <c r="U79" s="98" t="str">
        <f>IF(AND($D79&gt;0,$E79&gt;0,$F79&gt;0,NOT(ISBLANK($L79))),_xlfn.NORM.INV(ABS(VLOOKUP($Q$1,VLookups!$A$43:$B$44,2,FALSE)-U$3),$K79,$O79),"")</f>
        <v/>
      </c>
      <c r="V79" s="97" t="str">
        <f>IF(AND($D79&gt;0,$E79&gt;0,$F79&gt;0,NOT(ISBLANK($L79))),_xlfn.NORM.INV(ABS(VLOOKUP($Q$1,VLookups!$A$43:$B$44,2,FALSE)-V$3),$K79,$O79),"")</f>
        <v/>
      </c>
      <c r="W79" s="98" t="str">
        <f>IF(AND($D79&gt;0,$E79&gt;0,$F79&gt;0,NOT(ISBLANK($L79))),_xlfn.NORM.INV(ABS(VLOOKUP($Q$1,VLookups!$A$43:$B$44,2,FALSE)-W$3),$K79,$O79),"")</f>
        <v/>
      </c>
      <c r="X79" s="97" t="str">
        <f>IF(AND($D79&gt;0,$E79&gt;0,$F79&gt;0,NOT(ISBLANK($L79))),_xlfn.NORM.INV(ABS(VLOOKUP($Q$1,VLookups!$A$43:$B$44,2,FALSE)-X$3),$K79,$O79),"")</f>
        <v/>
      </c>
      <c r="Y79" s="5"/>
      <c r="Z79" s="172"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3" t="e">
        <f t="shared" si="413"/>
        <v>#N/A</v>
      </c>
      <c r="DY79" s="173" t="e">
        <f t="shared" si="414"/>
        <v>#N/A</v>
      </c>
      <c r="DZ79" s="173" t="e">
        <f t="shared" si="415"/>
        <v>#N/A</v>
      </c>
      <c r="EA79" s="173" t="e">
        <f t="shared" si="416"/>
        <v>#N/A</v>
      </c>
      <c r="EB79" s="173" t="e">
        <f t="shared" si="417"/>
        <v>#N/A</v>
      </c>
      <c r="EC79" s="173" t="e">
        <f t="shared" si="418"/>
        <v>#N/A</v>
      </c>
      <c r="ED79" s="173" t="e">
        <f t="shared" si="419"/>
        <v>#N/A</v>
      </c>
      <c r="EE79" s="173" t="e">
        <f t="shared" si="420"/>
        <v>#N/A</v>
      </c>
      <c r="EF79" s="173" t="e">
        <f t="shared" si="421"/>
        <v>#N/A</v>
      </c>
      <c r="EG79" s="173" t="e">
        <f t="shared" si="422"/>
        <v>#N/A</v>
      </c>
      <c r="EH79" s="173" t="e">
        <f t="shared" si="423"/>
        <v>#N/A</v>
      </c>
      <c r="EI79" s="173" t="e">
        <f t="shared" si="424"/>
        <v>#N/A</v>
      </c>
      <c r="EJ79" s="173" t="e">
        <f t="shared" si="425"/>
        <v>#N/A</v>
      </c>
      <c r="EK79" s="173" t="e">
        <f t="shared" si="426"/>
        <v>#N/A</v>
      </c>
      <c r="EL79" s="173" t="e">
        <f t="shared" si="427"/>
        <v>#N/A</v>
      </c>
      <c r="EM79" s="173" t="e">
        <f t="shared" si="428"/>
        <v>#N/A</v>
      </c>
      <c r="EN79" s="173" t="e">
        <f t="shared" si="429"/>
        <v>#N/A</v>
      </c>
      <c r="EO79" s="173" t="e">
        <f t="shared" si="430"/>
        <v>#N/A</v>
      </c>
      <c r="EP79" s="173" t="e">
        <f t="shared" si="431"/>
        <v>#N/A</v>
      </c>
      <c r="EQ79" s="173" t="e">
        <f t="shared" si="432"/>
        <v>#N/A</v>
      </c>
      <c r="ER79" s="173" t="e">
        <f t="shared" si="433"/>
        <v>#N/A</v>
      </c>
      <c r="ES79" s="173" t="e">
        <f t="shared" si="434"/>
        <v>#N/A</v>
      </c>
      <c r="ET79" s="173" t="e">
        <f t="shared" si="435"/>
        <v>#N/A</v>
      </c>
      <c r="EU79" s="173" t="e">
        <f t="shared" si="436"/>
        <v>#N/A</v>
      </c>
      <c r="EV79" s="173" t="e">
        <f t="shared" si="437"/>
        <v>#N/A</v>
      </c>
      <c r="EW79" s="173" t="e">
        <f t="shared" si="438"/>
        <v>#N/A</v>
      </c>
      <c r="EX79" s="173" t="e">
        <f t="shared" si="439"/>
        <v>#N/A</v>
      </c>
      <c r="EY79" s="173" t="e">
        <f t="shared" si="440"/>
        <v>#N/A</v>
      </c>
      <c r="EZ79" s="173" t="e">
        <f t="shared" si="441"/>
        <v>#N/A</v>
      </c>
      <c r="FA79" s="173" t="e">
        <f t="shared" si="442"/>
        <v>#N/A</v>
      </c>
      <c r="FB79" s="173" t="e">
        <f t="shared" si="443"/>
        <v>#N/A</v>
      </c>
      <c r="FC79" s="173" t="e">
        <f t="shared" si="444"/>
        <v>#N/A</v>
      </c>
      <c r="FD79" s="173" t="e">
        <f t="shared" si="445"/>
        <v>#N/A</v>
      </c>
      <c r="FE79" s="173" t="e">
        <f t="shared" si="446"/>
        <v>#N/A</v>
      </c>
      <c r="FF79" s="173" t="e">
        <f t="shared" si="447"/>
        <v>#N/A</v>
      </c>
      <c r="FG79" s="173" t="e">
        <f t="shared" si="448"/>
        <v>#N/A</v>
      </c>
      <c r="FH79" s="173" t="e">
        <f t="shared" si="449"/>
        <v>#N/A</v>
      </c>
      <c r="FI79" s="173" t="e">
        <f t="shared" si="450"/>
        <v>#N/A</v>
      </c>
      <c r="FJ79" s="173" t="e">
        <f t="shared" si="451"/>
        <v>#N/A</v>
      </c>
      <c r="FK79" s="173" t="e">
        <f t="shared" si="452"/>
        <v>#N/A</v>
      </c>
      <c r="FL79" s="173" t="e">
        <f t="shared" si="453"/>
        <v>#N/A</v>
      </c>
      <c r="FM79" s="173" t="e">
        <f t="shared" si="454"/>
        <v>#N/A</v>
      </c>
      <c r="FN79" s="173" t="e">
        <f t="shared" si="455"/>
        <v>#N/A</v>
      </c>
      <c r="FO79" s="173" t="e">
        <f t="shared" si="456"/>
        <v>#N/A</v>
      </c>
      <c r="FP79" s="173" t="e">
        <f t="shared" si="457"/>
        <v>#N/A</v>
      </c>
      <c r="FQ79" s="173" t="e">
        <f t="shared" si="458"/>
        <v>#N/A</v>
      </c>
      <c r="FR79" s="173" t="e">
        <f t="shared" si="459"/>
        <v>#N/A</v>
      </c>
      <c r="FS79" s="173" t="e">
        <f t="shared" si="460"/>
        <v>#N/A</v>
      </c>
      <c r="FT79" s="173" t="e">
        <f t="shared" si="461"/>
        <v>#N/A</v>
      </c>
      <c r="FU79" s="173" t="e">
        <f t="shared" si="462"/>
        <v>#N/A</v>
      </c>
      <c r="FV79" s="173" t="e">
        <f t="shared" si="463"/>
        <v>#N/A</v>
      </c>
      <c r="FW79" s="173" t="e">
        <f t="shared" si="464"/>
        <v>#N/A</v>
      </c>
      <c r="FX79" s="173" t="e">
        <f t="shared" si="465"/>
        <v>#N/A</v>
      </c>
      <c r="FY79" s="173" t="e">
        <f t="shared" si="466"/>
        <v>#N/A</v>
      </c>
      <c r="FZ79" s="173" t="e">
        <f t="shared" si="467"/>
        <v>#N/A</v>
      </c>
      <c r="GA79" s="173" t="e">
        <f t="shared" si="468"/>
        <v>#N/A</v>
      </c>
      <c r="GB79" s="173" t="e">
        <f t="shared" si="469"/>
        <v>#N/A</v>
      </c>
      <c r="GC79" s="173" t="e">
        <f t="shared" si="470"/>
        <v>#N/A</v>
      </c>
      <c r="GD79" s="173" t="e">
        <f t="shared" si="471"/>
        <v>#N/A</v>
      </c>
      <c r="GE79" s="173" t="e">
        <f t="shared" si="472"/>
        <v>#N/A</v>
      </c>
      <c r="GF79" s="173" t="e">
        <f t="shared" si="473"/>
        <v>#N/A</v>
      </c>
      <c r="GG79" s="173" t="e">
        <f t="shared" si="474"/>
        <v>#N/A</v>
      </c>
      <c r="GH79" s="173" t="e">
        <f t="shared" si="475"/>
        <v>#N/A</v>
      </c>
      <c r="GI79" s="173" t="e">
        <f t="shared" si="476"/>
        <v>#N/A</v>
      </c>
      <c r="GJ79" s="173" t="e">
        <f t="shared" si="477"/>
        <v>#N/A</v>
      </c>
      <c r="GK79" s="173" t="e">
        <f t="shared" si="478"/>
        <v>#N/A</v>
      </c>
      <c r="GL79" s="173" t="e">
        <f t="shared" si="479"/>
        <v>#N/A</v>
      </c>
      <c r="GM79" s="173" t="e">
        <f t="shared" si="480"/>
        <v>#N/A</v>
      </c>
      <c r="GN79" s="173" t="e">
        <f t="shared" si="481"/>
        <v>#N/A</v>
      </c>
      <c r="GO79" s="173" t="e">
        <f t="shared" si="482"/>
        <v>#N/A</v>
      </c>
      <c r="GP79" s="173" t="e">
        <f t="shared" si="483"/>
        <v>#N/A</v>
      </c>
      <c r="GQ79" s="173" t="e">
        <f t="shared" si="484"/>
        <v>#N/A</v>
      </c>
      <c r="GR79" s="173" t="e">
        <f t="shared" si="485"/>
        <v>#N/A</v>
      </c>
      <c r="GS79" s="173" t="e">
        <f t="shared" si="486"/>
        <v>#N/A</v>
      </c>
      <c r="GT79" s="173" t="e">
        <f t="shared" si="487"/>
        <v>#N/A</v>
      </c>
      <c r="GU79" s="173" t="e">
        <f t="shared" si="488"/>
        <v>#N/A</v>
      </c>
      <c r="GV79" s="173" t="e">
        <f t="shared" si="489"/>
        <v>#N/A</v>
      </c>
      <c r="GW79" s="173" t="e">
        <f t="shared" si="490"/>
        <v>#N/A</v>
      </c>
      <c r="GX79" s="173" t="e">
        <f t="shared" si="491"/>
        <v>#N/A</v>
      </c>
      <c r="GY79" s="173" t="e">
        <f t="shared" si="492"/>
        <v>#N/A</v>
      </c>
      <c r="GZ79" s="173" t="e">
        <f t="shared" si="493"/>
        <v>#N/A</v>
      </c>
      <c r="HA79" s="173" t="e">
        <f t="shared" si="494"/>
        <v>#N/A</v>
      </c>
      <c r="HB79" s="173" t="e">
        <f t="shared" si="495"/>
        <v>#N/A</v>
      </c>
      <c r="HC79" s="173" t="e">
        <f t="shared" si="496"/>
        <v>#N/A</v>
      </c>
      <c r="HD79" s="173" t="e">
        <f t="shared" si="497"/>
        <v>#N/A</v>
      </c>
      <c r="HE79" s="173" t="e">
        <f t="shared" si="498"/>
        <v>#N/A</v>
      </c>
      <c r="HF79" s="173" t="e">
        <f t="shared" si="499"/>
        <v>#N/A</v>
      </c>
      <c r="HG79" s="173" t="e">
        <f t="shared" si="500"/>
        <v>#N/A</v>
      </c>
      <c r="HH79" s="173" t="e">
        <f t="shared" si="501"/>
        <v>#N/A</v>
      </c>
      <c r="HI79" s="173" t="e">
        <f t="shared" si="502"/>
        <v>#N/A</v>
      </c>
      <c r="HJ79" s="173" t="e">
        <f t="shared" si="503"/>
        <v>#N/A</v>
      </c>
      <c r="HK79" s="173" t="e">
        <f t="shared" si="504"/>
        <v>#N/A</v>
      </c>
      <c r="HL79" s="173" t="e">
        <f t="shared" si="505"/>
        <v>#N/A</v>
      </c>
      <c r="HM79" s="173" t="e">
        <f t="shared" si="506"/>
        <v>#N/A</v>
      </c>
      <c r="HN79" s="173" t="e">
        <f t="shared" si="507"/>
        <v>#N/A</v>
      </c>
      <c r="HO79" s="173" t="e">
        <f t="shared" si="508"/>
        <v>#N/A</v>
      </c>
      <c r="HP79" s="173" t="e">
        <f t="shared" si="509"/>
        <v>#N/A</v>
      </c>
      <c r="HQ79" s="173" t="e">
        <f t="shared" si="510"/>
        <v>#N/A</v>
      </c>
      <c r="HR79" s="173" t="e">
        <f t="shared" si="511"/>
        <v>#N/A</v>
      </c>
      <c r="HS79" s="173" t="e">
        <f t="shared" si="512"/>
        <v>#N/A</v>
      </c>
      <c r="HT79" s="173" t="e">
        <f t="shared" si="513"/>
        <v>#N/A</v>
      </c>
    </row>
    <row r="80" spans="1:228" hidden="1" x14ac:dyDescent="0.25">
      <c r="A80" s="4">
        <v>77</v>
      </c>
      <c r="B80" s="113"/>
      <c r="C80" s="121"/>
      <c r="D80" s="126" t="str">
        <f t="shared" si="405"/>
        <v/>
      </c>
      <c r="E80" s="99"/>
      <c r="F80" s="126" t="str">
        <f t="shared" si="406"/>
        <v/>
      </c>
      <c r="G80" s="121"/>
      <c r="H80" s="114"/>
      <c r="I80" s="36" t="str">
        <f t="shared" si="407"/>
        <v/>
      </c>
      <c r="J80" s="36" t="str">
        <f t="shared" si="408"/>
        <v/>
      </c>
      <c r="K80" s="77" t="str">
        <f t="shared" si="514"/>
        <v/>
      </c>
      <c r="L80" s="23"/>
      <c r="M80" s="58"/>
      <c r="N80" s="300"/>
      <c r="O80" s="78" t="str">
        <f>IF(AND(D80&gt;0,E80&gt;0,F80&gt;0),IF(ISBLANK(N80),IF(ISBLANK(L80),"",(F80-D80)*VLOOKUP(L80,VLookups!$A$4:$B$13,2,FALSE)),N80),"")</f>
        <v/>
      </c>
      <c r="P80" s="79" t="str">
        <f t="shared" si="409"/>
        <v/>
      </c>
      <c r="Q80" s="99"/>
      <c r="R80" s="290" t="str">
        <f>IF(AND(Q80&gt;0,E80&gt;0,NOT(O80="")),ABS(VLOOKUP($Q$1,VLookups!$A$43:$B$44,2,FALSE)-_xlfn.NORM.DIST(Q80,K80,O80,TRUE)),"")</f>
        <v/>
      </c>
      <c r="S80" s="98" t="str">
        <f>IF(AND($D80&gt;0,$E80&gt;0,$F80&gt;0,NOT(ISBLANK($L80))),_xlfn.NORM.INV(ABS(VLOOKUP($Q$1,VLookups!$A$43:$B$44,2,FALSE)-S$3),$K80,$O80),"")</f>
        <v/>
      </c>
      <c r="T80" s="97" t="str">
        <f>IF(AND($D80&gt;0,$E80&gt;0,$F80&gt;0,NOT(ISBLANK($L80))),_xlfn.NORM.INV(ABS(VLOOKUP($Q$1,VLookups!$A$43:$B$44,2,FALSE)-T$3),$K80,$O80),"")</f>
        <v/>
      </c>
      <c r="U80" s="98" t="str">
        <f>IF(AND($D80&gt;0,$E80&gt;0,$F80&gt;0,NOT(ISBLANK($L80))),_xlfn.NORM.INV(ABS(VLOOKUP($Q$1,VLookups!$A$43:$B$44,2,FALSE)-U$3),$K80,$O80),"")</f>
        <v/>
      </c>
      <c r="V80" s="97" t="str">
        <f>IF(AND($D80&gt;0,$E80&gt;0,$F80&gt;0,NOT(ISBLANK($L80))),_xlfn.NORM.INV(ABS(VLOOKUP($Q$1,VLookups!$A$43:$B$44,2,FALSE)-V$3),$K80,$O80),"")</f>
        <v/>
      </c>
      <c r="W80" s="98" t="str">
        <f>IF(AND($D80&gt;0,$E80&gt;0,$F80&gt;0,NOT(ISBLANK($L80))),_xlfn.NORM.INV(ABS(VLOOKUP($Q$1,VLookups!$A$43:$B$44,2,FALSE)-W$3),$K80,$O80),"")</f>
        <v/>
      </c>
      <c r="X80" s="97" t="str">
        <f>IF(AND($D80&gt;0,$E80&gt;0,$F80&gt;0,NOT(ISBLANK($L80))),_xlfn.NORM.INV(ABS(VLOOKUP($Q$1,VLookups!$A$43:$B$44,2,FALSE)-X$3),$K80,$O80),"")</f>
        <v/>
      </c>
      <c r="Y80" s="5"/>
      <c r="Z80" s="172"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3" t="e">
        <f t="shared" si="413"/>
        <v>#N/A</v>
      </c>
      <c r="DY80" s="173" t="e">
        <f t="shared" si="414"/>
        <v>#N/A</v>
      </c>
      <c r="DZ80" s="173" t="e">
        <f t="shared" si="415"/>
        <v>#N/A</v>
      </c>
      <c r="EA80" s="173" t="e">
        <f t="shared" si="416"/>
        <v>#N/A</v>
      </c>
      <c r="EB80" s="173" t="e">
        <f t="shared" si="417"/>
        <v>#N/A</v>
      </c>
      <c r="EC80" s="173" t="e">
        <f t="shared" si="418"/>
        <v>#N/A</v>
      </c>
      <c r="ED80" s="173" t="e">
        <f t="shared" si="419"/>
        <v>#N/A</v>
      </c>
      <c r="EE80" s="173" t="e">
        <f t="shared" si="420"/>
        <v>#N/A</v>
      </c>
      <c r="EF80" s="173" t="e">
        <f t="shared" si="421"/>
        <v>#N/A</v>
      </c>
      <c r="EG80" s="173" t="e">
        <f t="shared" si="422"/>
        <v>#N/A</v>
      </c>
      <c r="EH80" s="173" t="e">
        <f t="shared" si="423"/>
        <v>#N/A</v>
      </c>
      <c r="EI80" s="173" t="e">
        <f t="shared" si="424"/>
        <v>#N/A</v>
      </c>
      <c r="EJ80" s="173" t="e">
        <f t="shared" si="425"/>
        <v>#N/A</v>
      </c>
      <c r="EK80" s="173" t="e">
        <f t="shared" si="426"/>
        <v>#N/A</v>
      </c>
      <c r="EL80" s="173" t="e">
        <f t="shared" si="427"/>
        <v>#N/A</v>
      </c>
      <c r="EM80" s="173" t="e">
        <f t="shared" si="428"/>
        <v>#N/A</v>
      </c>
      <c r="EN80" s="173" t="e">
        <f t="shared" si="429"/>
        <v>#N/A</v>
      </c>
      <c r="EO80" s="173" t="e">
        <f t="shared" si="430"/>
        <v>#N/A</v>
      </c>
      <c r="EP80" s="173" t="e">
        <f t="shared" si="431"/>
        <v>#N/A</v>
      </c>
      <c r="EQ80" s="173" t="e">
        <f t="shared" si="432"/>
        <v>#N/A</v>
      </c>
      <c r="ER80" s="173" t="e">
        <f t="shared" si="433"/>
        <v>#N/A</v>
      </c>
      <c r="ES80" s="173" t="e">
        <f t="shared" si="434"/>
        <v>#N/A</v>
      </c>
      <c r="ET80" s="173" t="e">
        <f t="shared" si="435"/>
        <v>#N/A</v>
      </c>
      <c r="EU80" s="173" t="e">
        <f t="shared" si="436"/>
        <v>#N/A</v>
      </c>
      <c r="EV80" s="173" t="e">
        <f t="shared" si="437"/>
        <v>#N/A</v>
      </c>
      <c r="EW80" s="173" t="e">
        <f t="shared" si="438"/>
        <v>#N/A</v>
      </c>
      <c r="EX80" s="173" t="e">
        <f t="shared" si="439"/>
        <v>#N/A</v>
      </c>
      <c r="EY80" s="173" t="e">
        <f t="shared" si="440"/>
        <v>#N/A</v>
      </c>
      <c r="EZ80" s="173" t="e">
        <f t="shared" si="441"/>
        <v>#N/A</v>
      </c>
      <c r="FA80" s="173" t="e">
        <f t="shared" si="442"/>
        <v>#N/A</v>
      </c>
      <c r="FB80" s="173" t="e">
        <f t="shared" si="443"/>
        <v>#N/A</v>
      </c>
      <c r="FC80" s="173" t="e">
        <f t="shared" si="444"/>
        <v>#N/A</v>
      </c>
      <c r="FD80" s="173" t="e">
        <f t="shared" si="445"/>
        <v>#N/A</v>
      </c>
      <c r="FE80" s="173" t="e">
        <f t="shared" si="446"/>
        <v>#N/A</v>
      </c>
      <c r="FF80" s="173" t="e">
        <f t="shared" si="447"/>
        <v>#N/A</v>
      </c>
      <c r="FG80" s="173" t="e">
        <f t="shared" si="448"/>
        <v>#N/A</v>
      </c>
      <c r="FH80" s="173" t="e">
        <f t="shared" si="449"/>
        <v>#N/A</v>
      </c>
      <c r="FI80" s="173" t="e">
        <f t="shared" si="450"/>
        <v>#N/A</v>
      </c>
      <c r="FJ80" s="173" t="e">
        <f t="shared" si="451"/>
        <v>#N/A</v>
      </c>
      <c r="FK80" s="173" t="e">
        <f t="shared" si="452"/>
        <v>#N/A</v>
      </c>
      <c r="FL80" s="173" t="e">
        <f t="shared" si="453"/>
        <v>#N/A</v>
      </c>
      <c r="FM80" s="173" t="e">
        <f t="shared" si="454"/>
        <v>#N/A</v>
      </c>
      <c r="FN80" s="173" t="e">
        <f t="shared" si="455"/>
        <v>#N/A</v>
      </c>
      <c r="FO80" s="173" t="e">
        <f t="shared" si="456"/>
        <v>#N/A</v>
      </c>
      <c r="FP80" s="173" t="e">
        <f t="shared" si="457"/>
        <v>#N/A</v>
      </c>
      <c r="FQ80" s="173" t="e">
        <f t="shared" si="458"/>
        <v>#N/A</v>
      </c>
      <c r="FR80" s="173" t="e">
        <f t="shared" si="459"/>
        <v>#N/A</v>
      </c>
      <c r="FS80" s="173" t="e">
        <f t="shared" si="460"/>
        <v>#N/A</v>
      </c>
      <c r="FT80" s="173" t="e">
        <f t="shared" si="461"/>
        <v>#N/A</v>
      </c>
      <c r="FU80" s="173" t="e">
        <f t="shared" si="462"/>
        <v>#N/A</v>
      </c>
      <c r="FV80" s="173" t="e">
        <f t="shared" si="463"/>
        <v>#N/A</v>
      </c>
      <c r="FW80" s="173" t="e">
        <f t="shared" si="464"/>
        <v>#N/A</v>
      </c>
      <c r="FX80" s="173" t="e">
        <f t="shared" si="465"/>
        <v>#N/A</v>
      </c>
      <c r="FY80" s="173" t="e">
        <f t="shared" si="466"/>
        <v>#N/A</v>
      </c>
      <c r="FZ80" s="173" t="e">
        <f t="shared" si="467"/>
        <v>#N/A</v>
      </c>
      <c r="GA80" s="173" t="e">
        <f t="shared" si="468"/>
        <v>#N/A</v>
      </c>
      <c r="GB80" s="173" t="e">
        <f t="shared" si="469"/>
        <v>#N/A</v>
      </c>
      <c r="GC80" s="173" t="e">
        <f t="shared" si="470"/>
        <v>#N/A</v>
      </c>
      <c r="GD80" s="173" t="e">
        <f t="shared" si="471"/>
        <v>#N/A</v>
      </c>
      <c r="GE80" s="173" t="e">
        <f t="shared" si="472"/>
        <v>#N/A</v>
      </c>
      <c r="GF80" s="173" t="e">
        <f t="shared" si="473"/>
        <v>#N/A</v>
      </c>
      <c r="GG80" s="173" t="e">
        <f t="shared" si="474"/>
        <v>#N/A</v>
      </c>
      <c r="GH80" s="173" t="e">
        <f t="shared" si="475"/>
        <v>#N/A</v>
      </c>
      <c r="GI80" s="173" t="e">
        <f t="shared" si="476"/>
        <v>#N/A</v>
      </c>
      <c r="GJ80" s="173" t="e">
        <f t="shared" si="477"/>
        <v>#N/A</v>
      </c>
      <c r="GK80" s="173" t="e">
        <f t="shared" si="478"/>
        <v>#N/A</v>
      </c>
      <c r="GL80" s="173" t="e">
        <f t="shared" si="479"/>
        <v>#N/A</v>
      </c>
      <c r="GM80" s="173" t="e">
        <f t="shared" si="480"/>
        <v>#N/A</v>
      </c>
      <c r="GN80" s="173" t="e">
        <f t="shared" si="481"/>
        <v>#N/A</v>
      </c>
      <c r="GO80" s="173" t="e">
        <f t="shared" si="482"/>
        <v>#N/A</v>
      </c>
      <c r="GP80" s="173" t="e">
        <f t="shared" si="483"/>
        <v>#N/A</v>
      </c>
      <c r="GQ80" s="173" t="e">
        <f t="shared" si="484"/>
        <v>#N/A</v>
      </c>
      <c r="GR80" s="173" t="e">
        <f t="shared" si="485"/>
        <v>#N/A</v>
      </c>
      <c r="GS80" s="173" t="e">
        <f t="shared" si="486"/>
        <v>#N/A</v>
      </c>
      <c r="GT80" s="173" t="e">
        <f t="shared" si="487"/>
        <v>#N/A</v>
      </c>
      <c r="GU80" s="173" t="e">
        <f t="shared" si="488"/>
        <v>#N/A</v>
      </c>
      <c r="GV80" s="173" t="e">
        <f t="shared" si="489"/>
        <v>#N/A</v>
      </c>
      <c r="GW80" s="173" t="e">
        <f t="shared" si="490"/>
        <v>#N/A</v>
      </c>
      <c r="GX80" s="173" t="e">
        <f t="shared" si="491"/>
        <v>#N/A</v>
      </c>
      <c r="GY80" s="173" t="e">
        <f t="shared" si="492"/>
        <v>#N/A</v>
      </c>
      <c r="GZ80" s="173" t="e">
        <f t="shared" si="493"/>
        <v>#N/A</v>
      </c>
      <c r="HA80" s="173" t="e">
        <f t="shared" si="494"/>
        <v>#N/A</v>
      </c>
      <c r="HB80" s="173" t="e">
        <f t="shared" si="495"/>
        <v>#N/A</v>
      </c>
      <c r="HC80" s="173" t="e">
        <f t="shared" si="496"/>
        <v>#N/A</v>
      </c>
      <c r="HD80" s="173" t="e">
        <f t="shared" si="497"/>
        <v>#N/A</v>
      </c>
      <c r="HE80" s="173" t="e">
        <f t="shared" si="498"/>
        <v>#N/A</v>
      </c>
      <c r="HF80" s="173" t="e">
        <f t="shared" si="499"/>
        <v>#N/A</v>
      </c>
      <c r="HG80" s="173" t="e">
        <f t="shared" si="500"/>
        <v>#N/A</v>
      </c>
      <c r="HH80" s="173" t="e">
        <f t="shared" si="501"/>
        <v>#N/A</v>
      </c>
      <c r="HI80" s="173" t="e">
        <f t="shared" si="502"/>
        <v>#N/A</v>
      </c>
      <c r="HJ80" s="173" t="e">
        <f t="shared" si="503"/>
        <v>#N/A</v>
      </c>
      <c r="HK80" s="173" t="e">
        <f t="shared" si="504"/>
        <v>#N/A</v>
      </c>
      <c r="HL80" s="173" t="e">
        <f t="shared" si="505"/>
        <v>#N/A</v>
      </c>
      <c r="HM80" s="173" t="e">
        <f t="shared" si="506"/>
        <v>#N/A</v>
      </c>
      <c r="HN80" s="173" t="e">
        <f t="shared" si="507"/>
        <v>#N/A</v>
      </c>
      <c r="HO80" s="173" t="e">
        <f t="shared" si="508"/>
        <v>#N/A</v>
      </c>
      <c r="HP80" s="173" t="e">
        <f t="shared" si="509"/>
        <v>#N/A</v>
      </c>
      <c r="HQ80" s="173" t="e">
        <f t="shared" si="510"/>
        <v>#N/A</v>
      </c>
      <c r="HR80" s="173" t="e">
        <f t="shared" si="511"/>
        <v>#N/A</v>
      </c>
      <c r="HS80" s="173" t="e">
        <f t="shared" si="512"/>
        <v>#N/A</v>
      </c>
      <c r="HT80" s="173" t="e">
        <f t="shared" si="513"/>
        <v>#N/A</v>
      </c>
    </row>
    <row r="81" spans="1:228" hidden="1" x14ac:dyDescent="0.25">
      <c r="A81" s="4">
        <v>78</v>
      </c>
      <c r="B81" s="113"/>
      <c r="C81" s="121"/>
      <c r="D81" s="126" t="str">
        <f t="shared" si="405"/>
        <v/>
      </c>
      <c r="E81" s="99"/>
      <c r="F81" s="126" t="str">
        <f t="shared" si="406"/>
        <v/>
      </c>
      <c r="G81" s="121"/>
      <c r="H81" s="114"/>
      <c r="I81" s="36" t="str">
        <f t="shared" si="407"/>
        <v/>
      </c>
      <c r="J81" s="36" t="str">
        <f t="shared" si="408"/>
        <v/>
      </c>
      <c r="K81" s="77" t="str">
        <f t="shared" si="514"/>
        <v/>
      </c>
      <c r="L81" s="23"/>
      <c r="M81" s="58"/>
      <c r="N81" s="300"/>
      <c r="O81" s="78" t="str">
        <f>IF(AND(D81&gt;0,E81&gt;0,F81&gt;0),IF(ISBLANK(N81),IF(ISBLANK(L81),"",(F81-D81)*VLOOKUP(L81,VLookups!$A$4:$B$13,2,FALSE)),N81),"")</f>
        <v/>
      </c>
      <c r="P81" s="79" t="str">
        <f t="shared" si="409"/>
        <v/>
      </c>
      <c r="Q81" s="99"/>
      <c r="R81" s="290" t="str">
        <f>IF(AND(Q81&gt;0,E81&gt;0,NOT(O81="")),ABS(VLOOKUP($Q$1,VLookups!$A$43:$B$44,2,FALSE)-_xlfn.NORM.DIST(Q81,K81,O81,TRUE)),"")</f>
        <v/>
      </c>
      <c r="S81" s="98" t="str">
        <f>IF(AND($D81&gt;0,$E81&gt;0,$F81&gt;0,NOT(ISBLANK($L81))),_xlfn.NORM.INV(ABS(VLOOKUP($Q$1,VLookups!$A$43:$B$44,2,FALSE)-S$3),$K81,$O81),"")</f>
        <v/>
      </c>
      <c r="T81" s="97" t="str">
        <f>IF(AND($D81&gt;0,$E81&gt;0,$F81&gt;0,NOT(ISBLANK($L81))),_xlfn.NORM.INV(ABS(VLOOKUP($Q$1,VLookups!$A$43:$B$44,2,FALSE)-T$3),$K81,$O81),"")</f>
        <v/>
      </c>
      <c r="U81" s="98" t="str">
        <f>IF(AND($D81&gt;0,$E81&gt;0,$F81&gt;0,NOT(ISBLANK($L81))),_xlfn.NORM.INV(ABS(VLOOKUP($Q$1,VLookups!$A$43:$B$44,2,FALSE)-U$3),$K81,$O81),"")</f>
        <v/>
      </c>
      <c r="V81" s="97" t="str">
        <f>IF(AND($D81&gt;0,$E81&gt;0,$F81&gt;0,NOT(ISBLANK($L81))),_xlfn.NORM.INV(ABS(VLOOKUP($Q$1,VLookups!$A$43:$B$44,2,FALSE)-V$3),$K81,$O81),"")</f>
        <v/>
      </c>
      <c r="W81" s="98" t="str">
        <f>IF(AND($D81&gt;0,$E81&gt;0,$F81&gt;0,NOT(ISBLANK($L81))),_xlfn.NORM.INV(ABS(VLOOKUP($Q$1,VLookups!$A$43:$B$44,2,FALSE)-W$3),$K81,$O81),"")</f>
        <v/>
      </c>
      <c r="X81" s="97" t="str">
        <f>IF(AND($D81&gt;0,$E81&gt;0,$F81&gt;0,NOT(ISBLANK($L81))),_xlfn.NORM.INV(ABS(VLOOKUP($Q$1,VLookups!$A$43:$B$44,2,FALSE)-X$3),$K81,$O81),"")</f>
        <v/>
      </c>
      <c r="Y81" s="5"/>
      <c r="Z81" s="172"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3" t="e">
        <f t="shared" si="413"/>
        <v>#N/A</v>
      </c>
      <c r="DY81" s="173" t="e">
        <f t="shared" si="414"/>
        <v>#N/A</v>
      </c>
      <c r="DZ81" s="173" t="e">
        <f t="shared" si="415"/>
        <v>#N/A</v>
      </c>
      <c r="EA81" s="173" t="e">
        <f t="shared" si="416"/>
        <v>#N/A</v>
      </c>
      <c r="EB81" s="173" t="e">
        <f t="shared" si="417"/>
        <v>#N/A</v>
      </c>
      <c r="EC81" s="173" t="e">
        <f t="shared" si="418"/>
        <v>#N/A</v>
      </c>
      <c r="ED81" s="173" t="e">
        <f t="shared" si="419"/>
        <v>#N/A</v>
      </c>
      <c r="EE81" s="173" t="e">
        <f t="shared" si="420"/>
        <v>#N/A</v>
      </c>
      <c r="EF81" s="173" t="e">
        <f t="shared" si="421"/>
        <v>#N/A</v>
      </c>
      <c r="EG81" s="173" t="e">
        <f t="shared" si="422"/>
        <v>#N/A</v>
      </c>
      <c r="EH81" s="173" t="e">
        <f t="shared" si="423"/>
        <v>#N/A</v>
      </c>
      <c r="EI81" s="173" t="e">
        <f t="shared" si="424"/>
        <v>#N/A</v>
      </c>
      <c r="EJ81" s="173" t="e">
        <f t="shared" si="425"/>
        <v>#N/A</v>
      </c>
      <c r="EK81" s="173" t="e">
        <f t="shared" si="426"/>
        <v>#N/A</v>
      </c>
      <c r="EL81" s="173" t="e">
        <f t="shared" si="427"/>
        <v>#N/A</v>
      </c>
      <c r="EM81" s="173" t="e">
        <f t="shared" si="428"/>
        <v>#N/A</v>
      </c>
      <c r="EN81" s="173" t="e">
        <f t="shared" si="429"/>
        <v>#N/A</v>
      </c>
      <c r="EO81" s="173" t="e">
        <f t="shared" si="430"/>
        <v>#N/A</v>
      </c>
      <c r="EP81" s="173" t="e">
        <f t="shared" si="431"/>
        <v>#N/A</v>
      </c>
      <c r="EQ81" s="173" t="e">
        <f t="shared" si="432"/>
        <v>#N/A</v>
      </c>
      <c r="ER81" s="173" t="e">
        <f t="shared" si="433"/>
        <v>#N/A</v>
      </c>
      <c r="ES81" s="173" t="e">
        <f t="shared" si="434"/>
        <v>#N/A</v>
      </c>
      <c r="ET81" s="173" t="e">
        <f t="shared" si="435"/>
        <v>#N/A</v>
      </c>
      <c r="EU81" s="173" t="e">
        <f t="shared" si="436"/>
        <v>#N/A</v>
      </c>
      <c r="EV81" s="173" t="e">
        <f t="shared" si="437"/>
        <v>#N/A</v>
      </c>
      <c r="EW81" s="173" t="e">
        <f t="shared" si="438"/>
        <v>#N/A</v>
      </c>
      <c r="EX81" s="173" t="e">
        <f t="shared" si="439"/>
        <v>#N/A</v>
      </c>
      <c r="EY81" s="173" t="e">
        <f t="shared" si="440"/>
        <v>#N/A</v>
      </c>
      <c r="EZ81" s="173" t="e">
        <f t="shared" si="441"/>
        <v>#N/A</v>
      </c>
      <c r="FA81" s="173" t="e">
        <f t="shared" si="442"/>
        <v>#N/A</v>
      </c>
      <c r="FB81" s="173" t="e">
        <f t="shared" si="443"/>
        <v>#N/A</v>
      </c>
      <c r="FC81" s="173" t="e">
        <f t="shared" si="444"/>
        <v>#N/A</v>
      </c>
      <c r="FD81" s="173" t="e">
        <f t="shared" si="445"/>
        <v>#N/A</v>
      </c>
      <c r="FE81" s="173" t="e">
        <f t="shared" si="446"/>
        <v>#N/A</v>
      </c>
      <c r="FF81" s="173" t="e">
        <f t="shared" si="447"/>
        <v>#N/A</v>
      </c>
      <c r="FG81" s="173" t="e">
        <f t="shared" si="448"/>
        <v>#N/A</v>
      </c>
      <c r="FH81" s="173" t="e">
        <f t="shared" si="449"/>
        <v>#N/A</v>
      </c>
      <c r="FI81" s="173" t="e">
        <f t="shared" si="450"/>
        <v>#N/A</v>
      </c>
      <c r="FJ81" s="173" t="e">
        <f t="shared" si="451"/>
        <v>#N/A</v>
      </c>
      <c r="FK81" s="173" t="e">
        <f t="shared" si="452"/>
        <v>#N/A</v>
      </c>
      <c r="FL81" s="173" t="e">
        <f t="shared" si="453"/>
        <v>#N/A</v>
      </c>
      <c r="FM81" s="173" t="e">
        <f t="shared" si="454"/>
        <v>#N/A</v>
      </c>
      <c r="FN81" s="173" t="e">
        <f t="shared" si="455"/>
        <v>#N/A</v>
      </c>
      <c r="FO81" s="173" t="e">
        <f t="shared" si="456"/>
        <v>#N/A</v>
      </c>
      <c r="FP81" s="173" t="e">
        <f t="shared" si="457"/>
        <v>#N/A</v>
      </c>
      <c r="FQ81" s="173" t="e">
        <f t="shared" si="458"/>
        <v>#N/A</v>
      </c>
      <c r="FR81" s="173" t="e">
        <f t="shared" si="459"/>
        <v>#N/A</v>
      </c>
      <c r="FS81" s="173" t="e">
        <f t="shared" si="460"/>
        <v>#N/A</v>
      </c>
      <c r="FT81" s="173" t="e">
        <f t="shared" si="461"/>
        <v>#N/A</v>
      </c>
      <c r="FU81" s="173" t="e">
        <f t="shared" si="462"/>
        <v>#N/A</v>
      </c>
      <c r="FV81" s="173" t="e">
        <f t="shared" si="463"/>
        <v>#N/A</v>
      </c>
      <c r="FW81" s="173" t="e">
        <f t="shared" si="464"/>
        <v>#N/A</v>
      </c>
      <c r="FX81" s="173" t="e">
        <f t="shared" si="465"/>
        <v>#N/A</v>
      </c>
      <c r="FY81" s="173" t="e">
        <f t="shared" si="466"/>
        <v>#N/A</v>
      </c>
      <c r="FZ81" s="173" t="e">
        <f t="shared" si="467"/>
        <v>#N/A</v>
      </c>
      <c r="GA81" s="173" t="e">
        <f t="shared" si="468"/>
        <v>#N/A</v>
      </c>
      <c r="GB81" s="173" t="e">
        <f t="shared" si="469"/>
        <v>#N/A</v>
      </c>
      <c r="GC81" s="173" t="e">
        <f t="shared" si="470"/>
        <v>#N/A</v>
      </c>
      <c r="GD81" s="173" t="e">
        <f t="shared" si="471"/>
        <v>#N/A</v>
      </c>
      <c r="GE81" s="173" t="e">
        <f t="shared" si="472"/>
        <v>#N/A</v>
      </c>
      <c r="GF81" s="173" t="e">
        <f t="shared" si="473"/>
        <v>#N/A</v>
      </c>
      <c r="GG81" s="173" t="e">
        <f t="shared" si="474"/>
        <v>#N/A</v>
      </c>
      <c r="GH81" s="173" t="e">
        <f t="shared" si="475"/>
        <v>#N/A</v>
      </c>
      <c r="GI81" s="173" t="e">
        <f t="shared" si="476"/>
        <v>#N/A</v>
      </c>
      <c r="GJ81" s="173" t="e">
        <f t="shared" si="477"/>
        <v>#N/A</v>
      </c>
      <c r="GK81" s="173" t="e">
        <f t="shared" si="478"/>
        <v>#N/A</v>
      </c>
      <c r="GL81" s="173" t="e">
        <f t="shared" si="479"/>
        <v>#N/A</v>
      </c>
      <c r="GM81" s="173" t="e">
        <f t="shared" si="480"/>
        <v>#N/A</v>
      </c>
      <c r="GN81" s="173" t="e">
        <f t="shared" si="481"/>
        <v>#N/A</v>
      </c>
      <c r="GO81" s="173" t="e">
        <f t="shared" si="482"/>
        <v>#N/A</v>
      </c>
      <c r="GP81" s="173" t="e">
        <f t="shared" si="483"/>
        <v>#N/A</v>
      </c>
      <c r="GQ81" s="173" t="e">
        <f t="shared" si="484"/>
        <v>#N/A</v>
      </c>
      <c r="GR81" s="173" t="e">
        <f t="shared" si="485"/>
        <v>#N/A</v>
      </c>
      <c r="GS81" s="173" t="e">
        <f t="shared" si="486"/>
        <v>#N/A</v>
      </c>
      <c r="GT81" s="173" t="e">
        <f t="shared" si="487"/>
        <v>#N/A</v>
      </c>
      <c r="GU81" s="173" t="e">
        <f t="shared" si="488"/>
        <v>#N/A</v>
      </c>
      <c r="GV81" s="173" t="e">
        <f t="shared" si="489"/>
        <v>#N/A</v>
      </c>
      <c r="GW81" s="173" t="e">
        <f t="shared" si="490"/>
        <v>#N/A</v>
      </c>
      <c r="GX81" s="173" t="e">
        <f t="shared" si="491"/>
        <v>#N/A</v>
      </c>
      <c r="GY81" s="173" t="e">
        <f t="shared" si="492"/>
        <v>#N/A</v>
      </c>
      <c r="GZ81" s="173" t="e">
        <f t="shared" si="493"/>
        <v>#N/A</v>
      </c>
      <c r="HA81" s="173" t="e">
        <f t="shared" si="494"/>
        <v>#N/A</v>
      </c>
      <c r="HB81" s="173" t="e">
        <f t="shared" si="495"/>
        <v>#N/A</v>
      </c>
      <c r="HC81" s="173" t="e">
        <f t="shared" si="496"/>
        <v>#N/A</v>
      </c>
      <c r="HD81" s="173" t="e">
        <f t="shared" si="497"/>
        <v>#N/A</v>
      </c>
      <c r="HE81" s="173" t="e">
        <f t="shared" si="498"/>
        <v>#N/A</v>
      </c>
      <c r="HF81" s="173" t="e">
        <f t="shared" si="499"/>
        <v>#N/A</v>
      </c>
      <c r="HG81" s="173" t="e">
        <f t="shared" si="500"/>
        <v>#N/A</v>
      </c>
      <c r="HH81" s="173" t="e">
        <f t="shared" si="501"/>
        <v>#N/A</v>
      </c>
      <c r="HI81" s="173" t="e">
        <f t="shared" si="502"/>
        <v>#N/A</v>
      </c>
      <c r="HJ81" s="173" t="e">
        <f t="shared" si="503"/>
        <v>#N/A</v>
      </c>
      <c r="HK81" s="173" t="e">
        <f t="shared" si="504"/>
        <v>#N/A</v>
      </c>
      <c r="HL81" s="173" t="e">
        <f t="shared" si="505"/>
        <v>#N/A</v>
      </c>
      <c r="HM81" s="173" t="e">
        <f t="shared" si="506"/>
        <v>#N/A</v>
      </c>
      <c r="HN81" s="173" t="e">
        <f t="shared" si="507"/>
        <v>#N/A</v>
      </c>
      <c r="HO81" s="173" t="e">
        <f t="shared" si="508"/>
        <v>#N/A</v>
      </c>
      <c r="HP81" s="173" t="e">
        <f t="shared" si="509"/>
        <v>#N/A</v>
      </c>
      <c r="HQ81" s="173" t="e">
        <f t="shared" si="510"/>
        <v>#N/A</v>
      </c>
      <c r="HR81" s="173" t="e">
        <f t="shared" si="511"/>
        <v>#N/A</v>
      </c>
      <c r="HS81" s="173" t="e">
        <f t="shared" si="512"/>
        <v>#N/A</v>
      </c>
      <c r="HT81" s="173" t="e">
        <f t="shared" si="513"/>
        <v>#N/A</v>
      </c>
    </row>
    <row r="82" spans="1:228" hidden="1" x14ac:dyDescent="0.25">
      <c r="A82" s="4">
        <v>79</v>
      </c>
      <c r="B82" s="113"/>
      <c r="C82" s="121"/>
      <c r="D82" s="126" t="str">
        <f t="shared" si="405"/>
        <v/>
      </c>
      <c r="E82" s="99"/>
      <c r="F82" s="126" t="str">
        <f t="shared" si="406"/>
        <v/>
      </c>
      <c r="G82" s="121"/>
      <c r="H82" s="114"/>
      <c r="I82" s="36" t="str">
        <f t="shared" si="407"/>
        <v/>
      </c>
      <c r="J82" s="36" t="str">
        <f t="shared" si="408"/>
        <v/>
      </c>
      <c r="K82" s="77" t="str">
        <f t="shared" si="514"/>
        <v/>
      </c>
      <c r="L82" s="23"/>
      <c r="M82" s="58"/>
      <c r="N82" s="300"/>
      <c r="O82" s="78" t="str">
        <f>IF(AND(D82&gt;0,E82&gt;0,F82&gt;0),IF(ISBLANK(N82),IF(ISBLANK(L82),"",(F82-D82)*VLOOKUP(L82,VLookups!$A$4:$B$13,2,FALSE)),N82),"")</f>
        <v/>
      </c>
      <c r="P82" s="79" t="str">
        <f t="shared" si="409"/>
        <v/>
      </c>
      <c r="Q82" s="99"/>
      <c r="R82" s="290" t="str">
        <f>IF(AND(Q82&gt;0,E82&gt;0,NOT(O82="")),ABS(VLOOKUP($Q$1,VLookups!$A$43:$B$44,2,FALSE)-_xlfn.NORM.DIST(Q82,K82,O82,TRUE)),"")</f>
        <v/>
      </c>
      <c r="S82" s="98" t="str">
        <f>IF(AND($D82&gt;0,$E82&gt;0,$F82&gt;0,NOT(ISBLANK($L82))),_xlfn.NORM.INV(ABS(VLOOKUP($Q$1,VLookups!$A$43:$B$44,2,FALSE)-S$3),$K82,$O82),"")</f>
        <v/>
      </c>
      <c r="T82" s="97" t="str">
        <f>IF(AND($D82&gt;0,$E82&gt;0,$F82&gt;0,NOT(ISBLANK($L82))),_xlfn.NORM.INV(ABS(VLOOKUP($Q$1,VLookups!$A$43:$B$44,2,FALSE)-T$3),$K82,$O82),"")</f>
        <v/>
      </c>
      <c r="U82" s="98" t="str">
        <f>IF(AND($D82&gt;0,$E82&gt;0,$F82&gt;0,NOT(ISBLANK($L82))),_xlfn.NORM.INV(ABS(VLOOKUP($Q$1,VLookups!$A$43:$B$44,2,FALSE)-U$3),$K82,$O82),"")</f>
        <v/>
      </c>
      <c r="V82" s="97" t="str">
        <f>IF(AND($D82&gt;0,$E82&gt;0,$F82&gt;0,NOT(ISBLANK($L82))),_xlfn.NORM.INV(ABS(VLOOKUP($Q$1,VLookups!$A$43:$B$44,2,FALSE)-V$3),$K82,$O82),"")</f>
        <v/>
      </c>
      <c r="W82" s="98" t="str">
        <f>IF(AND($D82&gt;0,$E82&gt;0,$F82&gt;0,NOT(ISBLANK($L82))),_xlfn.NORM.INV(ABS(VLOOKUP($Q$1,VLookups!$A$43:$B$44,2,FALSE)-W$3),$K82,$O82),"")</f>
        <v/>
      </c>
      <c r="X82" s="97" t="str">
        <f>IF(AND($D82&gt;0,$E82&gt;0,$F82&gt;0,NOT(ISBLANK($L82))),_xlfn.NORM.INV(ABS(VLOOKUP($Q$1,VLookups!$A$43:$B$44,2,FALSE)-X$3),$K82,$O82),"")</f>
        <v/>
      </c>
      <c r="Y82" s="5"/>
      <c r="Z82" s="172"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3" t="e">
        <f t="shared" si="413"/>
        <v>#N/A</v>
      </c>
      <c r="DY82" s="173" t="e">
        <f t="shared" si="414"/>
        <v>#N/A</v>
      </c>
      <c r="DZ82" s="173" t="e">
        <f t="shared" si="415"/>
        <v>#N/A</v>
      </c>
      <c r="EA82" s="173" t="e">
        <f t="shared" si="416"/>
        <v>#N/A</v>
      </c>
      <c r="EB82" s="173" t="e">
        <f t="shared" si="417"/>
        <v>#N/A</v>
      </c>
      <c r="EC82" s="173" t="e">
        <f t="shared" si="418"/>
        <v>#N/A</v>
      </c>
      <c r="ED82" s="173" t="e">
        <f t="shared" si="419"/>
        <v>#N/A</v>
      </c>
      <c r="EE82" s="173" t="e">
        <f t="shared" si="420"/>
        <v>#N/A</v>
      </c>
      <c r="EF82" s="173" t="e">
        <f t="shared" si="421"/>
        <v>#N/A</v>
      </c>
      <c r="EG82" s="173" t="e">
        <f t="shared" si="422"/>
        <v>#N/A</v>
      </c>
      <c r="EH82" s="173" t="e">
        <f t="shared" si="423"/>
        <v>#N/A</v>
      </c>
      <c r="EI82" s="173" t="e">
        <f t="shared" si="424"/>
        <v>#N/A</v>
      </c>
      <c r="EJ82" s="173" t="e">
        <f t="shared" si="425"/>
        <v>#N/A</v>
      </c>
      <c r="EK82" s="173" t="e">
        <f t="shared" si="426"/>
        <v>#N/A</v>
      </c>
      <c r="EL82" s="173" t="e">
        <f t="shared" si="427"/>
        <v>#N/A</v>
      </c>
      <c r="EM82" s="173" t="e">
        <f t="shared" si="428"/>
        <v>#N/A</v>
      </c>
      <c r="EN82" s="173" t="e">
        <f t="shared" si="429"/>
        <v>#N/A</v>
      </c>
      <c r="EO82" s="173" t="e">
        <f t="shared" si="430"/>
        <v>#N/A</v>
      </c>
      <c r="EP82" s="173" t="e">
        <f t="shared" si="431"/>
        <v>#N/A</v>
      </c>
      <c r="EQ82" s="173" t="e">
        <f t="shared" si="432"/>
        <v>#N/A</v>
      </c>
      <c r="ER82" s="173" t="e">
        <f t="shared" si="433"/>
        <v>#N/A</v>
      </c>
      <c r="ES82" s="173" t="e">
        <f t="shared" si="434"/>
        <v>#N/A</v>
      </c>
      <c r="ET82" s="173" t="e">
        <f t="shared" si="435"/>
        <v>#N/A</v>
      </c>
      <c r="EU82" s="173" t="e">
        <f t="shared" si="436"/>
        <v>#N/A</v>
      </c>
      <c r="EV82" s="173" t="e">
        <f t="shared" si="437"/>
        <v>#N/A</v>
      </c>
      <c r="EW82" s="173" t="e">
        <f t="shared" si="438"/>
        <v>#N/A</v>
      </c>
      <c r="EX82" s="173" t="e">
        <f t="shared" si="439"/>
        <v>#N/A</v>
      </c>
      <c r="EY82" s="173" t="e">
        <f t="shared" si="440"/>
        <v>#N/A</v>
      </c>
      <c r="EZ82" s="173" t="e">
        <f t="shared" si="441"/>
        <v>#N/A</v>
      </c>
      <c r="FA82" s="173" t="e">
        <f t="shared" si="442"/>
        <v>#N/A</v>
      </c>
      <c r="FB82" s="173" t="e">
        <f t="shared" si="443"/>
        <v>#N/A</v>
      </c>
      <c r="FC82" s="173" t="e">
        <f t="shared" si="444"/>
        <v>#N/A</v>
      </c>
      <c r="FD82" s="173" t="e">
        <f t="shared" si="445"/>
        <v>#N/A</v>
      </c>
      <c r="FE82" s="173" t="e">
        <f t="shared" si="446"/>
        <v>#N/A</v>
      </c>
      <c r="FF82" s="173" t="e">
        <f t="shared" si="447"/>
        <v>#N/A</v>
      </c>
      <c r="FG82" s="173" t="e">
        <f t="shared" si="448"/>
        <v>#N/A</v>
      </c>
      <c r="FH82" s="173" t="e">
        <f t="shared" si="449"/>
        <v>#N/A</v>
      </c>
      <c r="FI82" s="173" t="e">
        <f t="shared" si="450"/>
        <v>#N/A</v>
      </c>
      <c r="FJ82" s="173" t="e">
        <f t="shared" si="451"/>
        <v>#N/A</v>
      </c>
      <c r="FK82" s="173" t="e">
        <f t="shared" si="452"/>
        <v>#N/A</v>
      </c>
      <c r="FL82" s="173" t="e">
        <f t="shared" si="453"/>
        <v>#N/A</v>
      </c>
      <c r="FM82" s="173" t="e">
        <f t="shared" si="454"/>
        <v>#N/A</v>
      </c>
      <c r="FN82" s="173" t="e">
        <f t="shared" si="455"/>
        <v>#N/A</v>
      </c>
      <c r="FO82" s="173" t="e">
        <f t="shared" si="456"/>
        <v>#N/A</v>
      </c>
      <c r="FP82" s="173" t="e">
        <f t="shared" si="457"/>
        <v>#N/A</v>
      </c>
      <c r="FQ82" s="173" t="e">
        <f t="shared" si="458"/>
        <v>#N/A</v>
      </c>
      <c r="FR82" s="173" t="e">
        <f t="shared" si="459"/>
        <v>#N/A</v>
      </c>
      <c r="FS82" s="173" t="e">
        <f t="shared" si="460"/>
        <v>#N/A</v>
      </c>
      <c r="FT82" s="173" t="e">
        <f t="shared" si="461"/>
        <v>#N/A</v>
      </c>
      <c r="FU82" s="173" t="e">
        <f t="shared" si="462"/>
        <v>#N/A</v>
      </c>
      <c r="FV82" s="173" t="e">
        <f t="shared" si="463"/>
        <v>#N/A</v>
      </c>
      <c r="FW82" s="173" t="e">
        <f t="shared" si="464"/>
        <v>#N/A</v>
      </c>
      <c r="FX82" s="173" t="e">
        <f t="shared" si="465"/>
        <v>#N/A</v>
      </c>
      <c r="FY82" s="173" t="e">
        <f t="shared" si="466"/>
        <v>#N/A</v>
      </c>
      <c r="FZ82" s="173" t="e">
        <f t="shared" si="467"/>
        <v>#N/A</v>
      </c>
      <c r="GA82" s="173" t="e">
        <f t="shared" si="468"/>
        <v>#N/A</v>
      </c>
      <c r="GB82" s="173" t="e">
        <f t="shared" si="469"/>
        <v>#N/A</v>
      </c>
      <c r="GC82" s="173" t="e">
        <f t="shared" si="470"/>
        <v>#N/A</v>
      </c>
      <c r="GD82" s="173" t="e">
        <f t="shared" si="471"/>
        <v>#N/A</v>
      </c>
      <c r="GE82" s="173" t="e">
        <f t="shared" si="472"/>
        <v>#N/A</v>
      </c>
      <c r="GF82" s="173" t="e">
        <f t="shared" si="473"/>
        <v>#N/A</v>
      </c>
      <c r="GG82" s="173" t="e">
        <f t="shared" si="474"/>
        <v>#N/A</v>
      </c>
      <c r="GH82" s="173" t="e">
        <f t="shared" si="475"/>
        <v>#N/A</v>
      </c>
      <c r="GI82" s="173" t="e">
        <f t="shared" si="476"/>
        <v>#N/A</v>
      </c>
      <c r="GJ82" s="173" t="e">
        <f t="shared" si="477"/>
        <v>#N/A</v>
      </c>
      <c r="GK82" s="173" t="e">
        <f t="shared" si="478"/>
        <v>#N/A</v>
      </c>
      <c r="GL82" s="173" t="e">
        <f t="shared" si="479"/>
        <v>#N/A</v>
      </c>
      <c r="GM82" s="173" t="e">
        <f t="shared" si="480"/>
        <v>#N/A</v>
      </c>
      <c r="GN82" s="173" t="e">
        <f t="shared" si="481"/>
        <v>#N/A</v>
      </c>
      <c r="GO82" s="173" t="e">
        <f t="shared" si="482"/>
        <v>#N/A</v>
      </c>
      <c r="GP82" s="173" t="e">
        <f t="shared" si="483"/>
        <v>#N/A</v>
      </c>
      <c r="GQ82" s="173" t="e">
        <f t="shared" si="484"/>
        <v>#N/A</v>
      </c>
      <c r="GR82" s="173" t="e">
        <f t="shared" si="485"/>
        <v>#N/A</v>
      </c>
      <c r="GS82" s="173" t="e">
        <f t="shared" si="486"/>
        <v>#N/A</v>
      </c>
      <c r="GT82" s="173" t="e">
        <f t="shared" si="487"/>
        <v>#N/A</v>
      </c>
      <c r="GU82" s="173" t="e">
        <f t="shared" si="488"/>
        <v>#N/A</v>
      </c>
      <c r="GV82" s="173" t="e">
        <f t="shared" si="489"/>
        <v>#N/A</v>
      </c>
      <c r="GW82" s="173" t="e">
        <f t="shared" si="490"/>
        <v>#N/A</v>
      </c>
      <c r="GX82" s="173" t="e">
        <f t="shared" si="491"/>
        <v>#N/A</v>
      </c>
      <c r="GY82" s="173" t="e">
        <f t="shared" si="492"/>
        <v>#N/A</v>
      </c>
      <c r="GZ82" s="173" t="e">
        <f t="shared" si="493"/>
        <v>#N/A</v>
      </c>
      <c r="HA82" s="173" t="e">
        <f t="shared" si="494"/>
        <v>#N/A</v>
      </c>
      <c r="HB82" s="173" t="e">
        <f t="shared" si="495"/>
        <v>#N/A</v>
      </c>
      <c r="HC82" s="173" t="e">
        <f t="shared" si="496"/>
        <v>#N/A</v>
      </c>
      <c r="HD82" s="173" t="e">
        <f t="shared" si="497"/>
        <v>#N/A</v>
      </c>
      <c r="HE82" s="173" t="e">
        <f t="shared" si="498"/>
        <v>#N/A</v>
      </c>
      <c r="HF82" s="173" t="e">
        <f t="shared" si="499"/>
        <v>#N/A</v>
      </c>
      <c r="HG82" s="173" t="e">
        <f t="shared" si="500"/>
        <v>#N/A</v>
      </c>
      <c r="HH82" s="173" t="e">
        <f t="shared" si="501"/>
        <v>#N/A</v>
      </c>
      <c r="HI82" s="173" t="e">
        <f t="shared" si="502"/>
        <v>#N/A</v>
      </c>
      <c r="HJ82" s="173" t="e">
        <f t="shared" si="503"/>
        <v>#N/A</v>
      </c>
      <c r="HK82" s="173" t="e">
        <f t="shared" si="504"/>
        <v>#N/A</v>
      </c>
      <c r="HL82" s="173" t="e">
        <f t="shared" si="505"/>
        <v>#N/A</v>
      </c>
      <c r="HM82" s="173" t="e">
        <f t="shared" si="506"/>
        <v>#N/A</v>
      </c>
      <c r="HN82" s="173" t="e">
        <f t="shared" si="507"/>
        <v>#N/A</v>
      </c>
      <c r="HO82" s="173" t="e">
        <f t="shared" si="508"/>
        <v>#N/A</v>
      </c>
      <c r="HP82" s="173" t="e">
        <f t="shared" si="509"/>
        <v>#N/A</v>
      </c>
      <c r="HQ82" s="173" t="e">
        <f t="shared" si="510"/>
        <v>#N/A</v>
      </c>
      <c r="HR82" s="173" t="e">
        <f t="shared" si="511"/>
        <v>#N/A</v>
      </c>
      <c r="HS82" s="173" t="e">
        <f t="shared" si="512"/>
        <v>#N/A</v>
      </c>
      <c r="HT82" s="173" t="e">
        <f t="shared" si="513"/>
        <v>#N/A</v>
      </c>
    </row>
    <row r="83" spans="1:228" hidden="1" x14ac:dyDescent="0.25">
      <c r="A83" s="4">
        <v>80</v>
      </c>
      <c r="B83" s="113"/>
      <c r="C83" s="121"/>
      <c r="D83" s="126" t="str">
        <f t="shared" si="405"/>
        <v/>
      </c>
      <c r="E83" s="99"/>
      <c r="F83" s="126" t="str">
        <f t="shared" si="406"/>
        <v/>
      </c>
      <c r="G83" s="121"/>
      <c r="H83" s="114"/>
      <c r="I83" s="36" t="str">
        <f t="shared" si="407"/>
        <v/>
      </c>
      <c r="J83" s="36" t="str">
        <f t="shared" si="408"/>
        <v/>
      </c>
      <c r="K83" s="77" t="str">
        <f t="shared" si="514"/>
        <v/>
      </c>
      <c r="L83" s="23"/>
      <c r="M83" s="58"/>
      <c r="N83" s="300"/>
      <c r="O83" s="78" t="str">
        <f>IF(AND(D83&gt;0,E83&gt;0,F83&gt;0),IF(ISBLANK(N83),IF(ISBLANK(L83),"",(F83-D83)*VLOOKUP(L83,VLookups!$A$4:$B$13,2,FALSE)),N83),"")</f>
        <v/>
      </c>
      <c r="P83" s="79" t="str">
        <f t="shared" si="409"/>
        <v/>
      </c>
      <c r="Q83" s="99"/>
      <c r="R83" s="290" t="str">
        <f>IF(AND(Q83&gt;0,E83&gt;0,NOT(O83="")),ABS(VLOOKUP($Q$1,VLookups!$A$43:$B$44,2,FALSE)-_xlfn.NORM.DIST(Q83,K83,O83,TRUE)),"")</f>
        <v/>
      </c>
      <c r="S83" s="98" t="str">
        <f>IF(AND($D83&gt;0,$E83&gt;0,$F83&gt;0,NOT(ISBLANK($L83))),_xlfn.NORM.INV(ABS(VLOOKUP($Q$1,VLookups!$A$43:$B$44,2,FALSE)-S$3),$K83,$O83),"")</f>
        <v/>
      </c>
      <c r="T83" s="97" t="str">
        <f>IF(AND($D83&gt;0,$E83&gt;0,$F83&gt;0,NOT(ISBLANK($L83))),_xlfn.NORM.INV(ABS(VLOOKUP($Q$1,VLookups!$A$43:$B$44,2,FALSE)-T$3),$K83,$O83),"")</f>
        <v/>
      </c>
      <c r="U83" s="98" t="str">
        <f>IF(AND($D83&gt;0,$E83&gt;0,$F83&gt;0,NOT(ISBLANK($L83))),_xlfn.NORM.INV(ABS(VLOOKUP($Q$1,VLookups!$A$43:$B$44,2,FALSE)-U$3),$K83,$O83),"")</f>
        <v/>
      </c>
      <c r="V83" s="97" t="str">
        <f>IF(AND($D83&gt;0,$E83&gt;0,$F83&gt;0,NOT(ISBLANK($L83))),_xlfn.NORM.INV(ABS(VLOOKUP($Q$1,VLookups!$A$43:$B$44,2,FALSE)-V$3),$K83,$O83),"")</f>
        <v/>
      </c>
      <c r="W83" s="98" t="str">
        <f>IF(AND($D83&gt;0,$E83&gt;0,$F83&gt;0,NOT(ISBLANK($L83))),_xlfn.NORM.INV(ABS(VLOOKUP($Q$1,VLookups!$A$43:$B$44,2,FALSE)-W$3),$K83,$O83),"")</f>
        <v/>
      </c>
      <c r="X83" s="97" t="str">
        <f>IF(AND($D83&gt;0,$E83&gt;0,$F83&gt;0,NOT(ISBLANK($L83))),_xlfn.NORM.INV(ABS(VLOOKUP($Q$1,VLookups!$A$43:$B$44,2,FALSE)-X$3),$K83,$O83),"")</f>
        <v/>
      </c>
      <c r="Y83" s="5"/>
      <c r="Z83" s="172"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3" t="e">
        <f t="shared" si="413"/>
        <v>#N/A</v>
      </c>
      <c r="DY83" s="173" t="e">
        <f t="shared" si="414"/>
        <v>#N/A</v>
      </c>
      <c r="DZ83" s="173" t="e">
        <f t="shared" si="415"/>
        <v>#N/A</v>
      </c>
      <c r="EA83" s="173" t="e">
        <f t="shared" si="416"/>
        <v>#N/A</v>
      </c>
      <c r="EB83" s="173" t="e">
        <f t="shared" si="417"/>
        <v>#N/A</v>
      </c>
      <c r="EC83" s="173" t="e">
        <f t="shared" si="418"/>
        <v>#N/A</v>
      </c>
      <c r="ED83" s="173" t="e">
        <f t="shared" si="419"/>
        <v>#N/A</v>
      </c>
      <c r="EE83" s="173" t="e">
        <f t="shared" si="420"/>
        <v>#N/A</v>
      </c>
      <c r="EF83" s="173" t="e">
        <f t="shared" si="421"/>
        <v>#N/A</v>
      </c>
      <c r="EG83" s="173" t="e">
        <f t="shared" si="422"/>
        <v>#N/A</v>
      </c>
      <c r="EH83" s="173" t="e">
        <f t="shared" si="423"/>
        <v>#N/A</v>
      </c>
      <c r="EI83" s="173" t="e">
        <f t="shared" si="424"/>
        <v>#N/A</v>
      </c>
      <c r="EJ83" s="173" t="e">
        <f t="shared" si="425"/>
        <v>#N/A</v>
      </c>
      <c r="EK83" s="173" t="e">
        <f t="shared" si="426"/>
        <v>#N/A</v>
      </c>
      <c r="EL83" s="173" t="e">
        <f t="shared" si="427"/>
        <v>#N/A</v>
      </c>
      <c r="EM83" s="173" t="e">
        <f t="shared" si="428"/>
        <v>#N/A</v>
      </c>
      <c r="EN83" s="173" t="e">
        <f t="shared" si="429"/>
        <v>#N/A</v>
      </c>
      <c r="EO83" s="173" t="e">
        <f t="shared" si="430"/>
        <v>#N/A</v>
      </c>
      <c r="EP83" s="173" t="e">
        <f t="shared" si="431"/>
        <v>#N/A</v>
      </c>
      <c r="EQ83" s="173" t="e">
        <f t="shared" si="432"/>
        <v>#N/A</v>
      </c>
      <c r="ER83" s="173" t="e">
        <f t="shared" si="433"/>
        <v>#N/A</v>
      </c>
      <c r="ES83" s="173" t="e">
        <f t="shared" si="434"/>
        <v>#N/A</v>
      </c>
      <c r="ET83" s="173" t="e">
        <f t="shared" si="435"/>
        <v>#N/A</v>
      </c>
      <c r="EU83" s="173" t="e">
        <f t="shared" si="436"/>
        <v>#N/A</v>
      </c>
      <c r="EV83" s="173" t="e">
        <f t="shared" si="437"/>
        <v>#N/A</v>
      </c>
      <c r="EW83" s="173" t="e">
        <f t="shared" si="438"/>
        <v>#N/A</v>
      </c>
      <c r="EX83" s="173" t="e">
        <f t="shared" si="439"/>
        <v>#N/A</v>
      </c>
      <c r="EY83" s="173" t="e">
        <f t="shared" si="440"/>
        <v>#N/A</v>
      </c>
      <c r="EZ83" s="173" t="e">
        <f t="shared" si="441"/>
        <v>#N/A</v>
      </c>
      <c r="FA83" s="173" t="e">
        <f t="shared" si="442"/>
        <v>#N/A</v>
      </c>
      <c r="FB83" s="173" t="e">
        <f t="shared" si="443"/>
        <v>#N/A</v>
      </c>
      <c r="FC83" s="173" t="e">
        <f t="shared" si="444"/>
        <v>#N/A</v>
      </c>
      <c r="FD83" s="173" t="e">
        <f t="shared" si="445"/>
        <v>#N/A</v>
      </c>
      <c r="FE83" s="173" t="e">
        <f t="shared" si="446"/>
        <v>#N/A</v>
      </c>
      <c r="FF83" s="173" t="e">
        <f t="shared" si="447"/>
        <v>#N/A</v>
      </c>
      <c r="FG83" s="173" t="e">
        <f t="shared" si="448"/>
        <v>#N/A</v>
      </c>
      <c r="FH83" s="173" t="e">
        <f t="shared" si="449"/>
        <v>#N/A</v>
      </c>
      <c r="FI83" s="173" t="e">
        <f t="shared" si="450"/>
        <v>#N/A</v>
      </c>
      <c r="FJ83" s="173" t="e">
        <f t="shared" si="451"/>
        <v>#N/A</v>
      </c>
      <c r="FK83" s="173" t="e">
        <f t="shared" si="452"/>
        <v>#N/A</v>
      </c>
      <c r="FL83" s="173" t="e">
        <f t="shared" si="453"/>
        <v>#N/A</v>
      </c>
      <c r="FM83" s="173" t="e">
        <f t="shared" si="454"/>
        <v>#N/A</v>
      </c>
      <c r="FN83" s="173" t="e">
        <f t="shared" si="455"/>
        <v>#N/A</v>
      </c>
      <c r="FO83" s="173" t="e">
        <f t="shared" si="456"/>
        <v>#N/A</v>
      </c>
      <c r="FP83" s="173" t="e">
        <f t="shared" si="457"/>
        <v>#N/A</v>
      </c>
      <c r="FQ83" s="173" t="e">
        <f t="shared" si="458"/>
        <v>#N/A</v>
      </c>
      <c r="FR83" s="173" t="e">
        <f t="shared" si="459"/>
        <v>#N/A</v>
      </c>
      <c r="FS83" s="173" t="e">
        <f t="shared" si="460"/>
        <v>#N/A</v>
      </c>
      <c r="FT83" s="173" t="e">
        <f t="shared" si="461"/>
        <v>#N/A</v>
      </c>
      <c r="FU83" s="173" t="e">
        <f t="shared" si="462"/>
        <v>#N/A</v>
      </c>
      <c r="FV83" s="173" t="e">
        <f t="shared" si="463"/>
        <v>#N/A</v>
      </c>
      <c r="FW83" s="173" t="e">
        <f t="shared" si="464"/>
        <v>#N/A</v>
      </c>
      <c r="FX83" s="173" t="e">
        <f t="shared" si="465"/>
        <v>#N/A</v>
      </c>
      <c r="FY83" s="173" t="e">
        <f t="shared" si="466"/>
        <v>#N/A</v>
      </c>
      <c r="FZ83" s="173" t="e">
        <f t="shared" si="467"/>
        <v>#N/A</v>
      </c>
      <c r="GA83" s="173" t="e">
        <f t="shared" si="468"/>
        <v>#N/A</v>
      </c>
      <c r="GB83" s="173" t="e">
        <f t="shared" si="469"/>
        <v>#N/A</v>
      </c>
      <c r="GC83" s="173" t="e">
        <f t="shared" si="470"/>
        <v>#N/A</v>
      </c>
      <c r="GD83" s="173" t="e">
        <f t="shared" si="471"/>
        <v>#N/A</v>
      </c>
      <c r="GE83" s="173" t="e">
        <f t="shared" si="472"/>
        <v>#N/A</v>
      </c>
      <c r="GF83" s="173" t="e">
        <f t="shared" si="473"/>
        <v>#N/A</v>
      </c>
      <c r="GG83" s="173" t="e">
        <f t="shared" si="474"/>
        <v>#N/A</v>
      </c>
      <c r="GH83" s="173" t="e">
        <f t="shared" si="475"/>
        <v>#N/A</v>
      </c>
      <c r="GI83" s="173" t="e">
        <f t="shared" si="476"/>
        <v>#N/A</v>
      </c>
      <c r="GJ83" s="173" t="e">
        <f t="shared" si="477"/>
        <v>#N/A</v>
      </c>
      <c r="GK83" s="173" t="e">
        <f t="shared" si="478"/>
        <v>#N/A</v>
      </c>
      <c r="GL83" s="173" t="e">
        <f t="shared" si="479"/>
        <v>#N/A</v>
      </c>
      <c r="GM83" s="173" t="e">
        <f t="shared" si="480"/>
        <v>#N/A</v>
      </c>
      <c r="GN83" s="173" t="e">
        <f t="shared" si="481"/>
        <v>#N/A</v>
      </c>
      <c r="GO83" s="173" t="e">
        <f t="shared" si="482"/>
        <v>#N/A</v>
      </c>
      <c r="GP83" s="173" t="e">
        <f t="shared" si="483"/>
        <v>#N/A</v>
      </c>
      <c r="GQ83" s="173" t="e">
        <f t="shared" si="484"/>
        <v>#N/A</v>
      </c>
      <c r="GR83" s="173" t="e">
        <f t="shared" si="485"/>
        <v>#N/A</v>
      </c>
      <c r="GS83" s="173" t="e">
        <f t="shared" si="486"/>
        <v>#N/A</v>
      </c>
      <c r="GT83" s="173" t="e">
        <f t="shared" si="487"/>
        <v>#N/A</v>
      </c>
      <c r="GU83" s="173" t="e">
        <f t="shared" si="488"/>
        <v>#N/A</v>
      </c>
      <c r="GV83" s="173" t="e">
        <f t="shared" si="489"/>
        <v>#N/A</v>
      </c>
      <c r="GW83" s="173" t="e">
        <f t="shared" si="490"/>
        <v>#N/A</v>
      </c>
      <c r="GX83" s="173" t="e">
        <f t="shared" si="491"/>
        <v>#N/A</v>
      </c>
      <c r="GY83" s="173" t="e">
        <f t="shared" si="492"/>
        <v>#N/A</v>
      </c>
      <c r="GZ83" s="173" t="e">
        <f t="shared" si="493"/>
        <v>#N/A</v>
      </c>
      <c r="HA83" s="173" t="e">
        <f t="shared" si="494"/>
        <v>#N/A</v>
      </c>
      <c r="HB83" s="173" t="e">
        <f t="shared" si="495"/>
        <v>#N/A</v>
      </c>
      <c r="HC83" s="173" t="e">
        <f t="shared" si="496"/>
        <v>#N/A</v>
      </c>
      <c r="HD83" s="173" t="e">
        <f t="shared" si="497"/>
        <v>#N/A</v>
      </c>
      <c r="HE83" s="173" t="e">
        <f t="shared" si="498"/>
        <v>#N/A</v>
      </c>
      <c r="HF83" s="173" t="e">
        <f t="shared" si="499"/>
        <v>#N/A</v>
      </c>
      <c r="HG83" s="173" t="e">
        <f t="shared" si="500"/>
        <v>#N/A</v>
      </c>
      <c r="HH83" s="173" t="e">
        <f t="shared" si="501"/>
        <v>#N/A</v>
      </c>
      <c r="HI83" s="173" t="e">
        <f t="shared" si="502"/>
        <v>#N/A</v>
      </c>
      <c r="HJ83" s="173" t="e">
        <f t="shared" si="503"/>
        <v>#N/A</v>
      </c>
      <c r="HK83" s="173" t="e">
        <f t="shared" si="504"/>
        <v>#N/A</v>
      </c>
      <c r="HL83" s="173" t="e">
        <f t="shared" si="505"/>
        <v>#N/A</v>
      </c>
      <c r="HM83" s="173" t="e">
        <f t="shared" si="506"/>
        <v>#N/A</v>
      </c>
      <c r="HN83" s="173" t="e">
        <f t="shared" si="507"/>
        <v>#N/A</v>
      </c>
      <c r="HO83" s="173" t="e">
        <f t="shared" si="508"/>
        <v>#N/A</v>
      </c>
      <c r="HP83" s="173" t="e">
        <f t="shared" si="509"/>
        <v>#N/A</v>
      </c>
      <c r="HQ83" s="173" t="e">
        <f t="shared" si="510"/>
        <v>#N/A</v>
      </c>
      <c r="HR83" s="173" t="e">
        <f t="shared" si="511"/>
        <v>#N/A</v>
      </c>
      <c r="HS83" s="173" t="e">
        <f t="shared" si="512"/>
        <v>#N/A</v>
      </c>
      <c r="HT83" s="173" t="e">
        <f t="shared" si="513"/>
        <v>#N/A</v>
      </c>
    </row>
    <row r="84" spans="1:228" hidden="1" x14ac:dyDescent="0.25">
      <c r="A84" s="4">
        <v>81</v>
      </c>
      <c r="B84" s="113"/>
      <c r="C84" s="121"/>
      <c r="D84" s="126" t="str">
        <f t="shared" si="405"/>
        <v/>
      </c>
      <c r="E84" s="99"/>
      <c r="F84" s="126" t="str">
        <f t="shared" si="406"/>
        <v/>
      </c>
      <c r="G84" s="121"/>
      <c r="H84" s="114"/>
      <c r="I84" s="36" t="str">
        <f t="shared" si="407"/>
        <v/>
      </c>
      <c r="J84" s="36" t="str">
        <f t="shared" si="408"/>
        <v/>
      </c>
      <c r="K84" s="77" t="str">
        <f t="shared" si="514"/>
        <v/>
      </c>
      <c r="L84" s="23"/>
      <c r="M84" s="58"/>
      <c r="N84" s="300"/>
      <c r="O84" s="78" t="str">
        <f>IF(AND(D84&gt;0,E84&gt;0,F84&gt;0),IF(ISBLANK(N84),IF(ISBLANK(L84),"",(F84-D84)*VLOOKUP(L84,VLookups!$A$4:$B$13,2,FALSE)),N84),"")</f>
        <v/>
      </c>
      <c r="P84" s="79" t="str">
        <f t="shared" si="409"/>
        <v/>
      </c>
      <c r="Q84" s="99"/>
      <c r="R84" s="290" t="str">
        <f>IF(AND(Q84&gt;0,E84&gt;0,NOT(O84="")),ABS(VLOOKUP($Q$1,VLookups!$A$43:$B$44,2,FALSE)-_xlfn.NORM.DIST(Q84,K84,O84,TRUE)),"")</f>
        <v/>
      </c>
      <c r="S84" s="98" t="str">
        <f>IF(AND($D84&gt;0,$E84&gt;0,$F84&gt;0,NOT(ISBLANK($L84))),_xlfn.NORM.INV(ABS(VLOOKUP($Q$1,VLookups!$A$43:$B$44,2,FALSE)-S$3),$K84,$O84),"")</f>
        <v/>
      </c>
      <c r="T84" s="97" t="str">
        <f>IF(AND($D84&gt;0,$E84&gt;0,$F84&gt;0,NOT(ISBLANK($L84))),_xlfn.NORM.INV(ABS(VLOOKUP($Q$1,VLookups!$A$43:$B$44,2,FALSE)-T$3),$K84,$O84),"")</f>
        <v/>
      </c>
      <c r="U84" s="98" t="str">
        <f>IF(AND($D84&gt;0,$E84&gt;0,$F84&gt;0,NOT(ISBLANK($L84))),_xlfn.NORM.INV(ABS(VLOOKUP($Q$1,VLookups!$A$43:$B$44,2,FALSE)-U$3),$K84,$O84),"")</f>
        <v/>
      </c>
      <c r="V84" s="97" t="str">
        <f>IF(AND($D84&gt;0,$E84&gt;0,$F84&gt;0,NOT(ISBLANK($L84))),_xlfn.NORM.INV(ABS(VLOOKUP($Q$1,VLookups!$A$43:$B$44,2,FALSE)-V$3),$K84,$O84),"")</f>
        <v/>
      </c>
      <c r="W84" s="98" t="str">
        <f>IF(AND($D84&gt;0,$E84&gt;0,$F84&gt;0,NOT(ISBLANK($L84))),_xlfn.NORM.INV(ABS(VLOOKUP($Q$1,VLookups!$A$43:$B$44,2,FALSE)-W$3),$K84,$O84),"")</f>
        <v/>
      </c>
      <c r="X84" s="97" t="str">
        <f>IF(AND($D84&gt;0,$E84&gt;0,$F84&gt;0,NOT(ISBLANK($L84))),_xlfn.NORM.INV(ABS(VLOOKUP($Q$1,VLookups!$A$43:$B$44,2,FALSE)-X$3),$K84,$O84),"")</f>
        <v/>
      </c>
      <c r="Y84" s="5"/>
      <c r="Z84" s="172"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3" t="e">
        <f t="shared" si="413"/>
        <v>#N/A</v>
      </c>
      <c r="DY84" s="173" t="e">
        <f t="shared" si="414"/>
        <v>#N/A</v>
      </c>
      <c r="DZ84" s="173" t="e">
        <f t="shared" si="415"/>
        <v>#N/A</v>
      </c>
      <c r="EA84" s="173" t="e">
        <f t="shared" si="416"/>
        <v>#N/A</v>
      </c>
      <c r="EB84" s="173" t="e">
        <f t="shared" si="417"/>
        <v>#N/A</v>
      </c>
      <c r="EC84" s="173" t="e">
        <f t="shared" si="418"/>
        <v>#N/A</v>
      </c>
      <c r="ED84" s="173" t="e">
        <f t="shared" si="419"/>
        <v>#N/A</v>
      </c>
      <c r="EE84" s="173" t="e">
        <f t="shared" si="420"/>
        <v>#N/A</v>
      </c>
      <c r="EF84" s="173" t="e">
        <f t="shared" si="421"/>
        <v>#N/A</v>
      </c>
      <c r="EG84" s="173" t="e">
        <f t="shared" si="422"/>
        <v>#N/A</v>
      </c>
      <c r="EH84" s="173" t="e">
        <f t="shared" si="423"/>
        <v>#N/A</v>
      </c>
      <c r="EI84" s="173" t="e">
        <f t="shared" si="424"/>
        <v>#N/A</v>
      </c>
      <c r="EJ84" s="173" t="e">
        <f t="shared" si="425"/>
        <v>#N/A</v>
      </c>
      <c r="EK84" s="173" t="e">
        <f t="shared" si="426"/>
        <v>#N/A</v>
      </c>
      <c r="EL84" s="173" t="e">
        <f t="shared" si="427"/>
        <v>#N/A</v>
      </c>
      <c r="EM84" s="173" t="e">
        <f t="shared" si="428"/>
        <v>#N/A</v>
      </c>
      <c r="EN84" s="173" t="e">
        <f t="shared" si="429"/>
        <v>#N/A</v>
      </c>
      <c r="EO84" s="173" t="e">
        <f t="shared" si="430"/>
        <v>#N/A</v>
      </c>
      <c r="EP84" s="173" t="e">
        <f t="shared" si="431"/>
        <v>#N/A</v>
      </c>
      <c r="EQ84" s="173" t="e">
        <f t="shared" si="432"/>
        <v>#N/A</v>
      </c>
      <c r="ER84" s="173" t="e">
        <f t="shared" si="433"/>
        <v>#N/A</v>
      </c>
      <c r="ES84" s="173" t="e">
        <f t="shared" si="434"/>
        <v>#N/A</v>
      </c>
      <c r="ET84" s="173" t="e">
        <f t="shared" si="435"/>
        <v>#N/A</v>
      </c>
      <c r="EU84" s="173" t="e">
        <f t="shared" si="436"/>
        <v>#N/A</v>
      </c>
      <c r="EV84" s="173" t="e">
        <f t="shared" si="437"/>
        <v>#N/A</v>
      </c>
      <c r="EW84" s="173" t="e">
        <f t="shared" si="438"/>
        <v>#N/A</v>
      </c>
      <c r="EX84" s="173" t="e">
        <f t="shared" si="439"/>
        <v>#N/A</v>
      </c>
      <c r="EY84" s="173" t="e">
        <f t="shared" si="440"/>
        <v>#N/A</v>
      </c>
      <c r="EZ84" s="173" t="e">
        <f t="shared" si="441"/>
        <v>#N/A</v>
      </c>
      <c r="FA84" s="173" t="e">
        <f t="shared" si="442"/>
        <v>#N/A</v>
      </c>
      <c r="FB84" s="173" t="e">
        <f t="shared" si="443"/>
        <v>#N/A</v>
      </c>
      <c r="FC84" s="173" t="e">
        <f t="shared" si="444"/>
        <v>#N/A</v>
      </c>
      <c r="FD84" s="173" t="e">
        <f t="shared" si="445"/>
        <v>#N/A</v>
      </c>
      <c r="FE84" s="173" t="e">
        <f t="shared" si="446"/>
        <v>#N/A</v>
      </c>
      <c r="FF84" s="173" t="e">
        <f t="shared" si="447"/>
        <v>#N/A</v>
      </c>
      <c r="FG84" s="173" t="e">
        <f t="shared" si="448"/>
        <v>#N/A</v>
      </c>
      <c r="FH84" s="173" t="e">
        <f t="shared" si="449"/>
        <v>#N/A</v>
      </c>
      <c r="FI84" s="173" t="e">
        <f t="shared" si="450"/>
        <v>#N/A</v>
      </c>
      <c r="FJ84" s="173" t="e">
        <f t="shared" si="451"/>
        <v>#N/A</v>
      </c>
      <c r="FK84" s="173" t="e">
        <f t="shared" si="452"/>
        <v>#N/A</v>
      </c>
      <c r="FL84" s="173" t="e">
        <f t="shared" si="453"/>
        <v>#N/A</v>
      </c>
      <c r="FM84" s="173" t="e">
        <f t="shared" si="454"/>
        <v>#N/A</v>
      </c>
      <c r="FN84" s="173" t="e">
        <f t="shared" si="455"/>
        <v>#N/A</v>
      </c>
      <c r="FO84" s="173" t="e">
        <f t="shared" si="456"/>
        <v>#N/A</v>
      </c>
      <c r="FP84" s="173" t="e">
        <f t="shared" si="457"/>
        <v>#N/A</v>
      </c>
      <c r="FQ84" s="173" t="e">
        <f t="shared" si="458"/>
        <v>#N/A</v>
      </c>
      <c r="FR84" s="173" t="e">
        <f t="shared" si="459"/>
        <v>#N/A</v>
      </c>
      <c r="FS84" s="173" t="e">
        <f t="shared" si="460"/>
        <v>#N/A</v>
      </c>
      <c r="FT84" s="173" t="e">
        <f t="shared" si="461"/>
        <v>#N/A</v>
      </c>
      <c r="FU84" s="173" t="e">
        <f t="shared" si="462"/>
        <v>#N/A</v>
      </c>
      <c r="FV84" s="173" t="e">
        <f t="shared" si="463"/>
        <v>#N/A</v>
      </c>
      <c r="FW84" s="173" t="e">
        <f t="shared" si="464"/>
        <v>#N/A</v>
      </c>
      <c r="FX84" s="173" t="e">
        <f t="shared" si="465"/>
        <v>#N/A</v>
      </c>
      <c r="FY84" s="173" t="e">
        <f t="shared" si="466"/>
        <v>#N/A</v>
      </c>
      <c r="FZ84" s="173" t="e">
        <f t="shared" si="467"/>
        <v>#N/A</v>
      </c>
      <c r="GA84" s="173" t="e">
        <f t="shared" si="468"/>
        <v>#N/A</v>
      </c>
      <c r="GB84" s="173" t="e">
        <f t="shared" si="469"/>
        <v>#N/A</v>
      </c>
      <c r="GC84" s="173" t="e">
        <f t="shared" si="470"/>
        <v>#N/A</v>
      </c>
      <c r="GD84" s="173" t="e">
        <f t="shared" si="471"/>
        <v>#N/A</v>
      </c>
      <c r="GE84" s="173" t="e">
        <f t="shared" si="472"/>
        <v>#N/A</v>
      </c>
      <c r="GF84" s="173" t="e">
        <f t="shared" si="473"/>
        <v>#N/A</v>
      </c>
      <c r="GG84" s="173" t="e">
        <f t="shared" si="474"/>
        <v>#N/A</v>
      </c>
      <c r="GH84" s="173" t="e">
        <f t="shared" si="475"/>
        <v>#N/A</v>
      </c>
      <c r="GI84" s="173" t="e">
        <f t="shared" si="476"/>
        <v>#N/A</v>
      </c>
      <c r="GJ84" s="173" t="e">
        <f t="shared" si="477"/>
        <v>#N/A</v>
      </c>
      <c r="GK84" s="173" t="e">
        <f t="shared" si="478"/>
        <v>#N/A</v>
      </c>
      <c r="GL84" s="173" t="e">
        <f t="shared" si="479"/>
        <v>#N/A</v>
      </c>
      <c r="GM84" s="173" t="e">
        <f t="shared" si="480"/>
        <v>#N/A</v>
      </c>
      <c r="GN84" s="173" t="e">
        <f t="shared" si="481"/>
        <v>#N/A</v>
      </c>
      <c r="GO84" s="173" t="e">
        <f t="shared" si="482"/>
        <v>#N/A</v>
      </c>
      <c r="GP84" s="173" t="e">
        <f t="shared" si="483"/>
        <v>#N/A</v>
      </c>
      <c r="GQ84" s="173" t="e">
        <f t="shared" si="484"/>
        <v>#N/A</v>
      </c>
      <c r="GR84" s="173" t="e">
        <f t="shared" si="485"/>
        <v>#N/A</v>
      </c>
      <c r="GS84" s="173" t="e">
        <f t="shared" si="486"/>
        <v>#N/A</v>
      </c>
      <c r="GT84" s="173" t="e">
        <f t="shared" si="487"/>
        <v>#N/A</v>
      </c>
      <c r="GU84" s="173" t="e">
        <f t="shared" si="488"/>
        <v>#N/A</v>
      </c>
      <c r="GV84" s="173" t="e">
        <f t="shared" si="489"/>
        <v>#N/A</v>
      </c>
      <c r="GW84" s="173" t="e">
        <f t="shared" si="490"/>
        <v>#N/A</v>
      </c>
      <c r="GX84" s="173" t="e">
        <f t="shared" si="491"/>
        <v>#N/A</v>
      </c>
      <c r="GY84" s="173" t="e">
        <f t="shared" si="492"/>
        <v>#N/A</v>
      </c>
      <c r="GZ84" s="173" t="e">
        <f t="shared" si="493"/>
        <v>#N/A</v>
      </c>
      <c r="HA84" s="173" t="e">
        <f t="shared" si="494"/>
        <v>#N/A</v>
      </c>
      <c r="HB84" s="173" t="e">
        <f t="shared" si="495"/>
        <v>#N/A</v>
      </c>
      <c r="HC84" s="173" t="e">
        <f t="shared" si="496"/>
        <v>#N/A</v>
      </c>
      <c r="HD84" s="173" t="e">
        <f t="shared" si="497"/>
        <v>#N/A</v>
      </c>
      <c r="HE84" s="173" t="e">
        <f t="shared" si="498"/>
        <v>#N/A</v>
      </c>
      <c r="HF84" s="173" t="e">
        <f t="shared" si="499"/>
        <v>#N/A</v>
      </c>
      <c r="HG84" s="173" t="e">
        <f t="shared" si="500"/>
        <v>#N/A</v>
      </c>
      <c r="HH84" s="173" t="e">
        <f t="shared" si="501"/>
        <v>#N/A</v>
      </c>
      <c r="HI84" s="173" t="e">
        <f t="shared" si="502"/>
        <v>#N/A</v>
      </c>
      <c r="HJ84" s="173" t="e">
        <f t="shared" si="503"/>
        <v>#N/A</v>
      </c>
      <c r="HK84" s="173" t="e">
        <f t="shared" si="504"/>
        <v>#N/A</v>
      </c>
      <c r="HL84" s="173" t="e">
        <f t="shared" si="505"/>
        <v>#N/A</v>
      </c>
      <c r="HM84" s="173" t="e">
        <f t="shared" si="506"/>
        <v>#N/A</v>
      </c>
      <c r="HN84" s="173" t="e">
        <f t="shared" si="507"/>
        <v>#N/A</v>
      </c>
      <c r="HO84" s="173" t="e">
        <f t="shared" si="508"/>
        <v>#N/A</v>
      </c>
      <c r="HP84" s="173" t="e">
        <f t="shared" si="509"/>
        <v>#N/A</v>
      </c>
      <c r="HQ84" s="173" t="e">
        <f t="shared" si="510"/>
        <v>#N/A</v>
      </c>
      <c r="HR84" s="173" t="e">
        <f t="shared" si="511"/>
        <v>#N/A</v>
      </c>
      <c r="HS84" s="173" t="e">
        <f t="shared" si="512"/>
        <v>#N/A</v>
      </c>
      <c r="HT84" s="173" t="e">
        <f t="shared" si="513"/>
        <v>#N/A</v>
      </c>
    </row>
    <row r="85" spans="1:228" hidden="1" x14ac:dyDescent="0.25">
      <c r="A85" s="4">
        <v>82</v>
      </c>
      <c r="B85" s="113"/>
      <c r="C85" s="121"/>
      <c r="D85" s="126" t="str">
        <f t="shared" si="405"/>
        <v/>
      </c>
      <c r="E85" s="99"/>
      <c r="F85" s="126" t="str">
        <f t="shared" si="406"/>
        <v/>
      </c>
      <c r="G85" s="121"/>
      <c r="H85" s="114"/>
      <c r="I85" s="36" t="str">
        <f t="shared" si="407"/>
        <v/>
      </c>
      <c r="J85" s="36" t="str">
        <f t="shared" si="408"/>
        <v/>
      </c>
      <c r="K85" s="77" t="str">
        <f t="shared" si="514"/>
        <v/>
      </c>
      <c r="L85" s="23"/>
      <c r="M85" s="58"/>
      <c r="N85" s="300"/>
      <c r="O85" s="78" t="str">
        <f>IF(AND(D85&gt;0,E85&gt;0,F85&gt;0),IF(ISBLANK(N85),IF(ISBLANK(L85),"",(F85-D85)*VLOOKUP(L85,VLookups!$A$4:$B$13,2,FALSE)),N85),"")</f>
        <v/>
      </c>
      <c r="P85" s="79" t="str">
        <f t="shared" si="409"/>
        <v/>
      </c>
      <c r="Q85" s="99"/>
      <c r="R85" s="290" t="str">
        <f>IF(AND(Q85&gt;0,E85&gt;0,NOT(O85="")),ABS(VLOOKUP($Q$1,VLookups!$A$43:$B$44,2,FALSE)-_xlfn.NORM.DIST(Q85,K85,O85,TRUE)),"")</f>
        <v/>
      </c>
      <c r="S85" s="98" t="str">
        <f>IF(AND($D85&gt;0,$E85&gt;0,$F85&gt;0,NOT(ISBLANK($L85))),_xlfn.NORM.INV(ABS(VLOOKUP($Q$1,VLookups!$A$43:$B$44,2,FALSE)-S$3),$K85,$O85),"")</f>
        <v/>
      </c>
      <c r="T85" s="97" t="str">
        <f>IF(AND($D85&gt;0,$E85&gt;0,$F85&gt;0,NOT(ISBLANK($L85))),_xlfn.NORM.INV(ABS(VLOOKUP($Q$1,VLookups!$A$43:$B$44,2,FALSE)-T$3),$K85,$O85),"")</f>
        <v/>
      </c>
      <c r="U85" s="98" t="str">
        <f>IF(AND($D85&gt;0,$E85&gt;0,$F85&gt;0,NOT(ISBLANK($L85))),_xlfn.NORM.INV(ABS(VLOOKUP($Q$1,VLookups!$A$43:$B$44,2,FALSE)-U$3),$K85,$O85),"")</f>
        <v/>
      </c>
      <c r="V85" s="97" t="str">
        <f>IF(AND($D85&gt;0,$E85&gt;0,$F85&gt;0,NOT(ISBLANK($L85))),_xlfn.NORM.INV(ABS(VLOOKUP($Q$1,VLookups!$A$43:$B$44,2,FALSE)-V$3),$K85,$O85),"")</f>
        <v/>
      </c>
      <c r="W85" s="98" t="str">
        <f>IF(AND($D85&gt;0,$E85&gt;0,$F85&gt;0,NOT(ISBLANK($L85))),_xlfn.NORM.INV(ABS(VLOOKUP($Q$1,VLookups!$A$43:$B$44,2,FALSE)-W$3),$K85,$O85),"")</f>
        <v/>
      </c>
      <c r="X85" s="97" t="str">
        <f>IF(AND($D85&gt;0,$E85&gt;0,$F85&gt;0,NOT(ISBLANK($L85))),_xlfn.NORM.INV(ABS(VLOOKUP($Q$1,VLookups!$A$43:$B$44,2,FALSE)-X$3),$K85,$O85),"")</f>
        <v/>
      </c>
      <c r="Y85" s="5"/>
      <c r="Z85" s="172"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3" t="e">
        <f t="shared" si="413"/>
        <v>#N/A</v>
      </c>
      <c r="DY85" s="173" t="e">
        <f t="shared" si="414"/>
        <v>#N/A</v>
      </c>
      <c r="DZ85" s="173" t="e">
        <f t="shared" si="415"/>
        <v>#N/A</v>
      </c>
      <c r="EA85" s="173" t="e">
        <f t="shared" si="416"/>
        <v>#N/A</v>
      </c>
      <c r="EB85" s="173" t="e">
        <f t="shared" si="417"/>
        <v>#N/A</v>
      </c>
      <c r="EC85" s="173" t="e">
        <f t="shared" si="418"/>
        <v>#N/A</v>
      </c>
      <c r="ED85" s="173" t="e">
        <f t="shared" si="419"/>
        <v>#N/A</v>
      </c>
      <c r="EE85" s="173" t="e">
        <f t="shared" si="420"/>
        <v>#N/A</v>
      </c>
      <c r="EF85" s="173" t="e">
        <f t="shared" si="421"/>
        <v>#N/A</v>
      </c>
      <c r="EG85" s="173" t="e">
        <f t="shared" si="422"/>
        <v>#N/A</v>
      </c>
      <c r="EH85" s="173" t="e">
        <f t="shared" si="423"/>
        <v>#N/A</v>
      </c>
      <c r="EI85" s="173" t="e">
        <f t="shared" si="424"/>
        <v>#N/A</v>
      </c>
      <c r="EJ85" s="173" t="e">
        <f t="shared" si="425"/>
        <v>#N/A</v>
      </c>
      <c r="EK85" s="173" t="e">
        <f t="shared" si="426"/>
        <v>#N/A</v>
      </c>
      <c r="EL85" s="173" t="e">
        <f t="shared" si="427"/>
        <v>#N/A</v>
      </c>
      <c r="EM85" s="173" t="e">
        <f t="shared" si="428"/>
        <v>#N/A</v>
      </c>
      <c r="EN85" s="173" t="e">
        <f t="shared" si="429"/>
        <v>#N/A</v>
      </c>
      <c r="EO85" s="173" t="e">
        <f t="shared" si="430"/>
        <v>#N/A</v>
      </c>
      <c r="EP85" s="173" t="e">
        <f t="shared" si="431"/>
        <v>#N/A</v>
      </c>
      <c r="EQ85" s="173" t="e">
        <f t="shared" si="432"/>
        <v>#N/A</v>
      </c>
      <c r="ER85" s="173" t="e">
        <f t="shared" si="433"/>
        <v>#N/A</v>
      </c>
      <c r="ES85" s="173" t="e">
        <f t="shared" si="434"/>
        <v>#N/A</v>
      </c>
      <c r="ET85" s="173" t="e">
        <f t="shared" si="435"/>
        <v>#N/A</v>
      </c>
      <c r="EU85" s="173" t="e">
        <f t="shared" si="436"/>
        <v>#N/A</v>
      </c>
      <c r="EV85" s="173" t="e">
        <f t="shared" si="437"/>
        <v>#N/A</v>
      </c>
      <c r="EW85" s="173" t="e">
        <f t="shared" si="438"/>
        <v>#N/A</v>
      </c>
      <c r="EX85" s="173" t="e">
        <f t="shared" si="439"/>
        <v>#N/A</v>
      </c>
      <c r="EY85" s="173" t="e">
        <f t="shared" si="440"/>
        <v>#N/A</v>
      </c>
      <c r="EZ85" s="173" t="e">
        <f t="shared" si="441"/>
        <v>#N/A</v>
      </c>
      <c r="FA85" s="173" t="e">
        <f t="shared" si="442"/>
        <v>#N/A</v>
      </c>
      <c r="FB85" s="173" t="e">
        <f t="shared" si="443"/>
        <v>#N/A</v>
      </c>
      <c r="FC85" s="173" t="e">
        <f t="shared" si="444"/>
        <v>#N/A</v>
      </c>
      <c r="FD85" s="173" t="e">
        <f t="shared" si="445"/>
        <v>#N/A</v>
      </c>
      <c r="FE85" s="173" t="e">
        <f t="shared" si="446"/>
        <v>#N/A</v>
      </c>
      <c r="FF85" s="173" t="e">
        <f t="shared" si="447"/>
        <v>#N/A</v>
      </c>
      <c r="FG85" s="173" t="e">
        <f t="shared" si="448"/>
        <v>#N/A</v>
      </c>
      <c r="FH85" s="173" t="e">
        <f t="shared" si="449"/>
        <v>#N/A</v>
      </c>
      <c r="FI85" s="173" t="e">
        <f t="shared" si="450"/>
        <v>#N/A</v>
      </c>
      <c r="FJ85" s="173" t="e">
        <f t="shared" si="451"/>
        <v>#N/A</v>
      </c>
      <c r="FK85" s="173" t="e">
        <f t="shared" si="452"/>
        <v>#N/A</v>
      </c>
      <c r="FL85" s="173" t="e">
        <f t="shared" si="453"/>
        <v>#N/A</v>
      </c>
      <c r="FM85" s="173" t="e">
        <f t="shared" si="454"/>
        <v>#N/A</v>
      </c>
      <c r="FN85" s="173" t="e">
        <f t="shared" si="455"/>
        <v>#N/A</v>
      </c>
      <c r="FO85" s="173" t="e">
        <f t="shared" si="456"/>
        <v>#N/A</v>
      </c>
      <c r="FP85" s="173" t="e">
        <f t="shared" si="457"/>
        <v>#N/A</v>
      </c>
      <c r="FQ85" s="173" t="e">
        <f t="shared" si="458"/>
        <v>#N/A</v>
      </c>
      <c r="FR85" s="173" t="e">
        <f t="shared" si="459"/>
        <v>#N/A</v>
      </c>
      <c r="FS85" s="173" t="e">
        <f t="shared" si="460"/>
        <v>#N/A</v>
      </c>
      <c r="FT85" s="173" t="e">
        <f t="shared" si="461"/>
        <v>#N/A</v>
      </c>
      <c r="FU85" s="173" t="e">
        <f t="shared" si="462"/>
        <v>#N/A</v>
      </c>
      <c r="FV85" s="173" t="e">
        <f t="shared" si="463"/>
        <v>#N/A</v>
      </c>
      <c r="FW85" s="173" t="e">
        <f t="shared" si="464"/>
        <v>#N/A</v>
      </c>
      <c r="FX85" s="173" t="e">
        <f t="shared" si="465"/>
        <v>#N/A</v>
      </c>
      <c r="FY85" s="173" t="e">
        <f t="shared" si="466"/>
        <v>#N/A</v>
      </c>
      <c r="FZ85" s="173" t="e">
        <f t="shared" si="467"/>
        <v>#N/A</v>
      </c>
      <c r="GA85" s="173" t="e">
        <f t="shared" si="468"/>
        <v>#N/A</v>
      </c>
      <c r="GB85" s="173" t="e">
        <f t="shared" si="469"/>
        <v>#N/A</v>
      </c>
      <c r="GC85" s="173" t="e">
        <f t="shared" si="470"/>
        <v>#N/A</v>
      </c>
      <c r="GD85" s="173" t="e">
        <f t="shared" si="471"/>
        <v>#N/A</v>
      </c>
      <c r="GE85" s="173" t="e">
        <f t="shared" si="472"/>
        <v>#N/A</v>
      </c>
      <c r="GF85" s="173" t="e">
        <f t="shared" si="473"/>
        <v>#N/A</v>
      </c>
      <c r="GG85" s="173" t="e">
        <f t="shared" si="474"/>
        <v>#N/A</v>
      </c>
      <c r="GH85" s="173" t="e">
        <f t="shared" si="475"/>
        <v>#N/A</v>
      </c>
      <c r="GI85" s="173" t="e">
        <f t="shared" si="476"/>
        <v>#N/A</v>
      </c>
      <c r="GJ85" s="173" t="e">
        <f t="shared" si="477"/>
        <v>#N/A</v>
      </c>
      <c r="GK85" s="173" t="e">
        <f t="shared" si="478"/>
        <v>#N/A</v>
      </c>
      <c r="GL85" s="173" t="e">
        <f t="shared" si="479"/>
        <v>#N/A</v>
      </c>
      <c r="GM85" s="173" t="e">
        <f t="shared" si="480"/>
        <v>#N/A</v>
      </c>
      <c r="GN85" s="173" t="e">
        <f t="shared" si="481"/>
        <v>#N/A</v>
      </c>
      <c r="GO85" s="173" t="e">
        <f t="shared" si="482"/>
        <v>#N/A</v>
      </c>
      <c r="GP85" s="173" t="e">
        <f t="shared" si="483"/>
        <v>#N/A</v>
      </c>
      <c r="GQ85" s="173" t="e">
        <f t="shared" si="484"/>
        <v>#N/A</v>
      </c>
      <c r="GR85" s="173" t="e">
        <f t="shared" si="485"/>
        <v>#N/A</v>
      </c>
      <c r="GS85" s="173" t="e">
        <f t="shared" si="486"/>
        <v>#N/A</v>
      </c>
      <c r="GT85" s="173" t="e">
        <f t="shared" si="487"/>
        <v>#N/A</v>
      </c>
      <c r="GU85" s="173" t="e">
        <f t="shared" si="488"/>
        <v>#N/A</v>
      </c>
      <c r="GV85" s="173" t="e">
        <f t="shared" si="489"/>
        <v>#N/A</v>
      </c>
      <c r="GW85" s="173" t="e">
        <f t="shared" si="490"/>
        <v>#N/A</v>
      </c>
      <c r="GX85" s="173" t="e">
        <f t="shared" si="491"/>
        <v>#N/A</v>
      </c>
      <c r="GY85" s="173" t="e">
        <f t="shared" si="492"/>
        <v>#N/A</v>
      </c>
      <c r="GZ85" s="173" t="e">
        <f t="shared" si="493"/>
        <v>#N/A</v>
      </c>
      <c r="HA85" s="173" t="e">
        <f t="shared" si="494"/>
        <v>#N/A</v>
      </c>
      <c r="HB85" s="173" t="e">
        <f t="shared" si="495"/>
        <v>#N/A</v>
      </c>
      <c r="HC85" s="173" t="e">
        <f t="shared" si="496"/>
        <v>#N/A</v>
      </c>
      <c r="HD85" s="173" t="e">
        <f t="shared" si="497"/>
        <v>#N/A</v>
      </c>
      <c r="HE85" s="173" t="e">
        <f t="shared" si="498"/>
        <v>#N/A</v>
      </c>
      <c r="HF85" s="173" t="e">
        <f t="shared" si="499"/>
        <v>#N/A</v>
      </c>
      <c r="HG85" s="173" t="e">
        <f t="shared" si="500"/>
        <v>#N/A</v>
      </c>
      <c r="HH85" s="173" t="e">
        <f t="shared" si="501"/>
        <v>#N/A</v>
      </c>
      <c r="HI85" s="173" t="e">
        <f t="shared" si="502"/>
        <v>#N/A</v>
      </c>
      <c r="HJ85" s="173" t="e">
        <f t="shared" si="503"/>
        <v>#N/A</v>
      </c>
      <c r="HK85" s="173" t="e">
        <f t="shared" si="504"/>
        <v>#N/A</v>
      </c>
      <c r="HL85" s="173" t="e">
        <f t="shared" si="505"/>
        <v>#N/A</v>
      </c>
      <c r="HM85" s="173" t="e">
        <f t="shared" si="506"/>
        <v>#N/A</v>
      </c>
      <c r="HN85" s="173" t="e">
        <f t="shared" si="507"/>
        <v>#N/A</v>
      </c>
      <c r="HO85" s="173" t="e">
        <f t="shared" si="508"/>
        <v>#N/A</v>
      </c>
      <c r="HP85" s="173" t="e">
        <f t="shared" si="509"/>
        <v>#N/A</v>
      </c>
      <c r="HQ85" s="173" t="e">
        <f t="shared" si="510"/>
        <v>#N/A</v>
      </c>
      <c r="HR85" s="173" t="e">
        <f t="shared" si="511"/>
        <v>#N/A</v>
      </c>
      <c r="HS85" s="173" t="e">
        <f t="shared" si="512"/>
        <v>#N/A</v>
      </c>
      <c r="HT85" s="173" t="e">
        <f t="shared" si="513"/>
        <v>#N/A</v>
      </c>
    </row>
    <row r="86" spans="1:228" hidden="1" x14ac:dyDescent="0.25">
      <c r="A86" s="4">
        <v>83</v>
      </c>
      <c r="B86" s="113"/>
      <c r="C86" s="121"/>
      <c r="D86" s="126" t="str">
        <f t="shared" si="405"/>
        <v/>
      </c>
      <c r="E86" s="99"/>
      <c r="F86" s="126" t="str">
        <f t="shared" si="406"/>
        <v/>
      </c>
      <c r="G86" s="121"/>
      <c r="H86" s="114"/>
      <c r="I86" s="36" t="str">
        <f t="shared" si="407"/>
        <v/>
      </c>
      <c r="J86" s="36" t="str">
        <f t="shared" si="408"/>
        <v/>
      </c>
      <c r="K86" s="77" t="str">
        <f t="shared" si="514"/>
        <v/>
      </c>
      <c r="L86" s="23"/>
      <c r="M86" s="58"/>
      <c r="N86" s="300"/>
      <c r="O86" s="78" t="str">
        <f>IF(AND(D86&gt;0,E86&gt;0,F86&gt;0),IF(ISBLANK(N86),IF(ISBLANK(L86),"",(F86-D86)*VLOOKUP(L86,VLookups!$A$4:$B$13,2,FALSE)),N86),"")</f>
        <v/>
      </c>
      <c r="P86" s="79" t="str">
        <f t="shared" si="409"/>
        <v/>
      </c>
      <c r="Q86" s="99"/>
      <c r="R86" s="290" t="str">
        <f>IF(AND(Q86&gt;0,E86&gt;0,NOT(O86="")),ABS(VLOOKUP($Q$1,VLookups!$A$43:$B$44,2,FALSE)-_xlfn.NORM.DIST(Q86,K86,O86,TRUE)),"")</f>
        <v/>
      </c>
      <c r="S86" s="98" t="str">
        <f>IF(AND($D86&gt;0,$E86&gt;0,$F86&gt;0,NOT(ISBLANK($L86))),_xlfn.NORM.INV(ABS(VLOOKUP($Q$1,VLookups!$A$43:$B$44,2,FALSE)-S$3),$K86,$O86),"")</f>
        <v/>
      </c>
      <c r="T86" s="97" t="str">
        <f>IF(AND($D86&gt;0,$E86&gt;0,$F86&gt;0,NOT(ISBLANK($L86))),_xlfn.NORM.INV(ABS(VLOOKUP($Q$1,VLookups!$A$43:$B$44,2,FALSE)-T$3),$K86,$O86),"")</f>
        <v/>
      </c>
      <c r="U86" s="98" t="str">
        <f>IF(AND($D86&gt;0,$E86&gt;0,$F86&gt;0,NOT(ISBLANK($L86))),_xlfn.NORM.INV(ABS(VLOOKUP($Q$1,VLookups!$A$43:$B$44,2,FALSE)-U$3),$K86,$O86),"")</f>
        <v/>
      </c>
      <c r="V86" s="97" t="str">
        <f>IF(AND($D86&gt;0,$E86&gt;0,$F86&gt;0,NOT(ISBLANK($L86))),_xlfn.NORM.INV(ABS(VLOOKUP($Q$1,VLookups!$A$43:$B$44,2,FALSE)-V$3),$K86,$O86),"")</f>
        <v/>
      </c>
      <c r="W86" s="98" t="str">
        <f>IF(AND($D86&gt;0,$E86&gt;0,$F86&gt;0,NOT(ISBLANK($L86))),_xlfn.NORM.INV(ABS(VLOOKUP($Q$1,VLookups!$A$43:$B$44,2,FALSE)-W$3),$K86,$O86),"")</f>
        <v/>
      </c>
      <c r="X86" s="97" t="str">
        <f>IF(AND($D86&gt;0,$E86&gt;0,$F86&gt;0,NOT(ISBLANK($L86))),_xlfn.NORM.INV(ABS(VLOOKUP($Q$1,VLookups!$A$43:$B$44,2,FALSE)-X$3),$K86,$O86),"")</f>
        <v/>
      </c>
      <c r="Y86" s="5"/>
      <c r="Z86" s="172"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3" t="e">
        <f t="shared" si="413"/>
        <v>#N/A</v>
      </c>
      <c r="DY86" s="173" t="e">
        <f t="shared" si="414"/>
        <v>#N/A</v>
      </c>
      <c r="DZ86" s="173" t="e">
        <f t="shared" si="415"/>
        <v>#N/A</v>
      </c>
      <c r="EA86" s="173" t="e">
        <f t="shared" si="416"/>
        <v>#N/A</v>
      </c>
      <c r="EB86" s="173" t="e">
        <f t="shared" si="417"/>
        <v>#N/A</v>
      </c>
      <c r="EC86" s="173" t="e">
        <f t="shared" si="418"/>
        <v>#N/A</v>
      </c>
      <c r="ED86" s="173" t="e">
        <f t="shared" si="419"/>
        <v>#N/A</v>
      </c>
      <c r="EE86" s="173" t="e">
        <f t="shared" si="420"/>
        <v>#N/A</v>
      </c>
      <c r="EF86" s="173" t="e">
        <f t="shared" si="421"/>
        <v>#N/A</v>
      </c>
      <c r="EG86" s="173" t="e">
        <f t="shared" si="422"/>
        <v>#N/A</v>
      </c>
      <c r="EH86" s="173" t="e">
        <f t="shared" si="423"/>
        <v>#N/A</v>
      </c>
      <c r="EI86" s="173" t="e">
        <f t="shared" si="424"/>
        <v>#N/A</v>
      </c>
      <c r="EJ86" s="173" t="e">
        <f t="shared" si="425"/>
        <v>#N/A</v>
      </c>
      <c r="EK86" s="173" t="e">
        <f t="shared" si="426"/>
        <v>#N/A</v>
      </c>
      <c r="EL86" s="173" t="e">
        <f t="shared" si="427"/>
        <v>#N/A</v>
      </c>
      <c r="EM86" s="173" t="e">
        <f t="shared" si="428"/>
        <v>#N/A</v>
      </c>
      <c r="EN86" s="173" t="e">
        <f t="shared" si="429"/>
        <v>#N/A</v>
      </c>
      <c r="EO86" s="173" t="e">
        <f t="shared" si="430"/>
        <v>#N/A</v>
      </c>
      <c r="EP86" s="173" t="e">
        <f t="shared" si="431"/>
        <v>#N/A</v>
      </c>
      <c r="EQ86" s="173" t="e">
        <f t="shared" si="432"/>
        <v>#N/A</v>
      </c>
      <c r="ER86" s="173" t="e">
        <f t="shared" si="433"/>
        <v>#N/A</v>
      </c>
      <c r="ES86" s="173" t="e">
        <f t="shared" si="434"/>
        <v>#N/A</v>
      </c>
      <c r="ET86" s="173" t="e">
        <f t="shared" si="435"/>
        <v>#N/A</v>
      </c>
      <c r="EU86" s="173" t="e">
        <f t="shared" si="436"/>
        <v>#N/A</v>
      </c>
      <c r="EV86" s="173" t="e">
        <f t="shared" si="437"/>
        <v>#N/A</v>
      </c>
      <c r="EW86" s="173" t="e">
        <f t="shared" si="438"/>
        <v>#N/A</v>
      </c>
      <c r="EX86" s="173" t="e">
        <f t="shared" si="439"/>
        <v>#N/A</v>
      </c>
      <c r="EY86" s="173" t="e">
        <f t="shared" si="440"/>
        <v>#N/A</v>
      </c>
      <c r="EZ86" s="173" t="e">
        <f t="shared" si="441"/>
        <v>#N/A</v>
      </c>
      <c r="FA86" s="173" t="e">
        <f t="shared" si="442"/>
        <v>#N/A</v>
      </c>
      <c r="FB86" s="173" t="e">
        <f t="shared" si="443"/>
        <v>#N/A</v>
      </c>
      <c r="FC86" s="173" t="e">
        <f t="shared" si="444"/>
        <v>#N/A</v>
      </c>
      <c r="FD86" s="173" t="e">
        <f t="shared" si="445"/>
        <v>#N/A</v>
      </c>
      <c r="FE86" s="173" t="e">
        <f t="shared" si="446"/>
        <v>#N/A</v>
      </c>
      <c r="FF86" s="173" t="e">
        <f t="shared" si="447"/>
        <v>#N/A</v>
      </c>
      <c r="FG86" s="173" t="e">
        <f t="shared" si="448"/>
        <v>#N/A</v>
      </c>
      <c r="FH86" s="173" t="e">
        <f t="shared" si="449"/>
        <v>#N/A</v>
      </c>
      <c r="FI86" s="173" t="e">
        <f t="shared" si="450"/>
        <v>#N/A</v>
      </c>
      <c r="FJ86" s="173" t="e">
        <f t="shared" si="451"/>
        <v>#N/A</v>
      </c>
      <c r="FK86" s="173" t="e">
        <f t="shared" si="452"/>
        <v>#N/A</v>
      </c>
      <c r="FL86" s="173" t="e">
        <f t="shared" si="453"/>
        <v>#N/A</v>
      </c>
      <c r="FM86" s="173" t="e">
        <f t="shared" si="454"/>
        <v>#N/A</v>
      </c>
      <c r="FN86" s="173" t="e">
        <f t="shared" si="455"/>
        <v>#N/A</v>
      </c>
      <c r="FO86" s="173" t="e">
        <f t="shared" si="456"/>
        <v>#N/A</v>
      </c>
      <c r="FP86" s="173" t="e">
        <f t="shared" si="457"/>
        <v>#N/A</v>
      </c>
      <c r="FQ86" s="173" t="e">
        <f t="shared" si="458"/>
        <v>#N/A</v>
      </c>
      <c r="FR86" s="173" t="e">
        <f t="shared" si="459"/>
        <v>#N/A</v>
      </c>
      <c r="FS86" s="173" t="e">
        <f t="shared" si="460"/>
        <v>#N/A</v>
      </c>
      <c r="FT86" s="173" t="e">
        <f t="shared" si="461"/>
        <v>#N/A</v>
      </c>
      <c r="FU86" s="173" t="e">
        <f t="shared" si="462"/>
        <v>#N/A</v>
      </c>
      <c r="FV86" s="173" t="e">
        <f t="shared" si="463"/>
        <v>#N/A</v>
      </c>
      <c r="FW86" s="173" t="e">
        <f t="shared" si="464"/>
        <v>#N/A</v>
      </c>
      <c r="FX86" s="173" t="e">
        <f t="shared" si="465"/>
        <v>#N/A</v>
      </c>
      <c r="FY86" s="173" t="e">
        <f t="shared" si="466"/>
        <v>#N/A</v>
      </c>
      <c r="FZ86" s="173" t="e">
        <f t="shared" si="467"/>
        <v>#N/A</v>
      </c>
      <c r="GA86" s="173" t="e">
        <f t="shared" si="468"/>
        <v>#N/A</v>
      </c>
      <c r="GB86" s="173" t="e">
        <f t="shared" si="469"/>
        <v>#N/A</v>
      </c>
      <c r="GC86" s="173" t="e">
        <f t="shared" si="470"/>
        <v>#N/A</v>
      </c>
      <c r="GD86" s="173" t="e">
        <f t="shared" si="471"/>
        <v>#N/A</v>
      </c>
      <c r="GE86" s="173" t="e">
        <f t="shared" si="472"/>
        <v>#N/A</v>
      </c>
      <c r="GF86" s="173" t="e">
        <f t="shared" si="473"/>
        <v>#N/A</v>
      </c>
      <c r="GG86" s="173" t="e">
        <f t="shared" si="474"/>
        <v>#N/A</v>
      </c>
      <c r="GH86" s="173" t="e">
        <f t="shared" si="475"/>
        <v>#N/A</v>
      </c>
      <c r="GI86" s="173" t="e">
        <f t="shared" si="476"/>
        <v>#N/A</v>
      </c>
      <c r="GJ86" s="173" t="e">
        <f t="shared" si="477"/>
        <v>#N/A</v>
      </c>
      <c r="GK86" s="173" t="e">
        <f t="shared" si="478"/>
        <v>#N/A</v>
      </c>
      <c r="GL86" s="173" t="e">
        <f t="shared" si="479"/>
        <v>#N/A</v>
      </c>
      <c r="GM86" s="173" t="e">
        <f t="shared" si="480"/>
        <v>#N/A</v>
      </c>
      <c r="GN86" s="173" t="e">
        <f t="shared" si="481"/>
        <v>#N/A</v>
      </c>
      <c r="GO86" s="173" t="e">
        <f t="shared" si="482"/>
        <v>#N/A</v>
      </c>
      <c r="GP86" s="173" t="e">
        <f t="shared" si="483"/>
        <v>#N/A</v>
      </c>
      <c r="GQ86" s="173" t="e">
        <f t="shared" si="484"/>
        <v>#N/A</v>
      </c>
      <c r="GR86" s="173" t="e">
        <f t="shared" si="485"/>
        <v>#N/A</v>
      </c>
      <c r="GS86" s="173" t="e">
        <f t="shared" si="486"/>
        <v>#N/A</v>
      </c>
      <c r="GT86" s="173" t="e">
        <f t="shared" si="487"/>
        <v>#N/A</v>
      </c>
      <c r="GU86" s="173" t="e">
        <f t="shared" si="488"/>
        <v>#N/A</v>
      </c>
      <c r="GV86" s="173" t="e">
        <f t="shared" si="489"/>
        <v>#N/A</v>
      </c>
      <c r="GW86" s="173" t="e">
        <f t="shared" si="490"/>
        <v>#N/A</v>
      </c>
      <c r="GX86" s="173" t="e">
        <f t="shared" si="491"/>
        <v>#N/A</v>
      </c>
      <c r="GY86" s="173" t="e">
        <f t="shared" si="492"/>
        <v>#N/A</v>
      </c>
      <c r="GZ86" s="173" t="e">
        <f t="shared" si="493"/>
        <v>#N/A</v>
      </c>
      <c r="HA86" s="173" t="e">
        <f t="shared" si="494"/>
        <v>#N/A</v>
      </c>
      <c r="HB86" s="173" t="e">
        <f t="shared" si="495"/>
        <v>#N/A</v>
      </c>
      <c r="HC86" s="173" t="e">
        <f t="shared" si="496"/>
        <v>#N/A</v>
      </c>
      <c r="HD86" s="173" t="e">
        <f t="shared" si="497"/>
        <v>#N/A</v>
      </c>
      <c r="HE86" s="173" t="e">
        <f t="shared" si="498"/>
        <v>#N/A</v>
      </c>
      <c r="HF86" s="173" t="e">
        <f t="shared" si="499"/>
        <v>#N/A</v>
      </c>
      <c r="HG86" s="173" t="e">
        <f t="shared" si="500"/>
        <v>#N/A</v>
      </c>
      <c r="HH86" s="173" t="e">
        <f t="shared" si="501"/>
        <v>#N/A</v>
      </c>
      <c r="HI86" s="173" t="e">
        <f t="shared" si="502"/>
        <v>#N/A</v>
      </c>
      <c r="HJ86" s="173" t="e">
        <f t="shared" si="503"/>
        <v>#N/A</v>
      </c>
      <c r="HK86" s="173" t="e">
        <f t="shared" si="504"/>
        <v>#N/A</v>
      </c>
      <c r="HL86" s="173" t="e">
        <f t="shared" si="505"/>
        <v>#N/A</v>
      </c>
      <c r="HM86" s="173" t="e">
        <f t="shared" si="506"/>
        <v>#N/A</v>
      </c>
      <c r="HN86" s="173" t="e">
        <f t="shared" si="507"/>
        <v>#N/A</v>
      </c>
      <c r="HO86" s="173" t="e">
        <f t="shared" si="508"/>
        <v>#N/A</v>
      </c>
      <c r="HP86" s="173" t="e">
        <f t="shared" si="509"/>
        <v>#N/A</v>
      </c>
      <c r="HQ86" s="173" t="e">
        <f t="shared" si="510"/>
        <v>#N/A</v>
      </c>
      <c r="HR86" s="173" t="e">
        <f t="shared" si="511"/>
        <v>#N/A</v>
      </c>
      <c r="HS86" s="173" t="e">
        <f t="shared" si="512"/>
        <v>#N/A</v>
      </c>
      <c r="HT86" s="173" t="e">
        <f t="shared" si="513"/>
        <v>#N/A</v>
      </c>
    </row>
    <row r="87" spans="1:228" hidden="1" x14ac:dyDescent="0.25">
      <c r="A87" s="4">
        <v>84</v>
      </c>
      <c r="B87" s="113"/>
      <c r="C87" s="121"/>
      <c r="D87" s="126" t="str">
        <f t="shared" si="405"/>
        <v/>
      </c>
      <c r="E87" s="99"/>
      <c r="F87" s="126" t="str">
        <f t="shared" si="406"/>
        <v/>
      </c>
      <c r="G87" s="121"/>
      <c r="H87" s="114"/>
      <c r="I87" s="36" t="str">
        <f t="shared" si="407"/>
        <v/>
      </c>
      <c r="J87" s="36" t="str">
        <f t="shared" si="408"/>
        <v/>
      </c>
      <c r="K87" s="77" t="str">
        <f t="shared" si="514"/>
        <v/>
      </c>
      <c r="L87" s="23"/>
      <c r="M87" s="58"/>
      <c r="N87" s="300"/>
      <c r="O87" s="78" t="str">
        <f>IF(AND(D87&gt;0,E87&gt;0,F87&gt;0),IF(ISBLANK(N87),IF(ISBLANK(L87),"",(F87-D87)*VLOOKUP(L87,VLookups!$A$4:$B$13,2,FALSE)),N87),"")</f>
        <v/>
      </c>
      <c r="P87" s="79" t="str">
        <f t="shared" si="409"/>
        <v/>
      </c>
      <c r="Q87" s="99"/>
      <c r="R87" s="290" t="str">
        <f>IF(AND(Q87&gt;0,E87&gt;0,NOT(O87="")),ABS(VLOOKUP($Q$1,VLookups!$A$43:$B$44,2,FALSE)-_xlfn.NORM.DIST(Q87,K87,O87,TRUE)),"")</f>
        <v/>
      </c>
      <c r="S87" s="98" t="str">
        <f>IF(AND($D87&gt;0,$E87&gt;0,$F87&gt;0,NOT(ISBLANK($L87))),_xlfn.NORM.INV(ABS(VLOOKUP($Q$1,VLookups!$A$43:$B$44,2,FALSE)-S$3),$K87,$O87),"")</f>
        <v/>
      </c>
      <c r="T87" s="97" t="str">
        <f>IF(AND($D87&gt;0,$E87&gt;0,$F87&gt;0,NOT(ISBLANK($L87))),_xlfn.NORM.INV(ABS(VLOOKUP($Q$1,VLookups!$A$43:$B$44,2,FALSE)-T$3),$K87,$O87),"")</f>
        <v/>
      </c>
      <c r="U87" s="98" t="str">
        <f>IF(AND($D87&gt;0,$E87&gt;0,$F87&gt;0,NOT(ISBLANK($L87))),_xlfn.NORM.INV(ABS(VLOOKUP($Q$1,VLookups!$A$43:$B$44,2,FALSE)-U$3),$K87,$O87),"")</f>
        <v/>
      </c>
      <c r="V87" s="97" t="str">
        <f>IF(AND($D87&gt;0,$E87&gt;0,$F87&gt;0,NOT(ISBLANK($L87))),_xlfn.NORM.INV(ABS(VLOOKUP($Q$1,VLookups!$A$43:$B$44,2,FALSE)-V$3),$K87,$O87),"")</f>
        <v/>
      </c>
      <c r="W87" s="98" t="str">
        <f>IF(AND($D87&gt;0,$E87&gt;0,$F87&gt;0,NOT(ISBLANK($L87))),_xlfn.NORM.INV(ABS(VLOOKUP($Q$1,VLookups!$A$43:$B$44,2,FALSE)-W$3),$K87,$O87),"")</f>
        <v/>
      </c>
      <c r="X87" s="97" t="str">
        <f>IF(AND($D87&gt;0,$E87&gt;0,$F87&gt;0,NOT(ISBLANK($L87))),_xlfn.NORM.INV(ABS(VLOOKUP($Q$1,VLookups!$A$43:$B$44,2,FALSE)-X$3),$K87,$O87),"")</f>
        <v/>
      </c>
      <c r="Y87" s="5"/>
      <c r="Z87" s="172"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3" t="e">
        <f t="shared" si="413"/>
        <v>#N/A</v>
      </c>
      <c r="DY87" s="173" t="e">
        <f t="shared" si="414"/>
        <v>#N/A</v>
      </c>
      <c r="DZ87" s="173" t="e">
        <f t="shared" si="415"/>
        <v>#N/A</v>
      </c>
      <c r="EA87" s="173" t="e">
        <f t="shared" si="416"/>
        <v>#N/A</v>
      </c>
      <c r="EB87" s="173" t="e">
        <f t="shared" si="417"/>
        <v>#N/A</v>
      </c>
      <c r="EC87" s="173" t="e">
        <f t="shared" si="418"/>
        <v>#N/A</v>
      </c>
      <c r="ED87" s="173" t="e">
        <f t="shared" si="419"/>
        <v>#N/A</v>
      </c>
      <c r="EE87" s="173" t="e">
        <f t="shared" si="420"/>
        <v>#N/A</v>
      </c>
      <c r="EF87" s="173" t="e">
        <f t="shared" si="421"/>
        <v>#N/A</v>
      </c>
      <c r="EG87" s="173" t="e">
        <f t="shared" si="422"/>
        <v>#N/A</v>
      </c>
      <c r="EH87" s="173" t="e">
        <f t="shared" si="423"/>
        <v>#N/A</v>
      </c>
      <c r="EI87" s="173" t="e">
        <f t="shared" si="424"/>
        <v>#N/A</v>
      </c>
      <c r="EJ87" s="173" t="e">
        <f t="shared" si="425"/>
        <v>#N/A</v>
      </c>
      <c r="EK87" s="173" t="e">
        <f t="shared" si="426"/>
        <v>#N/A</v>
      </c>
      <c r="EL87" s="173" t="e">
        <f t="shared" si="427"/>
        <v>#N/A</v>
      </c>
      <c r="EM87" s="173" t="e">
        <f t="shared" si="428"/>
        <v>#N/A</v>
      </c>
      <c r="EN87" s="173" t="e">
        <f t="shared" si="429"/>
        <v>#N/A</v>
      </c>
      <c r="EO87" s="173" t="e">
        <f t="shared" si="430"/>
        <v>#N/A</v>
      </c>
      <c r="EP87" s="173" t="e">
        <f t="shared" si="431"/>
        <v>#N/A</v>
      </c>
      <c r="EQ87" s="173" t="e">
        <f t="shared" si="432"/>
        <v>#N/A</v>
      </c>
      <c r="ER87" s="173" t="e">
        <f t="shared" si="433"/>
        <v>#N/A</v>
      </c>
      <c r="ES87" s="173" t="e">
        <f t="shared" si="434"/>
        <v>#N/A</v>
      </c>
      <c r="ET87" s="173" t="e">
        <f t="shared" si="435"/>
        <v>#N/A</v>
      </c>
      <c r="EU87" s="173" t="e">
        <f t="shared" si="436"/>
        <v>#N/A</v>
      </c>
      <c r="EV87" s="173" t="e">
        <f t="shared" si="437"/>
        <v>#N/A</v>
      </c>
      <c r="EW87" s="173" t="e">
        <f t="shared" si="438"/>
        <v>#N/A</v>
      </c>
      <c r="EX87" s="173" t="e">
        <f t="shared" si="439"/>
        <v>#N/A</v>
      </c>
      <c r="EY87" s="173" t="e">
        <f t="shared" si="440"/>
        <v>#N/A</v>
      </c>
      <c r="EZ87" s="173" t="e">
        <f t="shared" si="441"/>
        <v>#N/A</v>
      </c>
      <c r="FA87" s="173" t="e">
        <f t="shared" si="442"/>
        <v>#N/A</v>
      </c>
      <c r="FB87" s="173" t="e">
        <f t="shared" si="443"/>
        <v>#N/A</v>
      </c>
      <c r="FC87" s="173" t="e">
        <f t="shared" si="444"/>
        <v>#N/A</v>
      </c>
      <c r="FD87" s="173" t="e">
        <f t="shared" si="445"/>
        <v>#N/A</v>
      </c>
      <c r="FE87" s="173" t="e">
        <f t="shared" si="446"/>
        <v>#N/A</v>
      </c>
      <c r="FF87" s="173" t="e">
        <f t="shared" si="447"/>
        <v>#N/A</v>
      </c>
      <c r="FG87" s="173" t="e">
        <f t="shared" si="448"/>
        <v>#N/A</v>
      </c>
      <c r="FH87" s="173" t="e">
        <f t="shared" si="449"/>
        <v>#N/A</v>
      </c>
      <c r="FI87" s="173" t="e">
        <f t="shared" si="450"/>
        <v>#N/A</v>
      </c>
      <c r="FJ87" s="173" t="e">
        <f t="shared" si="451"/>
        <v>#N/A</v>
      </c>
      <c r="FK87" s="173" t="e">
        <f t="shared" si="452"/>
        <v>#N/A</v>
      </c>
      <c r="FL87" s="173" t="e">
        <f t="shared" si="453"/>
        <v>#N/A</v>
      </c>
      <c r="FM87" s="173" t="e">
        <f t="shared" si="454"/>
        <v>#N/A</v>
      </c>
      <c r="FN87" s="173" t="e">
        <f t="shared" si="455"/>
        <v>#N/A</v>
      </c>
      <c r="FO87" s="173" t="e">
        <f t="shared" si="456"/>
        <v>#N/A</v>
      </c>
      <c r="FP87" s="173" t="e">
        <f t="shared" si="457"/>
        <v>#N/A</v>
      </c>
      <c r="FQ87" s="173" t="e">
        <f t="shared" si="458"/>
        <v>#N/A</v>
      </c>
      <c r="FR87" s="173" t="e">
        <f t="shared" si="459"/>
        <v>#N/A</v>
      </c>
      <c r="FS87" s="173" t="e">
        <f t="shared" si="460"/>
        <v>#N/A</v>
      </c>
      <c r="FT87" s="173" t="e">
        <f t="shared" si="461"/>
        <v>#N/A</v>
      </c>
      <c r="FU87" s="173" t="e">
        <f t="shared" si="462"/>
        <v>#N/A</v>
      </c>
      <c r="FV87" s="173" t="e">
        <f t="shared" si="463"/>
        <v>#N/A</v>
      </c>
      <c r="FW87" s="173" t="e">
        <f t="shared" si="464"/>
        <v>#N/A</v>
      </c>
      <c r="FX87" s="173" t="e">
        <f t="shared" si="465"/>
        <v>#N/A</v>
      </c>
      <c r="FY87" s="173" t="e">
        <f t="shared" si="466"/>
        <v>#N/A</v>
      </c>
      <c r="FZ87" s="173" t="e">
        <f t="shared" si="467"/>
        <v>#N/A</v>
      </c>
      <c r="GA87" s="173" t="e">
        <f t="shared" si="468"/>
        <v>#N/A</v>
      </c>
      <c r="GB87" s="173" t="e">
        <f t="shared" si="469"/>
        <v>#N/A</v>
      </c>
      <c r="GC87" s="173" t="e">
        <f t="shared" si="470"/>
        <v>#N/A</v>
      </c>
      <c r="GD87" s="173" t="e">
        <f t="shared" si="471"/>
        <v>#N/A</v>
      </c>
      <c r="GE87" s="173" t="e">
        <f t="shared" si="472"/>
        <v>#N/A</v>
      </c>
      <c r="GF87" s="173" t="e">
        <f t="shared" si="473"/>
        <v>#N/A</v>
      </c>
      <c r="GG87" s="173" t="e">
        <f t="shared" si="474"/>
        <v>#N/A</v>
      </c>
      <c r="GH87" s="173" t="e">
        <f t="shared" si="475"/>
        <v>#N/A</v>
      </c>
      <c r="GI87" s="173" t="e">
        <f t="shared" si="476"/>
        <v>#N/A</v>
      </c>
      <c r="GJ87" s="173" t="e">
        <f t="shared" si="477"/>
        <v>#N/A</v>
      </c>
      <c r="GK87" s="173" t="e">
        <f t="shared" si="478"/>
        <v>#N/A</v>
      </c>
      <c r="GL87" s="173" t="e">
        <f t="shared" si="479"/>
        <v>#N/A</v>
      </c>
      <c r="GM87" s="173" t="e">
        <f t="shared" si="480"/>
        <v>#N/A</v>
      </c>
      <c r="GN87" s="173" t="e">
        <f t="shared" si="481"/>
        <v>#N/A</v>
      </c>
      <c r="GO87" s="173" t="e">
        <f t="shared" si="482"/>
        <v>#N/A</v>
      </c>
      <c r="GP87" s="173" t="e">
        <f t="shared" si="483"/>
        <v>#N/A</v>
      </c>
      <c r="GQ87" s="173" t="e">
        <f t="shared" si="484"/>
        <v>#N/A</v>
      </c>
      <c r="GR87" s="173" t="e">
        <f t="shared" si="485"/>
        <v>#N/A</v>
      </c>
      <c r="GS87" s="173" t="e">
        <f t="shared" si="486"/>
        <v>#N/A</v>
      </c>
      <c r="GT87" s="173" t="e">
        <f t="shared" si="487"/>
        <v>#N/A</v>
      </c>
      <c r="GU87" s="173" t="e">
        <f t="shared" si="488"/>
        <v>#N/A</v>
      </c>
      <c r="GV87" s="173" t="e">
        <f t="shared" si="489"/>
        <v>#N/A</v>
      </c>
      <c r="GW87" s="173" t="e">
        <f t="shared" si="490"/>
        <v>#N/A</v>
      </c>
      <c r="GX87" s="173" t="e">
        <f t="shared" si="491"/>
        <v>#N/A</v>
      </c>
      <c r="GY87" s="173" t="e">
        <f t="shared" si="492"/>
        <v>#N/A</v>
      </c>
      <c r="GZ87" s="173" t="e">
        <f t="shared" si="493"/>
        <v>#N/A</v>
      </c>
      <c r="HA87" s="173" t="e">
        <f t="shared" si="494"/>
        <v>#N/A</v>
      </c>
      <c r="HB87" s="173" t="e">
        <f t="shared" si="495"/>
        <v>#N/A</v>
      </c>
      <c r="HC87" s="173" t="e">
        <f t="shared" si="496"/>
        <v>#N/A</v>
      </c>
      <c r="HD87" s="173" t="e">
        <f t="shared" si="497"/>
        <v>#N/A</v>
      </c>
      <c r="HE87" s="173" t="e">
        <f t="shared" si="498"/>
        <v>#N/A</v>
      </c>
      <c r="HF87" s="173" t="e">
        <f t="shared" si="499"/>
        <v>#N/A</v>
      </c>
      <c r="HG87" s="173" t="e">
        <f t="shared" si="500"/>
        <v>#N/A</v>
      </c>
      <c r="HH87" s="173" t="e">
        <f t="shared" si="501"/>
        <v>#N/A</v>
      </c>
      <c r="HI87" s="173" t="e">
        <f t="shared" si="502"/>
        <v>#N/A</v>
      </c>
      <c r="HJ87" s="173" t="e">
        <f t="shared" si="503"/>
        <v>#N/A</v>
      </c>
      <c r="HK87" s="173" t="e">
        <f t="shared" si="504"/>
        <v>#N/A</v>
      </c>
      <c r="HL87" s="173" t="e">
        <f t="shared" si="505"/>
        <v>#N/A</v>
      </c>
      <c r="HM87" s="173" t="e">
        <f t="shared" si="506"/>
        <v>#N/A</v>
      </c>
      <c r="HN87" s="173" t="e">
        <f t="shared" si="507"/>
        <v>#N/A</v>
      </c>
      <c r="HO87" s="173" t="e">
        <f t="shared" si="508"/>
        <v>#N/A</v>
      </c>
      <c r="HP87" s="173" t="e">
        <f t="shared" si="509"/>
        <v>#N/A</v>
      </c>
      <c r="HQ87" s="173" t="e">
        <f t="shared" si="510"/>
        <v>#N/A</v>
      </c>
      <c r="HR87" s="173" t="e">
        <f t="shared" si="511"/>
        <v>#N/A</v>
      </c>
      <c r="HS87" s="173" t="e">
        <f t="shared" si="512"/>
        <v>#N/A</v>
      </c>
      <c r="HT87" s="173" t="e">
        <f t="shared" si="513"/>
        <v>#N/A</v>
      </c>
    </row>
    <row r="88" spans="1:228" hidden="1" x14ac:dyDescent="0.25">
      <c r="A88" s="4">
        <v>85</v>
      </c>
      <c r="B88" s="113"/>
      <c r="C88" s="121"/>
      <c r="D88" s="126" t="str">
        <f t="shared" si="405"/>
        <v/>
      </c>
      <c r="E88" s="99"/>
      <c r="F88" s="126" t="str">
        <f t="shared" si="406"/>
        <v/>
      </c>
      <c r="G88" s="121"/>
      <c r="H88" s="114"/>
      <c r="I88" s="36" t="str">
        <f t="shared" si="407"/>
        <v/>
      </c>
      <c r="J88" s="36" t="str">
        <f t="shared" si="408"/>
        <v/>
      </c>
      <c r="K88" s="77" t="str">
        <f t="shared" si="514"/>
        <v/>
      </c>
      <c r="L88" s="23"/>
      <c r="M88" s="58"/>
      <c r="N88" s="300"/>
      <c r="O88" s="78" t="str">
        <f>IF(AND(D88&gt;0,E88&gt;0,F88&gt;0),IF(ISBLANK(N88),IF(ISBLANK(L88),"",(F88-D88)*VLOOKUP(L88,VLookups!$A$4:$B$13,2,FALSE)),N88),"")</f>
        <v/>
      </c>
      <c r="P88" s="79" t="str">
        <f t="shared" si="409"/>
        <v/>
      </c>
      <c r="Q88" s="99"/>
      <c r="R88" s="290" t="str">
        <f>IF(AND(Q88&gt;0,E88&gt;0,NOT(O88="")),ABS(VLOOKUP($Q$1,VLookups!$A$43:$B$44,2,FALSE)-_xlfn.NORM.DIST(Q88,K88,O88,TRUE)),"")</f>
        <v/>
      </c>
      <c r="S88" s="98" t="str">
        <f>IF(AND($D88&gt;0,$E88&gt;0,$F88&gt;0,NOT(ISBLANK($L88))),_xlfn.NORM.INV(ABS(VLOOKUP($Q$1,VLookups!$A$43:$B$44,2,FALSE)-S$3),$K88,$O88),"")</f>
        <v/>
      </c>
      <c r="T88" s="97" t="str">
        <f>IF(AND($D88&gt;0,$E88&gt;0,$F88&gt;0,NOT(ISBLANK($L88))),_xlfn.NORM.INV(ABS(VLOOKUP($Q$1,VLookups!$A$43:$B$44,2,FALSE)-T$3),$K88,$O88),"")</f>
        <v/>
      </c>
      <c r="U88" s="98" t="str">
        <f>IF(AND($D88&gt;0,$E88&gt;0,$F88&gt;0,NOT(ISBLANK($L88))),_xlfn.NORM.INV(ABS(VLOOKUP($Q$1,VLookups!$A$43:$B$44,2,FALSE)-U$3),$K88,$O88),"")</f>
        <v/>
      </c>
      <c r="V88" s="97" t="str">
        <f>IF(AND($D88&gt;0,$E88&gt;0,$F88&gt;0,NOT(ISBLANK($L88))),_xlfn.NORM.INV(ABS(VLOOKUP($Q$1,VLookups!$A$43:$B$44,2,FALSE)-V$3),$K88,$O88),"")</f>
        <v/>
      </c>
      <c r="W88" s="98" t="str">
        <f>IF(AND($D88&gt;0,$E88&gt;0,$F88&gt;0,NOT(ISBLANK($L88))),_xlfn.NORM.INV(ABS(VLOOKUP($Q$1,VLookups!$A$43:$B$44,2,FALSE)-W$3),$K88,$O88),"")</f>
        <v/>
      </c>
      <c r="X88" s="97" t="str">
        <f>IF(AND($D88&gt;0,$E88&gt;0,$F88&gt;0,NOT(ISBLANK($L88))),_xlfn.NORM.INV(ABS(VLOOKUP($Q$1,VLookups!$A$43:$B$44,2,FALSE)-X$3),$K88,$O88),"")</f>
        <v/>
      </c>
      <c r="Y88" s="5"/>
      <c r="Z88" s="172"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3" t="e">
        <f t="shared" si="413"/>
        <v>#N/A</v>
      </c>
      <c r="DY88" s="173" t="e">
        <f t="shared" si="414"/>
        <v>#N/A</v>
      </c>
      <c r="DZ88" s="173" t="e">
        <f t="shared" si="415"/>
        <v>#N/A</v>
      </c>
      <c r="EA88" s="173" t="e">
        <f t="shared" si="416"/>
        <v>#N/A</v>
      </c>
      <c r="EB88" s="173" t="e">
        <f t="shared" si="417"/>
        <v>#N/A</v>
      </c>
      <c r="EC88" s="173" t="e">
        <f t="shared" si="418"/>
        <v>#N/A</v>
      </c>
      <c r="ED88" s="173" t="e">
        <f t="shared" si="419"/>
        <v>#N/A</v>
      </c>
      <c r="EE88" s="173" t="e">
        <f t="shared" si="420"/>
        <v>#N/A</v>
      </c>
      <c r="EF88" s="173" t="e">
        <f t="shared" si="421"/>
        <v>#N/A</v>
      </c>
      <c r="EG88" s="173" t="e">
        <f t="shared" si="422"/>
        <v>#N/A</v>
      </c>
      <c r="EH88" s="173" t="e">
        <f t="shared" si="423"/>
        <v>#N/A</v>
      </c>
      <c r="EI88" s="173" t="e">
        <f t="shared" si="424"/>
        <v>#N/A</v>
      </c>
      <c r="EJ88" s="173" t="e">
        <f t="shared" si="425"/>
        <v>#N/A</v>
      </c>
      <c r="EK88" s="173" t="e">
        <f t="shared" si="426"/>
        <v>#N/A</v>
      </c>
      <c r="EL88" s="173" t="e">
        <f t="shared" si="427"/>
        <v>#N/A</v>
      </c>
      <c r="EM88" s="173" t="e">
        <f t="shared" si="428"/>
        <v>#N/A</v>
      </c>
      <c r="EN88" s="173" t="e">
        <f t="shared" si="429"/>
        <v>#N/A</v>
      </c>
      <c r="EO88" s="173" t="e">
        <f t="shared" si="430"/>
        <v>#N/A</v>
      </c>
      <c r="EP88" s="173" t="e">
        <f t="shared" si="431"/>
        <v>#N/A</v>
      </c>
      <c r="EQ88" s="173" t="e">
        <f t="shared" si="432"/>
        <v>#N/A</v>
      </c>
      <c r="ER88" s="173" t="e">
        <f t="shared" si="433"/>
        <v>#N/A</v>
      </c>
      <c r="ES88" s="173" t="e">
        <f t="shared" si="434"/>
        <v>#N/A</v>
      </c>
      <c r="ET88" s="173" t="e">
        <f t="shared" si="435"/>
        <v>#N/A</v>
      </c>
      <c r="EU88" s="173" t="e">
        <f t="shared" si="436"/>
        <v>#N/A</v>
      </c>
      <c r="EV88" s="173" t="e">
        <f t="shared" si="437"/>
        <v>#N/A</v>
      </c>
      <c r="EW88" s="173" t="e">
        <f t="shared" si="438"/>
        <v>#N/A</v>
      </c>
      <c r="EX88" s="173" t="e">
        <f t="shared" si="439"/>
        <v>#N/A</v>
      </c>
      <c r="EY88" s="173" t="e">
        <f t="shared" si="440"/>
        <v>#N/A</v>
      </c>
      <c r="EZ88" s="173" t="e">
        <f t="shared" si="441"/>
        <v>#N/A</v>
      </c>
      <c r="FA88" s="173" t="e">
        <f t="shared" si="442"/>
        <v>#N/A</v>
      </c>
      <c r="FB88" s="173" t="e">
        <f t="shared" si="443"/>
        <v>#N/A</v>
      </c>
      <c r="FC88" s="173" t="e">
        <f t="shared" si="444"/>
        <v>#N/A</v>
      </c>
      <c r="FD88" s="173" t="e">
        <f t="shared" si="445"/>
        <v>#N/A</v>
      </c>
      <c r="FE88" s="173" t="e">
        <f t="shared" si="446"/>
        <v>#N/A</v>
      </c>
      <c r="FF88" s="173" t="e">
        <f t="shared" si="447"/>
        <v>#N/A</v>
      </c>
      <c r="FG88" s="173" t="e">
        <f t="shared" si="448"/>
        <v>#N/A</v>
      </c>
      <c r="FH88" s="173" t="e">
        <f t="shared" si="449"/>
        <v>#N/A</v>
      </c>
      <c r="FI88" s="173" t="e">
        <f t="shared" si="450"/>
        <v>#N/A</v>
      </c>
      <c r="FJ88" s="173" t="e">
        <f t="shared" si="451"/>
        <v>#N/A</v>
      </c>
      <c r="FK88" s="173" t="e">
        <f t="shared" si="452"/>
        <v>#N/A</v>
      </c>
      <c r="FL88" s="173" t="e">
        <f t="shared" si="453"/>
        <v>#N/A</v>
      </c>
      <c r="FM88" s="173" t="e">
        <f t="shared" si="454"/>
        <v>#N/A</v>
      </c>
      <c r="FN88" s="173" t="e">
        <f t="shared" si="455"/>
        <v>#N/A</v>
      </c>
      <c r="FO88" s="173" t="e">
        <f t="shared" si="456"/>
        <v>#N/A</v>
      </c>
      <c r="FP88" s="173" t="e">
        <f t="shared" si="457"/>
        <v>#N/A</v>
      </c>
      <c r="FQ88" s="173" t="e">
        <f t="shared" si="458"/>
        <v>#N/A</v>
      </c>
      <c r="FR88" s="173" t="e">
        <f t="shared" si="459"/>
        <v>#N/A</v>
      </c>
      <c r="FS88" s="173" t="e">
        <f t="shared" si="460"/>
        <v>#N/A</v>
      </c>
      <c r="FT88" s="173" t="e">
        <f t="shared" si="461"/>
        <v>#N/A</v>
      </c>
      <c r="FU88" s="173" t="e">
        <f t="shared" si="462"/>
        <v>#N/A</v>
      </c>
      <c r="FV88" s="173" t="e">
        <f t="shared" si="463"/>
        <v>#N/A</v>
      </c>
      <c r="FW88" s="173" t="e">
        <f t="shared" si="464"/>
        <v>#N/A</v>
      </c>
      <c r="FX88" s="173" t="e">
        <f t="shared" si="465"/>
        <v>#N/A</v>
      </c>
      <c r="FY88" s="173" t="e">
        <f t="shared" si="466"/>
        <v>#N/A</v>
      </c>
      <c r="FZ88" s="173" t="e">
        <f t="shared" si="467"/>
        <v>#N/A</v>
      </c>
      <c r="GA88" s="173" t="e">
        <f t="shared" si="468"/>
        <v>#N/A</v>
      </c>
      <c r="GB88" s="173" t="e">
        <f t="shared" si="469"/>
        <v>#N/A</v>
      </c>
      <c r="GC88" s="173" t="e">
        <f t="shared" si="470"/>
        <v>#N/A</v>
      </c>
      <c r="GD88" s="173" t="e">
        <f t="shared" si="471"/>
        <v>#N/A</v>
      </c>
      <c r="GE88" s="173" t="e">
        <f t="shared" si="472"/>
        <v>#N/A</v>
      </c>
      <c r="GF88" s="173" t="e">
        <f t="shared" si="473"/>
        <v>#N/A</v>
      </c>
      <c r="GG88" s="173" t="e">
        <f t="shared" si="474"/>
        <v>#N/A</v>
      </c>
      <c r="GH88" s="173" t="e">
        <f t="shared" si="475"/>
        <v>#N/A</v>
      </c>
      <c r="GI88" s="173" t="e">
        <f t="shared" si="476"/>
        <v>#N/A</v>
      </c>
      <c r="GJ88" s="173" t="e">
        <f t="shared" si="477"/>
        <v>#N/A</v>
      </c>
      <c r="GK88" s="173" t="e">
        <f t="shared" si="478"/>
        <v>#N/A</v>
      </c>
      <c r="GL88" s="173" t="e">
        <f t="shared" si="479"/>
        <v>#N/A</v>
      </c>
      <c r="GM88" s="173" t="e">
        <f t="shared" si="480"/>
        <v>#N/A</v>
      </c>
      <c r="GN88" s="173" t="e">
        <f t="shared" si="481"/>
        <v>#N/A</v>
      </c>
      <c r="GO88" s="173" t="e">
        <f t="shared" si="482"/>
        <v>#N/A</v>
      </c>
      <c r="GP88" s="173" t="e">
        <f t="shared" si="483"/>
        <v>#N/A</v>
      </c>
      <c r="GQ88" s="173" t="e">
        <f t="shared" si="484"/>
        <v>#N/A</v>
      </c>
      <c r="GR88" s="173" t="e">
        <f t="shared" si="485"/>
        <v>#N/A</v>
      </c>
      <c r="GS88" s="173" t="e">
        <f t="shared" si="486"/>
        <v>#N/A</v>
      </c>
      <c r="GT88" s="173" t="e">
        <f t="shared" si="487"/>
        <v>#N/A</v>
      </c>
      <c r="GU88" s="173" t="e">
        <f t="shared" si="488"/>
        <v>#N/A</v>
      </c>
      <c r="GV88" s="173" t="e">
        <f t="shared" si="489"/>
        <v>#N/A</v>
      </c>
      <c r="GW88" s="173" t="e">
        <f t="shared" si="490"/>
        <v>#N/A</v>
      </c>
      <c r="GX88" s="173" t="e">
        <f t="shared" si="491"/>
        <v>#N/A</v>
      </c>
      <c r="GY88" s="173" t="e">
        <f t="shared" si="492"/>
        <v>#N/A</v>
      </c>
      <c r="GZ88" s="173" t="e">
        <f t="shared" si="493"/>
        <v>#N/A</v>
      </c>
      <c r="HA88" s="173" t="e">
        <f t="shared" si="494"/>
        <v>#N/A</v>
      </c>
      <c r="HB88" s="173" t="e">
        <f t="shared" si="495"/>
        <v>#N/A</v>
      </c>
      <c r="HC88" s="173" t="e">
        <f t="shared" si="496"/>
        <v>#N/A</v>
      </c>
      <c r="HD88" s="173" t="e">
        <f t="shared" si="497"/>
        <v>#N/A</v>
      </c>
      <c r="HE88" s="173" t="e">
        <f t="shared" si="498"/>
        <v>#N/A</v>
      </c>
      <c r="HF88" s="173" t="e">
        <f t="shared" si="499"/>
        <v>#N/A</v>
      </c>
      <c r="HG88" s="173" t="e">
        <f t="shared" si="500"/>
        <v>#N/A</v>
      </c>
      <c r="HH88" s="173" t="e">
        <f t="shared" si="501"/>
        <v>#N/A</v>
      </c>
      <c r="HI88" s="173" t="e">
        <f t="shared" si="502"/>
        <v>#N/A</v>
      </c>
      <c r="HJ88" s="173" t="e">
        <f t="shared" si="503"/>
        <v>#N/A</v>
      </c>
      <c r="HK88" s="173" t="e">
        <f t="shared" si="504"/>
        <v>#N/A</v>
      </c>
      <c r="HL88" s="173" t="e">
        <f t="shared" si="505"/>
        <v>#N/A</v>
      </c>
      <c r="HM88" s="173" t="e">
        <f t="shared" si="506"/>
        <v>#N/A</v>
      </c>
      <c r="HN88" s="173" t="e">
        <f t="shared" si="507"/>
        <v>#N/A</v>
      </c>
      <c r="HO88" s="173" t="e">
        <f t="shared" si="508"/>
        <v>#N/A</v>
      </c>
      <c r="HP88" s="173" t="e">
        <f t="shared" si="509"/>
        <v>#N/A</v>
      </c>
      <c r="HQ88" s="173" t="e">
        <f t="shared" si="510"/>
        <v>#N/A</v>
      </c>
      <c r="HR88" s="173" t="e">
        <f t="shared" si="511"/>
        <v>#N/A</v>
      </c>
      <c r="HS88" s="173" t="e">
        <f t="shared" si="512"/>
        <v>#N/A</v>
      </c>
      <c r="HT88" s="173" t="e">
        <f t="shared" si="513"/>
        <v>#N/A</v>
      </c>
    </row>
    <row r="89" spans="1:228" hidden="1" x14ac:dyDescent="0.25">
      <c r="A89" s="4">
        <v>86</v>
      </c>
      <c r="B89" s="113"/>
      <c r="C89" s="121"/>
      <c r="D89" s="126" t="str">
        <f t="shared" si="405"/>
        <v/>
      </c>
      <c r="E89" s="99"/>
      <c r="F89" s="126" t="str">
        <f t="shared" si="406"/>
        <v/>
      </c>
      <c r="G89" s="121"/>
      <c r="H89" s="114"/>
      <c r="I89" s="36" t="str">
        <f t="shared" si="407"/>
        <v/>
      </c>
      <c r="J89" s="36" t="str">
        <f t="shared" si="408"/>
        <v/>
      </c>
      <c r="K89" s="77" t="str">
        <f t="shared" si="514"/>
        <v/>
      </c>
      <c r="L89" s="23"/>
      <c r="M89" s="58"/>
      <c r="N89" s="300"/>
      <c r="O89" s="78" t="str">
        <f>IF(AND(D89&gt;0,E89&gt;0,F89&gt;0),IF(ISBLANK(N89),IF(ISBLANK(L89),"",(F89-D89)*VLOOKUP(L89,VLookups!$A$4:$B$13,2,FALSE)),N89),"")</f>
        <v/>
      </c>
      <c r="P89" s="79" t="str">
        <f t="shared" si="409"/>
        <v/>
      </c>
      <c r="Q89" s="99"/>
      <c r="R89" s="290" t="str">
        <f>IF(AND(Q89&gt;0,E89&gt;0,NOT(O89="")),ABS(VLOOKUP($Q$1,VLookups!$A$43:$B$44,2,FALSE)-_xlfn.NORM.DIST(Q89,K89,O89,TRUE)),"")</f>
        <v/>
      </c>
      <c r="S89" s="98" t="str">
        <f>IF(AND($D89&gt;0,$E89&gt;0,$F89&gt;0,NOT(ISBLANK($L89))),_xlfn.NORM.INV(ABS(VLOOKUP($Q$1,VLookups!$A$43:$B$44,2,FALSE)-S$3),$K89,$O89),"")</f>
        <v/>
      </c>
      <c r="T89" s="97" t="str">
        <f>IF(AND($D89&gt;0,$E89&gt;0,$F89&gt;0,NOT(ISBLANK($L89))),_xlfn.NORM.INV(ABS(VLOOKUP($Q$1,VLookups!$A$43:$B$44,2,FALSE)-T$3),$K89,$O89),"")</f>
        <v/>
      </c>
      <c r="U89" s="98" t="str">
        <f>IF(AND($D89&gt;0,$E89&gt;0,$F89&gt;0,NOT(ISBLANK($L89))),_xlfn.NORM.INV(ABS(VLOOKUP($Q$1,VLookups!$A$43:$B$44,2,FALSE)-U$3),$K89,$O89),"")</f>
        <v/>
      </c>
      <c r="V89" s="97" t="str">
        <f>IF(AND($D89&gt;0,$E89&gt;0,$F89&gt;0,NOT(ISBLANK($L89))),_xlfn.NORM.INV(ABS(VLOOKUP($Q$1,VLookups!$A$43:$B$44,2,FALSE)-V$3),$K89,$O89),"")</f>
        <v/>
      </c>
      <c r="W89" s="98" t="str">
        <f>IF(AND($D89&gt;0,$E89&gt;0,$F89&gt;0,NOT(ISBLANK($L89))),_xlfn.NORM.INV(ABS(VLOOKUP($Q$1,VLookups!$A$43:$B$44,2,FALSE)-W$3),$K89,$O89),"")</f>
        <v/>
      </c>
      <c r="X89" s="97" t="str">
        <f>IF(AND($D89&gt;0,$E89&gt;0,$F89&gt;0,NOT(ISBLANK($L89))),_xlfn.NORM.INV(ABS(VLOOKUP($Q$1,VLookups!$A$43:$B$44,2,FALSE)-X$3),$K89,$O89),"")</f>
        <v/>
      </c>
      <c r="Y89" s="5"/>
      <c r="Z89" s="172"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3" t="e">
        <f t="shared" si="413"/>
        <v>#N/A</v>
      </c>
      <c r="DY89" s="173" t="e">
        <f t="shared" si="414"/>
        <v>#N/A</v>
      </c>
      <c r="DZ89" s="173" t="e">
        <f t="shared" si="415"/>
        <v>#N/A</v>
      </c>
      <c r="EA89" s="173" t="e">
        <f t="shared" si="416"/>
        <v>#N/A</v>
      </c>
      <c r="EB89" s="173" t="e">
        <f t="shared" si="417"/>
        <v>#N/A</v>
      </c>
      <c r="EC89" s="173" t="e">
        <f t="shared" si="418"/>
        <v>#N/A</v>
      </c>
      <c r="ED89" s="173" t="e">
        <f t="shared" si="419"/>
        <v>#N/A</v>
      </c>
      <c r="EE89" s="173" t="e">
        <f t="shared" si="420"/>
        <v>#N/A</v>
      </c>
      <c r="EF89" s="173" t="e">
        <f t="shared" si="421"/>
        <v>#N/A</v>
      </c>
      <c r="EG89" s="173" t="e">
        <f t="shared" si="422"/>
        <v>#N/A</v>
      </c>
      <c r="EH89" s="173" t="e">
        <f t="shared" si="423"/>
        <v>#N/A</v>
      </c>
      <c r="EI89" s="173" t="e">
        <f t="shared" si="424"/>
        <v>#N/A</v>
      </c>
      <c r="EJ89" s="173" t="e">
        <f t="shared" si="425"/>
        <v>#N/A</v>
      </c>
      <c r="EK89" s="173" t="e">
        <f t="shared" si="426"/>
        <v>#N/A</v>
      </c>
      <c r="EL89" s="173" t="e">
        <f t="shared" si="427"/>
        <v>#N/A</v>
      </c>
      <c r="EM89" s="173" t="e">
        <f t="shared" si="428"/>
        <v>#N/A</v>
      </c>
      <c r="EN89" s="173" t="e">
        <f t="shared" si="429"/>
        <v>#N/A</v>
      </c>
      <c r="EO89" s="173" t="e">
        <f t="shared" si="430"/>
        <v>#N/A</v>
      </c>
      <c r="EP89" s="173" t="e">
        <f t="shared" si="431"/>
        <v>#N/A</v>
      </c>
      <c r="EQ89" s="173" t="e">
        <f t="shared" si="432"/>
        <v>#N/A</v>
      </c>
      <c r="ER89" s="173" t="e">
        <f t="shared" si="433"/>
        <v>#N/A</v>
      </c>
      <c r="ES89" s="173" t="e">
        <f t="shared" si="434"/>
        <v>#N/A</v>
      </c>
      <c r="ET89" s="173" t="e">
        <f t="shared" si="435"/>
        <v>#N/A</v>
      </c>
      <c r="EU89" s="173" t="e">
        <f t="shared" si="436"/>
        <v>#N/A</v>
      </c>
      <c r="EV89" s="173" t="e">
        <f t="shared" si="437"/>
        <v>#N/A</v>
      </c>
      <c r="EW89" s="173" t="e">
        <f t="shared" si="438"/>
        <v>#N/A</v>
      </c>
      <c r="EX89" s="173" t="e">
        <f t="shared" si="439"/>
        <v>#N/A</v>
      </c>
      <c r="EY89" s="173" t="e">
        <f t="shared" si="440"/>
        <v>#N/A</v>
      </c>
      <c r="EZ89" s="173" t="e">
        <f t="shared" si="441"/>
        <v>#N/A</v>
      </c>
      <c r="FA89" s="173" t="e">
        <f t="shared" si="442"/>
        <v>#N/A</v>
      </c>
      <c r="FB89" s="173" t="e">
        <f t="shared" si="443"/>
        <v>#N/A</v>
      </c>
      <c r="FC89" s="173" t="e">
        <f t="shared" si="444"/>
        <v>#N/A</v>
      </c>
      <c r="FD89" s="173" t="e">
        <f t="shared" si="445"/>
        <v>#N/A</v>
      </c>
      <c r="FE89" s="173" t="e">
        <f t="shared" si="446"/>
        <v>#N/A</v>
      </c>
      <c r="FF89" s="173" t="e">
        <f t="shared" si="447"/>
        <v>#N/A</v>
      </c>
      <c r="FG89" s="173" t="e">
        <f t="shared" si="448"/>
        <v>#N/A</v>
      </c>
      <c r="FH89" s="173" t="e">
        <f t="shared" si="449"/>
        <v>#N/A</v>
      </c>
      <c r="FI89" s="173" t="e">
        <f t="shared" si="450"/>
        <v>#N/A</v>
      </c>
      <c r="FJ89" s="173" t="e">
        <f t="shared" si="451"/>
        <v>#N/A</v>
      </c>
      <c r="FK89" s="173" t="e">
        <f t="shared" si="452"/>
        <v>#N/A</v>
      </c>
      <c r="FL89" s="173" t="e">
        <f t="shared" si="453"/>
        <v>#N/A</v>
      </c>
      <c r="FM89" s="173" t="e">
        <f t="shared" si="454"/>
        <v>#N/A</v>
      </c>
      <c r="FN89" s="173" t="e">
        <f t="shared" si="455"/>
        <v>#N/A</v>
      </c>
      <c r="FO89" s="173" t="e">
        <f t="shared" si="456"/>
        <v>#N/A</v>
      </c>
      <c r="FP89" s="173" t="e">
        <f t="shared" si="457"/>
        <v>#N/A</v>
      </c>
      <c r="FQ89" s="173" t="e">
        <f t="shared" si="458"/>
        <v>#N/A</v>
      </c>
      <c r="FR89" s="173" t="e">
        <f t="shared" si="459"/>
        <v>#N/A</v>
      </c>
      <c r="FS89" s="173" t="e">
        <f t="shared" si="460"/>
        <v>#N/A</v>
      </c>
      <c r="FT89" s="173" t="e">
        <f t="shared" si="461"/>
        <v>#N/A</v>
      </c>
      <c r="FU89" s="173" t="e">
        <f t="shared" si="462"/>
        <v>#N/A</v>
      </c>
      <c r="FV89" s="173" t="e">
        <f t="shared" si="463"/>
        <v>#N/A</v>
      </c>
      <c r="FW89" s="173" t="e">
        <f t="shared" si="464"/>
        <v>#N/A</v>
      </c>
      <c r="FX89" s="173" t="e">
        <f t="shared" si="465"/>
        <v>#N/A</v>
      </c>
      <c r="FY89" s="173" t="e">
        <f t="shared" si="466"/>
        <v>#N/A</v>
      </c>
      <c r="FZ89" s="173" t="e">
        <f t="shared" si="467"/>
        <v>#N/A</v>
      </c>
      <c r="GA89" s="173" t="e">
        <f t="shared" si="468"/>
        <v>#N/A</v>
      </c>
      <c r="GB89" s="173" t="e">
        <f t="shared" si="469"/>
        <v>#N/A</v>
      </c>
      <c r="GC89" s="173" t="e">
        <f t="shared" si="470"/>
        <v>#N/A</v>
      </c>
      <c r="GD89" s="173" t="e">
        <f t="shared" si="471"/>
        <v>#N/A</v>
      </c>
      <c r="GE89" s="173" t="e">
        <f t="shared" si="472"/>
        <v>#N/A</v>
      </c>
      <c r="GF89" s="173" t="e">
        <f t="shared" si="473"/>
        <v>#N/A</v>
      </c>
      <c r="GG89" s="173" t="e">
        <f t="shared" si="474"/>
        <v>#N/A</v>
      </c>
      <c r="GH89" s="173" t="e">
        <f t="shared" si="475"/>
        <v>#N/A</v>
      </c>
      <c r="GI89" s="173" t="e">
        <f t="shared" si="476"/>
        <v>#N/A</v>
      </c>
      <c r="GJ89" s="173" t="e">
        <f t="shared" si="477"/>
        <v>#N/A</v>
      </c>
      <c r="GK89" s="173" t="e">
        <f t="shared" si="478"/>
        <v>#N/A</v>
      </c>
      <c r="GL89" s="173" t="e">
        <f t="shared" si="479"/>
        <v>#N/A</v>
      </c>
      <c r="GM89" s="173" t="e">
        <f t="shared" si="480"/>
        <v>#N/A</v>
      </c>
      <c r="GN89" s="173" t="e">
        <f t="shared" si="481"/>
        <v>#N/A</v>
      </c>
      <c r="GO89" s="173" t="e">
        <f t="shared" si="482"/>
        <v>#N/A</v>
      </c>
      <c r="GP89" s="173" t="e">
        <f t="shared" si="483"/>
        <v>#N/A</v>
      </c>
      <c r="GQ89" s="173" t="e">
        <f t="shared" si="484"/>
        <v>#N/A</v>
      </c>
      <c r="GR89" s="173" t="e">
        <f t="shared" si="485"/>
        <v>#N/A</v>
      </c>
      <c r="GS89" s="173" t="e">
        <f t="shared" si="486"/>
        <v>#N/A</v>
      </c>
      <c r="GT89" s="173" t="e">
        <f t="shared" si="487"/>
        <v>#N/A</v>
      </c>
      <c r="GU89" s="173" t="e">
        <f t="shared" si="488"/>
        <v>#N/A</v>
      </c>
      <c r="GV89" s="173" t="e">
        <f t="shared" si="489"/>
        <v>#N/A</v>
      </c>
      <c r="GW89" s="173" t="e">
        <f t="shared" si="490"/>
        <v>#N/A</v>
      </c>
      <c r="GX89" s="173" t="e">
        <f t="shared" si="491"/>
        <v>#N/A</v>
      </c>
      <c r="GY89" s="173" t="e">
        <f t="shared" si="492"/>
        <v>#N/A</v>
      </c>
      <c r="GZ89" s="173" t="e">
        <f t="shared" si="493"/>
        <v>#N/A</v>
      </c>
      <c r="HA89" s="173" t="e">
        <f t="shared" si="494"/>
        <v>#N/A</v>
      </c>
      <c r="HB89" s="173" t="e">
        <f t="shared" si="495"/>
        <v>#N/A</v>
      </c>
      <c r="HC89" s="173" t="e">
        <f t="shared" si="496"/>
        <v>#N/A</v>
      </c>
      <c r="HD89" s="173" t="e">
        <f t="shared" si="497"/>
        <v>#N/A</v>
      </c>
      <c r="HE89" s="173" t="e">
        <f t="shared" si="498"/>
        <v>#N/A</v>
      </c>
      <c r="HF89" s="173" t="e">
        <f t="shared" si="499"/>
        <v>#N/A</v>
      </c>
      <c r="HG89" s="173" t="e">
        <f t="shared" si="500"/>
        <v>#N/A</v>
      </c>
      <c r="HH89" s="173" t="e">
        <f t="shared" si="501"/>
        <v>#N/A</v>
      </c>
      <c r="HI89" s="173" t="e">
        <f t="shared" si="502"/>
        <v>#N/A</v>
      </c>
      <c r="HJ89" s="173" t="e">
        <f t="shared" si="503"/>
        <v>#N/A</v>
      </c>
      <c r="HK89" s="173" t="e">
        <f t="shared" si="504"/>
        <v>#N/A</v>
      </c>
      <c r="HL89" s="173" t="e">
        <f t="shared" si="505"/>
        <v>#N/A</v>
      </c>
      <c r="HM89" s="173" t="e">
        <f t="shared" si="506"/>
        <v>#N/A</v>
      </c>
      <c r="HN89" s="173" t="e">
        <f t="shared" si="507"/>
        <v>#N/A</v>
      </c>
      <c r="HO89" s="173" t="e">
        <f t="shared" si="508"/>
        <v>#N/A</v>
      </c>
      <c r="HP89" s="173" t="e">
        <f t="shared" si="509"/>
        <v>#N/A</v>
      </c>
      <c r="HQ89" s="173" t="e">
        <f t="shared" si="510"/>
        <v>#N/A</v>
      </c>
      <c r="HR89" s="173" t="e">
        <f t="shared" si="511"/>
        <v>#N/A</v>
      </c>
      <c r="HS89" s="173" t="e">
        <f t="shared" si="512"/>
        <v>#N/A</v>
      </c>
      <c r="HT89" s="173" t="e">
        <f t="shared" si="513"/>
        <v>#N/A</v>
      </c>
    </row>
    <row r="90" spans="1:228" hidden="1" x14ac:dyDescent="0.25">
      <c r="A90" s="4">
        <v>87</v>
      </c>
      <c r="B90" s="113"/>
      <c r="C90" s="121"/>
      <c r="D90" s="126" t="str">
        <f t="shared" si="405"/>
        <v/>
      </c>
      <c r="E90" s="99"/>
      <c r="F90" s="126" t="str">
        <f t="shared" si="406"/>
        <v/>
      </c>
      <c r="G90" s="121"/>
      <c r="H90" s="114"/>
      <c r="I90" s="36" t="str">
        <f t="shared" si="407"/>
        <v/>
      </c>
      <c r="J90" s="36" t="str">
        <f t="shared" si="408"/>
        <v/>
      </c>
      <c r="K90" s="77" t="str">
        <f t="shared" si="514"/>
        <v/>
      </c>
      <c r="L90" s="23"/>
      <c r="M90" s="58"/>
      <c r="N90" s="300"/>
      <c r="O90" s="78" t="str">
        <f>IF(AND(D90&gt;0,E90&gt;0,F90&gt;0),IF(ISBLANK(N90),IF(ISBLANK(L90),"",(F90-D90)*VLOOKUP(L90,VLookups!$A$4:$B$13,2,FALSE)),N90),"")</f>
        <v/>
      </c>
      <c r="P90" s="79" t="str">
        <f t="shared" si="409"/>
        <v/>
      </c>
      <c r="Q90" s="99"/>
      <c r="R90" s="290" t="str">
        <f>IF(AND(Q90&gt;0,E90&gt;0,NOT(O90="")),ABS(VLOOKUP($Q$1,VLookups!$A$43:$B$44,2,FALSE)-_xlfn.NORM.DIST(Q90,K90,O90,TRUE)),"")</f>
        <v/>
      </c>
      <c r="S90" s="98" t="str">
        <f>IF(AND($D90&gt;0,$E90&gt;0,$F90&gt;0,NOT(ISBLANK($L90))),_xlfn.NORM.INV(ABS(VLOOKUP($Q$1,VLookups!$A$43:$B$44,2,FALSE)-S$3),$K90,$O90),"")</f>
        <v/>
      </c>
      <c r="T90" s="97" t="str">
        <f>IF(AND($D90&gt;0,$E90&gt;0,$F90&gt;0,NOT(ISBLANK($L90))),_xlfn.NORM.INV(ABS(VLOOKUP($Q$1,VLookups!$A$43:$B$44,2,FALSE)-T$3),$K90,$O90),"")</f>
        <v/>
      </c>
      <c r="U90" s="98" t="str">
        <f>IF(AND($D90&gt;0,$E90&gt;0,$F90&gt;0,NOT(ISBLANK($L90))),_xlfn.NORM.INV(ABS(VLOOKUP($Q$1,VLookups!$A$43:$B$44,2,FALSE)-U$3),$K90,$O90),"")</f>
        <v/>
      </c>
      <c r="V90" s="97" t="str">
        <f>IF(AND($D90&gt;0,$E90&gt;0,$F90&gt;0,NOT(ISBLANK($L90))),_xlfn.NORM.INV(ABS(VLOOKUP($Q$1,VLookups!$A$43:$B$44,2,FALSE)-V$3),$K90,$O90),"")</f>
        <v/>
      </c>
      <c r="W90" s="98" t="str">
        <f>IF(AND($D90&gt;0,$E90&gt;0,$F90&gt;0,NOT(ISBLANK($L90))),_xlfn.NORM.INV(ABS(VLOOKUP($Q$1,VLookups!$A$43:$B$44,2,FALSE)-W$3),$K90,$O90),"")</f>
        <v/>
      </c>
      <c r="X90" s="97" t="str">
        <f>IF(AND($D90&gt;0,$E90&gt;0,$F90&gt;0,NOT(ISBLANK($L90))),_xlfn.NORM.INV(ABS(VLOOKUP($Q$1,VLookups!$A$43:$B$44,2,FALSE)-X$3),$K90,$O90),"")</f>
        <v/>
      </c>
      <c r="Y90" s="5"/>
      <c r="Z90" s="172"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3" t="e">
        <f t="shared" si="413"/>
        <v>#N/A</v>
      </c>
      <c r="DY90" s="173" t="e">
        <f t="shared" si="414"/>
        <v>#N/A</v>
      </c>
      <c r="DZ90" s="173" t="e">
        <f t="shared" si="415"/>
        <v>#N/A</v>
      </c>
      <c r="EA90" s="173" t="e">
        <f t="shared" si="416"/>
        <v>#N/A</v>
      </c>
      <c r="EB90" s="173" t="e">
        <f t="shared" si="417"/>
        <v>#N/A</v>
      </c>
      <c r="EC90" s="173" t="e">
        <f t="shared" si="418"/>
        <v>#N/A</v>
      </c>
      <c r="ED90" s="173" t="e">
        <f t="shared" si="419"/>
        <v>#N/A</v>
      </c>
      <c r="EE90" s="173" t="e">
        <f t="shared" si="420"/>
        <v>#N/A</v>
      </c>
      <c r="EF90" s="173" t="e">
        <f t="shared" si="421"/>
        <v>#N/A</v>
      </c>
      <c r="EG90" s="173" t="e">
        <f t="shared" si="422"/>
        <v>#N/A</v>
      </c>
      <c r="EH90" s="173" t="e">
        <f t="shared" si="423"/>
        <v>#N/A</v>
      </c>
      <c r="EI90" s="173" t="e">
        <f t="shared" si="424"/>
        <v>#N/A</v>
      </c>
      <c r="EJ90" s="173" t="e">
        <f t="shared" si="425"/>
        <v>#N/A</v>
      </c>
      <c r="EK90" s="173" t="e">
        <f t="shared" si="426"/>
        <v>#N/A</v>
      </c>
      <c r="EL90" s="173" t="e">
        <f t="shared" si="427"/>
        <v>#N/A</v>
      </c>
      <c r="EM90" s="173" t="e">
        <f t="shared" si="428"/>
        <v>#N/A</v>
      </c>
      <c r="EN90" s="173" t="e">
        <f t="shared" si="429"/>
        <v>#N/A</v>
      </c>
      <c r="EO90" s="173" t="e">
        <f t="shared" si="430"/>
        <v>#N/A</v>
      </c>
      <c r="EP90" s="173" t="e">
        <f t="shared" si="431"/>
        <v>#N/A</v>
      </c>
      <c r="EQ90" s="173" t="e">
        <f t="shared" si="432"/>
        <v>#N/A</v>
      </c>
      <c r="ER90" s="173" t="e">
        <f t="shared" si="433"/>
        <v>#N/A</v>
      </c>
      <c r="ES90" s="173" t="e">
        <f t="shared" si="434"/>
        <v>#N/A</v>
      </c>
      <c r="ET90" s="173" t="e">
        <f t="shared" si="435"/>
        <v>#N/A</v>
      </c>
      <c r="EU90" s="173" t="e">
        <f t="shared" si="436"/>
        <v>#N/A</v>
      </c>
      <c r="EV90" s="173" t="e">
        <f t="shared" si="437"/>
        <v>#N/A</v>
      </c>
      <c r="EW90" s="173" t="e">
        <f t="shared" si="438"/>
        <v>#N/A</v>
      </c>
      <c r="EX90" s="173" t="e">
        <f t="shared" si="439"/>
        <v>#N/A</v>
      </c>
      <c r="EY90" s="173" t="e">
        <f t="shared" si="440"/>
        <v>#N/A</v>
      </c>
      <c r="EZ90" s="173" t="e">
        <f t="shared" si="441"/>
        <v>#N/A</v>
      </c>
      <c r="FA90" s="173" t="e">
        <f t="shared" si="442"/>
        <v>#N/A</v>
      </c>
      <c r="FB90" s="173" t="e">
        <f t="shared" si="443"/>
        <v>#N/A</v>
      </c>
      <c r="FC90" s="173" t="e">
        <f t="shared" si="444"/>
        <v>#N/A</v>
      </c>
      <c r="FD90" s="173" t="e">
        <f t="shared" si="445"/>
        <v>#N/A</v>
      </c>
      <c r="FE90" s="173" t="e">
        <f t="shared" si="446"/>
        <v>#N/A</v>
      </c>
      <c r="FF90" s="173" t="e">
        <f t="shared" si="447"/>
        <v>#N/A</v>
      </c>
      <c r="FG90" s="173" t="e">
        <f t="shared" si="448"/>
        <v>#N/A</v>
      </c>
      <c r="FH90" s="173" t="e">
        <f t="shared" si="449"/>
        <v>#N/A</v>
      </c>
      <c r="FI90" s="173" t="e">
        <f t="shared" si="450"/>
        <v>#N/A</v>
      </c>
      <c r="FJ90" s="173" t="e">
        <f t="shared" si="451"/>
        <v>#N/A</v>
      </c>
      <c r="FK90" s="173" t="e">
        <f t="shared" si="452"/>
        <v>#N/A</v>
      </c>
      <c r="FL90" s="173" t="e">
        <f t="shared" si="453"/>
        <v>#N/A</v>
      </c>
      <c r="FM90" s="173" t="e">
        <f t="shared" si="454"/>
        <v>#N/A</v>
      </c>
      <c r="FN90" s="173" t="e">
        <f t="shared" si="455"/>
        <v>#N/A</v>
      </c>
      <c r="FO90" s="173" t="e">
        <f t="shared" si="456"/>
        <v>#N/A</v>
      </c>
      <c r="FP90" s="173" t="e">
        <f t="shared" si="457"/>
        <v>#N/A</v>
      </c>
      <c r="FQ90" s="173" t="e">
        <f t="shared" si="458"/>
        <v>#N/A</v>
      </c>
      <c r="FR90" s="173" t="e">
        <f t="shared" si="459"/>
        <v>#N/A</v>
      </c>
      <c r="FS90" s="173" t="e">
        <f t="shared" si="460"/>
        <v>#N/A</v>
      </c>
      <c r="FT90" s="173" t="e">
        <f t="shared" si="461"/>
        <v>#N/A</v>
      </c>
      <c r="FU90" s="173" t="e">
        <f t="shared" si="462"/>
        <v>#N/A</v>
      </c>
      <c r="FV90" s="173" t="e">
        <f t="shared" si="463"/>
        <v>#N/A</v>
      </c>
      <c r="FW90" s="173" t="e">
        <f t="shared" si="464"/>
        <v>#N/A</v>
      </c>
      <c r="FX90" s="173" t="e">
        <f t="shared" si="465"/>
        <v>#N/A</v>
      </c>
      <c r="FY90" s="173" t="e">
        <f t="shared" si="466"/>
        <v>#N/A</v>
      </c>
      <c r="FZ90" s="173" t="e">
        <f t="shared" si="467"/>
        <v>#N/A</v>
      </c>
      <c r="GA90" s="173" t="e">
        <f t="shared" si="468"/>
        <v>#N/A</v>
      </c>
      <c r="GB90" s="173" t="e">
        <f t="shared" si="469"/>
        <v>#N/A</v>
      </c>
      <c r="GC90" s="173" t="e">
        <f t="shared" si="470"/>
        <v>#N/A</v>
      </c>
      <c r="GD90" s="173" t="e">
        <f t="shared" si="471"/>
        <v>#N/A</v>
      </c>
      <c r="GE90" s="173" t="e">
        <f t="shared" si="472"/>
        <v>#N/A</v>
      </c>
      <c r="GF90" s="173" t="e">
        <f t="shared" si="473"/>
        <v>#N/A</v>
      </c>
      <c r="GG90" s="173" t="e">
        <f t="shared" si="474"/>
        <v>#N/A</v>
      </c>
      <c r="GH90" s="173" t="e">
        <f t="shared" si="475"/>
        <v>#N/A</v>
      </c>
      <c r="GI90" s="173" t="e">
        <f t="shared" si="476"/>
        <v>#N/A</v>
      </c>
      <c r="GJ90" s="173" t="e">
        <f t="shared" si="477"/>
        <v>#N/A</v>
      </c>
      <c r="GK90" s="173" t="e">
        <f t="shared" si="478"/>
        <v>#N/A</v>
      </c>
      <c r="GL90" s="173" t="e">
        <f t="shared" si="479"/>
        <v>#N/A</v>
      </c>
      <c r="GM90" s="173" t="e">
        <f t="shared" si="480"/>
        <v>#N/A</v>
      </c>
      <c r="GN90" s="173" t="e">
        <f t="shared" si="481"/>
        <v>#N/A</v>
      </c>
      <c r="GO90" s="173" t="e">
        <f t="shared" si="482"/>
        <v>#N/A</v>
      </c>
      <c r="GP90" s="173" t="e">
        <f t="shared" si="483"/>
        <v>#N/A</v>
      </c>
      <c r="GQ90" s="173" t="e">
        <f t="shared" si="484"/>
        <v>#N/A</v>
      </c>
      <c r="GR90" s="173" t="e">
        <f t="shared" si="485"/>
        <v>#N/A</v>
      </c>
      <c r="GS90" s="173" t="e">
        <f t="shared" si="486"/>
        <v>#N/A</v>
      </c>
      <c r="GT90" s="173" t="e">
        <f t="shared" si="487"/>
        <v>#N/A</v>
      </c>
      <c r="GU90" s="173" t="e">
        <f t="shared" si="488"/>
        <v>#N/A</v>
      </c>
      <c r="GV90" s="173" t="e">
        <f t="shared" si="489"/>
        <v>#N/A</v>
      </c>
      <c r="GW90" s="173" t="e">
        <f t="shared" si="490"/>
        <v>#N/A</v>
      </c>
      <c r="GX90" s="173" t="e">
        <f t="shared" si="491"/>
        <v>#N/A</v>
      </c>
      <c r="GY90" s="173" t="e">
        <f t="shared" si="492"/>
        <v>#N/A</v>
      </c>
      <c r="GZ90" s="173" t="e">
        <f t="shared" si="493"/>
        <v>#N/A</v>
      </c>
      <c r="HA90" s="173" t="e">
        <f t="shared" si="494"/>
        <v>#N/A</v>
      </c>
      <c r="HB90" s="173" t="e">
        <f t="shared" si="495"/>
        <v>#N/A</v>
      </c>
      <c r="HC90" s="173" t="e">
        <f t="shared" si="496"/>
        <v>#N/A</v>
      </c>
      <c r="HD90" s="173" t="e">
        <f t="shared" si="497"/>
        <v>#N/A</v>
      </c>
      <c r="HE90" s="173" t="e">
        <f t="shared" si="498"/>
        <v>#N/A</v>
      </c>
      <c r="HF90" s="173" t="e">
        <f t="shared" si="499"/>
        <v>#N/A</v>
      </c>
      <c r="HG90" s="173" t="e">
        <f t="shared" si="500"/>
        <v>#N/A</v>
      </c>
      <c r="HH90" s="173" t="e">
        <f t="shared" si="501"/>
        <v>#N/A</v>
      </c>
      <c r="HI90" s="173" t="e">
        <f t="shared" si="502"/>
        <v>#N/A</v>
      </c>
      <c r="HJ90" s="173" t="e">
        <f t="shared" si="503"/>
        <v>#N/A</v>
      </c>
      <c r="HK90" s="173" t="e">
        <f t="shared" si="504"/>
        <v>#N/A</v>
      </c>
      <c r="HL90" s="173" t="e">
        <f t="shared" si="505"/>
        <v>#N/A</v>
      </c>
      <c r="HM90" s="173" t="e">
        <f t="shared" si="506"/>
        <v>#N/A</v>
      </c>
      <c r="HN90" s="173" t="e">
        <f t="shared" si="507"/>
        <v>#N/A</v>
      </c>
      <c r="HO90" s="173" t="e">
        <f t="shared" si="508"/>
        <v>#N/A</v>
      </c>
      <c r="HP90" s="173" t="e">
        <f t="shared" si="509"/>
        <v>#N/A</v>
      </c>
      <c r="HQ90" s="173" t="e">
        <f t="shared" si="510"/>
        <v>#N/A</v>
      </c>
      <c r="HR90" s="173" t="e">
        <f t="shared" si="511"/>
        <v>#N/A</v>
      </c>
      <c r="HS90" s="173" t="e">
        <f t="shared" si="512"/>
        <v>#N/A</v>
      </c>
      <c r="HT90" s="173" t="e">
        <f t="shared" si="513"/>
        <v>#N/A</v>
      </c>
    </row>
    <row r="91" spans="1:228" hidden="1" x14ac:dyDescent="0.25">
      <c r="A91" s="4">
        <v>88</v>
      </c>
      <c r="B91" s="113"/>
      <c r="C91" s="121"/>
      <c r="D91" s="126" t="str">
        <f t="shared" si="405"/>
        <v/>
      </c>
      <c r="E91" s="99"/>
      <c r="F91" s="126" t="str">
        <f t="shared" si="406"/>
        <v/>
      </c>
      <c r="G91" s="121"/>
      <c r="H91" s="114"/>
      <c r="I91" s="36" t="str">
        <f t="shared" si="407"/>
        <v/>
      </c>
      <c r="J91" s="36" t="str">
        <f t="shared" si="408"/>
        <v/>
      </c>
      <c r="K91" s="77" t="str">
        <f t="shared" si="514"/>
        <v/>
      </c>
      <c r="L91" s="23"/>
      <c r="M91" s="58"/>
      <c r="N91" s="300"/>
      <c r="O91" s="78" t="str">
        <f>IF(AND(D91&gt;0,E91&gt;0,F91&gt;0),IF(ISBLANK(N91),IF(ISBLANK(L91),"",(F91-D91)*VLOOKUP(L91,VLookups!$A$4:$B$13,2,FALSE)),N91),"")</f>
        <v/>
      </c>
      <c r="P91" s="79" t="str">
        <f t="shared" si="409"/>
        <v/>
      </c>
      <c r="Q91" s="99"/>
      <c r="R91" s="290" t="str">
        <f>IF(AND(Q91&gt;0,E91&gt;0,NOT(O91="")),ABS(VLOOKUP($Q$1,VLookups!$A$43:$B$44,2,FALSE)-_xlfn.NORM.DIST(Q91,K91,O91,TRUE)),"")</f>
        <v/>
      </c>
      <c r="S91" s="98" t="str">
        <f>IF(AND($D91&gt;0,$E91&gt;0,$F91&gt;0,NOT(ISBLANK($L91))),_xlfn.NORM.INV(ABS(VLOOKUP($Q$1,VLookups!$A$43:$B$44,2,FALSE)-S$3),$K91,$O91),"")</f>
        <v/>
      </c>
      <c r="T91" s="97" t="str">
        <f>IF(AND($D91&gt;0,$E91&gt;0,$F91&gt;0,NOT(ISBLANK($L91))),_xlfn.NORM.INV(ABS(VLOOKUP($Q$1,VLookups!$A$43:$B$44,2,FALSE)-T$3),$K91,$O91),"")</f>
        <v/>
      </c>
      <c r="U91" s="98" t="str">
        <f>IF(AND($D91&gt;0,$E91&gt;0,$F91&gt;0,NOT(ISBLANK($L91))),_xlfn.NORM.INV(ABS(VLOOKUP($Q$1,VLookups!$A$43:$B$44,2,FALSE)-U$3),$K91,$O91),"")</f>
        <v/>
      </c>
      <c r="V91" s="97" t="str">
        <f>IF(AND($D91&gt;0,$E91&gt;0,$F91&gt;0,NOT(ISBLANK($L91))),_xlfn.NORM.INV(ABS(VLOOKUP($Q$1,VLookups!$A$43:$B$44,2,FALSE)-V$3),$K91,$O91),"")</f>
        <v/>
      </c>
      <c r="W91" s="98" t="str">
        <f>IF(AND($D91&gt;0,$E91&gt;0,$F91&gt;0,NOT(ISBLANK($L91))),_xlfn.NORM.INV(ABS(VLOOKUP($Q$1,VLookups!$A$43:$B$44,2,FALSE)-W$3),$K91,$O91),"")</f>
        <v/>
      </c>
      <c r="X91" s="97" t="str">
        <f>IF(AND($D91&gt;0,$E91&gt;0,$F91&gt;0,NOT(ISBLANK($L91))),_xlfn.NORM.INV(ABS(VLOOKUP($Q$1,VLookups!$A$43:$B$44,2,FALSE)-X$3),$K91,$O91),"")</f>
        <v/>
      </c>
      <c r="Y91" s="5"/>
      <c r="Z91" s="172"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3" t="e">
        <f t="shared" si="413"/>
        <v>#N/A</v>
      </c>
      <c r="DY91" s="173" t="e">
        <f t="shared" si="414"/>
        <v>#N/A</v>
      </c>
      <c r="DZ91" s="173" t="e">
        <f t="shared" si="415"/>
        <v>#N/A</v>
      </c>
      <c r="EA91" s="173" t="e">
        <f t="shared" si="416"/>
        <v>#N/A</v>
      </c>
      <c r="EB91" s="173" t="e">
        <f t="shared" si="417"/>
        <v>#N/A</v>
      </c>
      <c r="EC91" s="173" t="e">
        <f t="shared" si="418"/>
        <v>#N/A</v>
      </c>
      <c r="ED91" s="173" t="e">
        <f t="shared" si="419"/>
        <v>#N/A</v>
      </c>
      <c r="EE91" s="173" t="e">
        <f t="shared" si="420"/>
        <v>#N/A</v>
      </c>
      <c r="EF91" s="173" t="e">
        <f t="shared" si="421"/>
        <v>#N/A</v>
      </c>
      <c r="EG91" s="173" t="e">
        <f t="shared" si="422"/>
        <v>#N/A</v>
      </c>
      <c r="EH91" s="173" t="e">
        <f t="shared" si="423"/>
        <v>#N/A</v>
      </c>
      <c r="EI91" s="173" t="e">
        <f t="shared" si="424"/>
        <v>#N/A</v>
      </c>
      <c r="EJ91" s="173" t="e">
        <f t="shared" si="425"/>
        <v>#N/A</v>
      </c>
      <c r="EK91" s="173" t="e">
        <f t="shared" si="426"/>
        <v>#N/A</v>
      </c>
      <c r="EL91" s="173" t="e">
        <f t="shared" si="427"/>
        <v>#N/A</v>
      </c>
      <c r="EM91" s="173" t="e">
        <f t="shared" si="428"/>
        <v>#N/A</v>
      </c>
      <c r="EN91" s="173" t="e">
        <f t="shared" si="429"/>
        <v>#N/A</v>
      </c>
      <c r="EO91" s="173" t="e">
        <f t="shared" si="430"/>
        <v>#N/A</v>
      </c>
      <c r="EP91" s="173" t="e">
        <f t="shared" si="431"/>
        <v>#N/A</v>
      </c>
      <c r="EQ91" s="173" t="e">
        <f t="shared" si="432"/>
        <v>#N/A</v>
      </c>
      <c r="ER91" s="173" t="e">
        <f t="shared" si="433"/>
        <v>#N/A</v>
      </c>
      <c r="ES91" s="173" t="e">
        <f t="shared" si="434"/>
        <v>#N/A</v>
      </c>
      <c r="ET91" s="173" t="e">
        <f t="shared" si="435"/>
        <v>#N/A</v>
      </c>
      <c r="EU91" s="173" t="e">
        <f t="shared" si="436"/>
        <v>#N/A</v>
      </c>
      <c r="EV91" s="173" t="e">
        <f t="shared" si="437"/>
        <v>#N/A</v>
      </c>
      <c r="EW91" s="173" t="e">
        <f t="shared" si="438"/>
        <v>#N/A</v>
      </c>
      <c r="EX91" s="173" t="e">
        <f t="shared" si="439"/>
        <v>#N/A</v>
      </c>
      <c r="EY91" s="173" t="e">
        <f t="shared" si="440"/>
        <v>#N/A</v>
      </c>
      <c r="EZ91" s="173" t="e">
        <f t="shared" si="441"/>
        <v>#N/A</v>
      </c>
      <c r="FA91" s="173" t="e">
        <f t="shared" si="442"/>
        <v>#N/A</v>
      </c>
      <c r="FB91" s="173" t="e">
        <f t="shared" si="443"/>
        <v>#N/A</v>
      </c>
      <c r="FC91" s="173" t="e">
        <f t="shared" si="444"/>
        <v>#N/A</v>
      </c>
      <c r="FD91" s="173" t="e">
        <f t="shared" si="445"/>
        <v>#N/A</v>
      </c>
      <c r="FE91" s="173" t="e">
        <f t="shared" si="446"/>
        <v>#N/A</v>
      </c>
      <c r="FF91" s="173" t="e">
        <f t="shared" si="447"/>
        <v>#N/A</v>
      </c>
      <c r="FG91" s="173" t="e">
        <f t="shared" si="448"/>
        <v>#N/A</v>
      </c>
      <c r="FH91" s="173" t="e">
        <f t="shared" si="449"/>
        <v>#N/A</v>
      </c>
      <c r="FI91" s="173" t="e">
        <f t="shared" si="450"/>
        <v>#N/A</v>
      </c>
      <c r="FJ91" s="173" t="e">
        <f t="shared" si="451"/>
        <v>#N/A</v>
      </c>
      <c r="FK91" s="173" t="e">
        <f t="shared" si="452"/>
        <v>#N/A</v>
      </c>
      <c r="FL91" s="173" t="e">
        <f t="shared" si="453"/>
        <v>#N/A</v>
      </c>
      <c r="FM91" s="173" t="e">
        <f t="shared" si="454"/>
        <v>#N/A</v>
      </c>
      <c r="FN91" s="173" t="e">
        <f t="shared" si="455"/>
        <v>#N/A</v>
      </c>
      <c r="FO91" s="173" t="e">
        <f t="shared" si="456"/>
        <v>#N/A</v>
      </c>
      <c r="FP91" s="173" t="e">
        <f t="shared" si="457"/>
        <v>#N/A</v>
      </c>
      <c r="FQ91" s="173" t="e">
        <f t="shared" si="458"/>
        <v>#N/A</v>
      </c>
      <c r="FR91" s="173" t="e">
        <f t="shared" si="459"/>
        <v>#N/A</v>
      </c>
      <c r="FS91" s="173" t="e">
        <f t="shared" si="460"/>
        <v>#N/A</v>
      </c>
      <c r="FT91" s="173" t="e">
        <f t="shared" si="461"/>
        <v>#N/A</v>
      </c>
      <c r="FU91" s="173" t="e">
        <f t="shared" si="462"/>
        <v>#N/A</v>
      </c>
      <c r="FV91" s="173" t="e">
        <f t="shared" si="463"/>
        <v>#N/A</v>
      </c>
      <c r="FW91" s="173" t="e">
        <f t="shared" si="464"/>
        <v>#N/A</v>
      </c>
      <c r="FX91" s="173" t="e">
        <f t="shared" si="465"/>
        <v>#N/A</v>
      </c>
      <c r="FY91" s="173" t="e">
        <f t="shared" si="466"/>
        <v>#N/A</v>
      </c>
      <c r="FZ91" s="173" t="e">
        <f t="shared" si="467"/>
        <v>#N/A</v>
      </c>
      <c r="GA91" s="173" t="e">
        <f t="shared" si="468"/>
        <v>#N/A</v>
      </c>
      <c r="GB91" s="173" t="e">
        <f t="shared" si="469"/>
        <v>#N/A</v>
      </c>
      <c r="GC91" s="173" t="e">
        <f t="shared" si="470"/>
        <v>#N/A</v>
      </c>
      <c r="GD91" s="173" t="e">
        <f t="shared" si="471"/>
        <v>#N/A</v>
      </c>
      <c r="GE91" s="173" t="e">
        <f t="shared" si="472"/>
        <v>#N/A</v>
      </c>
      <c r="GF91" s="173" t="e">
        <f t="shared" si="473"/>
        <v>#N/A</v>
      </c>
      <c r="GG91" s="173" t="e">
        <f t="shared" si="474"/>
        <v>#N/A</v>
      </c>
      <c r="GH91" s="173" t="e">
        <f t="shared" si="475"/>
        <v>#N/A</v>
      </c>
      <c r="GI91" s="173" t="e">
        <f t="shared" si="476"/>
        <v>#N/A</v>
      </c>
      <c r="GJ91" s="173" t="e">
        <f t="shared" si="477"/>
        <v>#N/A</v>
      </c>
      <c r="GK91" s="173" t="e">
        <f t="shared" si="478"/>
        <v>#N/A</v>
      </c>
      <c r="GL91" s="173" t="e">
        <f t="shared" si="479"/>
        <v>#N/A</v>
      </c>
      <c r="GM91" s="173" t="e">
        <f t="shared" si="480"/>
        <v>#N/A</v>
      </c>
      <c r="GN91" s="173" t="e">
        <f t="shared" si="481"/>
        <v>#N/A</v>
      </c>
      <c r="GO91" s="173" t="e">
        <f t="shared" si="482"/>
        <v>#N/A</v>
      </c>
      <c r="GP91" s="173" t="e">
        <f t="shared" si="483"/>
        <v>#N/A</v>
      </c>
      <c r="GQ91" s="173" t="e">
        <f t="shared" si="484"/>
        <v>#N/A</v>
      </c>
      <c r="GR91" s="173" t="e">
        <f t="shared" si="485"/>
        <v>#N/A</v>
      </c>
      <c r="GS91" s="173" t="e">
        <f t="shared" si="486"/>
        <v>#N/A</v>
      </c>
      <c r="GT91" s="173" t="e">
        <f t="shared" si="487"/>
        <v>#N/A</v>
      </c>
      <c r="GU91" s="173" t="e">
        <f t="shared" si="488"/>
        <v>#N/A</v>
      </c>
      <c r="GV91" s="173" t="e">
        <f t="shared" si="489"/>
        <v>#N/A</v>
      </c>
      <c r="GW91" s="173" t="e">
        <f t="shared" si="490"/>
        <v>#N/A</v>
      </c>
      <c r="GX91" s="173" t="e">
        <f t="shared" si="491"/>
        <v>#N/A</v>
      </c>
      <c r="GY91" s="173" t="e">
        <f t="shared" si="492"/>
        <v>#N/A</v>
      </c>
      <c r="GZ91" s="173" t="e">
        <f t="shared" si="493"/>
        <v>#N/A</v>
      </c>
      <c r="HA91" s="173" t="e">
        <f t="shared" si="494"/>
        <v>#N/A</v>
      </c>
      <c r="HB91" s="173" t="e">
        <f t="shared" si="495"/>
        <v>#N/A</v>
      </c>
      <c r="HC91" s="173" t="e">
        <f t="shared" si="496"/>
        <v>#N/A</v>
      </c>
      <c r="HD91" s="173" t="e">
        <f t="shared" si="497"/>
        <v>#N/A</v>
      </c>
      <c r="HE91" s="173" t="e">
        <f t="shared" si="498"/>
        <v>#N/A</v>
      </c>
      <c r="HF91" s="173" t="e">
        <f t="shared" si="499"/>
        <v>#N/A</v>
      </c>
      <c r="HG91" s="173" t="e">
        <f t="shared" si="500"/>
        <v>#N/A</v>
      </c>
      <c r="HH91" s="173" t="e">
        <f t="shared" si="501"/>
        <v>#N/A</v>
      </c>
      <c r="HI91" s="173" t="e">
        <f t="shared" si="502"/>
        <v>#N/A</v>
      </c>
      <c r="HJ91" s="173" t="e">
        <f t="shared" si="503"/>
        <v>#N/A</v>
      </c>
      <c r="HK91" s="173" t="e">
        <f t="shared" si="504"/>
        <v>#N/A</v>
      </c>
      <c r="HL91" s="173" t="e">
        <f t="shared" si="505"/>
        <v>#N/A</v>
      </c>
      <c r="HM91" s="173" t="e">
        <f t="shared" si="506"/>
        <v>#N/A</v>
      </c>
      <c r="HN91" s="173" t="e">
        <f t="shared" si="507"/>
        <v>#N/A</v>
      </c>
      <c r="HO91" s="173" t="e">
        <f t="shared" si="508"/>
        <v>#N/A</v>
      </c>
      <c r="HP91" s="173" t="e">
        <f t="shared" si="509"/>
        <v>#N/A</v>
      </c>
      <c r="HQ91" s="173" t="e">
        <f t="shared" si="510"/>
        <v>#N/A</v>
      </c>
      <c r="HR91" s="173" t="e">
        <f t="shared" si="511"/>
        <v>#N/A</v>
      </c>
      <c r="HS91" s="173" t="e">
        <f t="shared" si="512"/>
        <v>#N/A</v>
      </c>
      <c r="HT91" s="173" t="e">
        <f t="shared" si="513"/>
        <v>#N/A</v>
      </c>
    </row>
    <row r="92" spans="1:228" hidden="1" x14ac:dyDescent="0.25">
      <c r="A92" s="4">
        <v>89</v>
      </c>
      <c r="B92" s="113"/>
      <c r="C92" s="121"/>
      <c r="D92" s="126" t="str">
        <f t="shared" si="405"/>
        <v/>
      </c>
      <c r="E92" s="99"/>
      <c r="F92" s="126" t="str">
        <f t="shared" si="406"/>
        <v/>
      </c>
      <c r="G92" s="121"/>
      <c r="H92" s="114"/>
      <c r="I92" s="36" t="str">
        <f t="shared" si="407"/>
        <v/>
      </c>
      <c r="J92" s="36" t="str">
        <f t="shared" si="408"/>
        <v/>
      </c>
      <c r="K92" s="77" t="str">
        <f t="shared" si="514"/>
        <v/>
      </c>
      <c r="L92" s="23"/>
      <c r="M92" s="58"/>
      <c r="N92" s="300"/>
      <c r="O92" s="78" t="str">
        <f>IF(AND(D92&gt;0,E92&gt;0,F92&gt;0),IF(ISBLANK(N92),IF(ISBLANK(L92),"",(F92-D92)*VLOOKUP(L92,VLookups!$A$4:$B$13,2,FALSE)),N92),"")</f>
        <v/>
      </c>
      <c r="P92" s="79" t="str">
        <f t="shared" si="409"/>
        <v/>
      </c>
      <c r="Q92" s="99"/>
      <c r="R92" s="290" t="str">
        <f>IF(AND(Q92&gt;0,E92&gt;0,NOT(O92="")),ABS(VLOOKUP($Q$1,VLookups!$A$43:$B$44,2,FALSE)-_xlfn.NORM.DIST(Q92,K92,O92,TRUE)),"")</f>
        <v/>
      </c>
      <c r="S92" s="98" t="str">
        <f>IF(AND($D92&gt;0,$E92&gt;0,$F92&gt;0,NOT(ISBLANK($L92))),_xlfn.NORM.INV(ABS(VLOOKUP($Q$1,VLookups!$A$43:$B$44,2,FALSE)-S$3),$K92,$O92),"")</f>
        <v/>
      </c>
      <c r="T92" s="97" t="str">
        <f>IF(AND($D92&gt;0,$E92&gt;0,$F92&gt;0,NOT(ISBLANK($L92))),_xlfn.NORM.INV(ABS(VLOOKUP($Q$1,VLookups!$A$43:$B$44,2,FALSE)-T$3),$K92,$O92),"")</f>
        <v/>
      </c>
      <c r="U92" s="98" t="str">
        <f>IF(AND($D92&gt;0,$E92&gt;0,$F92&gt;0,NOT(ISBLANK($L92))),_xlfn.NORM.INV(ABS(VLOOKUP($Q$1,VLookups!$A$43:$B$44,2,FALSE)-U$3),$K92,$O92),"")</f>
        <v/>
      </c>
      <c r="V92" s="97" t="str">
        <f>IF(AND($D92&gt;0,$E92&gt;0,$F92&gt;0,NOT(ISBLANK($L92))),_xlfn.NORM.INV(ABS(VLOOKUP($Q$1,VLookups!$A$43:$B$44,2,FALSE)-V$3),$K92,$O92),"")</f>
        <v/>
      </c>
      <c r="W92" s="98" t="str">
        <f>IF(AND($D92&gt;0,$E92&gt;0,$F92&gt;0,NOT(ISBLANK($L92))),_xlfn.NORM.INV(ABS(VLOOKUP($Q$1,VLookups!$A$43:$B$44,2,FALSE)-W$3),$K92,$O92),"")</f>
        <v/>
      </c>
      <c r="X92" s="97" t="str">
        <f>IF(AND($D92&gt;0,$E92&gt;0,$F92&gt;0,NOT(ISBLANK($L92))),_xlfn.NORM.INV(ABS(VLOOKUP($Q$1,VLookups!$A$43:$B$44,2,FALSE)-X$3),$K92,$O92),"")</f>
        <v/>
      </c>
      <c r="Y92" s="5"/>
      <c r="Z92" s="172"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3" t="e">
        <f t="shared" si="413"/>
        <v>#N/A</v>
      </c>
      <c r="DY92" s="173" t="e">
        <f t="shared" si="414"/>
        <v>#N/A</v>
      </c>
      <c r="DZ92" s="173" t="e">
        <f t="shared" si="415"/>
        <v>#N/A</v>
      </c>
      <c r="EA92" s="173" t="e">
        <f t="shared" si="416"/>
        <v>#N/A</v>
      </c>
      <c r="EB92" s="173" t="e">
        <f t="shared" si="417"/>
        <v>#N/A</v>
      </c>
      <c r="EC92" s="173" t="e">
        <f t="shared" si="418"/>
        <v>#N/A</v>
      </c>
      <c r="ED92" s="173" t="e">
        <f t="shared" si="419"/>
        <v>#N/A</v>
      </c>
      <c r="EE92" s="173" t="e">
        <f t="shared" si="420"/>
        <v>#N/A</v>
      </c>
      <c r="EF92" s="173" t="e">
        <f t="shared" si="421"/>
        <v>#N/A</v>
      </c>
      <c r="EG92" s="173" t="e">
        <f t="shared" si="422"/>
        <v>#N/A</v>
      </c>
      <c r="EH92" s="173" t="e">
        <f t="shared" si="423"/>
        <v>#N/A</v>
      </c>
      <c r="EI92" s="173" t="e">
        <f t="shared" si="424"/>
        <v>#N/A</v>
      </c>
      <c r="EJ92" s="173" t="e">
        <f t="shared" si="425"/>
        <v>#N/A</v>
      </c>
      <c r="EK92" s="173" t="e">
        <f t="shared" si="426"/>
        <v>#N/A</v>
      </c>
      <c r="EL92" s="173" t="e">
        <f t="shared" si="427"/>
        <v>#N/A</v>
      </c>
      <c r="EM92" s="173" t="e">
        <f t="shared" si="428"/>
        <v>#N/A</v>
      </c>
      <c r="EN92" s="173" t="e">
        <f t="shared" si="429"/>
        <v>#N/A</v>
      </c>
      <c r="EO92" s="173" t="e">
        <f t="shared" si="430"/>
        <v>#N/A</v>
      </c>
      <c r="EP92" s="173" t="e">
        <f t="shared" si="431"/>
        <v>#N/A</v>
      </c>
      <c r="EQ92" s="173" t="e">
        <f t="shared" si="432"/>
        <v>#N/A</v>
      </c>
      <c r="ER92" s="173" t="e">
        <f t="shared" si="433"/>
        <v>#N/A</v>
      </c>
      <c r="ES92" s="173" t="e">
        <f t="shared" si="434"/>
        <v>#N/A</v>
      </c>
      <c r="ET92" s="173" t="e">
        <f t="shared" si="435"/>
        <v>#N/A</v>
      </c>
      <c r="EU92" s="173" t="e">
        <f t="shared" si="436"/>
        <v>#N/A</v>
      </c>
      <c r="EV92" s="173" t="e">
        <f t="shared" si="437"/>
        <v>#N/A</v>
      </c>
      <c r="EW92" s="173" t="e">
        <f t="shared" si="438"/>
        <v>#N/A</v>
      </c>
      <c r="EX92" s="173" t="e">
        <f t="shared" si="439"/>
        <v>#N/A</v>
      </c>
      <c r="EY92" s="173" t="e">
        <f t="shared" si="440"/>
        <v>#N/A</v>
      </c>
      <c r="EZ92" s="173" t="e">
        <f t="shared" si="441"/>
        <v>#N/A</v>
      </c>
      <c r="FA92" s="173" t="e">
        <f t="shared" si="442"/>
        <v>#N/A</v>
      </c>
      <c r="FB92" s="173" t="e">
        <f t="shared" si="443"/>
        <v>#N/A</v>
      </c>
      <c r="FC92" s="173" t="e">
        <f t="shared" si="444"/>
        <v>#N/A</v>
      </c>
      <c r="FD92" s="173" t="e">
        <f t="shared" si="445"/>
        <v>#N/A</v>
      </c>
      <c r="FE92" s="173" t="e">
        <f t="shared" si="446"/>
        <v>#N/A</v>
      </c>
      <c r="FF92" s="173" t="e">
        <f t="shared" si="447"/>
        <v>#N/A</v>
      </c>
      <c r="FG92" s="173" t="e">
        <f t="shared" si="448"/>
        <v>#N/A</v>
      </c>
      <c r="FH92" s="173" t="e">
        <f t="shared" si="449"/>
        <v>#N/A</v>
      </c>
      <c r="FI92" s="173" t="e">
        <f t="shared" si="450"/>
        <v>#N/A</v>
      </c>
      <c r="FJ92" s="173" t="e">
        <f t="shared" si="451"/>
        <v>#N/A</v>
      </c>
      <c r="FK92" s="173" t="e">
        <f t="shared" si="452"/>
        <v>#N/A</v>
      </c>
      <c r="FL92" s="173" t="e">
        <f t="shared" si="453"/>
        <v>#N/A</v>
      </c>
      <c r="FM92" s="173" t="e">
        <f t="shared" si="454"/>
        <v>#N/A</v>
      </c>
      <c r="FN92" s="173" t="e">
        <f t="shared" si="455"/>
        <v>#N/A</v>
      </c>
      <c r="FO92" s="173" t="e">
        <f t="shared" si="456"/>
        <v>#N/A</v>
      </c>
      <c r="FP92" s="173" t="e">
        <f t="shared" si="457"/>
        <v>#N/A</v>
      </c>
      <c r="FQ92" s="173" t="e">
        <f t="shared" si="458"/>
        <v>#N/A</v>
      </c>
      <c r="FR92" s="173" t="e">
        <f t="shared" si="459"/>
        <v>#N/A</v>
      </c>
      <c r="FS92" s="173" t="e">
        <f t="shared" si="460"/>
        <v>#N/A</v>
      </c>
      <c r="FT92" s="173" t="e">
        <f t="shared" si="461"/>
        <v>#N/A</v>
      </c>
      <c r="FU92" s="173" t="e">
        <f t="shared" si="462"/>
        <v>#N/A</v>
      </c>
      <c r="FV92" s="173" t="e">
        <f t="shared" si="463"/>
        <v>#N/A</v>
      </c>
      <c r="FW92" s="173" t="e">
        <f t="shared" si="464"/>
        <v>#N/A</v>
      </c>
      <c r="FX92" s="173" t="e">
        <f t="shared" si="465"/>
        <v>#N/A</v>
      </c>
      <c r="FY92" s="173" t="e">
        <f t="shared" si="466"/>
        <v>#N/A</v>
      </c>
      <c r="FZ92" s="173" t="e">
        <f t="shared" si="467"/>
        <v>#N/A</v>
      </c>
      <c r="GA92" s="173" t="e">
        <f t="shared" si="468"/>
        <v>#N/A</v>
      </c>
      <c r="GB92" s="173" t="e">
        <f t="shared" si="469"/>
        <v>#N/A</v>
      </c>
      <c r="GC92" s="173" t="e">
        <f t="shared" si="470"/>
        <v>#N/A</v>
      </c>
      <c r="GD92" s="173" t="e">
        <f t="shared" si="471"/>
        <v>#N/A</v>
      </c>
      <c r="GE92" s="173" t="e">
        <f t="shared" si="472"/>
        <v>#N/A</v>
      </c>
      <c r="GF92" s="173" t="e">
        <f t="shared" si="473"/>
        <v>#N/A</v>
      </c>
      <c r="GG92" s="173" t="e">
        <f t="shared" si="474"/>
        <v>#N/A</v>
      </c>
      <c r="GH92" s="173" t="e">
        <f t="shared" si="475"/>
        <v>#N/A</v>
      </c>
      <c r="GI92" s="173" t="e">
        <f t="shared" si="476"/>
        <v>#N/A</v>
      </c>
      <c r="GJ92" s="173" t="e">
        <f t="shared" si="477"/>
        <v>#N/A</v>
      </c>
      <c r="GK92" s="173" t="e">
        <f t="shared" si="478"/>
        <v>#N/A</v>
      </c>
      <c r="GL92" s="173" t="e">
        <f t="shared" si="479"/>
        <v>#N/A</v>
      </c>
      <c r="GM92" s="173" t="e">
        <f t="shared" si="480"/>
        <v>#N/A</v>
      </c>
      <c r="GN92" s="173" t="e">
        <f t="shared" si="481"/>
        <v>#N/A</v>
      </c>
      <c r="GO92" s="173" t="e">
        <f t="shared" si="482"/>
        <v>#N/A</v>
      </c>
      <c r="GP92" s="173" t="e">
        <f t="shared" si="483"/>
        <v>#N/A</v>
      </c>
      <c r="GQ92" s="173" t="e">
        <f t="shared" si="484"/>
        <v>#N/A</v>
      </c>
      <c r="GR92" s="173" t="e">
        <f t="shared" si="485"/>
        <v>#N/A</v>
      </c>
      <c r="GS92" s="173" t="e">
        <f t="shared" si="486"/>
        <v>#N/A</v>
      </c>
      <c r="GT92" s="173" t="e">
        <f t="shared" si="487"/>
        <v>#N/A</v>
      </c>
      <c r="GU92" s="173" t="e">
        <f t="shared" si="488"/>
        <v>#N/A</v>
      </c>
      <c r="GV92" s="173" t="e">
        <f t="shared" si="489"/>
        <v>#N/A</v>
      </c>
      <c r="GW92" s="173" t="e">
        <f t="shared" si="490"/>
        <v>#N/A</v>
      </c>
      <c r="GX92" s="173" t="e">
        <f t="shared" si="491"/>
        <v>#N/A</v>
      </c>
      <c r="GY92" s="173" t="e">
        <f t="shared" si="492"/>
        <v>#N/A</v>
      </c>
      <c r="GZ92" s="173" t="e">
        <f t="shared" si="493"/>
        <v>#N/A</v>
      </c>
      <c r="HA92" s="173" t="e">
        <f t="shared" si="494"/>
        <v>#N/A</v>
      </c>
      <c r="HB92" s="173" t="e">
        <f t="shared" si="495"/>
        <v>#N/A</v>
      </c>
      <c r="HC92" s="173" t="e">
        <f t="shared" si="496"/>
        <v>#N/A</v>
      </c>
      <c r="HD92" s="173" t="e">
        <f t="shared" si="497"/>
        <v>#N/A</v>
      </c>
      <c r="HE92" s="173" t="e">
        <f t="shared" si="498"/>
        <v>#N/A</v>
      </c>
      <c r="HF92" s="173" t="e">
        <f t="shared" si="499"/>
        <v>#N/A</v>
      </c>
      <c r="HG92" s="173" t="e">
        <f t="shared" si="500"/>
        <v>#N/A</v>
      </c>
      <c r="HH92" s="173" t="e">
        <f t="shared" si="501"/>
        <v>#N/A</v>
      </c>
      <c r="HI92" s="173" t="e">
        <f t="shared" si="502"/>
        <v>#N/A</v>
      </c>
      <c r="HJ92" s="173" t="e">
        <f t="shared" si="503"/>
        <v>#N/A</v>
      </c>
      <c r="HK92" s="173" t="e">
        <f t="shared" si="504"/>
        <v>#N/A</v>
      </c>
      <c r="HL92" s="173" t="e">
        <f t="shared" si="505"/>
        <v>#N/A</v>
      </c>
      <c r="HM92" s="173" t="e">
        <f t="shared" si="506"/>
        <v>#N/A</v>
      </c>
      <c r="HN92" s="173" t="e">
        <f t="shared" si="507"/>
        <v>#N/A</v>
      </c>
      <c r="HO92" s="173" t="e">
        <f t="shared" si="508"/>
        <v>#N/A</v>
      </c>
      <c r="HP92" s="173" t="e">
        <f t="shared" si="509"/>
        <v>#N/A</v>
      </c>
      <c r="HQ92" s="173" t="e">
        <f t="shared" si="510"/>
        <v>#N/A</v>
      </c>
      <c r="HR92" s="173" t="e">
        <f t="shared" si="511"/>
        <v>#N/A</v>
      </c>
      <c r="HS92" s="173" t="e">
        <f t="shared" si="512"/>
        <v>#N/A</v>
      </c>
      <c r="HT92" s="173" t="e">
        <f t="shared" si="513"/>
        <v>#N/A</v>
      </c>
    </row>
    <row r="93" spans="1:228" hidden="1" x14ac:dyDescent="0.25">
      <c r="A93" s="4">
        <v>90</v>
      </c>
      <c r="B93" s="113"/>
      <c r="C93" s="121"/>
      <c r="D93" s="126" t="str">
        <f t="shared" si="405"/>
        <v/>
      </c>
      <c r="E93" s="99"/>
      <c r="F93" s="126" t="str">
        <f t="shared" si="406"/>
        <v/>
      </c>
      <c r="G93" s="121"/>
      <c r="H93" s="114"/>
      <c r="I93" s="36" t="str">
        <f t="shared" si="407"/>
        <v/>
      </c>
      <c r="J93" s="36" t="str">
        <f t="shared" si="408"/>
        <v/>
      </c>
      <c r="K93" s="77" t="str">
        <f t="shared" si="514"/>
        <v/>
      </c>
      <c r="L93" s="23"/>
      <c r="M93" s="58"/>
      <c r="N93" s="300"/>
      <c r="O93" s="78" t="str">
        <f>IF(AND(D93&gt;0,E93&gt;0,F93&gt;0),IF(ISBLANK(N93),IF(ISBLANK(L93),"",(F93-D93)*VLOOKUP(L93,VLookups!$A$4:$B$13,2,FALSE)),N93),"")</f>
        <v/>
      </c>
      <c r="P93" s="79" t="str">
        <f t="shared" si="409"/>
        <v/>
      </c>
      <c r="Q93" s="99"/>
      <c r="R93" s="290" t="str">
        <f>IF(AND(Q93&gt;0,E93&gt;0,NOT(O93="")),ABS(VLOOKUP($Q$1,VLookups!$A$43:$B$44,2,FALSE)-_xlfn.NORM.DIST(Q93,K93,O93,TRUE)),"")</f>
        <v/>
      </c>
      <c r="S93" s="98" t="str">
        <f>IF(AND($D93&gt;0,$E93&gt;0,$F93&gt;0,NOT(ISBLANK($L93))),_xlfn.NORM.INV(ABS(VLOOKUP($Q$1,VLookups!$A$43:$B$44,2,FALSE)-S$3),$K93,$O93),"")</f>
        <v/>
      </c>
      <c r="T93" s="97" t="str">
        <f>IF(AND($D93&gt;0,$E93&gt;0,$F93&gt;0,NOT(ISBLANK($L93))),_xlfn.NORM.INV(ABS(VLOOKUP($Q$1,VLookups!$A$43:$B$44,2,FALSE)-T$3),$K93,$O93),"")</f>
        <v/>
      </c>
      <c r="U93" s="98" t="str">
        <f>IF(AND($D93&gt;0,$E93&gt;0,$F93&gt;0,NOT(ISBLANK($L93))),_xlfn.NORM.INV(ABS(VLOOKUP($Q$1,VLookups!$A$43:$B$44,2,FALSE)-U$3),$K93,$O93),"")</f>
        <v/>
      </c>
      <c r="V93" s="97" t="str">
        <f>IF(AND($D93&gt;0,$E93&gt;0,$F93&gt;0,NOT(ISBLANK($L93))),_xlfn.NORM.INV(ABS(VLOOKUP($Q$1,VLookups!$A$43:$B$44,2,FALSE)-V$3),$K93,$O93),"")</f>
        <v/>
      </c>
      <c r="W93" s="98" t="str">
        <f>IF(AND($D93&gt;0,$E93&gt;0,$F93&gt;0,NOT(ISBLANK($L93))),_xlfn.NORM.INV(ABS(VLOOKUP($Q$1,VLookups!$A$43:$B$44,2,FALSE)-W$3),$K93,$O93),"")</f>
        <v/>
      </c>
      <c r="X93" s="97" t="str">
        <f>IF(AND($D93&gt;0,$E93&gt;0,$F93&gt;0,NOT(ISBLANK($L93))),_xlfn.NORM.INV(ABS(VLOOKUP($Q$1,VLookups!$A$43:$B$44,2,FALSE)-X$3),$K93,$O93),"")</f>
        <v/>
      </c>
      <c r="Y93" s="5"/>
      <c r="Z93" s="172"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3" t="e">
        <f t="shared" si="413"/>
        <v>#N/A</v>
      </c>
      <c r="DY93" s="173" t="e">
        <f t="shared" si="414"/>
        <v>#N/A</v>
      </c>
      <c r="DZ93" s="173" t="e">
        <f t="shared" si="415"/>
        <v>#N/A</v>
      </c>
      <c r="EA93" s="173" t="e">
        <f t="shared" si="416"/>
        <v>#N/A</v>
      </c>
      <c r="EB93" s="173" t="e">
        <f t="shared" si="417"/>
        <v>#N/A</v>
      </c>
      <c r="EC93" s="173" t="e">
        <f t="shared" si="418"/>
        <v>#N/A</v>
      </c>
      <c r="ED93" s="173" t="e">
        <f t="shared" si="419"/>
        <v>#N/A</v>
      </c>
      <c r="EE93" s="173" t="e">
        <f t="shared" si="420"/>
        <v>#N/A</v>
      </c>
      <c r="EF93" s="173" t="e">
        <f t="shared" si="421"/>
        <v>#N/A</v>
      </c>
      <c r="EG93" s="173" t="e">
        <f t="shared" si="422"/>
        <v>#N/A</v>
      </c>
      <c r="EH93" s="173" t="e">
        <f t="shared" si="423"/>
        <v>#N/A</v>
      </c>
      <c r="EI93" s="173" t="e">
        <f t="shared" si="424"/>
        <v>#N/A</v>
      </c>
      <c r="EJ93" s="173" t="e">
        <f t="shared" si="425"/>
        <v>#N/A</v>
      </c>
      <c r="EK93" s="173" t="e">
        <f t="shared" si="426"/>
        <v>#N/A</v>
      </c>
      <c r="EL93" s="173" t="e">
        <f t="shared" si="427"/>
        <v>#N/A</v>
      </c>
      <c r="EM93" s="173" t="e">
        <f t="shared" si="428"/>
        <v>#N/A</v>
      </c>
      <c r="EN93" s="173" t="e">
        <f t="shared" si="429"/>
        <v>#N/A</v>
      </c>
      <c r="EO93" s="173" t="e">
        <f t="shared" si="430"/>
        <v>#N/A</v>
      </c>
      <c r="EP93" s="173" t="e">
        <f t="shared" si="431"/>
        <v>#N/A</v>
      </c>
      <c r="EQ93" s="173" t="e">
        <f t="shared" si="432"/>
        <v>#N/A</v>
      </c>
      <c r="ER93" s="173" t="e">
        <f t="shared" si="433"/>
        <v>#N/A</v>
      </c>
      <c r="ES93" s="173" t="e">
        <f t="shared" si="434"/>
        <v>#N/A</v>
      </c>
      <c r="ET93" s="173" t="e">
        <f t="shared" si="435"/>
        <v>#N/A</v>
      </c>
      <c r="EU93" s="173" t="e">
        <f t="shared" si="436"/>
        <v>#N/A</v>
      </c>
      <c r="EV93" s="173" t="e">
        <f t="shared" si="437"/>
        <v>#N/A</v>
      </c>
      <c r="EW93" s="173" t="e">
        <f t="shared" si="438"/>
        <v>#N/A</v>
      </c>
      <c r="EX93" s="173" t="e">
        <f t="shared" si="439"/>
        <v>#N/A</v>
      </c>
      <c r="EY93" s="173" t="e">
        <f t="shared" si="440"/>
        <v>#N/A</v>
      </c>
      <c r="EZ93" s="173" t="e">
        <f t="shared" si="441"/>
        <v>#N/A</v>
      </c>
      <c r="FA93" s="173" t="e">
        <f t="shared" si="442"/>
        <v>#N/A</v>
      </c>
      <c r="FB93" s="173" t="e">
        <f t="shared" si="443"/>
        <v>#N/A</v>
      </c>
      <c r="FC93" s="173" t="e">
        <f t="shared" si="444"/>
        <v>#N/A</v>
      </c>
      <c r="FD93" s="173" t="e">
        <f t="shared" si="445"/>
        <v>#N/A</v>
      </c>
      <c r="FE93" s="173" t="e">
        <f t="shared" si="446"/>
        <v>#N/A</v>
      </c>
      <c r="FF93" s="173" t="e">
        <f t="shared" si="447"/>
        <v>#N/A</v>
      </c>
      <c r="FG93" s="173" t="e">
        <f t="shared" si="448"/>
        <v>#N/A</v>
      </c>
      <c r="FH93" s="173" t="e">
        <f t="shared" si="449"/>
        <v>#N/A</v>
      </c>
      <c r="FI93" s="173" t="e">
        <f t="shared" si="450"/>
        <v>#N/A</v>
      </c>
      <c r="FJ93" s="173" t="e">
        <f t="shared" si="451"/>
        <v>#N/A</v>
      </c>
      <c r="FK93" s="173" t="e">
        <f t="shared" si="452"/>
        <v>#N/A</v>
      </c>
      <c r="FL93" s="173" t="e">
        <f t="shared" si="453"/>
        <v>#N/A</v>
      </c>
      <c r="FM93" s="173" t="e">
        <f t="shared" si="454"/>
        <v>#N/A</v>
      </c>
      <c r="FN93" s="173" t="e">
        <f t="shared" si="455"/>
        <v>#N/A</v>
      </c>
      <c r="FO93" s="173" t="e">
        <f t="shared" si="456"/>
        <v>#N/A</v>
      </c>
      <c r="FP93" s="173" t="e">
        <f t="shared" si="457"/>
        <v>#N/A</v>
      </c>
      <c r="FQ93" s="173" t="e">
        <f t="shared" si="458"/>
        <v>#N/A</v>
      </c>
      <c r="FR93" s="173" t="e">
        <f t="shared" si="459"/>
        <v>#N/A</v>
      </c>
      <c r="FS93" s="173" t="e">
        <f t="shared" si="460"/>
        <v>#N/A</v>
      </c>
      <c r="FT93" s="173" t="e">
        <f t="shared" si="461"/>
        <v>#N/A</v>
      </c>
      <c r="FU93" s="173" t="e">
        <f t="shared" si="462"/>
        <v>#N/A</v>
      </c>
      <c r="FV93" s="173" t="e">
        <f t="shared" si="463"/>
        <v>#N/A</v>
      </c>
      <c r="FW93" s="173" t="e">
        <f t="shared" si="464"/>
        <v>#N/A</v>
      </c>
      <c r="FX93" s="173" t="e">
        <f t="shared" si="465"/>
        <v>#N/A</v>
      </c>
      <c r="FY93" s="173" t="e">
        <f t="shared" si="466"/>
        <v>#N/A</v>
      </c>
      <c r="FZ93" s="173" t="e">
        <f t="shared" si="467"/>
        <v>#N/A</v>
      </c>
      <c r="GA93" s="173" t="e">
        <f t="shared" si="468"/>
        <v>#N/A</v>
      </c>
      <c r="GB93" s="173" t="e">
        <f t="shared" si="469"/>
        <v>#N/A</v>
      </c>
      <c r="GC93" s="173" t="e">
        <f t="shared" si="470"/>
        <v>#N/A</v>
      </c>
      <c r="GD93" s="173" t="e">
        <f t="shared" si="471"/>
        <v>#N/A</v>
      </c>
      <c r="GE93" s="173" t="e">
        <f t="shared" si="472"/>
        <v>#N/A</v>
      </c>
      <c r="GF93" s="173" t="e">
        <f t="shared" si="473"/>
        <v>#N/A</v>
      </c>
      <c r="GG93" s="173" t="e">
        <f t="shared" si="474"/>
        <v>#N/A</v>
      </c>
      <c r="GH93" s="173" t="e">
        <f t="shared" si="475"/>
        <v>#N/A</v>
      </c>
      <c r="GI93" s="173" t="e">
        <f t="shared" si="476"/>
        <v>#N/A</v>
      </c>
      <c r="GJ93" s="173" t="e">
        <f t="shared" si="477"/>
        <v>#N/A</v>
      </c>
      <c r="GK93" s="173" t="e">
        <f t="shared" si="478"/>
        <v>#N/A</v>
      </c>
      <c r="GL93" s="173" t="e">
        <f t="shared" si="479"/>
        <v>#N/A</v>
      </c>
      <c r="GM93" s="173" t="e">
        <f t="shared" si="480"/>
        <v>#N/A</v>
      </c>
      <c r="GN93" s="173" t="e">
        <f t="shared" si="481"/>
        <v>#N/A</v>
      </c>
      <c r="GO93" s="173" t="e">
        <f t="shared" si="482"/>
        <v>#N/A</v>
      </c>
      <c r="GP93" s="173" t="e">
        <f t="shared" si="483"/>
        <v>#N/A</v>
      </c>
      <c r="GQ93" s="173" t="e">
        <f t="shared" si="484"/>
        <v>#N/A</v>
      </c>
      <c r="GR93" s="173" t="e">
        <f t="shared" si="485"/>
        <v>#N/A</v>
      </c>
      <c r="GS93" s="173" t="e">
        <f t="shared" si="486"/>
        <v>#N/A</v>
      </c>
      <c r="GT93" s="173" t="e">
        <f t="shared" si="487"/>
        <v>#N/A</v>
      </c>
      <c r="GU93" s="173" t="e">
        <f t="shared" si="488"/>
        <v>#N/A</v>
      </c>
      <c r="GV93" s="173" t="e">
        <f t="shared" si="489"/>
        <v>#N/A</v>
      </c>
      <c r="GW93" s="173" t="e">
        <f t="shared" si="490"/>
        <v>#N/A</v>
      </c>
      <c r="GX93" s="173" t="e">
        <f t="shared" si="491"/>
        <v>#N/A</v>
      </c>
      <c r="GY93" s="173" t="e">
        <f t="shared" si="492"/>
        <v>#N/A</v>
      </c>
      <c r="GZ93" s="173" t="e">
        <f t="shared" si="493"/>
        <v>#N/A</v>
      </c>
      <c r="HA93" s="173" t="e">
        <f t="shared" si="494"/>
        <v>#N/A</v>
      </c>
      <c r="HB93" s="173" t="e">
        <f t="shared" si="495"/>
        <v>#N/A</v>
      </c>
      <c r="HC93" s="173" t="e">
        <f t="shared" si="496"/>
        <v>#N/A</v>
      </c>
      <c r="HD93" s="173" t="e">
        <f t="shared" si="497"/>
        <v>#N/A</v>
      </c>
      <c r="HE93" s="173" t="e">
        <f t="shared" si="498"/>
        <v>#N/A</v>
      </c>
      <c r="HF93" s="173" t="e">
        <f t="shared" si="499"/>
        <v>#N/A</v>
      </c>
      <c r="HG93" s="173" t="e">
        <f t="shared" si="500"/>
        <v>#N/A</v>
      </c>
      <c r="HH93" s="173" t="e">
        <f t="shared" si="501"/>
        <v>#N/A</v>
      </c>
      <c r="HI93" s="173" t="e">
        <f t="shared" si="502"/>
        <v>#N/A</v>
      </c>
      <c r="HJ93" s="173" t="e">
        <f t="shared" si="503"/>
        <v>#N/A</v>
      </c>
      <c r="HK93" s="173" t="e">
        <f t="shared" si="504"/>
        <v>#N/A</v>
      </c>
      <c r="HL93" s="173" t="e">
        <f t="shared" si="505"/>
        <v>#N/A</v>
      </c>
      <c r="HM93" s="173" t="e">
        <f t="shared" si="506"/>
        <v>#N/A</v>
      </c>
      <c r="HN93" s="173" t="e">
        <f t="shared" si="507"/>
        <v>#N/A</v>
      </c>
      <c r="HO93" s="173" t="e">
        <f t="shared" si="508"/>
        <v>#N/A</v>
      </c>
      <c r="HP93" s="173" t="e">
        <f t="shared" si="509"/>
        <v>#N/A</v>
      </c>
      <c r="HQ93" s="173" t="e">
        <f t="shared" si="510"/>
        <v>#N/A</v>
      </c>
      <c r="HR93" s="173" t="e">
        <f t="shared" si="511"/>
        <v>#N/A</v>
      </c>
      <c r="HS93" s="173" t="e">
        <f t="shared" si="512"/>
        <v>#N/A</v>
      </c>
      <c r="HT93" s="173" t="e">
        <f t="shared" si="513"/>
        <v>#N/A</v>
      </c>
    </row>
    <row r="94" spans="1:228" hidden="1" x14ac:dyDescent="0.25">
      <c r="A94" s="4">
        <v>91</v>
      </c>
      <c r="B94" s="113"/>
      <c r="C94" s="121"/>
      <c r="D94" s="126" t="str">
        <f t="shared" si="405"/>
        <v/>
      </c>
      <c r="E94" s="99"/>
      <c r="F94" s="126" t="str">
        <f t="shared" si="406"/>
        <v/>
      </c>
      <c r="G94" s="121"/>
      <c r="H94" s="114"/>
      <c r="I94" s="36" t="str">
        <f t="shared" si="407"/>
        <v/>
      </c>
      <c r="J94" s="36" t="str">
        <f t="shared" si="408"/>
        <v/>
      </c>
      <c r="K94" s="77" t="str">
        <f t="shared" si="514"/>
        <v/>
      </c>
      <c r="L94" s="23"/>
      <c r="M94" s="58"/>
      <c r="N94" s="300"/>
      <c r="O94" s="78" t="str">
        <f>IF(AND(D94&gt;0,E94&gt;0,F94&gt;0),IF(ISBLANK(N94),IF(ISBLANK(L94),"",(F94-D94)*VLOOKUP(L94,VLookups!$A$4:$B$13,2,FALSE)),N94),"")</f>
        <v/>
      </c>
      <c r="P94" s="79" t="str">
        <f t="shared" si="409"/>
        <v/>
      </c>
      <c r="Q94" s="99"/>
      <c r="R94" s="290" t="str">
        <f>IF(AND(Q94&gt;0,E94&gt;0,NOT(O94="")),ABS(VLOOKUP($Q$1,VLookups!$A$43:$B$44,2,FALSE)-_xlfn.NORM.DIST(Q94,K94,O94,TRUE)),"")</f>
        <v/>
      </c>
      <c r="S94" s="98" t="str">
        <f>IF(AND($D94&gt;0,$E94&gt;0,$F94&gt;0,NOT(ISBLANK($L94))),_xlfn.NORM.INV(ABS(VLOOKUP($Q$1,VLookups!$A$43:$B$44,2,FALSE)-S$3),$K94,$O94),"")</f>
        <v/>
      </c>
      <c r="T94" s="97" t="str">
        <f>IF(AND($D94&gt;0,$E94&gt;0,$F94&gt;0,NOT(ISBLANK($L94))),_xlfn.NORM.INV(ABS(VLOOKUP($Q$1,VLookups!$A$43:$B$44,2,FALSE)-T$3),$K94,$O94),"")</f>
        <v/>
      </c>
      <c r="U94" s="98" t="str">
        <f>IF(AND($D94&gt;0,$E94&gt;0,$F94&gt;0,NOT(ISBLANK($L94))),_xlfn.NORM.INV(ABS(VLOOKUP($Q$1,VLookups!$A$43:$B$44,2,FALSE)-U$3),$K94,$O94),"")</f>
        <v/>
      </c>
      <c r="V94" s="97" t="str">
        <f>IF(AND($D94&gt;0,$E94&gt;0,$F94&gt;0,NOT(ISBLANK($L94))),_xlfn.NORM.INV(ABS(VLOOKUP($Q$1,VLookups!$A$43:$B$44,2,FALSE)-V$3),$K94,$O94),"")</f>
        <v/>
      </c>
      <c r="W94" s="98" t="str">
        <f>IF(AND($D94&gt;0,$E94&gt;0,$F94&gt;0,NOT(ISBLANK($L94))),_xlfn.NORM.INV(ABS(VLOOKUP($Q$1,VLookups!$A$43:$B$44,2,FALSE)-W$3),$K94,$O94),"")</f>
        <v/>
      </c>
      <c r="X94" s="97" t="str">
        <f>IF(AND($D94&gt;0,$E94&gt;0,$F94&gt;0,NOT(ISBLANK($L94))),_xlfn.NORM.INV(ABS(VLOOKUP($Q$1,VLookups!$A$43:$B$44,2,FALSE)-X$3),$K94,$O94),"")</f>
        <v/>
      </c>
      <c r="Y94" s="5"/>
      <c r="Z94" s="172"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3" t="e">
        <f t="shared" si="413"/>
        <v>#N/A</v>
      </c>
      <c r="DY94" s="173" t="e">
        <f t="shared" si="414"/>
        <v>#N/A</v>
      </c>
      <c r="DZ94" s="173" t="e">
        <f t="shared" si="415"/>
        <v>#N/A</v>
      </c>
      <c r="EA94" s="173" t="e">
        <f t="shared" si="416"/>
        <v>#N/A</v>
      </c>
      <c r="EB94" s="173" t="e">
        <f t="shared" si="417"/>
        <v>#N/A</v>
      </c>
      <c r="EC94" s="173" t="e">
        <f t="shared" si="418"/>
        <v>#N/A</v>
      </c>
      <c r="ED94" s="173" t="e">
        <f t="shared" si="419"/>
        <v>#N/A</v>
      </c>
      <c r="EE94" s="173" t="e">
        <f t="shared" si="420"/>
        <v>#N/A</v>
      </c>
      <c r="EF94" s="173" t="e">
        <f t="shared" si="421"/>
        <v>#N/A</v>
      </c>
      <c r="EG94" s="173" t="e">
        <f t="shared" si="422"/>
        <v>#N/A</v>
      </c>
      <c r="EH94" s="173" t="e">
        <f t="shared" si="423"/>
        <v>#N/A</v>
      </c>
      <c r="EI94" s="173" t="e">
        <f t="shared" si="424"/>
        <v>#N/A</v>
      </c>
      <c r="EJ94" s="173" t="e">
        <f t="shared" si="425"/>
        <v>#N/A</v>
      </c>
      <c r="EK94" s="173" t="e">
        <f t="shared" si="426"/>
        <v>#N/A</v>
      </c>
      <c r="EL94" s="173" t="e">
        <f t="shared" si="427"/>
        <v>#N/A</v>
      </c>
      <c r="EM94" s="173" t="e">
        <f t="shared" si="428"/>
        <v>#N/A</v>
      </c>
      <c r="EN94" s="173" t="e">
        <f t="shared" si="429"/>
        <v>#N/A</v>
      </c>
      <c r="EO94" s="173" t="e">
        <f t="shared" si="430"/>
        <v>#N/A</v>
      </c>
      <c r="EP94" s="173" t="e">
        <f t="shared" si="431"/>
        <v>#N/A</v>
      </c>
      <c r="EQ94" s="173" t="e">
        <f t="shared" si="432"/>
        <v>#N/A</v>
      </c>
      <c r="ER94" s="173" t="e">
        <f t="shared" si="433"/>
        <v>#N/A</v>
      </c>
      <c r="ES94" s="173" t="e">
        <f t="shared" si="434"/>
        <v>#N/A</v>
      </c>
      <c r="ET94" s="173" t="e">
        <f t="shared" si="435"/>
        <v>#N/A</v>
      </c>
      <c r="EU94" s="173" t="e">
        <f t="shared" si="436"/>
        <v>#N/A</v>
      </c>
      <c r="EV94" s="173" t="e">
        <f t="shared" si="437"/>
        <v>#N/A</v>
      </c>
      <c r="EW94" s="173" t="e">
        <f t="shared" si="438"/>
        <v>#N/A</v>
      </c>
      <c r="EX94" s="173" t="e">
        <f t="shared" si="439"/>
        <v>#N/A</v>
      </c>
      <c r="EY94" s="173" t="e">
        <f t="shared" si="440"/>
        <v>#N/A</v>
      </c>
      <c r="EZ94" s="173" t="e">
        <f t="shared" si="441"/>
        <v>#N/A</v>
      </c>
      <c r="FA94" s="173" t="e">
        <f t="shared" si="442"/>
        <v>#N/A</v>
      </c>
      <c r="FB94" s="173" t="e">
        <f t="shared" si="443"/>
        <v>#N/A</v>
      </c>
      <c r="FC94" s="173" t="e">
        <f t="shared" si="444"/>
        <v>#N/A</v>
      </c>
      <c r="FD94" s="173" t="e">
        <f t="shared" si="445"/>
        <v>#N/A</v>
      </c>
      <c r="FE94" s="173" t="e">
        <f t="shared" si="446"/>
        <v>#N/A</v>
      </c>
      <c r="FF94" s="173" t="e">
        <f t="shared" si="447"/>
        <v>#N/A</v>
      </c>
      <c r="FG94" s="173" t="e">
        <f t="shared" si="448"/>
        <v>#N/A</v>
      </c>
      <c r="FH94" s="173" t="e">
        <f t="shared" si="449"/>
        <v>#N/A</v>
      </c>
      <c r="FI94" s="173" t="e">
        <f t="shared" si="450"/>
        <v>#N/A</v>
      </c>
      <c r="FJ94" s="173" t="e">
        <f t="shared" si="451"/>
        <v>#N/A</v>
      </c>
      <c r="FK94" s="173" t="e">
        <f t="shared" si="452"/>
        <v>#N/A</v>
      </c>
      <c r="FL94" s="173" t="e">
        <f t="shared" si="453"/>
        <v>#N/A</v>
      </c>
      <c r="FM94" s="173" t="e">
        <f t="shared" si="454"/>
        <v>#N/A</v>
      </c>
      <c r="FN94" s="173" t="e">
        <f t="shared" si="455"/>
        <v>#N/A</v>
      </c>
      <c r="FO94" s="173" t="e">
        <f t="shared" si="456"/>
        <v>#N/A</v>
      </c>
      <c r="FP94" s="173" t="e">
        <f t="shared" si="457"/>
        <v>#N/A</v>
      </c>
      <c r="FQ94" s="173" t="e">
        <f t="shared" si="458"/>
        <v>#N/A</v>
      </c>
      <c r="FR94" s="173" t="e">
        <f t="shared" si="459"/>
        <v>#N/A</v>
      </c>
      <c r="FS94" s="173" t="e">
        <f t="shared" si="460"/>
        <v>#N/A</v>
      </c>
      <c r="FT94" s="173" t="e">
        <f t="shared" si="461"/>
        <v>#N/A</v>
      </c>
      <c r="FU94" s="173" t="e">
        <f t="shared" si="462"/>
        <v>#N/A</v>
      </c>
      <c r="FV94" s="173" t="e">
        <f t="shared" si="463"/>
        <v>#N/A</v>
      </c>
      <c r="FW94" s="173" t="e">
        <f t="shared" si="464"/>
        <v>#N/A</v>
      </c>
      <c r="FX94" s="173" t="e">
        <f t="shared" si="465"/>
        <v>#N/A</v>
      </c>
      <c r="FY94" s="173" t="e">
        <f t="shared" si="466"/>
        <v>#N/A</v>
      </c>
      <c r="FZ94" s="173" t="e">
        <f t="shared" si="467"/>
        <v>#N/A</v>
      </c>
      <c r="GA94" s="173" t="e">
        <f t="shared" si="468"/>
        <v>#N/A</v>
      </c>
      <c r="GB94" s="173" t="e">
        <f t="shared" si="469"/>
        <v>#N/A</v>
      </c>
      <c r="GC94" s="173" t="e">
        <f t="shared" si="470"/>
        <v>#N/A</v>
      </c>
      <c r="GD94" s="173" t="e">
        <f t="shared" si="471"/>
        <v>#N/A</v>
      </c>
      <c r="GE94" s="173" t="e">
        <f t="shared" si="472"/>
        <v>#N/A</v>
      </c>
      <c r="GF94" s="173" t="e">
        <f t="shared" si="473"/>
        <v>#N/A</v>
      </c>
      <c r="GG94" s="173" t="e">
        <f t="shared" si="474"/>
        <v>#N/A</v>
      </c>
      <c r="GH94" s="173" t="e">
        <f t="shared" si="475"/>
        <v>#N/A</v>
      </c>
      <c r="GI94" s="173" t="e">
        <f t="shared" si="476"/>
        <v>#N/A</v>
      </c>
      <c r="GJ94" s="173" t="e">
        <f t="shared" si="477"/>
        <v>#N/A</v>
      </c>
      <c r="GK94" s="173" t="e">
        <f t="shared" si="478"/>
        <v>#N/A</v>
      </c>
      <c r="GL94" s="173" t="e">
        <f t="shared" si="479"/>
        <v>#N/A</v>
      </c>
      <c r="GM94" s="173" t="e">
        <f t="shared" si="480"/>
        <v>#N/A</v>
      </c>
      <c r="GN94" s="173" t="e">
        <f t="shared" si="481"/>
        <v>#N/A</v>
      </c>
      <c r="GO94" s="173" t="e">
        <f t="shared" si="482"/>
        <v>#N/A</v>
      </c>
      <c r="GP94" s="173" t="e">
        <f t="shared" si="483"/>
        <v>#N/A</v>
      </c>
      <c r="GQ94" s="173" t="e">
        <f t="shared" si="484"/>
        <v>#N/A</v>
      </c>
      <c r="GR94" s="173" t="e">
        <f t="shared" si="485"/>
        <v>#N/A</v>
      </c>
      <c r="GS94" s="173" t="e">
        <f t="shared" si="486"/>
        <v>#N/A</v>
      </c>
      <c r="GT94" s="173" t="e">
        <f t="shared" si="487"/>
        <v>#N/A</v>
      </c>
      <c r="GU94" s="173" t="e">
        <f t="shared" si="488"/>
        <v>#N/A</v>
      </c>
      <c r="GV94" s="173" t="e">
        <f t="shared" si="489"/>
        <v>#N/A</v>
      </c>
      <c r="GW94" s="173" t="e">
        <f t="shared" si="490"/>
        <v>#N/A</v>
      </c>
      <c r="GX94" s="173" t="e">
        <f t="shared" si="491"/>
        <v>#N/A</v>
      </c>
      <c r="GY94" s="173" t="e">
        <f t="shared" si="492"/>
        <v>#N/A</v>
      </c>
      <c r="GZ94" s="173" t="e">
        <f t="shared" si="493"/>
        <v>#N/A</v>
      </c>
      <c r="HA94" s="173" t="e">
        <f t="shared" si="494"/>
        <v>#N/A</v>
      </c>
      <c r="HB94" s="173" t="e">
        <f t="shared" si="495"/>
        <v>#N/A</v>
      </c>
      <c r="HC94" s="173" t="e">
        <f t="shared" si="496"/>
        <v>#N/A</v>
      </c>
      <c r="HD94" s="173" t="e">
        <f t="shared" si="497"/>
        <v>#N/A</v>
      </c>
      <c r="HE94" s="173" t="e">
        <f t="shared" si="498"/>
        <v>#N/A</v>
      </c>
      <c r="HF94" s="173" t="e">
        <f t="shared" si="499"/>
        <v>#N/A</v>
      </c>
      <c r="HG94" s="173" t="e">
        <f t="shared" si="500"/>
        <v>#N/A</v>
      </c>
      <c r="HH94" s="173" t="e">
        <f t="shared" si="501"/>
        <v>#N/A</v>
      </c>
      <c r="HI94" s="173" t="e">
        <f t="shared" si="502"/>
        <v>#N/A</v>
      </c>
      <c r="HJ94" s="173" t="e">
        <f t="shared" si="503"/>
        <v>#N/A</v>
      </c>
      <c r="HK94" s="173" t="e">
        <f t="shared" si="504"/>
        <v>#N/A</v>
      </c>
      <c r="HL94" s="173" t="e">
        <f t="shared" si="505"/>
        <v>#N/A</v>
      </c>
      <c r="HM94" s="173" t="e">
        <f t="shared" si="506"/>
        <v>#N/A</v>
      </c>
      <c r="HN94" s="173" t="e">
        <f t="shared" si="507"/>
        <v>#N/A</v>
      </c>
      <c r="HO94" s="173" t="e">
        <f t="shared" si="508"/>
        <v>#N/A</v>
      </c>
      <c r="HP94" s="173" t="e">
        <f t="shared" si="509"/>
        <v>#N/A</v>
      </c>
      <c r="HQ94" s="173" t="e">
        <f t="shared" si="510"/>
        <v>#N/A</v>
      </c>
      <c r="HR94" s="173" t="e">
        <f t="shared" si="511"/>
        <v>#N/A</v>
      </c>
      <c r="HS94" s="173" t="e">
        <f t="shared" si="512"/>
        <v>#N/A</v>
      </c>
      <c r="HT94" s="173" t="e">
        <f t="shared" si="513"/>
        <v>#N/A</v>
      </c>
    </row>
    <row r="95" spans="1:228" hidden="1" x14ac:dyDescent="0.25">
      <c r="A95" s="4">
        <v>92</v>
      </c>
      <c r="B95" s="113"/>
      <c r="C95" s="121"/>
      <c r="D95" s="126" t="str">
        <f t="shared" si="405"/>
        <v/>
      </c>
      <c r="E95" s="99"/>
      <c r="F95" s="126" t="str">
        <f t="shared" si="406"/>
        <v/>
      </c>
      <c r="G95" s="121"/>
      <c r="H95" s="114"/>
      <c r="I95" s="36" t="str">
        <f t="shared" si="407"/>
        <v/>
      </c>
      <c r="J95" s="36" t="str">
        <f t="shared" si="408"/>
        <v/>
      </c>
      <c r="K95" s="77" t="str">
        <f t="shared" si="514"/>
        <v/>
      </c>
      <c r="L95" s="23"/>
      <c r="M95" s="58"/>
      <c r="N95" s="300"/>
      <c r="O95" s="78" t="str">
        <f>IF(AND(D95&gt;0,E95&gt;0,F95&gt;0),IF(ISBLANK(N95),IF(ISBLANK(L95),"",(F95-D95)*VLOOKUP(L95,VLookups!$A$4:$B$13,2,FALSE)),N95),"")</f>
        <v/>
      </c>
      <c r="P95" s="79" t="str">
        <f t="shared" si="409"/>
        <v/>
      </c>
      <c r="Q95" s="99"/>
      <c r="R95" s="290" t="str">
        <f>IF(AND(Q95&gt;0,E95&gt;0,NOT(O95="")),ABS(VLOOKUP($Q$1,VLookups!$A$43:$B$44,2,FALSE)-_xlfn.NORM.DIST(Q95,K95,O95,TRUE)),"")</f>
        <v/>
      </c>
      <c r="S95" s="98" t="str">
        <f>IF(AND($D95&gt;0,$E95&gt;0,$F95&gt;0,NOT(ISBLANK($L95))),_xlfn.NORM.INV(ABS(VLOOKUP($Q$1,VLookups!$A$43:$B$44,2,FALSE)-S$3),$K95,$O95),"")</f>
        <v/>
      </c>
      <c r="T95" s="97" t="str">
        <f>IF(AND($D95&gt;0,$E95&gt;0,$F95&gt;0,NOT(ISBLANK($L95))),_xlfn.NORM.INV(ABS(VLOOKUP($Q$1,VLookups!$A$43:$B$44,2,FALSE)-T$3),$K95,$O95),"")</f>
        <v/>
      </c>
      <c r="U95" s="98" t="str">
        <f>IF(AND($D95&gt;0,$E95&gt;0,$F95&gt;0,NOT(ISBLANK($L95))),_xlfn.NORM.INV(ABS(VLOOKUP($Q$1,VLookups!$A$43:$B$44,2,FALSE)-U$3),$K95,$O95),"")</f>
        <v/>
      </c>
      <c r="V95" s="97" t="str">
        <f>IF(AND($D95&gt;0,$E95&gt;0,$F95&gt;0,NOT(ISBLANK($L95))),_xlfn.NORM.INV(ABS(VLOOKUP($Q$1,VLookups!$A$43:$B$44,2,FALSE)-V$3),$K95,$O95),"")</f>
        <v/>
      </c>
      <c r="W95" s="98" t="str">
        <f>IF(AND($D95&gt;0,$E95&gt;0,$F95&gt;0,NOT(ISBLANK($L95))),_xlfn.NORM.INV(ABS(VLOOKUP($Q$1,VLookups!$A$43:$B$44,2,FALSE)-W$3),$K95,$O95),"")</f>
        <v/>
      </c>
      <c r="X95" s="97" t="str">
        <f>IF(AND($D95&gt;0,$E95&gt;0,$F95&gt;0,NOT(ISBLANK($L95))),_xlfn.NORM.INV(ABS(VLOOKUP($Q$1,VLookups!$A$43:$B$44,2,FALSE)-X$3),$K95,$O95),"")</f>
        <v/>
      </c>
      <c r="Y95" s="5"/>
      <c r="Z95" s="172"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3" t="e">
        <f t="shared" si="413"/>
        <v>#N/A</v>
      </c>
      <c r="DY95" s="173" t="e">
        <f t="shared" si="414"/>
        <v>#N/A</v>
      </c>
      <c r="DZ95" s="173" t="e">
        <f t="shared" si="415"/>
        <v>#N/A</v>
      </c>
      <c r="EA95" s="173" t="e">
        <f t="shared" si="416"/>
        <v>#N/A</v>
      </c>
      <c r="EB95" s="173" t="e">
        <f t="shared" si="417"/>
        <v>#N/A</v>
      </c>
      <c r="EC95" s="173" t="e">
        <f t="shared" si="418"/>
        <v>#N/A</v>
      </c>
      <c r="ED95" s="173" t="e">
        <f t="shared" si="419"/>
        <v>#N/A</v>
      </c>
      <c r="EE95" s="173" t="e">
        <f t="shared" si="420"/>
        <v>#N/A</v>
      </c>
      <c r="EF95" s="173" t="e">
        <f t="shared" si="421"/>
        <v>#N/A</v>
      </c>
      <c r="EG95" s="173" t="e">
        <f t="shared" si="422"/>
        <v>#N/A</v>
      </c>
      <c r="EH95" s="173" t="e">
        <f t="shared" si="423"/>
        <v>#N/A</v>
      </c>
      <c r="EI95" s="173" t="e">
        <f t="shared" si="424"/>
        <v>#N/A</v>
      </c>
      <c r="EJ95" s="173" t="e">
        <f t="shared" si="425"/>
        <v>#N/A</v>
      </c>
      <c r="EK95" s="173" t="e">
        <f t="shared" si="426"/>
        <v>#N/A</v>
      </c>
      <c r="EL95" s="173" t="e">
        <f t="shared" si="427"/>
        <v>#N/A</v>
      </c>
      <c r="EM95" s="173" t="e">
        <f t="shared" si="428"/>
        <v>#N/A</v>
      </c>
      <c r="EN95" s="173" t="e">
        <f t="shared" si="429"/>
        <v>#N/A</v>
      </c>
      <c r="EO95" s="173" t="e">
        <f t="shared" si="430"/>
        <v>#N/A</v>
      </c>
      <c r="EP95" s="173" t="e">
        <f t="shared" si="431"/>
        <v>#N/A</v>
      </c>
      <c r="EQ95" s="173" t="e">
        <f t="shared" si="432"/>
        <v>#N/A</v>
      </c>
      <c r="ER95" s="173" t="e">
        <f t="shared" si="433"/>
        <v>#N/A</v>
      </c>
      <c r="ES95" s="173" t="e">
        <f t="shared" si="434"/>
        <v>#N/A</v>
      </c>
      <c r="ET95" s="173" t="e">
        <f t="shared" si="435"/>
        <v>#N/A</v>
      </c>
      <c r="EU95" s="173" t="e">
        <f t="shared" si="436"/>
        <v>#N/A</v>
      </c>
      <c r="EV95" s="173" t="e">
        <f t="shared" si="437"/>
        <v>#N/A</v>
      </c>
      <c r="EW95" s="173" t="e">
        <f t="shared" si="438"/>
        <v>#N/A</v>
      </c>
      <c r="EX95" s="173" t="e">
        <f t="shared" si="439"/>
        <v>#N/A</v>
      </c>
      <c r="EY95" s="173" t="e">
        <f t="shared" si="440"/>
        <v>#N/A</v>
      </c>
      <c r="EZ95" s="173" t="e">
        <f t="shared" si="441"/>
        <v>#N/A</v>
      </c>
      <c r="FA95" s="173" t="e">
        <f t="shared" si="442"/>
        <v>#N/A</v>
      </c>
      <c r="FB95" s="173" t="e">
        <f t="shared" si="443"/>
        <v>#N/A</v>
      </c>
      <c r="FC95" s="173" t="e">
        <f t="shared" si="444"/>
        <v>#N/A</v>
      </c>
      <c r="FD95" s="173" t="e">
        <f t="shared" si="445"/>
        <v>#N/A</v>
      </c>
      <c r="FE95" s="173" t="e">
        <f t="shared" si="446"/>
        <v>#N/A</v>
      </c>
      <c r="FF95" s="173" t="e">
        <f t="shared" si="447"/>
        <v>#N/A</v>
      </c>
      <c r="FG95" s="173" t="e">
        <f t="shared" si="448"/>
        <v>#N/A</v>
      </c>
      <c r="FH95" s="173" t="e">
        <f t="shared" si="449"/>
        <v>#N/A</v>
      </c>
      <c r="FI95" s="173" t="e">
        <f t="shared" si="450"/>
        <v>#N/A</v>
      </c>
      <c r="FJ95" s="173" t="e">
        <f t="shared" si="451"/>
        <v>#N/A</v>
      </c>
      <c r="FK95" s="173" t="e">
        <f t="shared" si="452"/>
        <v>#N/A</v>
      </c>
      <c r="FL95" s="173" t="e">
        <f t="shared" si="453"/>
        <v>#N/A</v>
      </c>
      <c r="FM95" s="173" t="e">
        <f t="shared" si="454"/>
        <v>#N/A</v>
      </c>
      <c r="FN95" s="173" t="e">
        <f t="shared" si="455"/>
        <v>#N/A</v>
      </c>
      <c r="FO95" s="173" t="e">
        <f t="shared" si="456"/>
        <v>#N/A</v>
      </c>
      <c r="FP95" s="173" t="e">
        <f t="shared" si="457"/>
        <v>#N/A</v>
      </c>
      <c r="FQ95" s="173" t="e">
        <f t="shared" si="458"/>
        <v>#N/A</v>
      </c>
      <c r="FR95" s="173" t="e">
        <f t="shared" si="459"/>
        <v>#N/A</v>
      </c>
      <c r="FS95" s="173" t="e">
        <f t="shared" si="460"/>
        <v>#N/A</v>
      </c>
      <c r="FT95" s="173" t="e">
        <f t="shared" si="461"/>
        <v>#N/A</v>
      </c>
      <c r="FU95" s="173" t="e">
        <f t="shared" si="462"/>
        <v>#N/A</v>
      </c>
      <c r="FV95" s="173" t="e">
        <f t="shared" si="463"/>
        <v>#N/A</v>
      </c>
      <c r="FW95" s="173" t="e">
        <f t="shared" si="464"/>
        <v>#N/A</v>
      </c>
      <c r="FX95" s="173" t="e">
        <f t="shared" si="465"/>
        <v>#N/A</v>
      </c>
      <c r="FY95" s="173" t="e">
        <f t="shared" si="466"/>
        <v>#N/A</v>
      </c>
      <c r="FZ95" s="173" t="e">
        <f t="shared" si="467"/>
        <v>#N/A</v>
      </c>
      <c r="GA95" s="173" t="e">
        <f t="shared" si="468"/>
        <v>#N/A</v>
      </c>
      <c r="GB95" s="173" t="e">
        <f t="shared" si="469"/>
        <v>#N/A</v>
      </c>
      <c r="GC95" s="173" t="e">
        <f t="shared" si="470"/>
        <v>#N/A</v>
      </c>
      <c r="GD95" s="173" t="e">
        <f t="shared" si="471"/>
        <v>#N/A</v>
      </c>
      <c r="GE95" s="173" t="e">
        <f t="shared" si="472"/>
        <v>#N/A</v>
      </c>
      <c r="GF95" s="173" t="e">
        <f t="shared" si="473"/>
        <v>#N/A</v>
      </c>
      <c r="GG95" s="173" t="e">
        <f t="shared" si="474"/>
        <v>#N/A</v>
      </c>
      <c r="GH95" s="173" t="e">
        <f t="shared" si="475"/>
        <v>#N/A</v>
      </c>
      <c r="GI95" s="173" t="e">
        <f t="shared" si="476"/>
        <v>#N/A</v>
      </c>
      <c r="GJ95" s="173" t="e">
        <f t="shared" si="477"/>
        <v>#N/A</v>
      </c>
      <c r="GK95" s="173" t="e">
        <f t="shared" si="478"/>
        <v>#N/A</v>
      </c>
      <c r="GL95" s="173" t="e">
        <f t="shared" si="479"/>
        <v>#N/A</v>
      </c>
      <c r="GM95" s="173" t="e">
        <f t="shared" si="480"/>
        <v>#N/A</v>
      </c>
      <c r="GN95" s="173" t="e">
        <f t="shared" si="481"/>
        <v>#N/A</v>
      </c>
      <c r="GO95" s="173" t="e">
        <f t="shared" si="482"/>
        <v>#N/A</v>
      </c>
      <c r="GP95" s="173" t="e">
        <f t="shared" si="483"/>
        <v>#N/A</v>
      </c>
      <c r="GQ95" s="173" t="e">
        <f t="shared" si="484"/>
        <v>#N/A</v>
      </c>
      <c r="GR95" s="173" t="e">
        <f t="shared" si="485"/>
        <v>#N/A</v>
      </c>
      <c r="GS95" s="173" t="e">
        <f t="shared" si="486"/>
        <v>#N/A</v>
      </c>
      <c r="GT95" s="173" t="e">
        <f t="shared" si="487"/>
        <v>#N/A</v>
      </c>
      <c r="GU95" s="173" t="e">
        <f t="shared" si="488"/>
        <v>#N/A</v>
      </c>
      <c r="GV95" s="173" t="e">
        <f t="shared" si="489"/>
        <v>#N/A</v>
      </c>
      <c r="GW95" s="173" t="e">
        <f t="shared" si="490"/>
        <v>#N/A</v>
      </c>
      <c r="GX95" s="173" t="e">
        <f t="shared" si="491"/>
        <v>#N/A</v>
      </c>
      <c r="GY95" s="173" t="e">
        <f t="shared" si="492"/>
        <v>#N/A</v>
      </c>
      <c r="GZ95" s="173" t="e">
        <f t="shared" si="493"/>
        <v>#N/A</v>
      </c>
      <c r="HA95" s="173" t="e">
        <f t="shared" si="494"/>
        <v>#N/A</v>
      </c>
      <c r="HB95" s="173" t="e">
        <f t="shared" si="495"/>
        <v>#N/A</v>
      </c>
      <c r="HC95" s="173" t="e">
        <f t="shared" si="496"/>
        <v>#N/A</v>
      </c>
      <c r="HD95" s="173" t="e">
        <f t="shared" si="497"/>
        <v>#N/A</v>
      </c>
      <c r="HE95" s="173" t="e">
        <f t="shared" si="498"/>
        <v>#N/A</v>
      </c>
      <c r="HF95" s="173" t="e">
        <f t="shared" si="499"/>
        <v>#N/A</v>
      </c>
      <c r="HG95" s="173" t="e">
        <f t="shared" si="500"/>
        <v>#N/A</v>
      </c>
      <c r="HH95" s="173" t="e">
        <f t="shared" si="501"/>
        <v>#N/A</v>
      </c>
      <c r="HI95" s="173" t="e">
        <f t="shared" si="502"/>
        <v>#N/A</v>
      </c>
      <c r="HJ95" s="173" t="e">
        <f t="shared" si="503"/>
        <v>#N/A</v>
      </c>
      <c r="HK95" s="173" t="e">
        <f t="shared" si="504"/>
        <v>#N/A</v>
      </c>
      <c r="HL95" s="173" t="e">
        <f t="shared" si="505"/>
        <v>#N/A</v>
      </c>
      <c r="HM95" s="173" t="e">
        <f t="shared" si="506"/>
        <v>#N/A</v>
      </c>
      <c r="HN95" s="173" t="e">
        <f t="shared" si="507"/>
        <v>#N/A</v>
      </c>
      <c r="HO95" s="173" t="e">
        <f t="shared" si="508"/>
        <v>#N/A</v>
      </c>
      <c r="HP95" s="173" t="e">
        <f t="shared" si="509"/>
        <v>#N/A</v>
      </c>
      <c r="HQ95" s="173" t="e">
        <f t="shared" si="510"/>
        <v>#N/A</v>
      </c>
      <c r="HR95" s="173" t="e">
        <f t="shared" si="511"/>
        <v>#N/A</v>
      </c>
      <c r="HS95" s="173" t="e">
        <f t="shared" si="512"/>
        <v>#N/A</v>
      </c>
      <c r="HT95" s="173" t="e">
        <f t="shared" si="513"/>
        <v>#N/A</v>
      </c>
    </row>
    <row r="96" spans="1:228" hidden="1" x14ac:dyDescent="0.25">
      <c r="A96" s="4">
        <v>93</v>
      </c>
      <c r="B96" s="113"/>
      <c r="C96" s="121"/>
      <c r="D96" s="126" t="str">
        <f t="shared" si="405"/>
        <v/>
      </c>
      <c r="E96" s="99"/>
      <c r="F96" s="126" t="str">
        <f t="shared" si="406"/>
        <v/>
      </c>
      <c r="G96" s="121"/>
      <c r="H96" s="114"/>
      <c r="I96" s="36" t="str">
        <f t="shared" si="407"/>
        <v/>
      </c>
      <c r="J96" s="36" t="str">
        <f t="shared" si="408"/>
        <v/>
      </c>
      <c r="K96" s="77" t="str">
        <f t="shared" si="514"/>
        <v/>
      </c>
      <c r="L96" s="23"/>
      <c r="M96" s="58"/>
      <c r="N96" s="300"/>
      <c r="O96" s="78" t="str">
        <f>IF(AND(D96&gt;0,E96&gt;0,F96&gt;0),IF(ISBLANK(N96),IF(ISBLANK(L96),"",(F96-D96)*VLOOKUP(L96,VLookups!$A$4:$B$13,2,FALSE)),N96),"")</f>
        <v/>
      </c>
      <c r="P96" s="79" t="str">
        <f t="shared" si="409"/>
        <v/>
      </c>
      <c r="Q96" s="99"/>
      <c r="R96" s="290" t="str">
        <f>IF(AND(Q96&gt;0,E96&gt;0,NOT(O96="")),ABS(VLOOKUP($Q$1,VLookups!$A$43:$B$44,2,FALSE)-_xlfn.NORM.DIST(Q96,K96,O96,TRUE)),"")</f>
        <v/>
      </c>
      <c r="S96" s="98" t="str">
        <f>IF(AND($D96&gt;0,$E96&gt;0,$F96&gt;0,NOT(ISBLANK($L96))),_xlfn.NORM.INV(ABS(VLOOKUP($Q$1,VLookups!$A$43:$B$44,2,FALSE)-S$3),$K96,$O96),"")</f>
        <v/>
      </c>
      <c r="T96" s="97" t="str">
        <f>IF(AND($D96&gt;0,$E96&gt;0,$F96&gt;0,NOT(ISBLANK($L96))),_xlfn.NORM.INV(ABS(VLOOKUP($Q$1,VLookups!$A$43:$B$44,2,FALSE)-T$3),$K96,$O96),"")</f>
        <v/>
      </c>
      <c r="U96" s="98" t="str">
        <f>IF(AND($D96&gt;0,$E96&gt;0,$F96&gt;0,NOT(ISBLANK($L96))),_xlfn.NORM.INV(ABS(VLOOKUP($Q$1,VLookups!$A$43:$B$44,2,FALSE)-U$3),$K96,$O96),"")</f>
        <v/>
      </c>
      <c r="V96" s="97" t="str">
        <f>IF(AND($D96&gt;0,$E96&gt;0,$F96&gt;0,NOT(ISBLANK($L96))),_xlfn.NORM.INV(ABS(VLOOKUP($Q$1,VLookups!$A$43:$B$44,2,FALSE)-V$3),$K96,$O96),"")</f>
        <v/>
      </c>
      <c r="W96" s="98" t="str">
        <f>IF(AND($D96&gt;0,$E96&gt;0,$F96&gt;0,NOT(ISBLANK($L96))),_xlfn.NORM.INV(ABS(VLOOKUP($Q$1,VLookups!$A$43:$B$44,2,FALSE)-W$3),$K96,$O96),"")</f>
        <v/>
      </c>
      <c r="X96" s="97" t="str">
        <f>IF(AND($D96&gt;0,$E96&gt;0,$F96&gt;0,NOT(ISBLANK($L96))),_xlfn.NORM.INV(ABS(VLOOKUP($Q$1,VLookups!$A$43:$B$44,2,FALSE)-X$3),$K96,$O96),"")</f>
        <v/>
      </c>
      <c r="Y96" s="5"/>
      <c r="Z96" s="172"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3" t="e">
        <f t="shared" si="413"/>
        <v>#N/A</v>
      </c>
      <c r="DY96" s="173" t="e">
        <f t="shared" si="414"/>
        <v>#N/A</v>
      </c>
      <c r="DZ96" s="173" t="e">
        <f t="shared" si="415"/>
        <v>#N/A</v>
      </c>
      <c r="EA96" s="173" t="e">
        <f t="shared" si="416"/>
        <v>#N/A</v>
      </c>
      <c r="EB96" s="173" t="e">
        <f t="shared" si="417"/>
        <v>#N/A</v>
      </c>
      <c r="EC96" s="173" t="e">
        <f t="shared" si="418"/>
        <v>#N/A</v>
      </c>
      <c r="ED96" s="173" t="e">
        <f t="shared" si="419"/>
        <v>#N/A</v>
      </c>
      <c r="EE96" s="173" t="e">
        <f t="shared" si="420"/>
        <v>#N/A</v>
      </c>
      <c r="EF96" s="173" t="e">
        <f t="shared" si="421"/>
        <v>#N/A</v>
      </c>
      <c r="EG96" s="173" t="e">
        <f t="shared" si="422"/>
        <v>#N/A</v>
      </c>
      <c r="EH96" s="173" t="e">
        <f t="shared" si="423"/>
        <v>#N/A</v>
      </c>
      <c r="EI96" s="173" t="e">
        <f t="shared" si="424"/>
        <v>#N/A</v>
      </c>
      <c r="EJ96" s="173" t="e">
        <f t="shared" si="425"/>
        <v>#N/A</v>
      </c>
      <c r="EK96" s="173" t="e">
        <f t="shared" si="426"/>
        <v>#N/A</v>
      </c>
      <c r="EL96" s="173" t="e">
        <f t="shared" si="427"/>
        <v>#N/A</v>
      </c>
      <c r="EM96" s="173" t="e">
        <f t="shared" si="428"/>
        <v>#N/A</v>
      </c>
      <c r="EN96" s="173" t="e">
        <f t="shared" si="429"/>
        <v>#N/A</v>
      </c>
      <c r="EO96" s="173" t="e">
        <f t="shared" si="430"/>
        <v>#N/A</v>
      </c>
      <c r="EP96" s="173" t="e">
        <f t="shared" si="431"/>
        <v>#N/A</v>
      </c>
      <c r="EQ96" s="173" t="e">
        <f t="shared" si="432"/>
        <v>#N/A</v>
      </c>
      <c r="ER96" s="173" t="e">
        <f t="shared" si="433"/>
        <v>#N/A</v>
      </c>
      <c r="ES96" s="173" t="e">
        <f t="shared" si="434"/>
        <v>#N/A</v>
      </c>
      <c r="ET96" s="173" t="e">
        <f t="shared" si="435"/>
        <v>#N/A</v>
      </c>
      <c r="EU96" s="173" t="e">
        <f t="shared" si="436"/>
        <v>#N/A</v>
      </c>
      <c r="EV96" s="173" t="e">
        <f t="shared" si="437"/>
        <v>#N/A</v>
      </c>
      <c r="EW96" s="173" t="e">
        <f t="shared" si="438"/>
        <v>#N/A</v>
      </c>
      <c r="EX96" s="173" t="e">
        <f t="shared" si="439"/>
        <v>#N/A</v>
      </c>
      <c r="EY96" s="173" t="e">
        <f t="shared" si="440"/>
        <v>#N/A</v>
      </c>
      <c r="EZ96" s="173" t="e">
        <f t="shared" si="441"/>
        <v>#N/A</v>
      </c>
      <c r="FA96" s="173" t="e">
        <f t="shared" si="442"/>
        <v>#N/A</v>
      </c>
      <c r="FB96" s="173" t="e">
        <f t="shared" si="443"/>
        <v>#N/A</v>
      </c>
      <c r="FC96" s="173" t="e">
        <f t="shared" si="444"/>
        <v>#N/A</v>
      </c>
      <c r="FD96" s="173" t="e">
        <f t="shared" si="445"/>
        <v>#N/A</v>
      </c>
      <c r="FE96" s="173" t="e">
        <f t="shared" si="446"/>
        <v>#N/A</v>
      </c>
      <c r="FF96" s="173" t="e">
        <f t="shared" si="447"/>
        <v>#N/A</v>
      </c>
      <c r="FG96" s="173" t="e">
        <f t="shared" si="448"/>
        <v>#N/A</v>
      </c>
      <c r="FH96" s="173" t="e">
        <f t="shared" si="449"/>
        <v>#N/A</v>
      </c>
      <c r="FI96" s="173" t="e">
        <f t="shared" si="450"/>
        <v>#N/A</v>
      </c>
      <c r="FJ96" s="173" t="e">
        <f t="shared" si="451"/>
        <v>#N/A</v>
      </c>
      <c r="FK96" s="173" t="e">
        <f t="shared" si="452"/>
        <v>#N/A</v>
      </c>
      <c r="FL96" s="173" t="e">
        <f t="shared" si="453"/>
        <v>#N/A</v>
      </c>
      <c r="FM96" s="173" t="e">
        <f t="shared" si="454"/>
        <v>#N/A</v>
      </c>
      <c r="FN96" s="173" t="e">
        <f t="shared" si="455"/>
        <v>#N/A</v>
      </c>
      <c r="FO96" s="173" t="e">
        <f t="shared" si="456"/>
        <v>#N/A</v>
      </c>
      <c r="FP96" s="173" t="e">
        <f t="shared" si="457"/>
        <v>#N/A</v>
      </c>
      <c r="FQ96" s="173" t="e">
        <f t="shared" si="458"/>
        <v>#N/A</v>
      </c>
      <c r="FR96" s="173" t="e">
        <f t="shared" si="459"/>
        <v>#N/A</v>
      </c>
      <c r="FS96" s="173" t="e">
        <f t="shared" si="460"/>
        <v>#N/A</v>
      </c>
      <c r="FT96" s="173" t="e">
        <f t="shared" si="461"/>
        <v>#N/A</v>
      </c>
      <c r="FU96" s="173" t="e">
        <f t="shared" si="462"/>
        <v>#N/A</v>
      </c>
      <c r="FV96" s="173" t="e">
        <f t="shared" si="463"/>
        <v>#N/A</v>
      </c>
      <c r="FW96" s="173" t="e">
        <f t="shared" si="464"/>
        <v>#N/A</v>
      </c>
      <c r="FX96" s="173" t="e">
        <f t="shared" si="465"/>
        <v>#N/A</v>
      </c>
      <c r="FY96" s="173" t="e">
        <f t="shared" si="466"/>
        <v>#N/A</v>
      </c>
      <c r="FZ96" s="173" t="e">
        <f t="shared" si="467"/>
        <v>#N/A</v>
      </c>
      <c r="GA96" s="173" t="e">
        <f t="shared" si="468"/>
        <v>#N/A</v>
      </c>
      <c r="GB96" s="173" t="e">
        <f t="shared" si="469"/>
        <v>#N/A</v>
      </c>
      <c r="GC96" s="173" t="e">
        <f t="shared" si="470"/>
        <v>#N/A</v>
      </c>
      <c r="GD96" s="173" t="e">
        <f t="shared" si="471"/>
        <v>#N/A</v>
      </c>
      <c r="GE96" s="173" t="e">
        <f t="shared" si="472"/>
        <v>#N/A</v>
      </c>
      <c r="GF96" s="173" t="e">
        <f t="shared" si="473"/>
        <v>#N/A</v>
      </c>
      <c r="GG96" s="173" t="e">
        <f t="shared" si="474"/>
        <v>#N/A</v>
      </c>
      <c r="GH96" s="173" t="e">
        <f t="shared" si="475"/>
        <v>#N/A</v>
      </c>
      <c r="GI96" s="173" t="e">
        <f t="shared" si="476"/>
        <v>#N/A</v>
      </c>
      <c r="GJ96" s="173" t="e">
        <f t="shared" si="477"/>
        <v>#N/A</v>
      </c>
      <c r="GK96" s="173" t="e">
        <f t="shared" si="478"/>
        <v>#N/A</v>
      </c>
      <c r="GL96" s="173" t="e">
        <f t="shared" si="479"/>
        <v>#N/A</v>
      </c>
      <c r="GM96" s="173" t="e">
        <f t="shared" si="480"/>
        <v>#N/A</v>
      </c>
      <c r="GN96" s="173" t="e">
        <f t="shared" si="481"/>
        <v>#N/A</v>
      </c>
      <c r="GO96" s="173" t="e">
        <f t="shared" si="482"/>
        <v>#N/A</v>
      </c>
      <c r="GP96" s="173" t="e">
        <f t="shared" si="483"/>
        <v>#N/A</v>
      </c>
      <c r="GQ96" s="173" t="e">
        <f t="shared" si="484"/>
        <v>#N/A</v>
      </c>
      <c r="GR96" s="173" t="e">
        <f t="shared" si="485"/>
        <v>#N/A</v>
      </c>
      <c r="GS96" s="173" t="e">
        <f t="shared" si="486"/>
        <v>#N/A</v>
      </c>
      <c r="GT96" s="173" t="e">
        <f t="shared" si="487"/>
        <v>#N/A</v>
      </c>
      <c r="GU96" s="173" t="e">
        <f t="shared" si="488"/>
        <v>#N/A</v>
      </c>
      <c r="GV96" s="173" t="e">
        <f t="shared" si="489"/>
        <v>#N/A</v>
      </c>
      <c r="GW96" s="173" t="e">
        <f t="shared" si="490"/>
        <v>#N/A</v>
      </c>
      <c r="GX96" s="173" t="e">
        <f t="shared" si="491"/>
        <v>#N/A</v>
      </c>
      <c r="GY96" s="173" t="e">
        <f t="shared" si="492"/>
        <v>#N/A</v>
      </c>
      <c r="GZ96" s="173" t="e">
        <f t="shared" si="493"/>
        <v>#N/A</v>
      </c>
      <c r="HA96" s="173" t="e">
        <f t="shared" si="494"/>
        <v>#N/A</v>
      </c>
      <c r="HB96" s="173" t="e">
        <f t="shared" si="495"/>
        <v>#N/A</v>
      </c>
      <c r="HC96" s="173" t="e">
        <f t="shared" si="496"/>
        <v>#N/A</v>
      </c>
      <c r="HD96" s="173" t="e">
        <f t="shared" si="497"/>
        <v>#N/A</v>
      </c>
      <c r="HE96" s="173" t="e">
        <f t="shared" si="498"/>
        <v>#N/A</v>
      </c>
      <c r="HF96" s="173" t="e">
        <f t="shared" si="499"/>
        <v>#N/A</v>
      </c>
      <c r="HG96" s="173" t="e">
        <f t="shared" si="500"/>
        <v>#N/A</v>
      </c>
      <c r="HH96" s="173" t="e">
        <f t="shared" si="501"/>
        <v>#N/A</v>
      </c>
      <c r="HI96" s="173" t="e">
        <f t="shared" si="502"/>
        <v>#N/A</v>
      </c>
      <c r="HJ96" s="173" t="e">
        <f t="shared" si="503"/>
        <v>#N/A</v>
      </c>
      <c r="HK96" s="173" t="e">
        <f t="shared" si="504"/>
        <v>#N/A</v>
      </c>
      <c r="HL96" s="173" t="e">
        <f t="shared" si="505"/>
        <v>#N/A</v>
      </c>
      <c r="HM96" s="173" t="e">
        <f t="shared" si="506"/>
        <v>#N/A</v>
      </c>
      <c r="HN96" s="173" t="e">
        <f t="shared" si="507"/>
        <v>#N/A</v>
      </c>
      <c r="HO96" s="173" t="e">
        <f t="shared" si="508"/>
        <v>#N/A</v>
      </c>
      <c r="HP96" s="173" t="e">
        <f t="shared" si="509"/>
        <v>#N/A</v>
      </c>
      <c r="HQ96" s="173" t="e">
        <f t="shared" si="510"/>
        <v>#N/A</v>
      </c>
      <c r="HR96" s="173" t="e">
        <f t="shared" si="511"/>
        <v>#N/A</v>
      </c>
      <c r="HS96" s="173" t="e">
        <f t="shared" si="512"/>
        <v>#N/A</v>
      </c>
      <c r="HT96" s="173" t="e">
        <f t="shared" si="513"/>
        <v>#N/A</v>
      </c>
    </row>
    <row r="97" spans="1:228" hidden="1" x14ac:dyDescent="0.25">
      <c r="A97" s="4">
        <v>94</v>
      </c>
      <c r="B97" s="113"/>
      <c r="C97" s="121"/>
      <c r="D97" s="126" t="str">
        <f t="shared" si="405"/>
        <v/>
      </c>
      <c r="E97" s="99"/>
      <c r="F97" s="126" t="str">
        <f t="shared" si="406"/>
        <v/>
      </c>
      <c r="G97" s="121"/>
      <c r="H97" s="114"/>
      <c r="I97" s="36" t="str">
        <f t="shared" si="407"/>
        <v/>
      </c>
      <c r="J97" s="36" t="str">
        <f t="shared" si="408"/>
        <v/>
      </c>
      <c r="K97" s="77" t="str">
        <f t="shared" si="514"/>
        <v/>
      </c>
      <c r="L97" s="23"/>
      <c r="M97" s="58"/>
      <c r="N97" s="300"/>
      <c r="O97" s="78" t="str">
        <f>IF(AND(D97&gt;0,E97&gt;0,F97&gt;0),IF(ISBLANK(N97),IF(ISBLANK(L97),"",(F97-D97)*VLOOKUP(L97,VLookups!$A$4:$B$13,2,FALSE)),N97),"")</f>
        <v/>
      </c>
      <c r="P97" s="79" t="str">
        <f t="shared" si="409"/>
        <v/>
      </c>
      <c r="Q97" s="99"/>
      <c r="R97" s="290" t="str">
        <f>IF(AND(Q97&gt;0,E97&gt;0,NOT(O97="")),ABS(VLOOKUP($Q$1,VLookups!$A$43:$B$44,2,FALSE)-_xlfn.NORM.DIST(Q97,K97,O97,TRUE)),"")</f>
        <v/>
      </c>
      <c r="S97" s="98" t="str">
        <f>IF(AND($D97&gt;0,$E97&gt;0,$F97&gt;0,NOT(ISBLANK($L97))),_xlfn.NORM.INV(ABS(VLOOKUP($Q$1,VLookups!$A$43:$B$44,2,FALSE)-S$3),$K97,$O97),"")</f>
        <v/>
      </c>
      <c r="T97" s="97" t="str">
        <f>IF(AND($D97&gt;0,$E97&gt;0,$F97&gt;0,NOT(ISBLANK($L97))),_xlfn.NORM.INV(ABS(VLOOKUP($Q$1,VLookups!$A$43:$B$44,2,FALSE)-T$3),$K97,$O97),"")</f>
        <v/>
      </c>
      <c r="U97" s="98" t="str">
        <f>IF(AND($D97&gt;0,$E97&gt;0,$F97&gt;0,NOT(ISBLANK($L97))),_xlfn.NORM.INV(ABS(VLOOKUP($Q$1,VLookups!$A$43:$B$44,2,FALSE)-U$3),$K97,$O97),"")</f>
        <v/>
      </c>
      <c r="V97" s="97" t="str">
        <f>IF(AND($D97&gt;0,$E97&gt;0,$F97&gt;0,NOT(ISBLANK($L97))),_xlfn.NORM.INV(ABS(VLOOKUP($Q$1,VLookups!$A$43:$B$44,2,FALSE)-V$3),$K97,$O97),"")</f>
        <v/>
      </c>
      <c r="W97" s="98" t="str">
        <f>IF(AND($D97&gt;0,$E97&gt;0,$F97&gt;0,NOT(ISBLANK($L97))),_xlfn.NORM.INV(ABS(VLOOKUP($Q$1,VLookups!$A$43:$B$44,2,FALSE)-W$3),$K97,$O97),"")</f>
        <v/>
      </c>
      <c r="X97" s="97" t="str">
        <f>IF(AND($D97&gt;0,$E97&gt;0,$F97&gt;0,NOT(ISBLANK($L97))),_xlfn.NORM.INV(ABS(VLOOKUP($Q$1,VLookups!$A$43:$B$44,2,FALSE)-X$3),$K97,$O97),"")</f>
        <v/>
      </c>
      <c r="Y97" s="5"/>
      <c r="Z97" s="172"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3" t="e">
        <f t="shared" si="413"/>
        <v>#N/A</v>
      </c>
      <c r="DY97" s="173" t="e">
        <f t="shared" si="414"/>
        <v>#N/A</v>
      </c>
      <c r="DZ97" s="173" t="e">
        <f t="shared" si="415"/>
        <v>#N/A</v>
      </c>
      <c r="EA97" s="173" t="e">
        <f t="shared" si="416"/>
        <v>#N/A</v>
      </c>
      <c r="EB97" s="173" t="e">
        <f t="shared" si="417"/>
        <v>#N/A</v>
      </c>
      <c r="EC97" s="173" t="e">
        <f t="shared" si="418"/>
        <v>#N/A</v>
      </c>
      <c r="ED97" s="173" t="e">
        <f t="shared" si="419"/>
        <v>#N/A</v>
      </c>
      <c r="EE97" s="173" t="e">
        <f t="shared" si="420"/>
        <v>#N/A</v>
      </c>
      <c r="EF97" s="173" t="e">
        <f t="shared" si="421"/>
        <v>#N/A</v>
      </c>
      <c r="EG97" s="173" t="e">
        <f t="shared" si="422"/>
        <v>#N/A</v>
      </c>
      <c r="EH97" s="173" t="e">
        <f t="shared" si="423"/>
        <v>#N/A</v>
      </c>
      <c r="EI97" s="173" t="e">
        <f t="shared" si="424"/>
        <v>#N/A</v>
      </c>
      <c r="EJ97" s="173" t="e">
        <f t="shared" si="425"/>
        <v>#N/A</v>
      </c>
      <c r="EK97" s="173" t="e">
        <f t="shared" si="426"/>
        <v>#N/A</v>
      </c>
      <c r="EL97" s="173" t="e">
        <f t="shared" si="427"/>
        <v>#N/A</v>
      </c>
      <c r="EM97" s="173" t="e">
        <f t="shared" si="428"/>
        <v>#N/A</v>
      </c>
      <c r="EN97" s="173" t="e">
        <f t="shared" si="429"/>
        <v>#N/A</v>
      </c>
      <c r="EO97" s="173" t="e">
        <f t="shared" si="430"/>
        <v>#N/A</v>
      </c>
      <c r="EP97" s="173" t="e">
        <f t="shared" si="431"/>
        <v>#N/A</v>
      </c>
      <c r="EQ97" s="173" t="e">
        <f t="shared" si="432"/>
        <v>#N/A</v>
      </c>
      <c r="ER97" s="173" t="e">
        <f t="shared" si="433"/>
        <v>#N/A</v>
      </c>
      <c r="ES97" s="173" t="e">
        <f t="shared" si="434"/>
        <v>#N/A</v>
      </c>
      <c r="ET97" s="173" t="e">
        <f t="shared" si="435"/>
        <v>#N/A</v>
      </c>
      <c r="EU97" s="173" t="e">
        <f t="shared" si="436"/>
        <v>#N/A</v>
      </c>
      <c r="EV97" s="173" t="e">
        <f t="shared" si="437"/>
        <v>#N/A</v>
      </c>
      <c r="EW97" s="173" t="e">
        <f t="shared" si="438"/>
        <v>#N/A</v>
      </c>
      <c r="EX97" s="173" t="e">
        <f t="shared" si="439"/>
        <v>#N/A</v>
      </c>
      <c r="EY97" s="173" t="e">
        <f t="shared" si="440"/>
        <v>#N/A</v>
      </c>
      <c r="EZ97" s="173" t="e">
        <f t="shared" si="441"/>
        <v>#N/A</v>
      </c>
      <c r="FA97" s="173" t="e">
        <f t="shared" si="442"/>
        <v>#N/A</v>
      </c>
      <c r="FB97" s="173" t="e">
        <f t="shared" si="443"/>
        <v>#N/A</v>
      </c>
      <c r="FC97" s="173" t="e">
        <f t="shared" si="444"/>
        <v>#N/A</v>
      </c>
      <c r="FD97" s="173" t="e">
        <f t="shared" si="445"/>
        <v>#N/A</v>
      </c>
      <c r="FE97" s="173" t="e">
        <f t="shared" si="446"/>
        <v>#N/A</v>
      </c>
      <c r="FF97" s="173" t="e">
        <f t="shared" si="447"/>
        <v>#N/A</v>
      </c>
      <c r="FG97" s="173" t="e">
        <f t="shared" si="448"/>
        <v>#N/A</v>
      </c>
      <c r="FH97" s="173" t="e">
        <f t="shared" si="449"/>
        <v>#N/A</v>
      </c>
      <c r="FI97" s="173" t="e">
        <f t="shared" si="450"/>
        <v>#N/A</v>
      </c>
      <c r="FJ97" s="173" t="e">
        <f t="shared" si="451"/>
        <v>#N/A</v>
      </c>
      <c r="FK97" s="173" t="e">
        <f t="shared" si="452"/>
        <v>#N/A</v>
      </c>
      <c r="FL97" s="173" t="e">
        <f t="shared" si="453"/>
        <v>#N/A</v>
      </c>
      <c r="FM97" s="173" t="e">
        <f t="shared" si="454"/>
        <v>#N/A</v>
      </c>
      <c r="FN97" s="173" t="e">
        <f t="shared" si="455"/>
        <v>#N/A</v>
      </c>
      <c r="FO97" s="173" t="e">
        <f t="shared" si="456"/>
        <v>#N/A</v>
      </c>
      <c r="FP97" s="173" t="e">
        <f t="shared" si="457"/>
        <v>#N/A</v>
      </c>
      <c r="FQ97" s="173" t="e">
        <f t="shared" si="458"/>
        <v>#N/A</v>
      </c>
      <c r="FR97" s="173" t="e">
        <f t="shared" si="459"/>
        <v>#N/A</v>
      </c>
      <c r="FS97" s="173" t="e">
        <f t="shared" si="460"/>
        <v>#N/A</v>
      </c>
      <c r="FT97" s="173" t="e">
        <f t="shared" si="461"/>
        <v>#N/A</v>
      </c>
      <c r="FU97" s="173" t="e">
        <f t="shared" si="462"/>
        <v>#N/A</v>
      </c>
      <c r="FV97" s="173" t="e">
        <f t="shared" si="463"/>
        <v>#N/A</v>
      </c>
      <c r="FW97" s="173" t="e">
        <f t="shared" si="464"/>
        <v>#N/A</v>
      </c>
      <c r="FX97" s="173" t="e">
        <f t="shared" si="465"/>
        <v>#N/A</v>
      </c>
      <c r="FY97" s="173" t="e">
        <f t="shared" si="466"/>
        <v>#N/A</v>
      </c>
      <c r="FZ97" s="173" t="e">
        <f t="shared" si="467"/>
        <v>#N/A</v>
      </c>
      <c r="GA97" s="173" t="e">
        <f t="shared" si="468"/>
        <v>#N/A</v>
      </c>
      <c r="GB97" s="173" t="e">
        <f t="shared" si="469"/>
        <v>#N/A</v>
      </c>
      <c r="GC97" s="173" t="e">
        <f t="shared" si="470"/>
        <v>#N/A</v>
      </c>
      <c r="GD97" s="173" t="e">
        <f t="shared" si="471"/>
        <v>#N/A</v>
      </c>
      <c r="GE97" s="173" t="e">
        <f t="shared" si="472"/>
        <v>#N/A</v>
      </c>
      <c r="GF97" s="173" t="e">
        <f t="shared" si="473"/>
        <v>#N/A</v>
      </c>
      <c r="GG97" s="173" t="e">
        <f t="shared" si="474"/>
        <v>#N/A</v>
      </c>
      <c r="GH97" s="173" t="e">
        <f t="shared" si="475"/>
        <v>#N/A</v>
      </c>
      <c r="GI97" s="173" t="e">
        <f t="shared" si="476"/>
        <v>#N/A</v>
      </c>
      <c r="GJ97" s="173" t="e">
        <f t="shared" si="477"/>
        <v>#N/A</v>
      </c>
      <c r="GK97" s="173" t="e">
        <f t="shared" si="478"/>
        <v>#N/A</v>
      </c>
      <c r="GL97" s="173" t="e">
        <f t="shared" si="479"/>
        <v>#N/A</v>
      </c>
      <c r="GM97" s="173" t="e">
        <f t="shared" si="480"/>
        <v>#N/A</v>
      </c>
      <c r="GN97" s="173" t="e">
        <f t="shared" si="481"/>
        <v>#N/A</v>
      </c>
      <c r="GO97" s="173" t="e">
        <f t="shared" si="482"/>
        <v>#N/A</v>
      </c>
      <c r="GP97" s="173" t="e">
        <f t="shared" si="483"/>
        <v>#N/A</v>
      </c>
      <c r="GQ97" s="173" t="e">
        <f t="shared" si="484"/>
        <v>#N/A</v>
      </c>
      <c r="GR97" s="173" t="e">
        <f t="shared" si="485"/>
        <v>#N/A</v>
      </c>
      <c r="GS97" s="173" t="e">
        <f t="shared" si="486"/>
        <v>#N/A</v>
      </c>
      <c r="GT97" s="173" t="e">
        <f t="shared" si="487"/>
        <v>#N/A</v>
      </c>
      <c r="GU97" s="173" t="e">
        <f t="shared" si="488"/>
        <v>#N/A</v>
      </c>
      <c r="GV97" s="173" t="e">
        <f t="shared" si="489"/>
        <v>#N/A</v>
      </c>
      <c r="GW97" s="173" t="e">
        <f t="shared" si="490"/>
        <v>#N/A</v>
      </c>
      <c r="GX97" s="173" t="e">
        <f t="shared" si="491"/>
        <v>#N/A</v>
      </c>
      <c r="GY97" s="173" t="e">
        <f t="shared" si="492"/>
        <v>#N/A</v>
      </c>
      <c r="GZ97" s="173" t="e">
        <f t="shared" si="493"/>
        <v>#N/A</v>
      </c>
      <c r="HA97" s="173" t="e">
        <f t="shared" si="494"/>
        <v>#N/A</v>
      </c>
      <c r="HB97" s="173" t="e">
        <f t="shared" si="495"/>
        <v>#N/A</v>
      </c>
      <c r="HC97" s="173" t="e">
        <f t="shared" si="496"/>
        <v>#N/A</v>
      </c>
      <c r="HD97" s="173" t="e">
        <f t="shared" si="497"/>
        <v>#N/A</v>
      </c>
      <c r="HE97" s="173" t="e">
        <f t="shared" si="498"/>
        <v>#N/A</v>
      </c>
      <c r="HF97" s="173" t="e">
        <f t="shared" si="499"/>
        <v>#N/A</v>
      </c>
      <c r="HG97" s="173" t="e">
        <f t="shared" si="500"/>
        <v>#N/A</v>
      </c>
      <c r="HH97" s="173" t="e">
        <f t="shared" si="501"/>
        <v>#N/A</v>
      </c>
      <c r="HI97" s="173" t="e">
        <f t="shared" si="502"/>
        <v>#N/A</v>
      </c>
      <c r="HJ97" s="173" t="e">
        <f t="shared" si="503"/>
        <v>#N/A</v>
      </c>
      <c r="HK97" s="173" t="e">
        <f t="shared" si="504"/>
        <v>#N/A</v>
      </c>
      <c r="HL97" s="173" t="e">
        <f t="shared" si="505"/>
        <v>#N/A</v>
      </c>
      <c r="HM97" s="173" t="e">
        <f t="shared" si="506"/>
        <v>#N/A</v>
      </c>
      <c r="HN97" s="173" t="e">
        <f t="shared" si="507"/>
        <v>#N/A</v>
      </c>
      <c r="HO97" s="173" t="e">
        <f t="shared" si="508"/>
        <v>#N/A</v>
      </c>
      <c r="HP97" s="173" t="e">
        <f t="shared" si="509"/>
        <v>#N/A</v>
      </c>
      <c r="HQ97" s="173" t="e">
        <f t="shared" si="510"/>
        <v>#N/A</v>
      </c>
      <c r="HR97" s="173" t="e">
        <f t="shared" si="511"/>
        <v>#N/A</v>
      </c>
      <c r="HS97" s="173" t="e">
        <f t="shared" si="512"/>
        <v>#N/A</v>
      </c>
      <c r="HT97" s="173" t="e">
        <f t="shared" si="513"/>
        <v>#N/A</v>
      </c>
    </row>
    <row r="98" spans="1:228" hidden="1" x14ac:dyDescent="0.25">
      <c r="A98" s="4">
        <v>95</v>
      </c>
      <c r="B98" s="113"/>
      <c r="C98" s="121"/>
      <c r="D98" s="126" t="str">
        <f t="shared" si="405"/>
        <v/>
      </c>
      <c r="E98" s="99"/>
      <c r="F98" s="126" t="str">
        <f t="shared" si="406"/>
        <v/>
      </c>
      <c r="G98" s="121"/>
      <c r="H98" s="114"/>
      <c r="I98" s="36" t="str">
        <f t="shared" si="407"/>
        <v/>
      </c>
      <c r="J98" s="36" t="str">
        <f t="shared" si="408"/>
        <v/>
      </c>
      <c r="K98" s="77" t="str">
        <f t="shared" si="514"/>
        <v/>
      </c>
      <c r="L98" s="23"/>
      <c r="M98" s="58"/>
      <c r="N98" s="300"/>
      <c r="O98" s="78" t="str">
        <f>IF(AND(D98&gt;0,E98&gt;0,F98&gt;0),IF(ISBLANK(N98),IF(ISBLANK(L98),"",(F98-D98)*VLOOKUP(L98,VLookups!$A$4:$B$13,2,FALSE)),N98),"")</f>
        <v/>
      </c>
      <c r="P98" s="79" t="str">
        <f t="shared" si="409"/>
        <v/>
      </c>
      <c r="Q98" s="99"/>
      <c r="R98" s="290" t="str">
        <f>IF(AND(Q98&gt;0,E98&gt;0,NOT(O98="")),ABS(VLOOKUP($Q$1,VLookups!$A$43:$B$44,2,FALSE)-_xlfn.NORM.DIST(Q98,K98,O98,TRUE)),"")</f>
        <v/>
      </c>
      <c r="S98" s="98" t="str">
        <f>IF(AND($D98&gt;0,$E98&gt;0,$F98&gt;0,NOT(ISBLANK($L98))),_xlfn.NORM.INV(ABS(VLOOKUP($Q$1,VLookups!$A$43:$B$44,2,FALSE)-S$3),$K98,$O98),"")</f>
        <v/>
      </c>
      <c r="T98" s="97" t="str">
        <f>IF(AND($D98&gt;0,$E98&gt;0,$F98&gt;0,NOT(ISBLANK($L98))),_xlfn.NORM.INV(ABS(VLOOKUP($Q$1,VLookups!$A$43:$B$44,2,FALSE)-T$3),$K98,$O98),"")</f>
        <v/>
      </c>
      <c r="U98" s="98" t="str">
        <f>IF(AND($D98&gt;0,$E98&gt;0,$F98&gt;0,NOT(ISBLANK($L98))),_xlfn.NORM.INV(ABS(VLOOKUP($Q$1,VLookups!$A$43:$B$44,2,FALSE)-U$3),$K98,$O98),"")</f>
        <v/>
      </c>
      <c r="V98" s="97" t="str">
        <f>IF(AND($D98&gt;0,$E98&gt;0,$F98&gt;0,NOT(ISBLANK($L98))),_xlfn.NORM.INV(ABS(VLOOKUP($Q$1,VLookups!$A$43:$B$44,2,FALSE)-V$3),$K98,$O98),"")</f>
        <v/>
      </c>
      <c r="W98" s="98" t="str">
        <f>IF(AND($D98&gt;0,$E98&gt;0,$F98&gt;0,NOT(ISBLANK($L98))),_xlfn.NORM.INV(ABS(VLOOKUP($Q$1,VLookups!$A$43:$B$44,2,FALSE)-W$3),$K98,$O98),"")</f>
        <v/>
      </c>
      <c r="X98" s="97" t="str">
        <f>IF(AND($D98&gt;0,$E98&gt;0,$F98&gt;0,NOT(ISBLANK($L98))),_xlfn.NORM.INV(ABS(VLOOKUP($Q$1,VLookups!$A$43:$B$44,2,FALSE)-X$3),$K98,$O98),"")</f>
        <v/>
      </c>
      <c r="Y98" s="5"/>
      <c r="Z98" s="172"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3" t="e">
        <f t="shared" si="413"/>
        <v>#N/A</v>
      </c>
      <c r="DY98" s="173" t="e">
        <f t="shared" si="414"/>
        <v>#N/A</v>
      </c>
      <c r="DZ98" s="173" t="e">
        <f t="shared" si="415"/>
        <v>#N/A</v>
      </c>
      <c r="EA98" s="173" t="e">
        <f t="shared" si="416"/>
        <v>#N/A</v>
      </c>
      <c r="EB98" s="173" t="e">
        <f t="shared" si="417"/>
        <v>#N/A</v>
      </c>
      <c r="EC98" s="173" t="e">
        <f t="shared" si="418"/>
        <v>#N/A</v>
      </c>
      <c r="ED98" s="173" t="e">
        <f t="shared" si="419"/>
        <v>#N/A</v>
      </c>
      <c r="EE98" s="173" t="e">
        <f t="shared" si="420"/>
        <v>#N/A</v>
      </c>
      <c r="EF98" s="173" t="e">
        <f t="shared" si="421"/>
        <v>#N/A</v>
      </c>
      <c r="EG98" s="173" t="e">
        <f t="shared" si="422"/>
        <v>#N/A</v>
      </c>
      <c r="EH98" s="173" t="e">
        <f t="shared" si="423"/>
        <v>#N/A</v>
      </c>
      <c r="EI98" s="173" t="e">
        <f t="shared" si="424"/>
        <v>#N/A</v>
      </c>
      <c r="EJ98" s="173" t="e">
        <f t="shared" si="425"/>
        <v>#N/A</v>
      </c>
      <c r="EK98" s="173" t="e">
        <f t="shared" si="426"/>
        <v>#N/A</v>
      </c>
      <c r="EL98" s="173" t="e">
        <f t="shared" si="427"/>
        <v>#N/A</v>
      </c>
      <c r="EM98" s="173" t="e">
        <f t="shared" si="428"/>
        <v>#N/A</v>
      </c>
      <c r="EN98" s="173" t="e">
        <f t="shared" si="429"/>
        <v>#N/A</v>
      </c>
      <c r="EO98" s="173" t="e">
        <f t="shared" si="430"/>
        <v>#N/A</v>
      </c>
      <c r="EP98" s="173" t="e">
        <f t="shared" si="431"/>
        <v>#N/A</v>
      </c>
      <c r="EQ98" s="173" t="e">
        <f t="shared" si="432"/>
        <v>#N/A</v>
      </c>
      <c r="ER98" s="173" t="e">
        <f t="shared" si="433"/>
        <v>#N/A</v>
      </c>
      <c r="ES98" s="173" t="e">
        <f t="shared" si="434"/>
        <v>#N/A</v>
      </c>
      <c r="ET98" s="173" t="e">
        <f t="shared" si="435"/>
        <v>#N/A</v>
      </c>
      <c r="EU98" s="173" t="e">
        <f t="shared" si="436"/>
        <v>#N/A</v>
      </c>
      <c r="EV98" s="173" t="e">
        <f t="shared" si="437"/>
        <v>#N/A</v>
      </c>
      <c r="EW98" s="173" t="e">
        <f t="shared" si="438"/>
        <v>#N/A</v>
      </c>
      <c r="EX98" s="173" t="e">
        <f t="shared" si="439"/>
        <v>#N/A</v>
      </c>
      <c r="EY98" s="173" t="e">
        <f t="shared" si="440"/>
        <v>#N/A</v>
      </c>
      <c r="EZ98" s="173" t="e">
        <f t="shared" si="441"/>
        <v>#N/A</v>
      </c>
      <c r="FA98" s="173" t="e">
        <f t="shared" si="442"/>
        <v>#N/A</v>
      </c>
      <c r="FB98" s="173" t="e">
        <f t="shared" si="443"/>
        <v>#N/A</v>
      </c>
      <c r="FC98" s="173" t="e">
        <f t="shared" si="444"/>
        <v>#N/A</v>
      </c>
      <c r="FD98" s="173" t="e">
        <f t="shared" si="445"/>
        <v>#N/A</v>
      </c>
      <c r="FE98" s="173" t="e">
        <f t="shared" si="446"/>
        <v>#N/A</v>
      </c>
      <c r="FF98" s="173" t="e">
        <f t="shared" si="447"/>
        <v>#N/A</v>
      </c>
      <c r="FG98" s="173" t="e">
        <f t="shared" si="448"/>
        <v>#N/A</v>
      </c>
      <c r="FH98" s="173" t="e">
        <f t="shared" si="449"/>
        <v>#N/A</v>
      </c>
      <c r="FI98" s="173" t="e">
        <f t="shared" si="450"/>
        <v>#N/A</v>
      </c>
      <c r="FJ98" s="173" t="e">
        <f t="shared" si="451"/>
        <v>#N/A</v>
      </c>
      <c r="FK98" s="173" t="e">
        <f t="shared" si="452"/>
        <v>#N/A</v>
      </c>
      <c r="FL98" s="173" t="e">
        <f t="shared" si="453"/>
        <v>#N/A</v>
      </c>
      <c r="FM98" s="173" t="e">
        <f t="shared" si="454"/>
        <v>#N/A</v>
      </c>
      <c r="FN98" s="173" t="e">
        <f t="shared" si="455"/>
        <v>#N/A</v>
      </c>
      <c r="FO98" s="173" t="e">
        <f t="shared" si="456"/>
        <v>#N/A</v>
      </c>
      <c r="FP98" s="173" t="e">
        <f t="shared" si="457"/>
        <v>#N/A</v>
      </c>
      <c r="FQ98" s="173" t="e">
        <f t="shared" si="458"/>
        <v>#N/A</v>
      </c>
      <c r="FR98" s="173" t="e">
        <f t="shared" si="459"/>
        <v>#N/A</v>
      </c>
      <c r="FS98" s="173" t="e">
        <f t="shared" si="460"/>
        <v>#N/A</v>
      </c>
      <c r="FT98" s="173" t="e">
        <f t="shared" si="461"/>
        <v>#N/A</v>
      </c>
      <c r="FU98" s="173" t="e">
        <f t="shared" si="462"/>
        <v>#N/A</v>
      </c>
      <c r="FV98" s="173" t="e">
        <f t="shared" si="463"/>
        <v>#N/A</v>
      </c>
      <c r="FW98" s="173" t="e">
        <f t="shared" si="464"/>
        <v>#N/A</v>
      </c>
      <c r="FX98" s="173" t="e">
        <f t="shared" si="465"/>
        <v>#N/A</v>
      </c>
      <c r="FY98" s="173" t="e">
        <f t="shared" si="466"/>
        <v>#N/A</v>
      </c>
      <c r="FZ98" s="173" t="e">
        <f t="shared" si="467"/>
        <v>#N/A</v>
      </c>
      <c r="GA98" s="173" t="e">
        <f t="shared" si="468"/>
        <v>#N/A</v>
      </c>
      <c r="GB98" s="173" t="e">
        <f t="shared" si="469"/>
        <v>#N/A</v>
      </c>
      <c r="GC98" s="173" t="e">
        <f t="shared" si="470"/>
        <v>#N/A</v>
      </c>
      <c r="GD98" s="173" t="e">
        <f t="shared" si="471"/>
        <v>#N/A</v>
      </c>
      <c r="GE98" s="173" t="e">
        <f t="shared" si="472"/>
        <v>#N/A</v>
      </c>
      <c r="GF98" s="173" t="e">
        <f t="shared" si="473"/>
        <v>#N/A</v>
      </c>
      <c r="GG98" s="173" t="e">
        <f t="shared" si="474"/>
        <v>#N/A</v>
      </c>
      <c r="GH98" s="173" t="e">
        <f t="shared" si="475"/>
        <v>#N/A</v>
      </c>
      <c r="GI98" s="173" t="e">
        <f t="shared" si="476"/>
        <v>#N/A</v>
      </c>
      <c r="GJ98" s="173" t="e">
        <f t="shared" si="477"/>
        <v>#N/A</v>
      </c>
      <c r="GK98" s="173" t="e">
        <f t="shared" si="478"/>
        <v>#N/A</v>
      </c>
      <c r="GL98" s="173" t="e">
        <f t="shared" si="479"/>
        <v>#N/A</v>
      </c>
      <c r="GM98" s="173" t="e">
        <f t="shared" si="480"/>
        <v>#N/A</v>
      </c>
      <c r="GN98" s="173" t="e">
        <f t="shared" si="481"/>
        <v>#N/A</v>
      </c>
      <c r="GO98" s="173" t="e">
        <f t="shared" si="482"/>
        <v>#N/A</v>
      </c>
      <c r="GP98" s="173" t="e">
        <f t="shared" si="483"/>
        <v>#N/A</v>
      </c>
      <c r="GQ98" s="173" t="e">
        <f t="shared" si="484"/>
        <v>#N/A</v>
      </c>
      <c r="GR98" s="173" t="e">
        <f t="shared" si="485"/>
        <v>#N/A</v>
      </c>
      <c r="GS98" s="173" t="e">
        <f t="shared" si="486"/>
        <v>#N/A</v>
      </c>
      <c r="GT98" s="173" t="e">
        <f t="shared" si="487"/>
        <v>#N/A</v>
      </c>
      <c r="GU98" s="173" t="e">
        <f t="shared" si="488"/>
        <v>#N/A</v>
      </c>
      <c r="GV98" s="173" t="e">
        <f t="shared" si="489"/>
        <v>#N/A</v>
      </c>
      <c r="GW98" s="173" t="e">
        <f t="shared" si="490"/>
        <v>#N/A</v>
      </c>
      <c r="GX98" s="173" t="e">
        <f t="shared" si="491"/>
        <v>#N/A</v>
      </c>
      <c r="GY98" s="173" t="e">
        <f t="shared" si="492"/>
        <v>#N/A</v>
      </c>
      <c r="GZ98" s="173" t="e">
        <f t="shared" si="493"/>
        <v>#N/A</v>
      </c>
      <c r="HA98" s="173" t="e">
        <f t="shared" si="494"/>
        <v>#N/A</v>
      </c>
      <c r="HB98" s="173" t="e">
        <f t="shared" si="495"/>
        <v>#N/A</v>
      </c>
      <c r="HC98" s="173" t="e">
        <f t="shared" si="496"/>
        <v>#N/A</v>
      </c>
      <c r="HD98" s="173" t="e">
        <f t="shared" si="497"/>
        <v>#N/A</v>
      </c>
      <c r="HE98" s="173" t="e">
        <f t="shared" si="498"/>
        <v>#N/A</v>
      </c>
      <c r="HF98" s="173" t="e">
        <f t="shared" si="499"/>
        <v>#N/A</v>
      </c>
      <c r="HG98" s="173" t="e">
        <f t="shared" si="500"/>
        <v>#N/A</v>
      </c>
      <c r="HH98" s="173" t="e">
        <f t="shared" si="501"/>
        <v>#N/A</v>
      </c>
      <c r="HI98" s="173" t="e">
        <f t="shared" si="502"/>
        <v>#N/A</v>
      </c>
      <c r="HJ98" s="173" t="e">
        <f t="shared" si="503"/>
        <v>#N/A</v>
      </c>
      <c r="HK98" s="173" t="e">
        <f t="shared" si="504"/>
        <v>#N/A</v>
      </c>
      <c r="HL98" s="173" t="e">
        <f t="shared" si="505"/>
        <v>#N/A</v>
      </c>
      <c r="HM98" s="173" t="e">
        <f t="shared" si="506"/>
        <v>#N/A</v>
      </c>
      <c r="HN98" s="173" t="e">
        <f t="shared" si="507"/>
        <v>#N/A</v>
      </c>
      <c r="HO98" s="173" t="e">
        <f t="shared" si="508"/>
        <v>#N/A</v>
      </c>
      <c r="HP98" s="173" t="e">
        <f t="shared" si="509"/>
        <v>#N/A</v>
      </c>
      <c r="HQ98" s="173" t="e">
        <f t="shared" si="510"/>
        <v>#N/A</v>
      </c>
      <c r="HR98" s="173" t="e">
        <f t="shared" si="511"/>
        <v>#N/A</v>
      </c>
      <c r="HS98" s="173" t="e">
        <f t="shared" si="512"/>
        <v>#N/A</v>
      </c>
      <c r="HT98" s="173" t="e">
        <f t="shared" si="513"/>
        <v>#N/A</v>
      </c>
    </row>
    <row r="99" spans="1:228" hidden="1" x14ac:dyDescent="0.25">
      <c r="A99" s="4">
        <v>96</v>
      </c>
      <c r="B99" s="113"/>
      <c r="C99" s="121"/>
      <c r="D99" s="126" t="str">
        <f t="shared" si="405"/>
        <v/>
      </c>
      <c r="E99" s="99"/>
      <c r="F99" s="126" t="str">
        <f t="shared" si="406"/>
        <v/>
      </c>
      <c r="G99" s="121"/>
      <c r="H99" s="114"/>
      <c r="I99" s="36" t="str">
        <f t="shared" si="407"/>
        <v/>
      </c>
      <c r="J99" s="36" t="str">
        <f t="shared" si="408"/>
        <v/>
      </c>
      <c r="K99" s="77" t="str">
        <f t="shared" si="514"/>
        <v/>
      </c>
      <c r="L99" s="23"/>
      <c r="M99" s="58"/>
      <c r="N99" s="300"/>
      <c r="O99" s="78" t="str">
        <f>IF(AND(D99&gt;0,E99&gt;0,F99&gt;0),IF(ISBLANK(N99),IF(ISBLANK(L99),"",(F99-D99)*VLOOKUP(L99,VLookups!$A$4:$B$13,2,FALSE)),N99),"")</f>
        <v/>
      </c>
      <c r="P99" s="79" t="str">
        <f t="shared" si="409"/>
        <v/>
      </c>
      <c r="Q99" s="99"/>
      <c r="R99" s="290" t="str">
        <f>IF(AND(Q99&gt;0,E99&gt;0,NOT(O99="")),ABS(VLOOKUP($Q$1,VLookups!$A$43:$B$44,2,FALSE)-_xlfn.NORM.DIST(Q99,K99,O99,TRUE)),"")</f>
        <v/>
      </c>
      <c r="S99" s="98" t="str">
        <f>IF(AND($D99&gt;0,$E99&gt;0,$F99&gt;0,NOT(ISBLANK($L99))),_xlfn.NORM.INV(ABS(VLOOKUP($Q$1,VLookups!$A$43:$B$44,2,FALSE)-S$3),$K99,$O99),"")</f>
        <v/>
      </c>
      <c r="T99" s="97" t="str">
        <f>IF(AND($D99&gt;0,$E99&gt;0,$F99&gt;0,NOT(ISBLANK($L99))),_xlfn.NORM.INV(ABS(VLOOKUP($Q$1,VLookups!$A$43:$B$44,2,FALSE)-T$3),$K99,$O99),"")</f>
        <v/>
      </c>
      <c r="U99" s="98" t="str">
        <f>IF(AND($D99&gt;0,$E99&gt;0,$F99&gt;0,NOT(ISBLANK($L99))),_xlfn.NORM.INV(ABS(VLOOKUP($Q$1,VLookups!$A$43:$B$44,2,FALSE)-U$3),$K99,$O99),"")</f>
        <v/>
      </c>
      <c r="V99" s="97" t="str">
        <f>IF(AND($D99&gt;0,$E99&gt;0,$F99&gt;0,NOT(ISBLANK($L99))),_xlfn.NORM.INV(ABS(VLOOKUP($Q$1,VLookups!$A$43:$B$44,2,FALSE)-V$3),$K99,$O99),"")</f>
        <v/>
      </c>
      <c r="W99" s="98" t="str">
        <f>IF(AND($D99&gt;0,$E99&gt;0,$F99&gt;0,NOT(ISBLANK($L99))),_xlfn.NORM.INV(ABS(VLOOKUP($Q$1,VLookups!$A$43:$B$44,2,FALSE)-W$3),$K99,$O99),"")</f>
        <v/>
      </c>
      <c r="X99" s="97" t="str">
        <f>IF(AND($D99&gt;0,$E99&gt;0,$F99&gt;0,NOT(ISBLANK($L99))),_xlfn.NORM.INV(ABS(VLOOKUP($Q$1,VLookups!$A$43:$B$44,2,FALSE)-X$3),$K99,$O99),"")</f>
        <v/>
      </c>
      <c r="Y99" s="5"/>
      <c r="Z99" s="172"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3" t="e">
        <f t="shared" si="413"/>
        <v>#N/A</v>
      </c>
      <c r="DY99" s="173" t="e">
        <f t="shared" si="414"/>
        <v>#N/A</v>
      </c>
      <c r="DZ99" s="173" t="e">
        <f t="shared" si="415"/>
        <v>#N/A</v>
      </c>
      <c r="EA99" s="173" t="e">
        <f t="shared" si="416"/>
        <v>#N/A</v>
      </c>
      <c r="EB99" s="173" t="e">
        <f t="shared" si="417"/>
        <v>#N/A</v>
      </c>
      <c r="EC99" s="173" t="e">
        <f t="shared" si="418"/>
        <v>#N/A</v>
      </c>
      <c r="ED99" s="173" t="e">
        <f t="shared" si="419"/>
        <v>#N/A</v>
      </c>
      <c r="EE99" s="173" t="e">
        <f t="shared" si="420"/>
        <v>#N/A</v>
      </c>
      <c r="EF99" s="173" t="e">
        <f t="shared" si="421"/>
        <v>#N/A</v>
      </c>
      <c r="EG99" s="173" t="e">
        <f t="shared" si="422"/>
        <v>#N/A</v>
      </c>
      <c r="EH99" s="173" t="e">
        <f t="shared" si="423"/>
        <v>#N/A</v>
      </c>
      <c r="EI99" s="173" t="e">
        <f t="shared" si="424"/>
        <v>#N/A</v>
      </c>
      <c r="EJ99" s="173" t="e">
        <f t="shared" si="425"/>
        <v>#N/A</v>
      </c>
      <c r="EK99" s="173" t="e">
        <f t="shared" si="426"/>
        <v>#N/A</v>
      </c>
      <c r="EL99" s="173" t="e">
        <f t="shared" si="427"/>
        <v>#N/A</v>
      </c>
      <c r="EM99" s="173" t="e">
        <f t="shared" si="428"/>
        <v>#N/A</v>
      </c>
      <c r="EN99" s="173" t="e">
        <f t="shared" si="429"/>
        <v>#N/A</v>
      </c>
      <c r="EO99" s="173" t="e">
        <f t="shared" si="430"/>
        <v>#N/A</v>
      </c>
      <c r="EP99" s="173" t="e">
        <f t="shared" si="431"/>
        <v>#N/A</v>
      </c>
      <c r="EQ99" s="173" t="e">
        <f t="shared" si="432"/>
        <v>#N/A</v>
      </c>
      <c r="ER99" s="173" t="e">
        <f t="shared" si="433"/>
        <v>#N/A</v>
      </c>
      <c r="ES99" s="173" t="e">
        <f t="shared" si="434"/>
        <v>#N/A</v>
      </c>
      <c r="ET99" s="173" t="e">
        <f t="shared" si="435"/>
        <v>#N/A</v>
      </c>
      <c r="EU99" s="173" t="e">
        <f t="shared" si="436"/>
        <v>#N/A</v>
      </c>
      <c r="EV99" s="173" t="e">
        <f t="shared" si="437"/>
        <v>#N/A</v>
      </c>
      <c r="EW99" s="173" t="e">
        <f t="shared" si="438"/>
        <v>#N/A</v>
      </c>
      <c r="EX99" s="173" t="e">
        <f t="shared" si="439"/>
        <v>#N/A</v>
      </c>
      <c r="EY99" s="173" t="e">
        <f t="shared" si="440"/>
        <v>#N/A</v>
      </c>
      <c r="EZ99" s="173" t="e">
        <f t="shared" si="441"/>
        <v>#N/A</v>
      </c>
      <c r="FA99" s="173" t="e">
        <f t="shared" si="442"/>
        <v>#N/A</v>
      </c>
      <c r="FB99" s="173" t="e">
        <f t="shared" si="443"/>
        <v>#N/A</v>
      </c>
      <c r="FC99" s="173" t="e">
        <f t="shared" si="444"/>
        <v>#N/A</v>
      </c>
      <c r="FD99" s="173" t="e">
        <f t="shared" si="445"/>
        <v>#N/A</v>
      </c>
      <c r="FE99" s="173" t="e">
        <f t="shared" si="446"/>
        <v>#N/A</v>
      </c>
      <c r="FF99" s="173" t="e">
        <f t="shared" si="447"/>
        <v>#N/A</v>
      </c>
      <c r="FG99" s="173" t="e">
        <f t="shared" si="448"/>
        <v>#N/A</v>
      </c>
      <c r="FH99" s="173" t="e">
        <f t="shared" si="449"/>
        <v>#N/A</v>
      </c>
      <c r="FI99" s="173" t="e">
        <f t="shared" si="450"/>
        <v>#N/A</v>
      </c>
      <c r="FJ99" s="173" t="e">
        <f t="shared" si="451"/>
        <v>#N/A</v>
      </c>
      <c r="FK99" s="173" t="e">
        <f t="shared" si="452"/>
        <v>#N/A</v>
      </c>
      <c r="FL99" s="173" t="e">
        <f t="shared" si="453"/>
        <v>#N/A</v>
      </c>
      <c r="FM99" s="173" t="e">
        <f t="shared" si="454"/>
        <v>#N/A</v>
      </c>
      <c r="FN99" s="173" t="e">
        <f t="shared" si="455"/>
        <v>#N/A</v>
      </c>
      <c r="FO99" s="173" t="e">
        <f t="shared" si="456"/>
        <v>#N/A</v>
      </c>
      <c r="FP99" s="173" t="e">
        <f t="shared" si="457"/>
        <v>#N/A</v>
      </c>
      <c r="FQ99" s="173" t="e">
        <f t="shared" si="458"/>
        <v>#N/A</v>
      </c>
      <c r="FR99" s="173" t="e">
        <f t="shared" si="459"/>
        <v>#N/A</v>
      </c>
      <c r="FS99" s="173" t="e">
        <f t="shared" si="460"/>
        <v>#N/A</v>
      </c>
      <c r="FT99" s="173" t="e">
        <f t="shared" si="461"/>
        <v>#N/A</v>
      </c>
      <c r="FU99" s="173" t="e">
        <f t="shared" si="462"/>
        <v>#N/A</v>
      </c>
      <c r="FV99" s="173" t="e">
        <f t="shared" si="463"/>
        <v>#N/A</v>
      </c>
      <c r="FW99" s="173" t="e">
        <f t="shared" si="464"/>
        <v>#N/A</v>
      </c>
      <c r="FX99" s="173" t="e">
        <f t="shared" si="465"/>
        <v>#N/A</v>
      </c>
      <c r="FY99" s="173" t="e">
        <f t="shared" si="466"/>
        <v>#N/A</v>
      </c>
      <c r="FZ99" s="173" t="e">
        <f t="shared" si="467"/>
        <v>#N/A</v>
      </c>
      <c r="GA99" s="173" t="e">
        <f t="shared" si="468"/>
        <v>#N/A</v>
      </c>
      <c r="GB99" s="173" t="e">
        <f t="shared" si="469"/>
        <v>#N/A</v>
      </c>
      <c r="GC99" s="173" t="e">
        <f t="shared" si="470"/>
        <v>#N/A</v>
      </c>
      <c r="GD99" s="173" t="e">
        <f t="shared" si="471"/>
        <v>#N/A</v>
      </c>
      <c r="GE99" s="173" t="e">
        <f t="shared" si="472"/>
        <v>#N/A</v>
      </c>
      <c r="GF99" s="173" t="e">
        <f t="shared" si="473"/>
        <v>#N/A</v>
      </c>
      <c r="GG99" s="173" t="e">
        <f t="shared" si="474"/>
        <v>#N/A</v>
      </c>
      <c r="GH99" s="173" t="e">
        <f t="shared" si="475"/>
        <v>#N/A</v>
      </c>
      <c r="GI99" s="173" t="e">
        <f t="shared" si="476"/>
        <v>#N/A</v>
      </c>
      <c r="GJ99" s="173" t="e">
        <f t="shared" si="477"/>
        <v>#N/A</v>
      </c>
      <c r="GK99" s="173" t="e">
        <f t="shared" si="478"/>
        <v>#N/A</v>
      </c>
      <c r="GL99" s="173" t="e">
        <f t="shared" si="479"/>
        <v>#N/A</v>
      </c>
      <c r="GM99" s="173" t="e">
        <f t="shared" si="480"/>
        <v>#N/A</v>
      </c>
      <c r="GN99" s="173" t="e">
        <f t="shared" si="481"/>
        <v>#N/A</v>
      </c>
      <c r="GO99" s="173" t="e">
        <f t="shared" si="482"/>
        <v>#N/A</v>
      </c>
      <c r="GP99" s="173" t="e">
        <f t="shared" si="483"/>
        <v>#N/A</v>
      </c>
      <c r="GQ99" s="173" t="e">
        <f t="shared" si="484"/>
        <v>#N/A</v>
      </c>
      <c r="GR99" s="173" t="e">
        <f t="shared" si="485"/>
        <v>#N/A</v>
      </c>
      <c r="GS99" s="173" t="e">
        <f t="shared" si="486"/>
        <v>#N/A</v>
      </c>
      <c r="GT99" s="173" t="e">
        <f t="shared" si="487"/>
        <v>#N/A</v>
      </c>
      <c r="GU99" s="173" t="e">
        <f t="shared" si="488"/>
        <v>#N/A</v>
      </c>
      <c r="GV99" s="173" t="e">
        <f t="shared" si="489"/>
        <v>#N/A</v>
      </c>
      <c r="GW99" s="173" t="e">
        <f t="shared" si="490"/>
        <v>#N/A</v>
      </c>
      <c r="GX99" s="173" t="e">
        <f t="shared" si="491"/>
        <v>#N/A</v>
      </c>
      <c r="GY99" s="173" t="e">
        <f t="shared" si="492"/>
        <v>#N/A</v>
      </c>
      <c r="GZ99" s="173" t="e">
        <f t="shared" si="493"/>
        <v>#N/A</v>
      </c>
      <c r="HA99" s="173" t="e">
        <f t="shared" si="494"/>
        <v>#N/A</v>
      </c>
      <c r="HB99" s="173" t="e">
        <f t="shared" si="495"/>
        <v>#N/A</v>
      </c>
      <c r="HC99" s="173" t="e">
        <f t="shared" si="496"/>
        <v>#N/A</v>
      </c>
      <c r="HD99" s="173" t="e">
        <f t="shared" si="497"/>
        <v>#N/A</v>
      </c>
      <c r="HE99" s="173" t="e">
        <f t="shared" si="498"/>
        <v>#N/A</v>
      </c>
      <c r="HF99" s="173" t="e">
        <f t="shared" si="499"/>
        <v>#N/A</v>
      </c>
      <c r="HG99" s="173" t="e">
        <f t="shared" si="500"/>
        <v>#N/A</v>
      </c>
      <c r="HH99" s="173" t="e">
        <f t="shared" si="501"/>
        <v>#N/A</v>
      </c>
      <c r="HI99" s="173" t="e">
        <f t="shared" si="502"/>
        <v>#N/A</v>
      </c>
      <c r="HJ99" s="173" t="e">
        <f t="shared" si="503"/>
        <v>#N/A</v>
      </c>
      <c r="HK99" s="173" t="e">
        <f t="shared" si="504"/>
        <v>#N/A</v>
      </c>
      <c r="HL99" s="173" t="e">
        <f t="shared" si="505"/>
        <v>#N/A</v>
      </c>
      <c r="HM99" s="173" t="e">
        <f t="shared" si="506"/>
        <v>#N/A</v>
      </c>
      <c r="HN99" s="173" t="e">
        <f t="shared" si="507"/>
        <v>#N/A</v>
      </c>
      <c r="HO99" s="173" t="e">
        <f t="shared" si="508"/>
        <v>#N/A</v>
      </c>
      <c r="HP99" s="173" t="e">
        <f t="shared" si="509"/>
        <v>#N/A</v>
      </c>
      <c r="HQ99" s="173" t="e">
        <f t="shared" si="510"/>
        <v>#N/A</v>
      </c>
      <c r="HR99" s="173" t="e">
        <f t="shared" si="511"/>
        <v>#N/A</v>
      </c>
      <c r="HS99" s="173" t="e">
        <f t="shared" si="512"/>
        <v>#N/A</v>
      </c>
      <c r="HT99" s="173" t="e">
        <f t="shared" si="513"/>
        <v>#N/A</v>
      </c>
    </row>
    <row r="100" spans="1:228" hidden="1" x14ac:dyDescent="0.25">
      <c r="A100" s="4">
        <v>97</v>
      </c>
      <c r="B100" s="113"/>
      <c r="C100" s="121"/>
      <c r="D100" s="126" t="str">
        <f t="shared" ref="D100:D103" si="610">IF(ISBLANK(E100),"",IF(NOT(ISBLANK(C100)),C100,IF(NOT(ISBLANK(B100)),E100*(1+B100),E100*(1+$D$2))))</f>
        <v/>
      </c>
      <c r="E100" s="99"/>
      <c r="F100" s="126" t="str">
        <f t="shared" ref="F100:F103" si="611">IF(ISBLANK(E100),"",IF(NOT(ISBLANK(G100)),G100,IF(NOT(ISBLANK(H100)),E100*(1+H100),E100*(1+$F$2))))</f>
        <v/>
      </c>
      <c r="G100" s="121"/>
      <c r="H100" s="114"/>
      <c r="I100" s="36" t="str">
        <f t="shared" si="407"/>
        <v/>
      </c>
      <c r="J100" s="36" t="str">
        <f t="shared" si="408"/>
        <v/>
      </c>
      <c r="K100" s="77" t="str">
        <f t="shared" si="514"/>
        <v/>
      </c>
      <c r="L100" s="23"/>
      <c r="M100" s="58"/>
      <c r="N100" s="300"/>
      <c r="O100" s="78" t="str">
        <f>IF(AND(D100&gt;0,E100&gt;0,F100&gt;0),IF(ISBLANK(N100),IF(ISBLANK(L100),"",(F100-D100)*VLOOKUP(L100,VLookups!$A$4:$B$13,2,FALSE)),N100),"")</f>
        <v/>
      </c>
      <c r="P100" s="79" t="str">
        <f t="shared" ref="P100:P103" si="612">IF(O100="","",O100^2)</f>
        <v/>
      </c>
      <c r="Q100" s="99"/>
      <c r="R100" s="290" t="str">
        <f>IF(AND(Q100&gt;0,E100&gt;0,NOT(O100="")),ABS(VLOOKUP($Q$1,VLookups!$A$43:$B$44,2,FALSE)-_xlfn.NORM.DIST(Q100,K100,O100,TRUE)),"")</f>
        <v/>
      </c>
      <c r="S100" s="98" t="str">
        <f>IF(AND($D100&gt;0,$E100&gt;0,$F100&gt;0,NOT(ISBLANK($L100))),_xlfn.NORM.INV(ABS(VLOOKUP($Q$1,VLookups!$A$43:$B$44,2,FALSE)-S$3),$K100,$O100),"")</f>
        <v/>
      </c>
      <c r="T100" s="97" t="str">
        <f>IF(AND($D100&gt;0,$E100&gt;0,$F100&gt;0,NOT(ISBLANK($L100))),_xlfn.NORM.INV(ABS(VLOOKUP($Q$1,VLookups!$A$43:$B$44,2,FALSE)-T$3),$K100,$O100),"")</f>
        <v/>
      </c>
      <c r="U100" s="98" t="str">
        <f>IF(AND($D100&gt;0,$E100&gt;0,$F100&gt;0,NOT(ISBLANK($L100))),_xlfn.NORM.INV(ABS(VLOOKUP($Q$1,VLookups!$A$43:$B$44,2,FALSE)-U$3),$K100,$O100),"")</f>
        <v/>
      </c>
      <c r="V100" s="97" t="str">
        <f>IF(AND($D100&gt;0,$E100&gt;0,$F100&gt;0,NOT(ISBLANK($L100))),_xlfn.NORM.INV(ABS(VLOOKUP($Q$1,VLookups!$A$43:$B$44,2,FALSE)-V$3),$K100,$O100),"")</f>
        <v/>
      </c>
      <c r="W100" s="98" t="str">
        <f>IF(AND($D100&gt;0,$E100&gt;0,$F100&gt;0,NOT(ISBLANK($L100))),_xlfn.NORM.INV(ABS(VLOOKUP($Q$1,VLookups!$A$43:$B$44,2,FALSE)-W$3),$K100,$O100),"")</f>
        <v/>
      </c>
      <c r="X100" s="97" t="str">
        <f>IF(AND($D100&gt;0,$E100&gt;0,$F100&gt;0,NOT(ISBLANK($L100))),_xlfn.NORM.INV(ABS(VLOOKUP($Q$1,VLookups!$A$43:$B$44,2,FALSE)-X$3),$K100,$O100),"")</f>
        <v/>
      </c>
      <c r="Y100" s="5"/>
      <c r="Z100" s="172"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3" t="e">
        <f t="shared" si="413"/>
        <v>#N/A</v>
      </c>
      <c r="DY100" s="173" t="e">
        <f t="shared" si="414"/>
        <v>#N/A</v>
      </c>
      <c r="DZ100" s="173" t="e">
        <f t="shared" si="415"/>
        <v>#N/A</v>
      </c>
      <c r="EA100" s="173" t="e">
        <f t="shared" si="416"/>
        <v>#N/A</v>
      </c>
      <c r="EB100" s="173" t="e">
        <f t="shared" si="417"/>
        <v>#N/A</v>
      </c>
      <c r="EC100" s="173" t="e">
        <f t="shared" si="418"/>
        <v>#N/A</v>
      </c>
      <c r="ED100" s="173" t="e">
        <f t="shared" si="419"/>
        <v>#N/A</v>
      </c>
      <c r="EE100" s="173" t="e">
        <f t="shared" si="420"/>
        <v>#N/A</v>
      </c>
      <c r="EF100" s="173" t="e">
        <f t="shared" si="421"/>
        <v>#N/A</v>
      </c>
      <c r="EG100" s="173" t="e">
        <f t="shared" si="422"/>
        <v>#N/A</v>
      </c>
      <c r="EH100" s="173" t="e">
        <f t="shared" si="423"/>
        <v>#N/A</v>
      </c>
      <c r="EI100" s="173" t="e">
        <f t="shared" si="424"/>
        <v>#N/A</v>
      </c>
      <c r="EJ100" s="173" t="e">
        <f t="shared" si="425"/>
        <v>#N/A</v>
      </c>
      <c r="EK100" s="173" t="e">
        <f t="shared" si="426"/>
        <v>#N/A</v>
      </c>
      <c r="EL100" s="173" t="e">
        <f t="shared" si="427"/>
        <v>#N/A</v>
      </c>
      <c r="EM100" s="173" t="e">
        <f t="shared" si="428"/>
        <v>#N/A</v>
      </c>
      <c r="EN100" s="173" t="e">
        <f t="shared" si="429"/>
        <v>#N/A</v>
      </c>
      <c r="EO100" s="173" t="e">
        <f t="shared" si="430"/>
        <v>#N/A</v>
      </c>
      <c r="EP100" s="173" t="e">
        <f t="shared" si="431"/>
        <v>#N/A</v>
      </c>
      <c r="EQ100" s="173" t="e">
        <f t="shared" si="432"/>
        <v>#N/A</v>
      </c>
      <c r="ER100" s="173" t="e">
        <f t="shared" si="433"/>
        <v>#N/A</v>
      </c>
      <c r="ES100" s="173" t="e">
        <f t="shared" si="434"/>
        <v>#N/A</v>
      </c>
      <c r="ET100" s="173" t="e">
        <f t="shared" si="435"/>
        <v>#N/A</v>
      </c>
      <c r="EU100" s="173" t="e">
        <f t="shared" si="436"/>
        <v>#N/A</v>
      </c>
      <c r="EV100" s="173" t="e">
        <f t="shared" si="437"/>
        <v>#N/A</v>
      </c>
      <c r="EW100" s="173" t="e">
        <f t="shared" si="438"/>
        <v>#N/A</v>
      </c>
      <c r="EX100" s="173" t="e">
        <f t="shared" si="439"/>
        <v>#N/A</v>
      </c>
      <c r="EY100" s="173" t="e">
        <f t="shared" si="440"/>
        <v>#N/A</v>
      </c>
      <c r="EZ100" s="173" t="e">
        <f t="shared" si="441"/>
        <v>#N/A</v>
      </c>
      <c r="FA100" s="173" t="e">
        <f t="shared" si="442"/>
        <v>#N/A</v>
      </c>
      <c r="FB100" s="173" t="e">
        <f t="shared" si="443"/>
        <v>#N/A</v>
      </c>
      <c r="FC100" s="173" t="e">
        <f t="shared" si="444"/>
        <v>#N/A</v>
      </c>
      <c r="FD100" s="173" t="e">
        <f t="shared" si="445"/>
        <v>#N/A</v>
      </c>
      <c r="FE100" s="173" t="e">
        <f t="shared" si="446"/>
        <v>#N/A</v>
      </c>
      <c r="FF100" s="173" t="e">
        <f t="shared" si="447"/>
        <v>#N/A</v>
      </c>
      <c r="FG100" s="173" t="e">
        <f t="shared" si="448"/>
        <v>#N/A</v>
      </c>
      <c r="FH100" s="173" t="e">
        <f t="shared" si="449"/>
        <v>#N/A</v>
      </c>
      <c r="FI100" s="173" t="e">
        <f t="shared" si="450"/>
        <v>#N/A</v>
      </c>
      <c r="FJ100" s="173" t="e">
        <f t="shared" si="451"/>
        <v>#N/A</v>
      </c>
      <c r="FK100" s="173" t="e">
        <f t="shared" si="452"/>
        <v>#N/A</v>
      </c>
      <c r="FL100" s="173" t="e">
        <f t="shared" si="453"/>
        <v>#N/A</v>
      </c>
      <c r="FM100" s="173" t="e">
        <f t="shared" si="454"/>
        <v>#N/A</v>
      </c>
      <c r="FN100" s="173" t="e">
        <f t="shared" si="455"/>
        <v>#N/A</v>
      </c>
      <c r="FO100" s="173" t="e">
        <f t="shared" si="456"/>
        <v>#N/A</v>
      </c>
      <c r="FP100" s="173" t="e">
        <f t="shared" si="457"/>
        <v>#N/A</v>
      </c>
      <c r="FQ100" s="173" t="e">
        <f t="shared" si="458"/>
        <v>#N/A</v>
      </c>
      <c r="FR100" s="173" t="e">
        <f t="shared" si="459"/>
        <v>#N/A</v>
      </c>
      <c r="FS100" s="173" t="e">
        <f t="shared" si="460"/>
        <v>#N/A</v>
      </c>
      <c r="FT100" s="173" t="e">
        <f t="shared" si="461"/>
        <v>#N/A</v>
      </c>
      <c r="FU100" s="173" t="e">
        <f t="shared" si="462"/>
        <v>#N/A</v>
      </c>
      <c r="FV100" s="173" t="e">
        <f t="shared" si="463"/>
        <v>#N/A</v>
      </c>
      <c r="FW100" s="173" t="e">
        <f t="shared" si="464"/>
        <v>#N/A</v>
      </c>
      <c r="FX100" s="173" t="e">
        <f t="shared" si="465"/>
        <v>#N/A</v>
      </c>
      <c r="FY100" s="173" t="e">
        <f t="shared" si="466"/>
        <v>#N/A</v>
      </c>
      <c r="FZ100" s="173" t="e">
        <f t="shared" si="467"/>
        <v>#N/A</v>
      </c>
      <c r="GA100" s="173" t="e">
        <f t="shared" si="468"/>
        <v>#N/A</v>
      </c>
      <c r="GB100" s="173" t="e">
        <f t="shared" si="469"/>
        <v>#N/A</v>
      </c>
      <c r="GC100" s="173" t="e">
        <f t="shared" si="470"/>
        <v>#N/A</v>
      </c>
      <c r="GD100" s="173" t="e">
        <f t="shared" si="471"/>
        <v>#N/A</v>
      </c>
      <c r="GE100" s="173" t="e">
        <f t="shared" si="472"/>
        <v>#N/A</v>
      </c>
      <c r="GF100" s="173" t="e">
        <f t="shared" si="473"/>
        <v>#N/A</v>
      </c>
      <c r="GG100" s="173" t="e">
        <f t="shared" si="474"/>
        <v>#N/A</v>
      </c>
      <c r="GH100" s="173" t="e">
        <f t="shared" si="475"/>
        <v>#N/A</v>
      </c>
      <c r="GI100" s="173" t="e">
        <f t="shared" si="476"/>
        <v>#N/A</v>
      </c>
      <c r="GJ100" s="173" t="e">
        <f t="shared" si="477"/>
        <v>#N/A</v>
      </c>
      <c r="GK100" s="173" t="e">
        <f t="shared" si="478"/>
        <v>#N/A</v>
      </c>
      <c r="GL100" s="173" t="e">
        <f t="shared" si="479"/>
        <v>#N/A</v>
      </c>
      <c r="GM100" s="173" t="e">
        <f t="shared" si="480"/>
        <v>#N/A</v>
      </c>
      <c r="GN100" s="173" t="e">
        <f t="shared" si="481"/>
        <v>#N/A</v>
      </c>
      <c r="GO100" s="173" t="e">
        <f t="shared" si="482"/>
        <v>#N/A</v>
      </c>
      <c r="GP100" s="173" t="e">
        <f t="shared" si="483"/>
        <v>#N/A</v>
      </c>
      <c r="GQ100" s="173" t="e">
        <f t="shared" si="484"/>
        <v>#N/A</v>
      </c>
      <c r="GR100" s="173" t="e">
        <f t="shared" si="485"/>
        <v>#N/A</v>
      </c>
      <c r="GS100" s="173" t="e">
        <f t="shared" si="486"/>
        <v>#N/A</v>
      </c>
      <c r="GT100" s="173" t="e">
        <f t="shared" si="487"/>
        <v>#N/A</v>
      </c>
      <c r="GU100" s="173" t="e">
        <f t="shared" si="488"/>
        <v>#N/A</v>
      </c>
      <c r="GV100" s="173" t="e">
        <f t="shared" si="489"/>
        <v>#N/A</v>
      </c>
      <c r="GW100" s="173" t="e">
        <f t="shared" si="490"/>
        <v>#N/A</v>
      </c>
      <c r="GX100" s="173" t="e">
        <f t="shared" si="491"/>
        <v>#N/A</v>
      </c>
      <c r="GY100" s="173" t="e">
        <f t="shared" si="492"/>
        <v>#N/A</v>
      </c>
      <c r="GZ100" s="173" t="e">
        <f t="shared" si="493"/>
        <v>#N/A</v>
      </c>
      <c r="HA100" s="173" t="e">
        <f t="shared" si="494"/>
        <v>#N/A</v>
      </c>
      <c r="HB100" s="173" t="e">
        <f t="shared" si="495"/>
        <v>#N/A</v>
      </c>
      <c r="HC100" s="173" t="e">
        <f t="shared" si="496"/>
        <v>#N/A</v>
      </c>
      <c r="HD100" s="173" t="e">
        <f t="shared" si="497"/>
        <v>#N/A</v>
      </c>
      <c r="HE100" s="173" t="e">
        <f t="shared" si="498"/>
        <v>#N/A</v>
      </c>
      <c r="HF100" s="173" t="e">
        <f t="shared" si="499"/>
        <v>#N/A</v>
      </c>
      <c r="HG100" s="173" t="e">
        <f t="shared" si="500"/>
        <v>#N/A</v>
      </c>
      <c r="HH100" s="173" t="e">
        <f t="shared" si="501"/>
        <v>#N/A</v>
      </c>
      <c r="HI100" s="173" t="e">
        <f t="shared" si="502"/>
        <v>#N/A</v>
      </c>
      <c r="HJ100" s="173" t="e">
        <f t="shared" si="503"/>
        <v>#N/A</v>
      </c>
      <c r="HK100" s="173" t="e">
        <f t="shared" si="504"/>
        <v>#N/A</v>
      </c>
      <c r="HL100" s="173" t="e">
        <f t="shared" si="505"/>
        <v>#N/A</v>
      </c>
      <c r="HM100" s="173" t="e">
        <f t="shared" si="506"/>
        <v>#N/A</v>
      </c>
      <c r="HN100" s="173" t="e">
        <f t="shared" si="507"/>
        <v>#N/A</v>
      </c>
      <c r="HO100" s="173" t="e">
        <f t="shared" si="508"/>
        <v>#N/A</v>
      </c>
      <c r="HP100" s="173" t="e">
        <f t="shared" si="509"/>
        <v>#N/A</v>
      </c>
      <c r="HQ100" s="173" t="e">
        <f t="shared" si="510"/>
        <v>#N/A</v>
      </c>
      <c r="HR100" s="173" t="e">
        <f t="shared" si="511"/>
        <v>#N/A</v>
      </c>
      <c r="HS100" s="173" t="e">
        <f t="shared" si="512"/>
        <v>#N/A</v>
      </c>
      <c r="HT100" s="173" t="e">
        <f t="shared" si="513"/>
        <v>#N/A</v>
      </c>
    </row>
    <row r="101" spans="1:228" hidden="1" x14ac:dyDescent="0.25">
      <c r="A101" s="4">
        <v>98</v>
      </c>
      <c r="B101" s="113"/>
      <c r="C101" s="121"/>
      <c r="D101" s="126" t="str">
        <f t="shared" si="610"/>
        <v/>
      </c>
      <c r="E101" s="99"/>
      <c r="F101" s="126" t="str">
        <f t="shared" si="611"/>
        <v/>
      </c>
      <c r="G101" s="121"/>
      <c r="H101" s="114"/>
      <c r="I101" s="36" t="str">
        <f t="shared" si="407"/>
        <v/>
      </c>
      <c r="J101" s="36" t="str">
        <f t="shared" si="408"/>
        <v/>
      </c>
      <c r="K101" s="77" t="str">
        <f t="shared" si="514"/>
        <v/>
      </c>
      <c r="L101" s="23"/>
      <c r="M101" s="58"/>
      <c r="N101" s="300"/>
      <c r="O101" s="78" t="str">
        <f>IF(AND(D101&gt;0,E101&gt;0,F101&gt;0),IF(ISBLANK(N101),IF(ISBLANK(L101),"",(F101-D101)*VLOOKUP(L101,VLookups!$A$4:$B$13,2,FALSE)),N101),"")</f>
        <v/>
      </c>
      <c r="P101" s="79" t="str">
        <f t="shared" si="612"/>
        <v/>
      </c>
      <c r="Q101" s="99"/>
      <c r="R101" s="290" t="str">
        <f>IF(AND(Q101&gt;0,E101&gt;0,NOT(O101="")),ABS(VLOOKUP($Q$1,VLookups!$A$43:$B$44,2,FALSE)-_xlfn.NORM.DIST(Q101,K101,O101,TRUE)),"")</f>
        <v/>
      </c>
      <c r="S101" s="98" t="str">
        <f>IF(AND($D101&gt;0,$E101&gt;0,$F101&gt;0,NOT(ISBLANK($L101))),_xlfn.NORM.INV(ABS(VLOOKUP($Q$1,VLookups!$A$43:$B$44,2,FALSE)-S$3),$K101,$O101),"")</f>
        <v/>
      </c>
      <c r="T101" s="97" t="str">
        <f>IF(AND($D101&gt;0,$E101&gt;0,$F101&gt;0,NOT(ISBLANK($L101))),_xlfn.NORM.INV(ABS(VLOOKUP($Q$1,VLookups!$A$43:$B$44,2,FALSE)-T$3),$K101,$O101),"")</f>
        <v/>
      </c>
      <c r="U101" s="98" t="str">
        <f>IF(AND($D101&gt;0,$E101&gt;0,$F101&gt;0,NOT(ISBLANK($L101))),_xlfn.NORM.INV(ABS(VLOOKUP($Q$1,VLookups!$A$43:$B$44,2,FALSE)-U$3),$K101,$O101),"")</f>
        <v/>
      </c>
      <c r="V101" s="97" t="str">
        <f>IF(AND($D101&gt;0,$E101&gt;0,$F101&gt;0,NOT(ISBLANK($L101))),_xlfn.NORM.INV(ABS(VLOOKUP($Q$1,VLookups!$A$43:$B$44,2,FALSE)-V$3),$K101,$O101),"")</f>
        <v/>
      </c>
      <c r="W101" s="98" t="str">
        <f>IF(AND($D101&gt;0,$E101&gt;0,$F101&gt;0,NOT(ISBLANK($L101))),_xlfn.NORM.INV(ABS(VLOOKUP($Q$1,VLookups!$A$43:$B$44,2,FALSE)-W$3),$K101,$O101),"")</f>
        <v/>
      </c>
      <c r="X101" s="97" t="str">
        <f>IF(AND($D101&gt;0,$E101&gt;0,$F101&gt;0,NOT(ISBLANK($L101))),_xlfn.NORM.INV(ABS(VLOOKUP($Q$1,VLookups!$A$43:$B$44,2,FALSE)-X$3),$K101,$O101),"")</f>
        <v/>
      </c>
      <c r="Y101" s="5"/>
      <c r="Z101" s="172"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3" t="e">
        <f t="shared" si="413"/>
        <v>#N/A</v>
      </c>
      <c r="DY101" s="173" t="e">
        <f t="shared" si="414"/>
        <v>#N/A</v>
      </c>
      <c r="DZ101" s="173" t="e">
        <f t="shared" si="415"/>
        <v>#N/A</v>
      </c>
      <c r="EA101" s="173" t="e">
        <f t="shared" si="416"/>
        <v>#N/A</v>
      </c>
      <c r="EB101" s="173" t="e">
        <f t="shared" si="417"/>
        <v>#N/A</v>
      </c>
      <c r="EC101" s="173" t="e">
        <f t="shared" si="418"/>
        <v>#N/A</v>
      </c>
      <c r="ED101" s="173" t="e">
        <f t="shared" si="419"/>
        <v>#N/A</v>
      </c>
      <c r="EE101" s="173" t="e">
        <f t="shared" si="420"/>
        <v>#N/A</v>
      </c>
      <c r="EF101" s="173" t="e">
        <f t="shared" si="421"/>
        <v>#N/A</v>
      </c>
      <c r="EG101" s="173" t="e">
        <f t="shared" si="422"/>
        <v>#N/A</v>
      </c>
      <c r="EH101" s="173" t="e">
        <f t="shared" si="423"/>
        <v>#N/A</v>
      </c>
      <c r="EI101" s="173" t="e">
        <f t="shared" si="424"/>
        <v>#N/A</v>
      </c>
      <c r="EJ101" s="173" t="e">
        <f t="shared" si="425"/>
        <v>#N/A</v>
      </c>
      <c r="EK101" s="173" t="e">
        <f t="shared" si="426"/>
        <v>#N/A</v>
      </c>
      <c r="EL101" s="173" t="e">
        <f t="shared" si="427"/>
        <v>#N/A</v>
      </c>
      <c r="EM101" s="173" t="e">
        <f t="shared" si="428"/>
        <v>#N/A</v>
      </c>
      <c r="EN101" s="173" t="e">
        <f t="shared" si="429"/>
        <v>#N/A</v>
      </c>
      <c r="EO101" s="173" t="e">
        <f t="shared" si="430"/>
        <v>#N/A</v>
      </c>
      <c r="EP101" s="173" t="e">
        <f t="shared" si="431"/>
        <v>#N/A</v>
      </c>
      <c r="EQ101" s="173" t="e">
        <f t="shared" si="432"/>
        <v>#N/A</v>
      </c>
      <c r="ER101" s="173" t="e">
        <f t="shared" si="433"/>
        <v>#N/A</v>
      </c>
      <c r="ES101" s="173" t="e">
        <f t="shared" si="434"/>
        <v>#N/A</v>
      </c>
      <c r="ET101" s="173" t="e">
        <f t="shared" si="435"/>
        <v>#N/A</v>
      </c>
      <c r="EU101" s="173" t="e">
        <f t="shared" si="436"/>
        <v>#N/A</v>
      </c>
      <c r="EV101" s="173" t="e">
        <f t="shared" si="437"/>
        <v>#N/A</v>
      </c>
      <c r="EW101" s="173" t="e">
        <f t="shared" si="438"/>
        <v>#N/A</v>
      </c>
      <c r="EX101" s="173" t="e">
        <f t="shared" si="439"/>
        <v>#N/A</v>
      </c>
      <c r="EY101" s="173" t="e">
        <f t="shared" si="440"/>
        <v>#N/A</v>
      </c>
      <c r="EZ101" s="173" t="e">
        <f t="shared" si="441"/>
        <v>#N/A</v>
      </c>
      <c r="FA101" s="173" t="e">
        <f t="shared" si="442"/>
        <v>#N/A</v>
      </c>
      <c r="FB101" s="173" t="e">
        <f t="shared" si="443"/>
        <v>#N/A</v>
      </c>
      <c r="FC101" s="173" t="e">
        <f t="shared" si="444"/>
        <v>#N/A</v>
      </c>
      <c r="FD101" s="173" t="e">
        <f t="shared" si="445"/>
        <v>#N/A</v>
      </c>
      <c r="FE101" s="173" t="e">
        <f t="shared" si="446"/>
        <v>#N/A</v>
      </c>
      <c r="FF101" s="173" t="e">
        <f t="shared" si="447"/>
        <v>#N/A</v>
      </c>
      <c r="FG101" s="173" t="e">
        <f t="shared" si="448"/>
        <v>#N/A</v>
      </c>
      <c r="FH101" s="173" t="e">
        <f t="shared" si="449"/>
        <v>#N/A</v>
      </c>
      <c r="FI101" s="173" t="e">
        <f t="shared" si="450"/>
        <v>#N/A</v>
      </c>
      <c r="FJ101" s="173" t="e">
        <f t="shared" si="451"/>
        <v>#N/A</v>
      </c>
      <c r="FK101" s="173" t="e">
        <f t="shared" si="452"/>
        <v>#N/A</v>
      </c>
      <c r="FL101" s="173" t="e">
        <f t="shared" si="453"/>
        <v>#N/A</v>
      </c>
      <c r="FM101" s="173" t="e">
        <f t="shared" si="454"/>
        <v>#N/A</v>
      </c>
      <c r="FN101" s="173" t="e">
        <f t="shared" si="455"/>
        <v>#N/A</v>
      </c>
      <c r="FO101" s="173" t="e">
        <f t="shared" si="456"/>
        <v>#N/A</v>
      </c>
      <c r="FP101" s="173" t="e">
        <f t="shared" si="457"/>
        <v>#N/A</v>
      </c>
      <c r="FQ101" s="173" t="e">
        <f t="shared" si="458"/>
        <v>#N/A</v>
      </c>
      <c r="FR101" s="173" t="e">
        <f t="shared" si="459"/>
        <v>#N/A</v>
      </c>
      <c r="FS101" s="173" t="e">
        <f t="shared" si="460"/>
        <v>#N/A</v>
      </c>
      <c r="FT101" s="173" t="e">
        <f t="shared" si="461"/>
        <v>#N/A</v>
      </c>
      <c r="FU101" s="173" t="e">
        <f t="shared" si="462"/>
        <v>#N/A</v>
      </c>
      <c r="FV101" s="173" t="e">
        <f t="shared" si="463"/>
        <v>#N/A</v>
      </c>
      <c r="FW101" s="173" t="e">
        <f t="shared" si="464"/>
        <v>#N/A</v>
      </c>
      <c r="FX101" s="173" t="e">
        <f t="shared" si="465"/>
        <v>#N/A</v>
      </c>
      <c r="FY101" s="173" t="e">
        <f t="shared" si="466"/>
        <v>#N/A</v>
      </c>
      <c r="FZ101" s="173" t="e">
        <f t="shared" si="467"/>
        <v>#N/A</v>
      </c>
      <c r="GA101" s="173" t="e">
        <f t="shared" si="468"/>
        <v>#N/A</v>
      </c>
      <c r="GB101" s="173" t="e">
        <f t="shared" si="469"/>
        <v>#N/A</v>
      </c>
      <c r="GC101" s="173" t="e">
        <f t="shared" si="470"/>
        <v>#N/A</v>
      </c>
      <c r="GD101" s="173" t="e">
        <f t="shared" si="471"/>
        <v>#N/A</v>
      </c>
      <c r="GE101" s="173" t="e">
        <f t="shared" si="472"/>
        <v>#N/A</v>
      </c>
      <c r="GF101" s="173" t="e">
        <f t="shared" si="473"/>
        <v>#N/A</v>
      </c>
      <c r="GG101" s="173" t="e">
        <f t="shared" si="474"/>
        <v>#N/A</v>
      </c>
      <c r="GH101" s="173" t="e">
        <f t="shared" si="475"/>
        <v>#N/A</v>
      </c>
      <c r="GI101" s="173" t="e">
        <f t="shared" si="476"/>
        <v>#N/A</v>
      </c>
      <c r="GJ101" s="173" t="e">
        <f t="shared" si="477"/>
        <v>#N/A</v>
      </c>
      <c r="GK101" s="173" t="e">
        <f t="shared" si="478"/>
        <v>#N/A</v>
      </c>
      <c r="GL101" s="173" t="e">
        <f t="shared" si="479"/>
        <v>#N/A</v>
      </c>
      <c r="GM101" s="173" t="e">
        <f t="shared" si="480"/>
        <v>#N/A</v>
      </c>
      <c r="GN101" s="173" t="e">
        <f t="shared" si="481"/>
        <v>#N/A</v>
      </c>
      <c r="GO101" s="173" t="e">
        <f t="shared" si="482"/>
        <v>#N/A</v>
      </c>
      <c r="GP101" s="173" t="e">
        <f t="shared" si="483"/>
        <v>#N/A</v>
      </c>
      <c r="GQ101" s="173" t="e">
        <f t="shared" si="484"/>
        <v>#N/A</v>
      </c>
      <c r="GR101" s="173" t="e">
        <f t="shared" si="485"/>
        <v>#N/A</v>
      </c>
      <c r="GS101" s="173" t="e">
        <f t="shared" si="486"/>
        <v>#N/A</v>
      </c>
      <c r="GT101" s="173" t="e">
        <f t="shared" si="487"/>
        <v>#N/A</v>
      </c>
      <c r="GU101" s="173" t="e">
        <f t="shared" si="488"/>
        <v>#N/A</v>
      </c>
      <c r="GV101" s="173" t="e">
        <f t="shared" si="489"/>
        <v>#N/A</v>
      </c>
      <c r="GW101" s="173" t="e">
        <f t="shared" si="490"/>
        <v>#N/A</v>
      </c>
      <c r="GX101" s="173" t="e">
        <f t="shared" si="491"/>
        <v>#N/A</v>
      </c>
      <c r="GY101" s="173" t="e">
        <f t="shared" si="492"/>
        <v>#N/A</v>
      </c>
      <c r="GZ101" s="173" t="e">
        <f t="shared" si="493"/>
        <v>#N/A</v>
      </c>
      <c r="HA101" s="173" t="e">
        <f t="shared" si="494"/>
        <v>#N/A</v>
      </c>
      <c r="HB101" s="173" t="e">
        <f t="shared" si="495"/>
        <v>#N/A</v>
      </c>
      <c r="HC101" s="173" t="e">
        <f t="shared" si="496"/>
        <v>#N/A</v>
      </c>
      <c r="HD101" s="173" t="e">
        <f t="shared" si="497"/>
        <v>#N/A</v>
      </c>
      <c r="HE101" s="173" t="e">
        <f t="shared" si="498"/>
        <v>#N/A</v>
      </c>
      <c r="HF101" s="173" t="e">
        <f t="shared" si="499"/>
        <v>#N/A</v>
      </c>
      <c r="HG101" s="173" t="e">
        <f t="shared" si="500"/>
        <v>#N/A</v>
      </c>
      <c r="HH101" s="173" t="e">
        <f t="shared" si="501"/>
        <v>#N/A</v>
      </c>
      <c r="HI101" s="173" t="e">
        <f t="shared" si="502"/>
        <v>#N/A</v>
      </c>
      <c r="HJ101" s="173" t="e">
        <f t="shared" si="503"/>
        <v>#N/A</v>
      </c>
      <c r="HK101" s="173" t="e">
        <f t="shared" si="504"/>
        <v>#N/A</v>
      </c>
      <c r="HL101" s="173" t="e">
        <f t="shared" si="505"/>
        <v>#N/A</v>
      </c>
      <c r="HM101" s="173" t="e">
        <f t="shared" si="506"/>
        <v>#N/A</v>
      </c>
      <c r="HN101" s="173" t="e">
        <f t="shared" si="507"/>
        <v>#N/A</v>
      </c>
      <c r="HO101" s="173" t="e">
        <f t="shared" si="508"/>
        <v>#N/A</v>
      </c>
      <c r="HP101" s="173" t="e">
        <f t="shared" si="509"/>
        <v>#N/A</v>
      </c>
      <c r="HQ101" s="173" t="e">
        <f t="shared" si="510"/>
        <v>#N/A</v>
      </c>
      <c r="HR101" s="173" t="e">
        <f t="shared" si="511"/>
        <v>#N/A</v>
      </c>
      <c r="HS101" s="173" t="e">
        <f t="shared" si="512"/>
        <v>#N/A</v>
      </c>
      <c r="HT101" s="173" t="e">
        <f t="shared" si="513"/>
        <v>#N/A</v>
      </c>
    </row>
    <row r="102" spans="1:228" hidden="1" x14ac:dyDescent="0.25">
      <c r="A102" s="4">
        <v>99</v>
      </c>
      <c r="B102" s="113"/>
      <c r="C102" s="121"/>
      <c r="D102" s="126" t="str">
        <f t="shared" si="610"/>
        <v/>
      </c>
      <c r="E102" s="99"/>
      <c r="F102" s="126" t="str">
        <f t="shared" si="611"/>
        <v/>
      </c>
      <c r="G102" s="121"/>
      <c r="H102" s="114"/>
      <c r="I102" s="36" t="str">
        <f t="shared" si="407"/>
        <v/>
      </c>
      <c r="J102" s="36" t="str">
        <f t="shared" si="408"/>
        <v/>
      </c>
      <c r="K102" s="77" t="str">
        <f t="shared" si="514"/>
        <v/>
      </c>
      <c r="L102" s="23"/>
      <c r="M102" s="58"/>
      <c r="N102" s="300"/>
      <c r="O102" s="78" t="str">
        <f>IF(AND(D102&gt;0,E102&gt;0,F102&gt;0),IF(ISBLANK(N102),IF(ISBLANK(L102),"",(F102-D102)*VLOOKUP(L102,VLookups!$A$4:$B$13,2,FALSE)),N102),"")</f>
        <v/>
      </c>
      <c r="P102" s="79" t="str">
        <f t="shared" si="612"/>
        <v/>
      </c>
      <c r="Q102" s="99"/>
      <c r="R102" s="290" t="str">
        <f>IF(AND(Q102&gt;0,E102&gt;0,NOT(O102="")),ABS(VLOOKUP($Q$1,VLookups!$A$43:$B$44,2,FALSE)-_xlfn.NORM.DIST(Q102,K102,O102,TRUE)),"")</f>
        <v/>
      </c>
      <c r="S102" s="98" t="str">
        <f>IF(AND($D102&gt;0,$E102&gt;0,$F102&gt;0,NOT(ISBLANK($L102))),_xlfn.NORM.INV(ABS(VLOOKUP($Q$1,VLookups!$A$43:$B$44,2,FALSE)-S$3),$K102,$O102),"")</f>
        <v/>
      </c>
      <c r="T102" s="97" t="str">
        <f>IF(AND($D102&gt;0,$E102&gt;0,$F102&gt;0,NOT(ISBLANK($L102))),_xlfn.NORM.INV(ABS(VLOOKUP($Q$1,VLookups!$A$43:$B$44,2,FALSE)-T$3),$K102,$O102),"")</f>
        <v/>
      </c>
      <c r="U102" s="98" t="str">
        <f>IF(AND($D102&gt;0,$E102&gt;0,$F102&gt;0,NOT(ISBLANK($L102))),_xlfn.NORM.INV(ABS(VLOOKUP($Q$1,VLookups!$A$43:$B$44,2,FALSE)-U$3),$K102,$O102),"")</f>
        <v/>
      </c>
      <c r="V102" s="97" t="str">
        <f>IF(AND($D102&gt;0,$E102&gt;0,$F102&gt;0,NOT(ISBLANK($L102))),_xlfn.NORM.INV(ABS(VLOOKUP($Q$1,VLookups!$A$43:$B$44,2,FALSE)-V$3),$K102,$O102),"")</f>
        <v/>
      </c>
      <c r="W102" s="98" t="str">
        <f>IF(AND($D102&gt;0,$E102&gt;0,$F102&gt;0,NOT(ISBLANK($L102))),_xlfn.NORM.INV(ABS(VLOOKUP($Q$1,VLookups!$A$43:$B$44,2,FALSE)-W$3),$K102,$O102),"")</f>
        <v/>
      </c>
      <c r="X102" s="97" t="str">
        <f>IF(AND($D102&gt;0,$E102&gt;0,$F102&gt;0,NOT(ISBLANK($L102))),_xlfn.NORM.INV(ABS(VLOOKUP($Q$1,VLookups!$A$43:$B$44,2,FALSE)-X$3),$K102,$O102),"")</f>
        <v/>
      </c>
      <c r="Y102" s="5"/>
      <c r="Z102" s="172"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3" t="e">
        <f t="shared" si="413"/>
        <v>#N/A</v>
      </c>
      <c r="DY102" s="173" t="e">
        <f t="shared" si="414"/>
        <v>#N/A</v>
      </c>
      <c r="DZ102" s="173" t="e">
        <f t="shared" si="415"/>
        <v>#N/A</v>
      </c>
      <c r="EA102" s="173" t="e">
        <f t="shared" si="416"/>
        <v>#N/A</v>
      </c>
      <c r="EB102" s="173" t="e">
        <f t="shared" si="417"/>
        <v>#N/A</v>
      </c>
      <c r="EC102" s="173" t="e">
        <f t="shared" si="418"/>
        <v>#N/A</v>
      </c>
      <c r="ED102" s="173" t="e">
        <f t="shared" si="419"/>
        <v>#N/A</v>
      </c>
      <c r="EE102" s="173" t="e">
        <f t="shared" si="420"/>
        <v>#N/A</v>
      </c>
      <c r="EF102" s="173" t="e">
        <f t="shared" si="421"/>
        <v>#N/A</v>
      </c>
      <c r="EG102" s="173" t="e">
        <f t="shared" si="422"/>
        <v>#N/A</v>
      </c>
      <c r="EH102" s="173" t="e">
        <f t="shared" si="423"/>
        <v>#N/A</v>
      </c>
      <c r="EI102" s="173" t="e">
        <f t="shared" si="424"/>
        <v>#N/A</v>
      </c>
      <c r="EJ102" s="173" t="e">
        <f t="shared" si="425"/>
        <v>#N/A</v>
      </c>
      <c r="EK102" s="173" t="e">
        <f t="shared" si="426"/>
        <v>#N/A</v>
      </c>
      <c r="EL102" s="173" t="e">
        <f t="shared" si="427"/>
        <v>#N/A</v>
      </c>
      <c r="EM102" s="173" t="e">
        <f t="shared" si="428"/>
        <v>#N/A</v>
      </c>
      <c r="EN102" s="173" t="e">
        <f t="shared" si="429"/>
        <v>#N/A</v>
      </c>
      <c r="EO102" s="173" t="e">
        <f t="shared" si="430"/>
        <v>#N/A</v>
      </c>
      <c r="EP102" s="173" t="e">
        <f t="shared" si="431"/>
        <v>#N/A</v>
      </c>
      <c r="EQ102" s="173" t="e">
        <f t="shared" si="432"/>
        <v>#N/A</v>
      </c>
      <c r="ER102" s="173" t="e">
        <f t="shared" si="433"/>
        <v>#N/A</v>
      </c>
      <c r="ES102" s="173" t="e">
        <f t="shared" si="434"/>
        <v>#N/A</v>
      </c>
      <c r="ET102" s="173" t="e">
        <f t="shared" si="435"/>
        <v>#N/A</v>
      </c>
      <c r="EU102" s="173" t="e">
        <f t="shared" si="436"/>
        <v>#N/A</v>
      </c>
      <c r="EV102" s="173" t="e">
        <f t="shared" si="437"/>
        <v>#N/A</v>
      </c>
      <c r="EW102" s="173" t="e">
        <f t="shared" si="438"/>
        <v>#N/A</v>
      </c>
      <c r="EX102" s="173" t="e">
        <f t="shared" si="439"/>
        <v>#N/A</v>
      </c>
      <c r="EY102" s="173" t="e">
        <f t="shared" si="440"/>
        <v>#N/A</v>
      </c>
      <c r="EZ102" s="173" t="e">
        <f t="shared" si="441"/>
        <v>#N/A</v>
      </c>
      <c r="FA102" s="173" t="e">
        <f t="shared" si="442"/>
        <v>#N/A</v>
      </c>
      <c r="FB102" s="173" t="e">
        <f t="shared" si="443"/>
        <v>#N/A</v>
      </c>
      <c r="FC102" s="173" t="e">
        <f t="shared" si="444"/>
        <v>#N/A</v>
      </c>
      <c r="FD102" s="173" t="e">
        <f t="shared" si="445"/>
        <v>#N/A</v>
      </c>
      <c r="FE102" s="173" t="e">
        <f t="shared" si="446"/>
        <v>#N/A</v>
      </c>
      <c r="FF102" s="173" t="e">
        <f t="shared" si="447"/>
        <v>#N/A</v>
      </c>
      <c r="FG102" s="173" t="e">
        <f t="shared" si="448"/>
        <v>#N/A</v>
      </c>
      <c r="FH102" s="173" t="e">
        <f t="shared" si="449"/>
        <v>#N/A</v>
      </c>
      <c r="FI102" s="173" t="e">
        <f t="shared" si="450"/>
        <v>#N/A</v>
      </c>
      <c r="FJ102" s="173" t="e">
        <f t="shared" si="451"/>
        <v>#N/A</v>
      </c>
      <c r="FK102" s="173" t="e">
        <f t="shared" si="452"/>
        <v>#N/A</v>
      </c>
      <c r="FL102" s="173" t="e">
        <f t="shared" si="453"/>
        <v>#N/A</v>
      </c>
      <c r="FM102" s="173" t="e">
        <f t="shared" si="454"/>
        <v>#N/A</v>
      </c>
      <c r="FN102" s="173" t="e">
        <f t="shared" si="455"/>
        <v>#N/A</v>
      </c>
      <c r="FO102" s="173" t="e">
        <f t="shared" si="456"/>
        <v>#N/A</v>
      </c>
      <c r="FP102" s="173" t="e">
        <f t="shared" si="457"/>
        <v>#N/A</v>
      </c>
      <c r="FQ102" s="173" t="e">
        <f t="shared" si="458"/>
        <v>#N/A</v>
      </c>
      <c r="FR102" s="173" t="e">
        <f t="shared" si="459"/>
        <v>#N/A</v>
      </c>
      <c r="FS102" s="173" t="e">
        <f t="shared" si="460"/>
        <v>#N/A</v>
      </c>
      <c r="FT102" s="173" t="e">
        <f t="shared" si="461"/>
        <v>#N/A</v>
      </c>
      <c r="FU102" s="173" t="e">
        <f t="shared" si="462"/>
        <v>#N/A</v>
      </c>
      <c r="FV102" s="173" t="e">
        <f t="shared" si="463"/>
        <v>#N/A</v>
      </c>
      <c r="FW102" s="173" t="e">
        <f t="shared" si="464"/>
        <v>#N/A</v>
      </c>
      <c r="FX102" s="173" t="e">
        <f t="shared" si="465"/>
        <v>#N/A</v>
      </c>
      <c r="FY102" s="173" t="e">
        <f t="shared" si="466"/>
        <v>#N/A</v>
      </c>
      <c r="FZ102" s="173" t="e">
        <f t="shared" si="467"/>
        <v>#N/A</v>
      </c>
      <c r="GA102" s="173" t="e">
        <f t="shared" si="468"/>
        <v>#N/A</v>
      </c>
      <c r="GB102" s="173" t="e">
        <f t="shared" si="469"/>
        <v>#N/A</v>
      </c>
      <c r="GC102" s="173" t="e">
        <f t="shared" si="470"/>
        <v>#N/A</v>
      </c>
      <c r="GD102" s="173" t="e">
        <f t="shared" si="471"/>
        <v>#N/A</v>
      </c>
      <c r="GE102" s="173" t="e">
        <f t="shared" si="472"/>
        <v>#N/A</v>
      </c>
      <c r="GF102" s="173" t="e">
        <f t="shared" si="473"/>
        <v>#N/A</v>
      </c>
      <c r="GG102" s="173" t="e">
        <f t="shared" si="474"/>
        <v>#N/A</v>
      </c>
      <c r="GH102" s="173" t="e">
        <f t="shared" si="475"/>
        <v>#N/A</v>
      </c>
      <c r="GI102" s="173" t="e">
        <f t="shared" si="476"/>
        <v>#N/A</v>
      </c>
      <c r="GJ102" s="173" t="e">
        <f t="shared" si="477"/>
        <v>#N/A</v>
      </c>
      <c r="GK102" s="173" t="e">
        <f t="shared" si="478"/>
        <v>#N/A</v>
      </c>
      <c r="GL102" s="173" t="e">
        <f t="shared" si="479"/>
        <v>#N/A</v>
      </c>
      <c r="GM102" s="173" t="e">
        <f t="shared" si="480"/>
        <v>#N/A</v>
      </c>
      <c r="GN102" s="173" t="e">
        <f t="shared" si="481"/>
        <v>#N/A</v>
      </c>
      <c r="GO102" s="173" t="e">
        <f t="shared" si="482"/>
        <v>#N/A</v>
      </c>
      <c r="GP102" s="173" t="e">
        <f t="shared" si="483"/>
        <v>#N/A</v>
      </c>
      <c r="GQ102" s="173" t="e">
        <f t="shared" si="484"/>
        <v>#N/A</v>
      </c>
      <c r="GR102" s="173" t="e">
        <f t="shared" si="485"/>
        <v>#N/A</v>
      </c>
      <c r="GS102" s="173" t="e">
        <f t="shared" si="486"/>
        <v>#N/A</v>
      </c>
      <c r="GT102" s="173" t="e">
        <f t="shared" si="487"/>
        <v>#N/A</v>
      </c>
      <c r="GU102" s="173" t="e">
        <f t="shared" si="488"/>
        <v>#N/A</v>
      </c>
      <c r="GV102" s="173" t="e">
        <f t="shared" si="489"/>
        <v>#N/A</v>
      </c>
      <c r="GW102" s="173" t="e">
        <f t="shared" si="490"/>
        <v>#N/A</v>
      </c>
      <c r="GX102" s="173" t="e">
        <f t="shared" si="491"/>
        <v>#N/A</v>
      </c>
      <c r="GY102" s="173" t="e">
        <f t="shared" si="492"/>
        <v>#N/A</v>
      </c>
      <c r="GZ102" s="173" t="e">
        <f t="shared" si="493"/>
        <v>#N/A</v>
      </c>
      <c r="HA102" s="173" t="e">
        <f t="shared" si="494"/>
        <v>#N/A</v>
      </c>
      <c r="HB102" s="173" t="e">
        <f t="shared" si="495"/>
        <v>#N/A</v>
      </c>
      <c r="HC102" s="173" t="e">
        <f t="shared" si="496"/>
        <v>#N/A</v>
      </c>
      <c r="HD102" s="173" t="e">
        <f t="shared" si="497"/>
        <v>#N/A</v>
      </c>
      <c r="HE102" s="173" t="e">
        <f t="shared" si="498"/>
        <v>#N/A</v>
      </c>
      <c r="HF102" s="173" t="e">
        <f t="shared" si="499"/>
        <v>#N/A</v>
      </c>
      <c r="HG102" s="173" t="e">
        <f t="shared" si="500"/>
        <v>#N/A</v>
      </c>
      <c r="HH102" s="173" t="e">
        <f t="shared" si="501"/>
        <v>#N/A</v>
      </c>
      <c r="HI102" s="173" t="e">
        <f t="shared" si="502"/>
        <v>#N/A</v>
      </c>
      <c r="HJ102" s="173" t="e">
        <f t="shared" si="503"/>
        <v>#N/A</v>
      </c>
      <c r="HK102" s="173" t="e">
        <f t="shared" si="504"/>
        <v>#N/A</v>
      </c>
      <c r="HL102" s="173" t="e">
        <f t="shared" si="505"/>
        <v>#N/A</v>
      </c>
      <c r="HM102" s="173" t="e">
        <f t="shared" si="506"/>
        <v>#N/A</v>
      </c>
      <c r="HN102" s="173" t="e">
        <f t="shared" si="507"/>
        <v>#N/A</v>
      </c>
      <c r="HO102" s="173" t="e">
        <f t="shared" si="508"/>
        <v>#N/A</v>
      </c>
      <c r="HP102" s="173" t="e">
        <f t="shared" si="509"/>
        <v>#N/A</v>
      </c>
      <c r="HQ102" s="173" t="e">
        <f t="shared" si="510"/>
        <v>#N/A</v>
      </c>
      <c r="HR102" s="173" t="e">
        <f t="shared" si="511"/>
        <v>#N/A</v>
      </c>
      <c r="HS102" s="173" t="e">
        <f t="shared" si="512"/>
        <v>#N/A</v>
      </c>
      <c r="HT102" s="173" t="e">
        <f t="shared" si="513"/>
        <v>#N/A</v>
      </c>
    </row>
    <row r="103" spans="1:228" hidden="1" x14ac:dyDescent="0.25">
      <c r="A103" s="4">
        <v>100</v>
      </c>
      <c r="B103" s="119"/>
      <c r="C103" s="121"/>
      <c r="D103" s="126" t="str">
        <f t="shared" si="610"/>
        <v/>
      </c>
      <c r="E103" s="99"/>
      <c r="F103" s="126" t="str">
        <f t="shared" si="611"/>
        <v/>
      </c>
      <c r="G103" s="121"/>
      <c r="H103" s="118"/>
      <c r="I103" s="36" t="str">
        <f t="shared" si="407"/>
        <v/>
      </c>
      <c r="J103" s="36" t="str">
        <f t="shared" si="408"/>
        <v/>
      </c>
      <c r="K103" s="77" t="str">
        <f t="shared" si="514"/>
        <v/>
      </c>
      <c r="L103" s="23"/>
      <c r="M103" s="58"/>
      <c r="N103" s="300"/>
      <c r="O103" s="78" t="str">
        <f>IF(AND(D103&gt;0,E103&gt;0,F103&gt;0),IF(ISBLANK(N103),IF(ISBLANK(L103),"",(F103-D103)*VLOOKUP(L103,VLookups!$A$4:$B$13,2,FALSE)),N103),"")</f>
        <v/>
      </c>
      <c r="P103" s="79" t="str">
        <f t="shared" si="612"/>
        <v/>
      </c>
      <c r="Q103" s="99"/>
      <c r="R103" s="290" t="str">
        <f>IF(AND(Q103&gt;0,E103&gt;0,NOT(O103="")),ABS(VLOOKUP($Q$1,VLookups!$A$43:$B$44,2,FALSE)-_xlfn.NORM.DIST(Q103,K103,O103,TRUE)),"")</f>
        <v/>
      </c>
      <c r="S103" s="98" t="str">
        <f>IF(AND($D103&gt;0,$E103&gt;0,$F103&gt;0,NOT(ISBLANK($L103))),_xlfn.NORM.INV(ABS(VLOOKUP($Q$1,VLookups!$A$43:$B$44,2,FALSE)-S$3),$K103,$O103),"")</f>
        <v/>
      </c>
      <c r="T103" s="97" t="str">
        <f>IF(AND($D103&gt;0,$E103&gt;0,$F103&gt;0,NOT(ISBLANK($L103))),_xlfn.NORM.INV(ABS(VLOOKUP($Q$1,VLookups!$A$43:$B$44,2,FALSE)-T$3),$K103,$O103),"")</f>
        <v/>
      </c>
      <c r="U103" s="98" t="str">
        <f>IF(AND($D103&gt;0,$E103&gt;0,$F103&gt;0,NOT(ISBLANK($L103))),_xlfn.NORM.INV(ABS(VLOOKUP($Q$1,VLookups!$A$43:$B$44,2,FALSE)-U$3),$K103,$O103),"")</f>
        <v/>
      </c>
      <c r="V103" s="97" t="str">
        <f>IF(AND($D103&gt;0,$E103&gt;0,$F103&gt;0,NOT(ISBLANK($L103))),_xlfn.NORM.INV(ABS(VLOOKUP($Q$1,VLookups!$A$43:$B$44,2,FALSE)-V$3),$K103,$O103),"")</f>
        <v/>
      </c>
      <c r="W103" s="98" t="str">
        <f>IF(AND($D103&gt;0,$E103&gt;0,$F103&gt;0,NOT(ISBLANK($L103))),_xlfn.NORM.INV(ABS(VLOOKUP($Q$1,VLookups!$A$43:$B$44,2,FALSE)-W$3),$K103,$O103),"")</f>
        <v/>
      </c>
      <c r="X103" s="97" t="str">
        <f>IF(AND($D103&gt;0,$E103&gt;0,$F103&gt;0,NOT(ISBLANK($L103))),_xlfn.NORM.INV(ABS(VLOOKUP($Q$1,VLookups!$A$43:$B$44,2,FALSE)-X$3),$K103,$O103),"")</f>
        <v/>
      </c>
      <c r="Y103" s="5"/>
      <c r="Z103" s="172"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3" t="e">
        <f t="shared" si="413"/>
        <v>#N/A</v>
      </c>
      <c r="DY103" s="173" t="e">
        <f t="shared" si="414"/>
        <v>#N/A</v>
      </c>
      <c r="DZ103" s="173" t="e">
        <f t="shared" si="415"/>
        <v>#N/A</v>
      </c>
      <c r="EA103" s="173" t="e">
        <f t="shared" si="416"/>
        <v>#N/A</v>
      </c>
      <c r="EB103" s="173" t="e">
        <f t="shared" si="417"/>
        <v>#N/A</v>
      </c>
      <c r="EC103" s="173" t="e">
        <f t="shared" si="418"/>
        <v>#N/A</v>
      </c>
      <c r="ED103" s="173" t="e">
        <f t="shared" si="419"/>
        <v>#N/A</v>
      </c>
      <c r="EE103" s="173" t="e">
        <f t="shared" si="420"/>
        <v>#N/A</v>
      </c>
      <c r="EF103" s="173" t="e">
        <f t="shared" si="421"/>
        <v>#N/A</v>
      </c>
      <c r="EG103" s="173" t="e">
        <f t="shared" si="422"/>
        <v>#N/A</v>
      </c>
      <c r="EH103" s="173" t="e">
        <f t="shared" si="423"/>
        <v>#N/A</v>
      </c>
      <c r="EI103" s="173" t="e">
        <f t="shared" si="424"/>
        <v>#N/A</v>
      </c>
      <c r="EJ103" s="173" t="e">
        <f t="shared" si="425"/>
        <v>#N/A</v>
      </c>
      <c r="EK103" s="173" t="e">
        <f t="shared" si="426"/>
        <v>#N/A</v>
      </c>
      <c r="EL103" s="173" t="e">
        <f t="shared" si="427"/>
        <v>#N/A</v>
      </c>
      <c r="EM103" s="173" t="e">
        <f t="shared" si="428"/>
        <v>#N/A</v>
      </c>
      <c r="EN103" s="173" t="e">
        <f t="shared" si="429"/>
        <v>#N/A</v>
      </c>
      <c r="EO103" s="173" t="e">
        <f t="shared" si="430"/>
        <v>#N/A</v>
      </c>
      <c r="EP103" s="173" t="e">
        <f t="shared" si="431"/>
        <v>#N/A</v>
      </c>
      <c r="EQ103" s="173" t="e">
        <f t="shared" si="432"/>
        <v>#N/A</v>
      </c>
      <c r="ER103" s="173" t="e">
        <f t="shared" si="433"/>
        <v>#N/A</v>
      </c>
      <c r="ES103" s="173" t="e">
        <f t="shared" si="434"/>
        <v>#N/A</v>
      </c>
      <c r="ET103" s="173" t="e">
        <f t="shared" si="435"/>
        <v>#N/A</v>
      </c>
      <c r="EU103" s="173" t="e">
        <f t="shared" si="436"/>
        <v>#N/A</v>
      </c>
      <c r="EV103" s="173" t="e">
        <f t="shared" si="437"/>
        <v>#N/A</v>
      </c>
      <c r="EW103" s="173" t="e">
        <f t="shared" si="438"/>
        <v>#N/A</v>
      </c>
      <c r="EX103" s="173" t="e">
        <f t="shared" si="439"/>
        <v>#N/A</v>
      </c>
      <c r="EY103" s="173" t="e">
        <f t="shared" si="440"/>
        <v>#N/A</v>
      </c>
      <c r="EZ103" s="173" t="e">
        <f t="shared" si="441"/>
        <v>#N/A</v>
      </c>
      <c r="FA103" s="173" t="e">
        <f t="shared" si="442"/>
        <v>#N/A</v>
      </c>
      <c r="FB103" s="173" t="e">
        <f t="shared" si="443"/>
        <v>#N/A</v>
      </c>
      <c r="FC103" s="173" t="e">
        <f t="shared" si="444"/>
        <v>#N/A</v>
      </c>
      <c r="FD103" s="173" t="e">
        <f t="shared" si="445"/>
        <v>#N/A</v>
      </c>
      <c r="FE103" s="173" t="e">
        <f t="shared" si="446"/>
        <v>#N/A</v>
      </c>
      <c r="FF103" s="173" t="e">
        <f t="shared" si="447"/>
        <v>#N/A</v>
      </c>
      <c r="FG103" s="173" t="e">
        <f t="shared" si="448"/>
        <v>#N/A</v>
      </c>
      <c r="FH103" s="173" t="e">
        <f t="shared" si="449"/>
        <v>#N/A</v>
      </c>
      <c r="FI103" s="173" t="e">
        <f t="shared" si="450"/>
        <v>#N/A</v>
      </c>
      <c r="FJ103" s="173" t="e">
        <f t="shared" si="451"/>
        <v>#N/A</v>
      </c>
      <c r="FK103" s="173" t="e">
        <f t="shared" si="452"/>
        <v>#N/A</v>
      </c>
      <c r="FL103" s="173" t="e">
        <f t="shared" si="453"/>
        <v>#N/A</v>
      </c>
      <c r="FM103" s="173" t="e">
        <f t="shared" si="454"/>
        <v>#N/A</v>
      </c>
      <c r="FN103" s="173" t="e">
        <f t="shared" si="455"/>
        <v>#N/A</v>
      </c>
      <c r="FO103" s="173" t="e">
        <f t="shared" si="456"/>
        <v>#N/A</v>
      </c>
      <c r="FP103" s="173" t="e">
        <f t="shared" si="457"/>
        <v>#N/A</v>
      </c>
      <c r="FQ103" s="173" t="e">
        <f t="shared" si="458"/>
        <v>#N/A</v>
      </c>
      <c r="FR103" s="173" t="e">
        <f t="shared" si="459"/>
        <v>#N/A</v>
      </c>
      <c r="FS103" s="173" t="e">
        <f t="shared" si="460"/>
        <v>#N/A</v>
      </c>
      <c r="FT103" s="173" t="e">
        <f t="shared" si="461"/>
        <v>#N/A</v>
      </c>
      <c r="FU103" s="173" t="e">
        <f t="shared" si="462"/>
        <v>#N/A</v>
      </c>
      <c r="FV103" s="173" t="e">
        <f t="shared" si="463"/>
        <v>#N/A</v>
      </c>
      <c r="FW103" s="173" t="e">
        <f t="shared" si="464"/>
        <v>#N/A</v>
      </c>
      <c r="FX103" s="173" t="e">
        <f t="shared" si="465"/>
        <v>#N/A</v>
      </c>
      <c r="FY103" s="173" t="e">
        <f t="shared" si="466"/>
        <v>#N/A</v>
      </c>
      <c r="FZ103" s="173" t="e">
        <f t="shared" si="467"/>
        <v>#N/A</v>
      </c>
      <c r="GA103" s="173" t="e">
        <f t="shared" si="468"/>
        <v>#N/A</v>
      </c>
      <c r="GB103" s="173" t="e">
        <f t="shared" si="469"/>
        <v>#N/A</v>
      </c>
      <c r="GC103" s="173" t="e">
        <f t="shared" si="470"/>
        <v>#N/A</v>
      </c>
      <c r="GD103" s="173" t="e">
        <f t="shared" si="471"/>
        <v>#N/A</v>
      </c>
      <c r="GE103" s="173" t="e">
        <f t="shared" si="472"/>
        <v>#N/A</v>
      </c>
      <c r="GF103" s="173" t="e">
        <f t="shared" si="473"/>
        <v>#N/A</v>
      </c>
      <c r="GG103" s="173" t="e">
        <f t="shared" si="474"/>
        <v>#N/A</v>
      </c>
      <c r="GH103" s="173" t="e">
        <f t="shared" si="475"/>
        <v>#N/A</v>
      </c>
      <c r="GI103" s="173" t="e">
        <f t="shared" si="476"/>
        <v>#N/A</v>
      </c>
      <c r="GJ103" s="173" t="e">
        <f t="shared" si="477"/>
        <v>#N/A</v>
      </c>
      <c r="GK103" s="173" t="e">
        <f t="shared" si="478"/>
        <v>#N/A</v>
      </c>
      <c r="GL103" s="173" t="e">
        <f t="shared" si="479"/>
        <v>#N/A</v>
      </c>
      <c r="GM103" s="173" t="e">
        <f t="shared" si="480"/>
        <v>#N/A</v>
      </c>
      <c r="GN103" s="173" t="e">
        <f t="shared" si="481"/>
        <v>#N/A</v>
      </c>
      <c r="GO103" s="173" t="e">
        <f t="shared" si="482"/>
        <v>#N/A</v>
      </c>
      <c r="GP103" s="173" t="e">
        <f t="shared" si="483"/>
        <v>#N/A</v>
      </c>
      <c r="GQ103" s="173" t="e">
        <f t="shared" si="484"/>
        <v>#N/A</v>
      </c>
      <c r="GR103" s="173" t="e">
        <f t="shared" si="485"/>
        <v>#N/A</v>
      </c>
      <c r="GS103" s="173" t="e">
        <f t="shared" si="486"/>
        <v>#N/A</v>
      </c>
      <c r="GT103" s="173" t="e">
        <f t="shared" si="487"/>
        <v>#N/A</v>
      </c>
      <c r="GU103" s="173" t="e">
        <f t="shared" si="488"/>
        <v>#N/A</v>
      </c>
      <c r="GV103" s="173" t="e">
        <f t="shared" si="489"/>
        <v>#N/A</v>
      </c>
      <c r="GW103" s="173" t="e">
        <f t="shared" si="490"/>
        <v>#N/A</v>
      </c>
      <c r="GX103" s="173" t="e">
        <f t="shared" si="491"/>
        <v>#N/A</v>
      </c>
      <c r="GY103" s="173" t="e">
        <f t="shared" si="492"/>
        <v>#N/A</v>
      </c>
      <c r="GZ103" s="173" t="e">
        <f t="shared" si="493"/>
        <v>#N/A</v>
      </c>
      <c r="HA103" s="173" t="e">
        <f t="shared" si="494"/>
        <v>#N/A</v>
      </c>
      <c r="HB103" s="173" t="e">
        <f t="shared" si="495"/>
        <v>#N/A</v>
      </c>
      <c r="HC103" s="173" t="e">
        <f t="shared" si="496"/>
        <v>#N/A</v>
      </c>
      <c r="HD103" s="173" t="e">
        <f t="shared" si="497"/>
        <v>#N/A</v>
      </c>
      <c r="HE103" s="173" t="e">
        <f t="shared" si="498"/>
        <v>#N/A</v>
      </c>
      <c r="HF103" s="173" t="e">
        <f t="shared" si="499"/>
        <v>#N/A</v>
      </c>
      <c r="HG103" s="173" t="e">
        <f t="shared" si="500"/>
        <v>#N/A</v>
      </c>
      <c r="HH103" s="173" t="e">
        <f t="shared" si="501"/>
        <v>#N/A</v>
      </c>
      <c r="HI103" s="173" t="e">
        <f t="shared" si="502"/>
        <v>#N/A</v>
      </c>
      <c r="HJ103" s="173" t="e">
        <f t="shared" si="503"/>
        <v>#N/A</v>
      </c>
      <c r="HK103" s="173" t="e">
        <f t="shared" si="504"/>
        <v>#N/A</v>
      </c>
      <c r="HL103" s="173" t="e">
        <f t="shared" si="505"/>
        <v>#N/A</v>
      </c>
      <c r="HM103" s="173" t="e">
        <f t="shared" si="506"/>
        <v>#N/A</v>
      </c>
      <c r="HN103" s="173" t="e">
        <f t="shared" si="507"/>
        <v>#N/A</v>
      </c>
      <c r="HO103" s="173" t="e">
        <f t="shared" si="508"/>
        <v>#N/A</v>
      </c>
      <c r="HP103" s="173" t="e">
        <f t="shared" si="509"/>
        <v>#N/A</v>
      </c>
      <c r="HQ103" s="173" t="e">
        <f t="shared" si="510"/>
        <v>#N/A</v>
      </c>
      <c r="HR103" s="173" t="e">
        <f t="shared" si="511"/>
        <v>#N/A</v>
      </c>
      <c r="HS103" s="173" t="e">
        <f t="shared" si="512"/>
        <v>#N/A</v>
      </c>
      <c r="HT103" s="173" t="e">
        <f t="shared" si="513"/>
        <v>#N/A</v>
      </c>
    </row>
    <row r="104" spans="1:228" x14ac:dyDescent="0.25">
      <c r="A104" s="2"/>
      <c r="B104" s="2"/>
      <c r="C104" s="2"/>
      <c r="D104" s="94">
        <f>SUM(D4:D103)</f>
        <v>678</v>
      </c>
      <c r="E104" s="94">
        <f>SUM(E4:E103)</f>
        <v>1200</v>
      </c>
      <c r="F104" s="94">
        <f>SUM(F4:F103)</f>
        <v>2154</v>
      </c>
      <c r="G104" s="5"/>
      <c r="H104" s="5"/>
      <c r="I104" s="37"/>
      <c r="J104" s="37"/>
      <c r="K104" s="94">
        <f>SUM(K4:K103)</f>
        <v>1272</v>
      </c>
      <c r="L104" s="5"/>
      <c r="M104" s="5"/>
      <c r="O104" s="95">
        <f>IF(O4="","",SQRT(P104))</f>
        <v>130.06682897649193</v>
      </c>
      <c r="P104" s="76">
        <f>IF(P4="","",SUM(P4:P103))</f>
        <v>16917.38</v>
      </c>
      <c r="Q104" s="94">
        <f>IF(SUM(Q4:Q103)=0,"",SUM(Q4:Q103))</f>
        <v>1500</v>
      </c>
      <c r="R104" s="291">
        <f>IF(OR(O104="",Q104=""),"",ABS(VLOOKUP($Q$1,VLookups!$A$43:$B$44,2,FALSE)-_xlfn.NORM.DIST(Q104,K104,O104,TRUE)))</f>
        <v>0.96019427748441</v>
      </c>
      <c r="S104" s="96">
        <f>SUM(S4:S103)</f>
        <v>827.42113215705524</v>
      </c>
      <c r="T104" s="96">
        <f t="shared" ref="T104:X104" si="625">SUM(T4:T103)</f>
        <v>1716.5788678429449</v>
      </c>
      <c r="U104" s="96">
        <f t="shared" si="625"/>
        <v>1631.5457219858072</v>
      </c>
      <c r="V104" s="96">
        <f t="shared" si="625"/>
        <v>1563.9640732641337</v>
      </c>
      <c r="W104" s="96">
        <f t="shared" si="625"/>
        <v>1505.9850362450425</v>
      </c>
      <c r="X104" s="96">
        <f t="shared" si="625"/>
        <v>1453.9180690844289</v>
      </c>
      <c r="Y104" s="5"/>
      <c r="Z104" s="188">
        <f>IF(AND(D104&gt;0,E104&gt;0,F104&gt;0),K104-(3*O104),"")</f>
        <v>881.7995130705242</v>
      </c>
      <c r="AA104" s="262">
        <f>IF(ISNONTEXT($Z104),Z104+(($DW$104-$Z$104)/101),"")</f>
        <v>889.52625538595942</v>
      </c>
      <c r="AB104" s="262">
        <f t="shared" ref="AB104:CM104" si="626">IF(ISNONTEXT($Z104),AA104+(($DW$104-$Z$104)/101),"")</f>
        <v>897.25299770139463</v>
      </c>
      <c r="AC104" s="262">
        <f t="shared" si="626"/>
        <v>904.97974001682985</v>
      </c>
      <c r="AD104" s="262">
        <f t="shared" si="626"/>
        <v>912.70648233226507</v>
      </c>
      <c r="AE104" s="262">
        <f t="shared" si="626"/>
        <v>920.43322464770029</v>
      </c>
      <c r="AF104" s="262">
        <f t="shared" si="626"/>
        <v>928.1599669631355</v>
      </c>
      <c r="AG104" s="262">
        <f t="shared" si="626"/>
        <v>935.88670927857072</v>
      </c>
      <c r="AH104" s="262">
        <f t="shared" si="626"/>
        <v>943.61345159400594</v>
      </c>
      <c r="AI104" s="262">
        <f t="shared" si="626"/>
        <v>951.34019390944115</v>
      </c>
      <c r="AJ104" s="262">
        <f t="shared" si="626"/>
        <v>959.06693622487637</v>
      </c>
      <c r="AK104" s="262">
        <f t="shared" si="626"/>
        <v>966.79367854031159</v>
      </c>
      <c r="AL104" s="262">
        <f t="shared" si="626"/>
        <v>974.52042085574681</v>
      </c>
      <c r="AM104" s="262">
        <f t="shared" si="626"/>
        <v>982.24716317118202</v>
      </c>
      <c r="AN104" s="262">
        <f t="shared" si="626"/>
        <v>989.97390548661724</v>
      </c>
      <c r="AO104" s="262">
        <f t="shared" si="626"/>
        <v>997.70064780205246</v>
      </c>
      <c r="AP104" s="262">
        <f t="shared" si="626"/>
        <v>1005.4273901174877</v>
      </c>
      <c r="AQ104" s="262">
        <f t="shared" si="626"/>
        <v>1013.1541324329229</v>
      </c>
      <c r="AR104" s="262">
        <f t="shared" si="626"/>
        <v>1020.8808747483581</v>
      </c>
      <c r="AS104" s="262">
        <f t="shared" si="626"/>
        <v>1028.6076170637932</v>
      </c>
      <c r="AT104" s="262">
        <f t="shared" si="626"/>
        <v>1036.3343593792283</v>
      </c>
      <c r="AU104" s="262">
        <f t="shared" si="626"/>
        <v>1044.0611016946634</v>
      </c>
      <c r="AV104" s="262">
        <f t="shared" si="626"/>
        <v>1051.7878440100985</v>
      </c>
      <c r="AW104" s="262">
        <f t="shared" si="626"/>
        <v>1059.5145863255336</v>
      </c>
      <c r="AX104" s="262">
        <f t="shared" si="626"/>
        <v>1067.2413286409687</v>
      </c>
      <c r="AY104" s="262">
        <f t="shared" si="626"/>
        <v>1074.9680709564038</v>
      </c>
      <c r="AZ104" s="262">
        <f t="shared" si="626"/>
        <v>1082.6948132718389</v>
      </c>
      <c r="BA104" s="262">
        <f t="shared" si="626"/>
        <v>1090.421555587274</v>
      </c>
      <c r="BB104" s="262">
        <f t="shared" si="626"/>
        <v>1098.1482979027091</v>
      </c>
      <c r="BC104" s="262">
        <f t="shared" si="626"/>
        <v>1105.8750402181442</v>
      </c>
      <c r="BD104" s="262">
        <f t="shared" si="626"/>
        <v>1113.6017825335794</v>
      </c>
      <c r="BE104" s="262">
        <f t="shared" si="626"/>
        <v>1121.3285248490145</v>
      </c>
      <c r="BF104" s="262">
        <f t="shared" si="626"/>
        <v>1129.0552671644496</v>
      </c>
      <c r="BG104" s="262">
        <f t="shared" si="626"/>
        <v>1136.7820094798847</v>
      </c>
      <c r="BH104" s="262">
        <f t="shared" si="626"/>
        <v>1144.5087517953198</v>
      </c>
      <c r="BI104" s="262">
        <f t="shared" si="626"/>
        <v>1152.2354941107549</v>
      </c>
      <c r="BJ104" s="262">
        <f t="shared" si="626"/>
        <v>1159.96223642619</v>
      </c>
      <c r="BK104" s="262">
        <f t="shared" si="626"/>
        <v>1167.6889787416251</v>
      </c>
      <c r="BL104" s="262">
        <f t="shared" si="626"/>
        <v>1175.4157210570602</v>
      </c>
      <c r="BM104" s="262">
        <f t="shared" si="626"/>
        <v>1183.1424633724953</v>
      </c>
      <c r="BN104" s="262">
        <f t="shared" si="626"/>
        <v>1190.8692056879304</v>
      </c>
      <c r="BO104" s="262">
        <f t="shared" si="626"/>
        <v>1198.5959480033655</v>
      </c>
      <c r="BP104" s="262">
        <f t="shared" si="626"/>
        <v>1206.3226903188006</v>
      </c>
      <c r="BQ104" s="262">
        <f t="shared" si="626"/>
        <v>1214.0494326342357</v>
      </c>
      <c r="BR104" s="262">
        <f t="shared" si="626"/>
        <v>1221.7761749496708</v>
      </c>
      <c r="BS104" s="262">
        <f t="shared" si="626"/>
        <v>1229.5029172651059</v>
      </c>
      <c r="BT104" s="262">
        <f t="shared" si="626"/>
        <v>1237.229659580541</v>
      </c>
      <c r="BU104" s="262">
        <f t="shared" si="626"/>
        <v>1244.9564018959761</v>
      </c>
      <c r="BV104" s="262">
        <f t="shared" si="626"/>
        <v>1252.6831442114112</v>
      </c>
      <c r="BW104" s="262">
        <f t="shared" si="626"/>
        <v>1260.4098865268463</v>
      </c>
      <c r="BX104" s="262">
        <f t="shared" si="626"/>
        <v>1268.1366288422814</v>
      </c>
      <c r="BY104" s="262">
        <f t="shared" si="626"/>
        <v>1275.8633711577165</v>
      </c>
      <c r="BZ104" s="262">
        <f t="shared" si="626"/>
        <v>1283.5901134731516</v>
      </c>
      <c r="CA104" s="262">
        <f t="shared" si="626"/>
        <v>1291.3168557885867</v>
      </c>
      <c r="CB104" s="262">
        <f t="shared" si="626"/>
        <v>1299.0435981040218</v>
      </c>
      <c r="CC104" s="262">
        <f t="shared" si="626"/>
        <v>1306.7703404194569</v>
      </c>
      <c r="CD104" s="262">
        <f t="shared" si="626"/>
        <v>1314.497082734892</v>
      </c>
      <c r="CE104" s="262">
        <f t="shared" si="626"/>
        <v>1322.2238250503272</v>
      </c>
      <c r="CF104" s="262">
        <f t="shared" si="626"/>
        <v>1329.9505673657623</v>
      </c>
      <c r="CG104" s="262">
        <f t="shared" si="626"/>
        <v>1337.6773096811974</v>
      </c>
      <c r="CH104" s="262">
        <f t="shared" si="626"/>
        <v>1345.4040519966325</v>
      </c>
      <c r="CI104" s="262">
        <f t="shared" si="626"/>
        <v>1353.1307943120676</v>
      </c>
      <c r="CJ104" s="262">
        <f t="shared" si="626"/>
        <v>1360.8575366275027</v>
      </c>
      <c r="CK104" s="262">
        <f t="shared" si="626"/>
        <v>1368.5842789429378</v>
      </c>
      <c r="CL104" s="262">
        <f t="shared" si="626"/>
        <v>1376.3110212583729</v>
      </c>
      <c r="CM104" s="262">
        <f t="shared" si="626"/>
        <v>1384.037763573808</v>
      </c>
      <c r="CN104" s="262">
        <f t="shared" ref="CN104:DV104" si="627">IF(ISNONTEXT($Z104),CM104+(($DW$104-$Z$104)/101),"")</f>
        <v>1391.7645058892431</v>
      </c>
      <c r="CO104" s="262">
        <f t="shared" si="627"/>
        <v>1399.4912482046782</v>
      </c>
      <c r="CP104" s="262">
        <f t="shared" si="627"/>
        <v>1407.2179905201133</v>
      </c>
      <c r="CQ104" s="262">
        <f t="shared" si="627"/>
        <v>1414.9447328355484</v>
      </c>
      <c r="CR104" s="262">
        <f t="shared" si="627"/>
        <v>1422.6714751509835</v>
      </c>
      <c r="CS104" s="262">
        <f t="shared" si="627"/>
        <v>1430.3982174664186</v>
      </c>
      <c r="CT104" s="262">
        <f t="shared" si="627"/>
        <v>1438.1249597818537</v>
      </c>
      <c r="CU104" s="262">
        <f t="shared" si="627"/>
        <v>1445.8517020972888</v>
      </c>
      <c r="CV104" s="262">
        <f t="shared" si="627"/>
        <v>1453.5784444127239</v>
      </c>
      <c r="CW104" s="262">
        <f t="shared" si="627"/>
        <v>1461.305186728159</v>
      </c>
      <c r="CX104" s="262">
        <f t="shared" si="627"/>
        <v>1469.0319290435941</v>
      </c>
      <c r="CY104" s="262">
        <f t="shared" si="627"/>
        <v>1476.7586713590292</v>
      </c>
      <c r="CZ104" s="262">
        <f t="shared" si="627"/>
        <v>1484.4854136744643</v>
      </c>
      <c r="DA104" s="262">
        <f t="shared" si="627"/>
        <v>1492.2121559898994</v>
      </c>
      <c r="DB104" s="262">
        <f t="shared" si="627"/>
        <v>1499.9388983053345</v>
      </c>
      <c r="DC104" s="262">
        <f t="shared" si="627"/>
        <v>1507.6656406207696</v>
      </c>
      <c r="DD104" s="262">
        <f t="shared" si="627"/>
        <v>1515.3923829362047</v>
      </c>
      <c r="DE104" s="262">
        <f t="shared" si="627"/>
        <v>1523.1191252516398</v>
      </c>
      <c r="DF104" s="262">
        <f t="shared" si="627"/>
        <v>1530.8458675670749</v>
      </c>
      <c r="DG104" s="262">
        <f t="shared" si="627"/>
        <v>1538.5726098825101</v>
      </c>
      <c r="DH104" s="262">
        <f t="shared" si="627"/>
        <v>1546.2993521979452</v>
      </c>
      <c r="DI104" s="262">
        <f t="shared" si="627"/>
        <v>1554.0260945133803</v>
      </c>
      <c r="DJ104" s="262">
        <f t="shared" si="627"/>
        <v>1561.7528368288154</v>
      </c>
      <c r="DK104" s="262">
        <f t="shared" si="627"/>
        <v>1569.4795791442505</v>
      </c>
      <c r="DL104" s="262">
        <f t="shared" si="627"/>
        <v>1577.2063214596856</v>
      </c>
      <c r="DM104" s="262">
        <f t="shared" si="627"/>
        <v>1584.9330637751207</v>
      </c>
      <c r="DN104" s="262">
        <f t="shared" si="627"/>
        <v>1592.6598060905558</v>
      </c>
      <c r="DO104" s="262">
        <f t="shared" si="627"/>
        <v>1600.3865484059909</v>
      </c>
      <c r="DP104" s="262">
        <f t="shared" si="627"/>
        <v>1608.113290721426</v>
      </c>
      <c r="DQ104" s="262">
        <f t="shared" si="627"/>
        <v>1615.8400330368611</v>
      </c>
      <c r="DR104" s="262">
        <f t="shared" si="627"/>
        <v>1623.5667753522962</v>
      </c>
      <c r="DS104" s="262">
        <f t="shared" si="627"/>
        <v>1631.2935176677313</v>
      </c>
      <c r="DT104" s="262">
        <f t="shared" si="627"/>
        <v>1639.0202599831664</v>
      </c>
      <c r="DU104" s="262">
        <f t="shared" si="627"/>
        <v>1646.7470022986015</v>
      </c>
      <c r="DV104" s="262">
        <f t="shared" si="627"/>
        <v>1654.4737446140366</v>
      </c>
      <c r="DW104" s="188">
        <f>IF(AND(D104&gt;0,E104&gt;0,F104&gt;0),K104+(3*O104),"")</f>
        <v>1662.2004869294758</v>
      </c>
      <c r="DX104" s="173">
        <f t="shared" si="413"/>
        <v>4.0649109378083288E-5</v>
      </c>
      <c r="DY104" s="173">
        <f t="shared" si="414"/>
        <v>4.8322686460079144E-5</v>
      </c>
      <c r="DZ104" s="173">
        <f t="shared" si="415"/>
        <v>5.7242481522280767E-5</v>
      </c>
      <c r="EA104" s="173">
        <f t="shared" si="416"/>
        <v>6.7569885177317027E-5</v>
      </c>
      <c r="EB104" s="173">
        <f t="shared" si="417"/>
        <v>7.9479523625829778E-5</v>
      </c>
      <c r="EC104" s="173">
        <f t="shared" si="418"/>
        <v>9.315896956458551E-5</v>
      </c>
      <c r="ED104" s="173">
        <f t="shared" si="419"/>
        <v>1.0880815419512736E-4</v>
      </c>
      <c r="EE104" s="173">
        <f t="shared" si="420"/>
        <v>1.2663844121496887E-4</v>
      </c>
      <c r="EF104" s="173">
        <f t="shared" si="421"/>
        <v>1.4687132589145051E-4</v>
      </c>
      <c r="EG104" s="173">
        <f t="shared" si="422"/>
        <v>1.6973672604051005E-4</v>
      </c>
      <c r="EH104" s="173">
        <f t="shared" si="423"/>
        <v>1.9547083708653182E-4</v>
      </c>
      <c r="EI104" s="173">
        <f t="shared" si="424"/>
        <v>2.2431353045235025E-4</v>
      </c>
      <c r="EJ104" s="173">
        <f t="shared" si="425"/>
        <v>2.565052833568256E-4</v>
      </c>
      <c r="EK104" s="173">
        <f t="shared" si="426"/>
        <v>2.9228363865700684E-4</v>
      </c>
      <c r="EL104" s="173">
        <f t="shared" si="427"/>
        <v>3.3187920556954222E-4</v>
      </c>
      <c r="EM104" s="173">
        <f t="shared" si="428"/>
        <v>3.7551122577269321E-4</v>
      </c>
      <c r="EN104" s="173">
        <f t="shared" si="429"/>
        <v>4.2338274427695043E-4</v>
      </c>
      <c r="EO104" s="173">
        <f t="shared" si="430"/>
        <v>4.7567544022835464E-4</v>
      </c>
      <c r="EP104" s="173">
        <f t="shared" si="431"/>
        <v>5.3254418906440392E-4</v>
      </c>
      <c r="EQ104" s="173">
        <f t="shared" si="432"/>
        <v>5.9411144369483557E-4</v>
      </c>
      <c r="ER104" s="173">
        <f t="shared" si="433"/>
        <v>6.6046153808235351E-4</v>
      </c>
      <c r="ES104" s="173">
        <f t="shared" si="434"/>
        <v>7.3163503115639442E-4</v>
      </c>
      <c r="ET104" s="173">
        <f t="shared" si="435"/>
        <v>8.0762322178035302E-4</v>
      </c>
      <c r="EU104" s="173">
        <f t="shared" si="436"/>
        <v>8.8836297587461253E-4</v>
      </c>
      <c r="EV104" s="173">
        <f t="shared" si="437"/>
        <v>9.7373201415549692E-4</v>
      </c>
      <c r="EW104" s="173">
        <f t="shared" si="438"/>
        <v>1.0635448127080645E-3</v>
      </c>
      <c r="EX104" s="173">
        <f t="shared" si="439"/>
        <v>1.1575492682638444E-3</v>
      </c>
      <c r="EY104" s="173">
        <f t="shared" si="440"/>
        <v>1.2554242751974863E-3</v>
      </c>
      <c r="EZ104" s="173">
        <f t="shared" si="441"/>
        <v>1.3567783516087173E-3</v>
      </c>
      <c r="FA104" s="173">
        <f t="shared" si="442"/>
        <v>1.4611494372869461E-3</v>
      </c>
      <c r="FB104" s="173">
        <f t="shared" si="443"/>
        <v>1.5680059669026846E-3</v>
      </c>
      <c r="FC104" s="173">
        <f t="shared" si="444"/>
        <v>1.6767492976520432E-3</v>
      </c>
      <c r="FD104" s="173">
        <f t="shared" si="445"/>
        <v>1.7867175422062072E-3</v>
      </c>
      <c r="FE104" s="173">
        <f t="shared" si="446"/>
        <v>1.8971908257834048E-3</v>
      </c>
      <c r="FF104" s="173">
        <f t="shared" si="447"/>
        <v>2.0073979512417509E-3</v>
      </c>
      <c r="FG104" s="173">
        <f t="shared" si="448"/>
        <v>2.1165244192242303E-3</v>
      </c>
      <c r="FH104" s="173">
        <f t="shared" si="449"/>
        <v>2.223721712644091E-3</v>
      </c>
      <c r="FI104" s="173">
        <f t="shared" si="450"/>
        <v>2.3281177173539573E-3</v>
      </c>
      <c r="FJ104" s="173">
        <f t="shared" si="451"/>
        <v>2.4288281149306467E-3</v>
      </c>
      <c r="FK104" s="173">
        <f t="shared" si="452"/>
        <v>2.524968550381668E-3</v>
      </c>
      <c r="FL104" s="173">
        <f t="shared" si="453"/>
        <v>2.6156673484580297E-3</v>
      </c>
      <c r="FM104" s="173">
        <f t="shared" si="454"/>
        <v>2.7000785282781515E-3</v>
      </c>
      <c r="FN104" s="173">
        <f t="shared" si="455"/>
        <v>2.7773948481349064E-3</v>
      </c>
      <c r="FO104" s="173">
        <f t="shared" si="456"/>
        <v>2.8468606015008835E-3</v>
      </c>
      <c r="FP104" s="173">
        <f t="shared" si="457"/>
        <v>2.9077838819777662E-3</v>
      </c>
      <c r="FQ104" s="173">
        <f t="shared" si="458"/>
        <v>2.9595480396172979E-3</v>
      </c>
      <c r="FR104" s="173">
        <f t="shared" si="459"/>
        <v>3.0016220637650547E-3</v>
      </c>
      <c r="FS104" s="173">
        <f t="shared" si="460"/>
        <v>3.0335696481519573E-3</v>
      </c>
      <c r="FT104" s="173">
        <f t="shared" si="461"/>
        <v>3.05505672190662E-3</v>
      </c>
      <c r="FU104" s="173">
        <f t="shared" si="462"/>
        <v>3.065857264736945E-3</v>
      </c>
      <c r="FV104" s="173">
        <f t="shared" si="463"/>
        <v>3.0658572647369463E-3</v>
      </c>
      <c r="FW104" s="173">
        <f t="shared" si="464"/>
        <v>3.0550567219066248E-3</v>
      </c>
      <c r="FX104" s="173">
        <f t="shared" si="465"/>
        <v>3.0335696481519647E-3</v>
      </c>
      <c r="FY104" s="173">
        <f t="shared" si="466"/>
        <v>3.0016220637650646E-3</v>
      </c>
      <c r="FZ104" s="173">
        <f t="shared" si="467"/>
        <v>2.9595480396173105E-3</v>
      </c>
      <c r="GA104" s="173">
        <f t="shared" si="468"/>
        <v>2.9077838819777809E-3</v>
      </c>
      <c r="GB104" s="173">
        <f t="shared" si="469"/>
        <v>2.8468606015009008E-3</v>
      </c>
      <c r="GC104" s="173">
        <f t="shared" si="470"/>
        <v>2.7773948481349259E-3</v>
      </c>
      <c r="GD104" s="173">
        <f t="shared" si="471"/>
        <v>2.7000785282781728E-3</v>
      </c>
      <c r="GE104" s="173">
        <f t="shared" si="472"/>
        <v>2.6156673484580531E-3</v>
      </c>
      <c r="GF104" s="173">
        <f t="shared" si="473"/>
        <v>2.5249685503816927E-3</v>
      </c>
      <c r="GG104" s="173">
        <f t="shared" si="474"/>
        <v>2.4288281149306727E-3</v>
      </c>
      <c r="GH104" s="173">
        <f t="shared" si="475"/>
        <v>2.3281177173539846E-3</v>
      </c>
      <c r="GI104" s="173">
        <f t="shared" si="476"/>
        <v>2.2237217126441192E-3</v>
      </c>
      <c r="GJ104" s="173">
        <f t="shared" si="477"/>
        <v>2.1165244192242593E-3</v>
      </c>
      <c r="GK104" s="173">
        <f t="shared" si="478"/>
        <v>2.00739795124178E-3</v>
      </c>
      <c r="GL104" s="173">
        <f t="shared" si="479"/>
        <v>1.897190825783434E-3</v>
      </c>
      <c r="GM104" s="173">
        <f t="shared" si="480"/>
        <v>1.786717542206236E-3</v>
      </c>
      <c r="GN104" s="173">
        <f t="shared" si="481"/>
        <v>1.6767492976520722E-3</v>
      </c>
      <c r="GO104" s="173">
        <f t="shared" si="482"/>
        <v>1.5680059669027134E-3</v>
      </c>
      <c r="GP104" s="173">
        <f t="shared" si="483"/>
        <v>1.4611494372869741E-3</v>
      </c>
      <c r="GQ104" s="173">
        <f t="shared" si="484"/>
        <v>1.3567783516087446E-3</v>
      </c>
      <c r="GR104" s="173">
        <f t="shared" si="485"/>
        <v>1.2554242751975128E-3</v>
      </c>
      <c r="GS104" s="173">
        <f t="shared" si="486"/>
        <v>1.1575492682638694E-3</v>
      </c>
      <c r="GT104" s="173">
        <f t="shared" si="487"/>
        <v>1.063544812708089E-3</v>
      </c>
      <c r="GU104" s="173">
        <f t="shared" si="488"/>
        <v>9.7373201415552012E-4</v>
      </c>
      <c r="GV104" s="173">
        <f t="shared" si="489"/>
        <v>8.883629758746341E-4</v>
      </c>
      <c r="GW104" s="173">
        <f t="shared" si="490"/>
        <v>8.0762322178037373E-4</v>
      </c>
      <c r="GX104" s="173">
        <f t="shared" si="491"/>
        <v>7.3163503115641383E-4</v>
      </c>
      <c r="GY104" s="173">
        <f t="shared" si="492"/>
        <v>6.6046153808237173E-4</v>
      </c>
      <c r="GZ104" s="173">
        <f t="shared" si="493"/>
        <v>5.9411144369485259E-4</v>
      </c>
      <c r="HA104" s="173">
        <f t="shared" si="494"/>
        <v>5.3254418906441964E-4</v>
      </c>
      <c r="HB104" s="173">
        <f t="shared" si="495"/>
        <v>4.7567544022836917E-4</v>
      </c>
      <c r="HC104" s="173">
        <f t="shared" si="496"/>
        <v>4.2338274427696442E-4</v>
      </c>
      <c r="HD104" s="173">
        <f t="shared" si="497"/>
        <v>3.755112257727065E-4</v>
      </c>
      <c r="HE104" s="173">
        <f t="shared" si="498"/>
        <v>3.3187920556955491E-4</v>
      </c>
      <c r="HF104" s="173">
        <f t="shared" si="499"/>
        <v>2.9228363865701893E-4</v>
      </c>
      <c r="HG104" s="173">
        <f t="shared" si="500"/>
        <v>2.5650528335683726E-4</v>
      </c>
      <c r="HH104" s="173">
        <f t="shared" si="501"/>
        <v>2.2431353045236101E-4</v>
      </c>
      <c r="HI104" s="173">
        <f t="shared" si="502"/>
        <v>1.9547083708654182E-4</v>
      </c>
      <c r="HJ104" s="173">
        <f t="shared" si="503"/>
        <v>1.6973672604051932E-4</v>
      </c>
      <c r="HK104" s="173">
        <f t="shared" si="504"/>
        <v>1.4687132589145905E-4</v>
      </c>
      <c r="HL104" s="173">
        <f t="shared" si="505"/>
        <v>1.2663844121497668E-4</v>
      </c>
      <c r="HM104" s="173">
        <f t="shared" si="506"/>
        <v>1.0880815419513445E-4</v>
      </c>
      <c r="HN104" s="173">
        <f t="shared" si="507"/>
        <v>9.3158969564591961E-5</v>
      </c>
      <c r="HO104" s="173">
        <f t="shared" si="508"/>
        <v>7.9479523625835619E-5</v>
      </c>
      <c r="HP104" s="173">
        <f t="shared" si="509"/>
        <v>6.7569885177322259E-5</v>
      </c>
      <c r="HQ104" s="173">
        <f t="shared" si="510"/>
        <v>5.7242481522285443E-5</v>
      </c>
      <c r="HR104" s="173">
        <f t="shared" si="511"/>
        <v>4.8322686460083264E-5</v>
      </c>
      <c r="HS104" s="173">
        <f t="shared" si="512"/>
        <v>4.0649109378086927E-5</v>
      </c>
      <c r="HT104" s="173">
        <f t="shared" si="513"/>
        <v>3.4073625434037545E-5</v>
      </c>
    </row>
    <row r="105" spans="1:228" x14ac:dyDescent="0.25">
      <c r="A105" s="2"/>
      <c r="B105" s="2"/>
      <c r="C105" s="2"/>
      <c r="D105" s="5"/>
      <c r="E105" s="5"/>
      <c r="F105" s="5"/>
      <c r="G105" s="5"/>
      <c r="H105" s="5"/>
      <c r="I105" s="2"/>
      <c r="J105" s="2"/>
      <c r="K105" s="5"/>
      <c r="L105" s="2"/>
      <c r="M105" s="2"/>
      <c r="N105" s="2"/>
      <c r="O105" s="2"/>
      <c r="P105" s="2"/>
      <c r="Q105" s="24"/>
      <c r="R105" s="292"/>
      <c r="S105" s="35"/>
      <c r="T105" s="35"/>
      <c r="U105" s="35"/>
      <c r="V105" s="35"/>
      <c r="W105" s="35"/>
      <c r="X105" s="35"/>
      <c r="Y105" s="5"/>
    </row>
    <row r="106" spans="1:228" ht="15.75" x14ac:dyDescent="0.25">
      <c r="A106" s="5"/>
      <c r="B106" s="5"/>
      <c r="C106" s="5"/>
      <c r="D106" s="340" t="s">
        <v>81</v>
      </c>
      <c r="E106" s="341"/>
      <c r="F106" s="342"/>
      <c r="G106" s="5"/>
      <c r="H106" s="5"/>
      <c r="I106" s="2"/>
      <c r="J106" s="5"/>
      <c r="K106" s="5"/>
      <c r="L106" s="5"/>
      <c r="M106" s="5"/>
      <c r="O106" s="33" t="s">
        <v>90</v>
      </c>
      <c r="P106" s="33"/>
      <c r="Q106" s="101">
        <v>1000</v>
      </c>
      <c r="R106" s="293">
        <f>IF(OR(O104="",Q106=""),"",ABS(VLOOKUP($Q$1,VLookups!$A$43:$B$44,2,FALSE)-_xlfn.NORM.DIST(Q106,K104,O104,TRUE)))</f>
        <v>1.825360673231376E-2</v>
      </c>
      <c r="S106" s="70">
        <f>IF($O$104="","",_xlfn.NORM.INV(ABS(VLOOKUP($Q$1,VLookups!$A$43:$B$44,2,FALSE)-S$3),$K$104,$O104))</f>
        <v>1105.312651699755</v>
      </c>
      <c r="T106" s="71">
        <f>IF($O$104="","",_xlfn.NORM.INV(ABS(VLOOKUP($Q$1,VLookups!$A$43:$B$44,2,FALSE)-T$3),$K$104,$O104))</f>
        <v>1438.687348300245</v>
      </c>
      <c r="U106" s="72">
        <f>IF($O$104="","",_xlfn.NORM.INV(ABS(VLOOKUP($Q$1,VLookups!$A$43:$B$44,2,FALSE)-U$3),$K$104,$O104))</f>
        <v>1406.8056044168147</v>
      </c>
      <c r="V106" s="73">
        <f>IF($O$104="","",_xlfn.NORM.INV(ABS(VLOOKUP($Q$1,VLookups!$A$43:$B$44,2,FALSE)-V$3),$K$104,$O104))</f>
        <v>1381.4670050501124</v>
      </c>
      <c r="W106" s="74">
        <f>IF($O$104="","",_xlfn.NORM.INV(ABS(VLOOKUP($Q$1,VLookups!$A$43:$B$44,2,FALSE)-W$3),$K$104,$O104))</f>
        <v>1359.7287429851506</v>
      </c>
      <c r="X106" s="75">
        <f>IF($O$104="","",_xlfn.NORM.INV(ABS(VLOOKUP($Q$1,VLookups!$A$43:$B$44,2,FALSE)-X$3),$K$104,$O104))</f>
        <v>1340.2071118015815</v>
      </c>
      <c r="Y106" s="5"/>
      <c r="DX106" s="215">
        <f>IF(AND($F$112&gt;0,$F$113&gt;0),IF(OR(AA104&lt;$F$112,AA104=$F$112),DX104,0),"")</f>
        <v>0</v>
      </c>
      <c r="DY106" s="215">
        <f t="shared" ref="DY106:GJ106" si="628">IF(AND($F$112&gt;0,$F$113&gt;0),IF(OR(AB104&lt;$F$112,AB104=$F$112),DY104,0),"")</f>
        <v>0</v>
      </c>
      <c r="DZ106" s="215">
        <f t="shared" si="628"/>
        <v>0</v>
      </c>
      <c r="EA106" s="215">
        <f t="shared" si="628"/>
        <v>0</v>
      </c>
      <c r="EB106" s="215">
        <f t="shared" si="628"/>
        <v>0</v>
      </c>
      <c r="EC106" s="215">
        <f t="shared" si="628"/>
        <v>0</v>
      </c>
      <c r="ED106" s="215">
        <f t="shared" si="628"/>
        <v>0</v>
      </c>
      <c r="EE106" s="215">
        <f t="shared" si="628"/>
        <v>0</v>
      </c>
      <c r="EF106" s="215">
        <f t="shared" si="628"/>
        <v>0</v>
      </c>
      <c r="EG106" s="215">
        <f t="shared" si="628"/>
        <v>0</v>
      </c>
      <c r="EH106" s="215">
        <f t="shared" si="628"/>
        <v>0</v>
      </c>
      <c r="EI106" s="215">
        <f t="shared" si="628"/>
        <v>0</v>
      </c>
      <c r="EJ106" s="215">
        <f t="shared" si="628"/>
        <v>0</v>
      </c>
      <c r="EK106" s="215">
        <f t="shared" si="628"/>
        <v>0</v>
      </c>
      <c r="EL106" s="215">
        <f t="shared" si="628"/>
        <v>0</v>
      </c>
      <c r="EM106" s="215">
        <f t="shared" si="628"/>
        <v>0</v>
      </c>
      <c r="EN106" s="215">
        <f t="shared" si="628"/>
        <v>0</v>
      </c>
      <c r="EO106" s="215">
        <f t="shared" si="628"/>
        <v>0</v>
      </c>
      <c r="EP106" s="215">
        <f t="shared" si="628"/>
        <v>0</v>
      </c>
      <c r="EQ106" s="215">
        <f t="shared" si="628"/>
        <v>0</v>
      </c>
      <c r="ER106" s="215">
        <f t="shared" si="628"/>
        <v>0</v>
      </c>
      <c r="ES106" s="215">
        <f t="shared" si="628"/>
        <v>0</v>
      </c>
      <c r="ET106" s="215">
        <f t="shared" si="628"/>
        <v>0</v>
      </c>
      <c r="EU106" s="215">
        <f t="shared" si="628"/>
        <v>0</v>
      </c>
      <c r="EV106" s="215">
        <f t="shared" si="628"/>
        <v>0</v>
      </c>
      <c r="EW106" s="215">
        <f t="shared" si="628"/>
        <v>0</v>
      </c>
      <c r="EX106" s="215">
        <f t="shared" si="628"/>
        <v>0</v>
      </c>
      <c r="EY106" s="215">
        <f t="shared" si="628"/>
        <v>0</v>
      </c>
      <c r="EZ106" s="215">
        <f t="shared" si="628"/>
        <v>0</v>
      </c>
      <c r="FA106" s="215">
        <f t="shared" si="628"/>
        <v>0</v>
      </c>
      <c r="FB106" s="215">
        <f t="shared" si="628"/>
        <v>0</v>
      </c>
      <c r="FC106" s="215">
        <f t="shared" si="628"/>
        <v>0</v>
      </c>
      <c r="FD106" s="215">
        <f t="shared" si="628"/>
        <v>0</v>
      </c>
      <c r="FE106" s="215">
        <f t="shared" si="628"/>
        <v>0</v>
      </c>
      <c r="FF106" s="215">
        <f t="shared" si="628"/>
        <v>0</v>
      </c>
      <c r="FG106" s="215">
        <f t="shared" si="628"/>
        <v>0</v>
      </c>
      <c r="FH106" s="215">
        <f t="shared" si="628"/>
        <v>0</v>
      </c>
      <c r="FI106" s="215">
        <f t="shared" si="628"/>
        <v>0</v>
      </c>
      <c r="FJ106" s="215">
        <f t="shared" si="628"/>
        <v>0</v>
      </c>
      <c r="FK106" s="215">
        <f t="shared" si="628"/>
        <v>0</v>
      </c>
      <c r="FL106" s="215">
        <f t="shared" si="628"/>
        <v>0</v>
      </c>
      <c r="FM106" s="215">
        <f t="shared" si="628"/>
        <v>0</v>
      </c>
      <c r="FN106" s="215">
        <f t="shared" si="628"/>
        <v>0</v>
      </c>
      <c r="FO106" s="215">
        <f t="shared" si="628"/>
        <v>0</v>
      </c>
      <c r="FP106" s="215">
        <f t="shared" si="628"/>
        <v>0</v>
      </c>
      <c r="FQ106" s="215">
        <f t="shared" si="628"/>
        <v>0</v>
      </c>
      <c r="FR106" s="215">
        <f t="shared" si="628"/>
        <v>0</v>
      </c>
      <c r="FS106" s="215">
        <f t="shared" si="628"/>
        <v>0</v>
      </c>
      <c r="FT106" s="215">
        <f t="shared" si="628"/>
        <v>0</v>
      </c>
      <c r="FU106" s="215">
        <f t="shared" si="628"/>
        <v>0</v>
      </c>
      <c r="FV106" s="215">
        <f t="shared" si="628"/>
        <v>0</v>
      </c>
      <c r="FW106" s="215">
        <f t="shared" si="628"/>
        <v>0</v>
      </c>
      <c r="FX106" s="215">
        <f t="shared" si="628"/>
        <v>0</v>
      </c>
      <c r="FY106" s="215">
        <f t="shared" si="628"/>
        <v>0</v>
      </c>
      <c r="FZ106" s="215">
        <f t="shared" si="628"/>
        <v>0</v>
      </c>
      <c r="GA106" s="215">
        <f t="shared" si="628"/>
        <v>0</v>
      </c>
      <c r="GB106" s="215">
        <f t="shared" si="628"/>
        <v>0</v>
      </c>
      <c r="GC106" s="215">
        <f t="shared" si="628"/>
        <v>0</v>
      </c>
      <c r="GD106" s="215">
        <f t="shared" si="628"/>
        <v>0</v>
      </c>
      <c r="GE106" s="215">
        <f t="shared" si="628"/>
        <v>0</v>
      </c>
      <c r="GF106" s="215">
        <f t="shared" si="628"/>
        <v>0</v>
      </c>
      <c r="GG106" s="215">
        <f t="shared" si="628"/>
        <v>0</v>
      </c>
      <c r="GH106" s="215">
        <f t="shared" si="628"/>
        <v>0</v>
      </c>
      <c r="GI106" s="215">
        <f t="shared" si="628"/>
        <v>0</v>
      </c>
      <c r="GJ106" s="215">
        <f t="shared" si="628"/>
        <v>0</v>
      </c>
      <c r="GK106" s="215">
        <f t="shared" ref="GK106:HT106" si="629">IF(AND($F$112&gt;0,$F$113&gt;0),IF(OR(CN104&lt;$F$112,CN104=$F$112),GK104,0),"")</f>
        <v>0</v>
      </c>
      <c r="GL106" s="215">
        <f t="shared" si="629"/>
        <v>0</v>
      </c>
      <c r="GM106" s="215">
        <f t="shared" si="629"/>
        <v>0</v>
      </c>
      <c r="GN106" s="215">
        <f t="shared" si="629"/>
        <v>0</v>
      </c>
      <c r="GO106" s="215">
        <f t="shared" si="629"/>
        <v>0</v>
      </c>
      <c r="GP106" s="215">
        <f t="shared" si="629"/>
        <v>0</v>
      </c>
      <c r="GQ106" s="215">
        <f t="shared" si="629"/>
        <v>0</v>
      </c>
      <c r="GR106" s="215">
        <f t="shared" si="629"/>
        <v>0</v>
      </c>
      <c r="GS106" s="215">
        <f t="shared" si="629"/>
        <v>0</v>
      </c>
      <c r="GT106" s="215">
        <f t="shared" si="629"/>
        <v>0</v>
      </c>
      <c r="GU106" s="215">
        <f t="shared" si="629"/>
        <v>0</v>
      </c>
      <c r="GV106" s="215">
        <f t="shared" si="629"/>
        <v>0</v>
      </c>
      <c r="GW106" s="215">
        <f t="shared" si="629"/>
        <v>0</v>
      </c>
      <c r="GX106" s="215">
        <f t="shared" si="629"/>
        <v>0</v>
      </c>
      <c r="GY106" s="215">
        <f t="shared" si="629"/>
        <v>0</v>
      </c>
      <c r="GZ106" s="215">
        <f t="shared" si="629"/>
        <v>0</v>
      </c>
      <c r="HA106" s="215">
        <f t="shared" si="629"/>
        <v>0</v>
      </c>
      <c r="HB106" s="215">
        <f t="shared" si="629"/>
        <v>0</v>
      </c>
      <c r="HC106" s="215">
        <f t="shared" si="629"/>
        <v>0</v>
      </c>
      <c r="HD106" s="215">
        <f t="shared" si="629"/>
        <v>0</v>
      </c>
      <c r="HE106" s="215">
        <f t="shared" si="629"/>
        <v>0</v>
      </c>
      <c r="HF106" s="215">
        <f t="shared" si="629"/>
        <v>0</v>
      </c>
      <c r="HG106" s="215">
        <f t="shared" si="629"/>
        <v>0</v>
      </c>
      <c r="HH106" s="215">
        <f t="shared" si="629"/>
        <v>0</v>
      </c>
      <c r="HI106" s="215">
        <f t="shared" si="629"/>
        <v>0</v>
      </c>
      <c r="HJ106" s="215">
        <f t="shared" si="629"/>
        <v>0</v>
      </c>
      <c r="HK106" s="215">
        <f t="shared" si="629"/>
        <v>0</v>
      </c>
      <c r="HL106" s="215">
        <f t="shared" si="629"/>
        <v>0</v>
      </c>
      <c r="HM106" s="215">
        <f t="shared" si="629"/>
        <v>0</v>
      </c>
      <c r="HN106" s="215">
        <f t="shared" si="629"/>
        <v>0</v>
      </c>
      <c r="HO106" s="215">
        <f t="shared" si="629"/>
        <v>0</v>
      </c>
      <c r="HP106" s="215">
        <f t="shared" si="629"/>
        <v>0</v>
      </c>
      <c r="HQ106" s="215">
        <f t="shared" si="629"/>
        <v>0</v>
      </c>
      <c r="HR106" s="215">
        <f t="shared" si="629"/>
        <v>0</v>
      </c>
      <c r="HS106" s="215">
        <f t="shared" si="629"/>
        <v>0</v>
      </c>
      <c r="HT106" s="215">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5">
        <f>IF(AND($F$112&gt;0,$F$113&gt;0),IF(AND(AA104&gt;$F$112,OR(AA104&lt;$F$113,AA104=$F$113)),DX104,0),"")</f>
        <v>4.0649109378083288E-5</v>
      </c>
      <c r="DY107" s="215">
        <f t="shared" ref="DY107:GJ107" si="630">IF(AND($F$112&gt;0,$F$113&gt;0),IF(AND(AB104&gt;$F$112,OR(AB104&lt;$F$113,AB104=$F$113)),DY104,0),"")</f>
        <v>4.8322686460079144E-5</v>
      </c>
      <c r="DZ107" s="215">
        <f t="shared" si="630"/>
        <v>5.7242481522280767E-5</v>
      </c>
      <c r="EA107" s="215">
        <f t="shared" si="630"/>
        <v>6.7569885177317027E-5</v>
      </c>
      <c r="EB107" s="215">
        <f t="shared" si="630"/>
        <v>7.9479523625829778E-5</v>
      </c>
      <c r="EC107" s="215">
        <f t="shared" si="630"/>
        <v>9.315896956458551E-5</v>
      </c>
      <c r="ED107" s="215">
        <f t="shared" si="630"/>
        <v>1.0880815419512736E-4</v>
      </c>
      <c r="EE107" s="215">
        <f t="shared" si="630"/>
        <v>1.2663844121496887E-4</v>
      </c>
      <c r="EF107" s="215">
        <f t="shared" si="630"/>
        <v>1.4687132589145051E-4</v>
      </c>
      <c r="EG107" s="215">
        <f t="shared" si="630"/>
        <v>1.6973672604051005E-4</v>
      </c>
      <c r="EH107" s="215">
        <f t="shared" si="630"/>
        <v>1.9547083708653182E-4</v>
      </c>
      <c r="EI107" s="215">
        <f t="shared" si="630"/>
        <v>2.2431353045235025E-4</v>
      </c>
      <c r="EJ107" s="215">
        <f t="shared" si="630"/>
        <v>2.565052833568256E-4</v>
      </c>
      <c r="EK107" s="215">
        <f t="shared" si="630"/>
        <v>2.9228363865700684E-4</v>
      </c>
      <c r="EL107" s="215">
        <f t="shared" si="630"/>
        <v>3.3187920556954222E-4</v>
      </c>
      <c r="EM107" s="215">
        <f t="shared" si="630"/>
        <v>0</v>
      </c>
      <c r="EN107" s="215">
        <f t="shared" si="630"/>
        <v>0</v>
      </c>
      <c r="EO107" s="215">
        <f t="shared" si="630"/>
        <v>0</v>
      </c>
      <c r="EP107" s="215">
        <f t="shared" si="630"/>
        <v>0</v>
      </c>
      <c r="EQ107" s="215">
        <f t="shared" si="630"/>
        <v>0</v>
      </c>
      <c r="ER107" s="215">
        <f t="shared" si="630"/>
        <v>0</v>
      </c>
      <c r="ES107" s="215">
        <f t="shared" si="630"/>
        <v>0</v>
      </c>
      <c r="ET107" s="215">
        <f t="shared" si="630"/>
        <v>0</v>
      </c>
      <c r="EU107" s="215">
        <f t="shared" si="630"/>
        <v>0</v>
      </c>
      <c r="EV107" s="215">
        <f t="shared" si="630"/>
        <v>0</v>
      </c>
      <c r="EW107" s="215">
        <f t="shared" si="630"/>
        <v>0</v>
      </c>
      <c r="EX107" s="215">
        <f t="shared" si="630"/>
        <v>0</v>
      </c>
      <c r="EY107" s="215">
        <f t="shared" si="630"/>
        <v>0</v>
      </c>
      <c r="EZ107" s="215">
        <f t="shared" si="630"/>
        <v>0</v>
      </c>
      <c r="FA107" s="215">
        <f t="shared" si="630"/>
        <v>0</v>
      </c>
      <c r="FB107" s="215">
        <f t="shared" si="630"/>
        <v>0</v>
      </c>
      <c r="FC107" s="215">
        <f t="shared" si="630"/>
        <v>0</v>
      </c>
      <c r="FD107" s="215">
        <f t="shared" si="630"/>
        <v>0</v>
      </c>
      <c r="FE107" s="215">
        <f t="shared" si="630"/>
        <v>0</v>
      </c>
      <c r="FF107" s="215">
        <f t="shared" si="630"/>
        <v>0</v>
      </c>
      <c r="FG107" s="215">
        <f t="shared" si="630"/>
        <v>0</v>
      </c>
      <c r="FH107" s="215">
        <f t="shared" si="630"/>
        <v>0</v>
      </c>
      <c r="FI107" s="215">
        <f t="shared" si="630"/>
        <v>0</v>
      </c>
      <c r="FJ107" s="215">
        <f t="shared" si="630"/>
        <v>0</v>
      </c>
      <c r="FK107" s="215">
        <f t="shared" si="630"/>
        <v>0</v>
      </c>
      <c r="FL107" s="215">
        <f t="shared" si="630"/>
        <v>0</v>
      </c>
      <c r="FM107" s="215">
        <f t="shared" si="630"/>
        <v>0</v>
      </c>
      <c r="FN107" s="215">
        <f t="shared" si="630"/>
        <v>0</v>
      </c>
      <c r="FO107" s="215">
        <f t="shared" si="630"/>
        <v>0</v>
      </c>
      <c r="FP107" s="215">
        <f t="shared" si="630"/>
        <v>0</v>
      </c>
      <c r="FQ107" s="215">
        <f t="shared" si="630"/>
        <v>0</v>
      </c>
      <c r="FR107" s="215">
        <f t="shared" si="630"/>
        <v>0</v>
      </c>
      <c r="FS107" s="215">
        <f t="shared" si="630"/>
        <v>0</v>
      </c>
      <c r="FT107" s="215">
        <f t="shared" si="630"/>
        <v>0</v>
      </c>
      <c r="FU107" s="215">
        <f t="shared" si="630"/>
        <v>0</v>
      </c>
      <c r="FV107" s="215">
        <f t="shared" si="630"/>
        <v>0</v>
      </c>
      <c r="FW107" s="215">
        <f t="shared" si="630"/>
        <v>0</v>
      </c>
      <c r="FX107" s="215">
        <f t="shared" si="630"/>
        <v>0</v>
      </c>
      <c r="FY107" s="215">
        <f t="shared" si="630"/>
        <v>0</v>
      </c>
      <c r="FZ107" s="215">
        <f t="shared" si="630"/>
        <v>0</v>
      </c>
      <c r="GA107" s="215">
        <f t="shared" si="630"/>
        <v>0</v>
      </c>
      <c r="GB107" s="215">
        <f t="shared" si="630"/>
        <v>0</v>
      </c>
      <c r="GC107" s="215">
        <f t="shared" si="630"/>
        <v>0</v>
      </c>
      <c r="GD107" s="215">
        <f t="shared" si="630"/>
        <v>0</v>
      </c>
      <c r="GE107" s="215">
        <f t="shared" si="630"/>
        <v>0</v>
      </c>
      <c r="GF107" s="215">
        <f t="shared" si="630"/>
        <v>0</v>
      </c>
      <c r="GG107" s="215">
        <f t="shared" si="630"/>
        <v>0</v>
      </c>
      <c r="GH107" s="215">
        <f t="shared" si="630"/>
        <v>0</v>
      </c>
      <c r="GI107" s="215">
        <f t="shared" si="630"/>
        <v>0</v>
      </c>
      <c r="GJ107" s="215">
        <f t="shared" si="630"/>
        <v>0</v>
      </c>
      <c r="GK107" s="215">
        <f t="shared" ref="GK107:HT107" si="631">IF(AND($F$112&gt;0,$F$113&gt;0),IF(AND(CN104&gt;$F$112,OR(CN104&lt;$F$113,CN104=$F$113)),GK104,0),"")</f>
        <v>0</v>
      </c>
      <c r="GL107" s="215">
        <f t="shared" si="631"/>
        <v>0</v>
      </c>
      <c r="GM107" s="215">
        <f t="shared" si="631"/>
        <v>0</v>
      </c>
      <c r="GN107" s="215">
        <f t="shared" si="631"/>
        <v>0</v>
      </c>
      <c r="GO107" s="215">
        <f t="shared" si="631"/>
        <v>0</v>
      </c>
      <c r="GP107" s="215">
        <f t="shared" si="631"/>
        <v>0</v>
      </c>
      <c r="GQ107" s="215">
        <f t="shared" si="631"/>
        <v>0</v>
      </c>
      <c r="GR107" s="215">
        <f t="shared" si="631"/>
        <v>0</v>
      </c>
      <c r="GS107" s="215">
        <f t="shared" si="631"/>
        <v>0</v>
      </c>
      <c r="GT107" s="215">
        <f t="shared" si="631"/>
        <v>0</v>
      </c>
      <c r="GU107" s="215">
        <f t="shared" si="631"/>
        <v>0</v>
      </c>
      <c r="GV107" s="215">
        <f t="shared" si="631"/>
        <v>0</v>
      </c>
      <c r="GW107" s="215">
        <f t="shared" si="631"/>
        <v>0</v>
      </c>
      <c r="GX107" s="215">
        <f t="shared" si="631"/>
        <v>0</v>
      </c>
      <c r="GY107" s="215">
        <f t="shared" si="631"/>
        <v>0</v>
      </c>
      <c r="GZ107" s="215">
        <f t="shared" si="631"/>
        <v>0</v>
      </c>
      <c r="HA107" s="215">
        <f t="shared" si="631"/>
        <v>0</v>
      </c>
      <c r="HB107" s="215">
        <f t="shared" si="631"/>
        <v>0</v>
      </c>
      <c r="HC107" s="215">
        <f t="shared" si="631"/>
        <v>0</v>
      </c>
      <c r="HD107" s="215">
        <f t="shared" si="631"/>
        <v>0</v>
      </c>
      <c r="HE107" s="215">
        <f t="shared" si="631"/>
        <v>0</v>
      </c>
      <c r="HF107" s="215">
        <f t="shared" si="631"/>
        <v>0</v>
      </c>
      <c r="HG107" s="215">
        <f t="shared" si="631"/>
        <v>0</v>
      </c>
      <c r="HH107" s="215">
        <f t="shared" si="631"/>
        <v>0</v>
      </c>
      <c r="HI107" s="215">
        <f t="shared" si="631"/>
        <v>0</v>
      </c>
      <c r="HJ107" s="215">
        <f t="shared" si="631"/>
        <v>0</v>
      </c>
      <c r="HK107" s="215">
        <f t="shared" si="631"/>
        <v>0</v>
      </c>
      <c r="HL107" s="215">
        <f t="shared" si="631"/>
        <v>0</v>
      </c>
      <c r="HM107" s="215">
        <f t="shared" si="631"/>
        <v>0</v>
      </c>
      <c r="HN107" s="215">
        <f t="shared" si="631"/>
        <v>0</v>
      </c>
      <c r="HO107" s="215">
        <f t="shared" si="631"/>
        <v>0</v>
      </c>
      <c r="HP107" s="215">
        <f t="shared" si="631"/>
        <v>0</v>
      </c>
      <c r="HQ107" s="215">
        <f t="shared" si="631"/>
        <v>0</v>
      </c>
      <c r="HR107" s="215">
        <f t="shared" si="631"/>
        <v>0</v>
      </c>
      <c r="HS107" s="215">
        <f t="shared" si="631"/>
        <v>0</v>
      </c>
      <c r="HT107" s="215">
        <f t="shared" si="631"/>
        <v>0</v>
      </c>
    </row>
    <row r="108" spans="1:228" ht="15.75" x14ac:dyDescent="0.25">
      <c r="A108" s="5"/>
      <c r="B108" s="5"/>
      <c r="C108" s="5"/>
      <c r="D108" s="5"/>
      <c r="E108" s="33" t="s">
        <v>31</v>
      </c>
      <c r="F108" s="102">
        <v>0.8</v>
      </c>
      <c r="G108" s="38" t="s">
        <v>35</v>
      </c>
      <c r="H108" s="5"/>
      <c r="J108" s="40"/>
      <c r="K108" s="5"/>
      <c r="L108" s="5"/>
      <c r="M108" s="5"/>
      <c r="N108" s="5"/>
      <c r="O108" s="5"/>
      <c r="P108" s="5"/>
      <c r="Q108" s="5"/>
      <c r="R108" s="5"/>
      <c r="S108" s="5"/>
      <c r="T108" s="5"/>
      <c r="U108" s="5"/>
      <c r="V108" s="5"/>
      <c r="W108" s="5"/>
      <c r="X108" s="5"/>
      <c r="Y108" s="5"/>
      <c r="DX108" s="215">
        <f>IF(AND($F$112&gt;0,$F$113&gt;0),IF(AND(AA104&gt;$F$113),DX104,0),"")</f>
        <v>0</v>
      </c>
      <c r="DY108" s="215">
        <f t="shared" ref="DY108:GJ108" si="632">IF(AND($F$112&gt;0,$F$113&gt;0),IF(AND(AB104&gt;$F$113),DY104,0),"")</f>
        <v>0</v>
      </c>
      <c r="DZ108" s="215">
        <f t="shared" si="632"/>
        <v>0</v>
      </c>
      <c r="EA108" s="215">
        <f t="shared" si="632"/>
        <v>0</v>
      </c>
      <c r="EB108" s="215">
        <f t="shared" si="632"/>
        <v>0</v>
      </c>
      <c r="EC108" s="215">
        <f t="shared" si="632"/>
        <v>0</v>
      </c>
      <c r="ED108" s="215">
        <f t="shared" si="632"/>
        <v>0</v>
      </c>
      <c r="EE108" s="215">
        <f t="shared" si="632"/>
        <v>0</v>
      </c>
      <c r="EF108" s="215">
        <f t="shared" si="632"/>
        <v>0</v>
      </c>
      <c r="EG108" s="215">
        <f t="shared" si="632"/>
        <v>0</v>
      </c>
      <c r="EH108" s="215">
        <f t="shared" si="632"/>
        <v>0</v>
      </c>
      <c r="EI108" s="215">
        <f t="shared" si="632"/>
        <v>0</v>
      </c>
      <c r="EJ108" s="215">
        <f t="shared" si="632"/>
        <v>0</v>
      </c>
      <c r="EK108" s="215">
        <f t="shared" si="632"/>
        <v>0</v>
      </c>
      <c r="EL108" s="215">
        <f t="shared" si="632"/>
        <v>0</v>
      </c>
      <c r="EM108" s="215">
        <f t="shared" si="632"/>
        <v>3.7551122577269321E-4</v>
      </c>
      <c r="EN108" s="215">
        <f t="shared" si="632"/>
        <v>4.2338274427695043E-4</v>
      </c>
      <c r="EO108" s="215">
        <f t="shared" si="632"/>
        <v>4.7567544022835464E-4</v>
      </c>
      <c r="EP108" s="215">
        <f t="shared" si="632"/>
        <v>5.3254418906440392E-4</v>
      </c>
      <c r="EQ108" s="215">
        <f t="shared" si="632"/>
        <v>5.9411144369483557E-4</v>
      </c>
      <c r="ER108" s="215">
        <f t="shared" si="632"/>
        <v>6.6046153808235351E-4</v>
      </c>
      <c r="ES108" s="215">
        <f t="shared" si="632"/>
        <v>7.3163503115639442E-4</v>
      </c>
      <c r="ET108" s="215">
        <f t="shared" si="632"/>
        <v>8.0762322178035302E-4</v>
      </c>
      <c r="EU108" s="215">
        <f t="shared" si="632"/>
        <v>8.8836297587461253E-4</v>
      </c>
      <c r="EV108" s="215">
        <f t="shared" si="632"/>
        <v>9.7373201415549692E-4</v>
      </c>
      <c r="EW108" s="215">
        <f t="shared" si="632"/>
        <v>1.0635448127080645E-3</v>
      </c>
      <c r="EX108" s="215">
        <f t="shared" si="632"/>
        <v>1.1575492682638444E-3</v>
      </c>
      <c r="EY108" s="215">
        <f t="shared" si="632"/>
        <v>1.2554242751974863E-3</v>
      </c>
      <c r="EZ108" s="215">
        <f t="shared" si="632"/>
        <v>1.3567783516087173E-3</v>
      </c>
      <c r="FA108" s="215">
        <f t="shared" si="632"/>
        <v>1.4611494372869461E-3</v>
      </c>
      <c r="FB108" s="215">
        <f t="shared" si="632"/>
        <v>1.5680059669026846E-3</v>
      </c>
      <c r="FC108" s="215">
        <f t="shared" si="632"/>
        <v>1.6767492976520432E-3</v>
      </c>
      <c r="FD108" s="215">
        <f t="shared" si="632"/>
        <v>1.7867175422062072E-3</v>
      </c>
      <c r="FE108" s="215">
        <f t="shared" si="632"/>
        <v>1.8971908257834048E-3</v>
      </c>
      <c r="FF108" s="215">
        <f t="shared" si="632"/>
        <v>2.0073979512417509E-3</v>
      </c>
      <c r="FG108" s="215">
        <f t="shared" si="632"/>
        <v>2.1165244192242303E-3</v>
      </c>
      <c r="FH108" s="215">
        <f t="shared" si="632"/>
        <v>2.223721712644091E-3</v>
      </c>
      <c r="FI108" s="215">
        <f t="shared" si="632"/>
        <v>2.3281177173539573E-3</v>
      </c>
      <c r="FJ108" s="215">
        <f t="shared" si="632"/>
        <v>2.4288281149306467E-3</v>
      </c>
      <c r="FK108" s="215">
        <f t="shared" si="632"/>
        <v>2.524968550381668E-3</v>
      </c>
      <c r="FL108" s="215">
        <f t="shared" si="632"/>
        <v>2.6156673484580297E-3</v>
      </c>
      <c r="FM108" s="215">
        <f t="shared" si="632"/>
        <v>2.7000785282781515E-3</v>
      </c>
      <c r="FN108" s="215">
        <f t="shared" si="632"/>
        <v>2.7773948481349064E-3</v>
      </c>
      <c r="FO108" s="215">
        <f t="shared" si="632"/>
        <v>2.8468606015008835E-3</v>
      </c>
      <c r="FP108" s="215">
        <f t="shared" si="632"/>
        <v>2.9077838819777662E-3</v>
      </c>
      <c r="FQ108" s="215">
        <f t="shared" si="632"/>
        <v>2.9595480396172979E-3</v>
      </c>
      <c r="FR108" s="215">
        <f t="shared" si="632"/>
        <v>3.0016220637650547E-3</v>
      </c>
      <c r="FS108" s="215">
        <f t="shared" si="632"/>
        <v>3.0335696481519573E-3</v>
      </c>
      <c r="FT108" s="215">
        <f t="shared" si="632"/>
        <v>3.05505672190662E-3</v>
      </c>
      <c r="FU108" s="215">
        <f t="shared" si="632"/>
        <v>3.065857264736945E-3</v>
      </c>
      <c r="FV108" s="215">
        <f t="shared" si="632"/>
        <v>3.0658572647369463E-3</v>
      </c>
      <c r="FW108" s="215">
        <f t="shared" si="632"/>
        <v>3.0550567219066248E-3</v>
      </c>
      <c r="FX108" s="215">
        <f t="shared" si="632"/>
        <v>3.0335696481519647E-3</v>
      </c>
      <c r="FY108" s="215">
        <f t="shared" si="632"/>
        <v>3.0016220637650646E-3</v>
      </c>
      <c r="FZ108" s="215">
        <f t="shared" si="632"/>
        <v>2.9595480396173105E-3</v>
      </c>
      <c r="GA108" s="215">
        <f t="shared" si="632"/>
        <v>2.9077838819777809E-3</v>
      </c>
      <c r="GB108" s="215">
        <f t="shared" si="632"/>
        <v>2.8468606015009008E-3</v>
      </c>
      <c r="GC108" s="215">
        <f t="shared" si="632"/>
        <v>2.7773948481349259E-3</v>
      </c>
      <c r="GD108" s="215">
        <f t="shared" si="632"/>
        <v>2.7000785282781728E-3</v>
      </c>
      <c r="GE108" s="215">
        <f t="shared" si="632"/>
        <v>2.6156673484580531E-3</v>
      </c>
      <c r="GF108" s="215">
        <f t="shared" si="632"/>
        <v>2.5249685503816927E-3</v>
      </c>
      <c r="GG108" s="215">
        <f t="shared" si="632"/>
        <v>2.4288281149306727E-3</v>
      </c>
      <c r="GH108" s="215">
        <f t="shared" si="632"/>
        <v>2.3281177173539846E-3</v>
      </c>
      <c r="GI108" s="215">
        <f t="shared" si="632"/>
        <v>2.2237217126441192E-3</v>
      </c>
      <c r="GJ108" s="215">
        <f t="shared" si="632"/>
        <v>2.1165244192242593E-3</v>
      </c>
      <c r="GK108" s="215">
        <f t="shared" ref="GK108:HT108" si="633">IF(AND($F$112&gt;0,$F$113&gt;0),IF(AND(CN104&gt;$F$113),GK104,0),"")</f>
        <v>2.00739795124178E-3</v>
      </c>
      <c r="GL108" s="215">
        <f t="shared" si="633"/>
        <v>1.897190825783434E-3</v>
      </c>
      <c r="GM108" s="215">
        <f t="shared" si="633"/>
        <v>1.786717542206236E-3</v>
      </c>
      <c r="GN108" s="215">
        <f t="shared" si="633"/>
        <v>1.6767492976520722E-3</v>
      </c>
      <c r="GO108" s="215">
        <f t="shared" si="633"/>
        <v>1.5680059669027134E-3</v>
      </c>
      <c r="GP108" s="215">
        <f t="shared" si="633"/>
        <v>1.4611494372869741E-3</v>
      </c>
      <c r="GQ108" s="215">
        <f t="shared" si="633"/>
        <v>1.3567783516087446E-3</v>
      </c>
      <c r="GR108" s="215">
        <f t="shared" si="633"/>
        <v>1.2554242751975128E-3</v>
      </c>
      <c r="GS108" s="215">
        <f t="shared" si="633"/>
        <v>1.1575492682638694E-3</v>
      </c>
      <c r="GT108" s="215">
        <f t="shared" si="633"/>
        <v>1.063544812708089E-3</v>
      </c>
      <c r="GU108" s="215">
        <f t="shared" si="633"/>
        <v>9.7373201415552012E-4</v>
      </c>
      <c r="GV108" s="215">
        <f t="shared" si="633"/>
        <v>8.883629758746341E-4</v>
      </c>
      <c r="GW108" s="215">
        <f t="shared" si="633"/>
        <v>8.0762322178037373E-4</v>
      </c>
      <c r="GX108" s="215">
        <f t="shared" si="633"/>
        <v>7.3163503115641383E-4</v>
      </c>
      <c r="GY108" s="215">
        <f t="shared" si="633"/>
        <v>6.6046153808237173E-4</v>
      </c>
      <c r="GZ108" s="215">
        <f t="shared" si="633"/>
        <v>5.9411144369485259E-4</v>
      </c>
      <c r="HA108" s="215">
        <f t="shared" si="633"/>
        <v>5.3254418906441964E-4</v>
      </c>
      <c r="HB108" s="215">
        <f t="shared" si="633"/>
        <v>4.7567544022836917E-4</v>
      </c>
      <c r="HC108" s="215">
        <f t="shared" si="633"/>
        <v>4.2338274427696442E-4</v>
      </c>
      <c r="HD108" s="215">
        <f t="shared" si="633"/>
        <v>3.755112257727065E-4</v>
      </c>
      <c r="HE108" s="215">
        <f t="shared" si="633"/>
        <v>3.3187920556955491E-4</v>
      </c>
      <c r="HF108" s="215">
        <f t="shared" si="633"/>
        <v>2.9228363865701893E-4</v>
      </c>
      <c r="HG108" s="215">
        <f t="shared" si="633"/>
        <v>2.5650528335683726E-4</v>
      </c>
      <c r="HH108" s="215">
        <f t="shared" si="633"/>
        <v>2.2431353045236101E-4</v>
      </c>
      <c r="HI108" s="215">
        <f t="shared" si="633"/>
        <v>1.9547083708654182E-4</v>
      </c>
      <c r="HJ108" s="215">
        <f t="shared" si="633"/>
        <v>1.6973672604051932E-4</v>
      </c>
      <c r="HK108" s="215">
        <f t="shared" si="633"/>
        <v>1.4687132589145905E-4</v>
      </c>
      <c r="HL108" s="215">
        <f t="shared" si="633"/>
        <v>1.2663844121497668E-4</v>
      </c>
      <c r="HM108" s="215">
        <f t="shared" si="633"/>
        <v>1.0880815419513445E-4</v>
      </c>
      <c r="HN108" s="215">
        <f t="shared" si="633"/>
        <v>9.3158969564591961E-5</v>
      </c>
      <c r="HO108" s="215">
        <f t="shared" si="633"/>
        <v>7.9479523625835619E-5</v>
      </c>
      <c r="HP108" s="215">
        <f t="shared" si="633"/>
        <v>6.7569885177322259E-5</v>
      </c>
      <c r="HQ108" s="215">
        <f t="shared" si="633"/>
        <v>5.7242481522285443E-5</v>
      </c>
      <c r="HR108" s="215">
        <f t="shared" si="633"/>
        <v>4.8322686460083264E-5</v>
      </c>
      <c r="HS108" s="215">
        <f t="shared" si="633"/>
        <v>4.0649109378086927E-5</v>
      </c>
      <c r="HT108" s="215">
        <f t="shared" si="633"/>
        <v>3.4073625434037545E-5</v>
      </c>
    </row>
    <row r="109" spans="1:228" ht="15.75" x14ac:dyDescent="0.25">
      <c r="A109" s="5"/>
      <c r="B109" s="5"/>
      <c r="C109" s="5"/>
      <c r="E109" s="33" t="s">
        <v>30</v>
      </c>
      <c r="F109" s="80">
        <f>IF(AND(F108&gt;0,F108&lt;1,NOT(O104="")),_xlfn.NORM.INV((1-$F$108)/2,$K$104,$O$104),"")</f>
        <v>1105.312651699755</v>
      </c>
      <c r="G109" s="115"/>
      <c r="H109" s="115"/>
      <c r="I109" s="39"/>
      <c r="J109" s="2"/>
      <c r="K109" s="5"/>
      <c r="L109" s="5"/>
      <c r="M109" s="5"/>
      <c r="N109" s="5"/>
      <c r="O109" s="5"/>
      <c r="P109" s="5"/>
      <c r="Q109" s="5"/>
      <c r="R109" s="5"/>
      <c r="S109" s="5"/>
      <c r="T109" s="5"/>
      <c r="U109" s="5"/>
      <c r="V109" s="5"/>
      <c r="W109" s="5"/>
      <c r="X109" s="5"/>
      <c r="Y109" s="5"/>
      <c r="DX109" s="277">
        <f>MAX(DX106:DX108)</f>
        <v>4.0649109378083288E-5</v>
      </c>
      <c r="DY109" s="277">
        <f t="shared" ref="DY109:GJ109" si="634">MAX(DY106:DY108)</f>
        <v>4.8322686460079144E-5</v>
      </c>
      <c r="DZ109" s="277">
        <f t="shared" si="634"/>
        <v>5.7242481522280767E-5</v>
      </c>
      <c r="EA109" s="277">
        <f t="shared" si="634"/>
        <v>6.7569885177317027E-5</v>
      </c>
      <c r="EB109" s="277">
        <f t="shared" si="634"/>
        <v>7.9479523625829778E-5</v>
      </c>
      <c r="EC109" s="277">
        <f t="shared" si="634"/>
        <v>9.315896956458551E-5</v>
      </c>
      <c r="ED109" s="277">
        <f t="shared" si="634"/>
        <v>1.0880815419512736E-4</v>
      </c>
      <c r="EE109" s="277">
        <f t="shared" si="634"/>
        <v>1.2663844121496887E-4</v>
      </c>
      <c r="EF109" s="277">
        <f t="shared" si="634"/>
        <v>1.4687132589145051E-4</v>
      </c>
      <c r="EG109" s="277">
        <f t="shared" si="634"/>
        <v>1.6973672604051005E-4</v>
      </c>
      <c r="EH109" s="277">
        <f t="shared" si="634"/>
        <v>1.9547083708653182E-4</v>
      </c>
      <c r="EI109" s="277">
        <f t="shared" si="634"/>
        <v>2.2431353045235025E-4</v>
      </c>
      <c r="EJ109" s="277">
        <f t="shared" si="634"/>
        <v>2.565052833568256E-4</v>
      </c>
      <c r="EK109" s="277">
        <f t="shared" si="634"/>
        <v>2.9228363865700684E-4</v>
      </c>
      <c r="EL109" s="277">
        <f t="shared" si="634"/>
        <v>3.3187920556954222E-4</v>
      </c>
      <c r="EM109" s="277">
        <f t="shared" si="634"/>
        <v>3.7551122577269321E-4</v>
      </c>
      <c r="EN109" s="277">
        <f t="shared" si="634"/>
        <v>4.2338274427695043E-4</v>
      </c>
      <c r="EO109" s="277">
        <f t="shared" si="634"/>
        <v>4.7567544022835464E-4</v>
      </c>
      <c r="EP109" s="277">
        <f t="shared" si="634"/>
        <v>5.3254418906440392E-4</v>
      </c>
      <c r="EQ109" s="277">
        <f t="shared" si="634"/>
        <v>5.9411144369483557E-4</v>
      </c>
      <c r="ER109" s="277">
        <f t="shared" si="634"/>
        <v>6.6046153808235351E-4</v>
      </c>
      <c r="ES109" s="277">
        <f t="shared" si="634"/>
        <v>7.3163503115639442E-4</v>
      </c>
      <c r="ET109" s="277">
        <f t="shared" si="634"/>
        <v>8.0762322178035302E-4</v>
      </c>
      <c r="EU109" s="277">
        <f t="shared" si="634"/>
        <v>8.8836297587461253E-4</v>
      </c>
      <c r="EV109" s="277">
        <f t="shared" si="634"/>
        <v>9.7373201415549692E-4</v>
      </c>
      <c r="EW109" s="277">
        <f t="shared" si="634"/>
        <v>1.0635448127080645E-3</v>
      </c>
      <c r="EX109" s="277">
        <f t="shared" si="634"/>
        <v>1.1575492682638444E-3</v>
      </c>
      <c r="EY109" s="277">
        <f t="shared" si="634"/>
        <v>1.2554242751974863E-3</v>
      </c>
      <c r="EZ109" s="277">
        <f t="shared" si="634"/>
        <v>1.3567783516087173E-3</v>
      </c>
      <c r="FA109" s="277">
        <f t="shared" si="634"/>
        <v>1.4611494372869461E-3</v>
      </c>
      <c r="FB109" s="277">
        <f t="shared" si="634"/>
        <v>1.5680059669026846E-3</v>
      </c>
      <c r="FC109" s="277">
        <f t="shared" si="634"/>
        <v>1.6767492976520432E-3</v>
      </c>
      <c r="FD109" s="277">
        <f t="shared" si="634"/>
        <v>1.7867175422062072E-3</v>
      </c>
      <c r="FE109" s="277">
        <f t="shared" si="634"/>
        <v>1.8971908257834048E-3</v>
      </c>
      <c r="FF109" s="277">
        <f t="shared" si="634"/>
        <v>2.0073979512417509E-3</v>
      </c>
      <c r="FG109" s="277">
        <f t="shared" si="634"/>
        <v>2.1165244192242303E-3</v>
      </c>
      <c r="FH109" s="277">
        <f t="shared" si="634"/>
        <v>2.223721712644091E-3</v>
      </c>
      <c r="FI109" s="277">
        <f t="shared" si="634"/>
        <v>2.3281177173539573E-3</v>
      </c>
      <c r="FJ109" s="277">
        <f t="shared" si="634"/>
        <v>2.4288281149306467E-3</v>
      </c>
      <c r="FK109" s="277">
        <f t="shared" si="634"/>
        <v>2.524968550381668E-3</v>
      </c>
      <c r="FL109" s="277">
        <f t="shared" si="634"/>
        <v>2.6156673484580297E-3</v>
      </c>
      <c r="FM109" s="277">
        <f t="shared" si="634"/>
        <v>2.7000785282781515E-3</v>
      </c>
      <c r="FN109" s="277">
        <f t="shared" si="634"/>
        <v>2.7773948481349064E-3</v>
      </c>
      <c r="FO109" s="277">
        <f t="shared" si="634"/>
        <v>2.8468606015008835E-3</v>
      </c>
      <c r="FP109" s="277">
        <f t="shared" si="634"/>
        <v>2.9077838819777662E-3</v>
      </c>
      <c r="FQ109" s="277">
        <f t="shared" si="634"/>
        <v>2.9595480396172979E-3</v>
      </c>
      <c r="FR109" s="277">
        <f t="shared" si="634"/>
        <v>3.0016220637650547E-3</v>
      </c>
      <c r="FS109" s="277">
        <f t="shared" si="634"/>
        <v>3.0335696481519573E-3</v>
      </c>
      <c r="FT109" s="277">
        <f t="shared" si="634"/>
        <v>3.05505672190662E-3</v>
      </c>
      <c r="FU109" s="277">
        <f t="shared" si="634"/>
        <v>3.065857264736945E-3</v>
      </c>
      <c r="FV109" s="277">
        <f t="shared" si="634"/>
        <v>3.0658572647369463E-3</v>
      </c>
      <c r="FW109" s="277">
        <f t="shared" si="634"/>
        <v>3.0550567219066248E-3</v>
      </c>
      <c r="FX109" s="277">
        <f t="shared" si="634"/>
        <v>3.0335696481519647E-3</v>
      </c>
      <c r="FY109" s="277">
        <f t="shared" si="634"/>
        <v>3.0016220637650646E-3</v>
      </c>
      <c r="FZ109" s="277">
        <f t="shared" si="634"/>
        <v>2.9595480396173105E-3</v>
      </c>
      <c r="GA109" s="277">
        <f t="shared" si="634"/>
        <v>2.9077838819777809E-3</v>
      </c>
      <c r="GB109" s="277">
        <f t="shared" si="634"/>
        <v>2.8468606015009008E-3</v>
      </c>
      <c r="GC109" s="277">
        <f t="shared" si="634"/>
        <v>2.7773948481349259E-3</v>
      </c>
      <c r="GD109" s="277">
        <f t="shared" si="634"/>
        <v>2.7000785282781728E-3</v>
      </c>
      <c r="GE109" s="277">
        <f t="shared" si="634"/>
        <v>2.6156673484580531E-3</v>
      </c>
      <c r="GF109" s="277">
        <f t="shared" si="634"/>
        <v>2.5249685503816927E-3</v>
      </c>
      <c r="GG109" s="277">
        <f t="shared" si="634"/>
        <v>2.4288281149306727E-3</v>
      </c>
      <c r="GH109" s="277">
        <f t="shared" si="634"/>
        <v>2.3281177173539846E-3</v>
      </c>
      <c r="GI109" s="277">
        <f t="shared" si="634"/>
        <v>2.2237217126441192E-3</v>
      </c>
      <c r="GJ109" s="277">
        <f t="shared" si="634"/>
        <v>2.1165244192242593E-3</v>
      </c>
      <c r="GK109" s="277">
        <f t="shared" ref="GK109:HT109" si="635">MAX(GK106:GK108)</f>
        <v>2.00739795124178E-3</v>
      </c>
      <c r="GL109" s="277">
        <f t="shared" si="635"/>
        <v>1.897190825783434E-3</v>
      </c>
      <c r="GM109" s="277">
        <f t="shared" si="635"/>
        <v>1.786717542206236E-3</v>
      </c>
      <c r="GN109" s="277">
        <f t="shared" si="635"/>
        <v>1.6767492976520722E-3</v>
      </c>
      <c r="GO109" s="277">
        <f t="shared" si="635"/>
        <v>1.5680059669027134E-3</v>
      </c>
      <c r="GP109" s="277">
        <f t="shared" si="635"/>
        <v>1.4611494372869741E-3</v>
      </c>
      <c r="GQ109" s="277">
        <f t="shared" si="635"/>
        <v>1.3567783516087446E-3</v>
      </c>
      <c r="GR109" s="277">
        <f t="shared" si="635"/>
        <v>1.2554242751975128E-3</v>
      </c>
      <c r="GS109" s="277">
        <f t="shared" si="635"/>
        <v>1.1575492682638694E-3</v>
      </c>
      <c r="GT109" s="277">
        <f t="shared" si="635"/>
        <v>1.063544812708089E-3</v>
      </c>
      <c r="GU109" s="277">
        <f t="shared" si="635"/>
        <v>9.7373201415552012E-4</v>
      </c>
      <c r="GV109" s="277">
        <f t="shared" si="635"/>
        <v>8.883629758746341E-4</v>
      </c>
      <c r="GW109" s="277">
        <f t="shared" si="635"/>
        <v>8.0762322178037373E-4</v>
      </c>
      <c r="GX109" s="277">
        <f t="shared" si="635"/>
        <v>7.3163503115641383E-4</v>
      </c>
      <c r="GY109" s="277">
        <f t="shared" si="635"/>
        <v>6.6046153808237173E-4</v>
      </c>
      <c r="GZ109" s="277">
        <f t="shared" si="635"/>
        <v>5.9411144369485259E-4</v>
      </c>
      <c r="HA109" s="277">
        <f t="shared" si="635"/>
        <v>5.3254418906441964E-4</v>
      </c>
      <c r="HB109" s="277">
        <f t="shared" si="635"/>
        <v>4.7567544022836917E-4</v>
      </c>
      <c r="HC109" s="277">
        <f t="shared" si="635"/>
        <v>4.2338274427696442E-4</v>
      </c>
      <c r="HD109" s="277">
        <f t="shared" si="635"/>
        <v>3.755112257727065E-4</v>
      </c>
      <c r="HE109" s="277">
        <f t="shared" si="635"/>
        <v>3.3187920556955491E-4</v>
      </c>
      <c r="HF109" s="277">
        <f t="shared" si="635"/>
        <v>2.9228363865701893E-4</v>
      </c>
      <c r="HG109" s="277">
        <f t="shared" si="635"/>
        <v>2.5650528335683726E-4</v>
      </c>
      <c r="HH109" s="277">
        <f t="shared" si="635"/>
        <v>2.2431353045236101E-4</v>
      </c>
      <c r="HI109" s="277">
        <f t="shared" si="635"/>
        <v>1.9547083708654182E-4</v>
      </c>
      <c r="HJ109" s="277">
        <f t="shared" si="635"/>
        <v>1.6973672604051932E-4</v>
      </c>
      <c r="HK109" s="277">
        <f t="shared" si="635"/>
        <v>1.4687132589145905E-4</v>
      </c>
      <c r="HL109" s="277">
        <f t="shared" si="635"/>
        <v>1.2663844121497668E-4</v>
      </c>
      <c r="HM109" s="277">
        <f t="shared" si="635"/>
        <v>1.0880815419513445E-4</v>
      </c>
      <c r="HN109" s="277">
        <f t="shared" si="635"/>
        <v>9.3158969564591961E-5</v>
      </c>
      <c r="HO109" s="277">
        <f t="shared" si="635"/>
        <v>7.9479523625835619E-5</v>
      </c>
      <c r="HP109" s="277">
        <f t="shared" si="635"/>
        <v>6.7569885177322259E-5</v>
      </c>
      <c r="HQ109" s="277">
        <f t="shared" si="635"/>
        <v>5.7242481522285443E-5</v>
      </c>
      <c r="HR109" s="277">
        <f t="shared" si="635"/>
        <v>4.8322686460083264E-5</v>
      </c>
      <c r="HS109" s="277">
        <f t="shared" si="635"/>
        <v>4.0649109378086927E-5</v>
      </c>
      <c r="HT109" s="277">
        <f t="shared" si="635"/>
        <v>3.4073625434037545E-5</v>
      </c>
    </row>
    <row r="110" spans="1:228" ht="15.75" x14ac:dyDescent="0.25">
      <c r="A110" s="5"/>
      <c r="B110" s="5"/>
      <c r="C110" s="5"/>
      <c r="D110" s="5"/>
      <c r="E110" s="33" t="s">
        <v>84</v>
      </c>
      <c r="F110" s="80">
        <f>IF(AND(F108&gt;0,F108&lt;1,NOT(O104="")),_xlfn.NORM.INV(($F$108+(1-$F$108)/2),$K$104,$O$104),"")</f>
        <v>1438.687348300245</v>
      </c>
      <c r="G110" s="115"/>
      <c r="H110" s="115"/>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81" t="s">
        <v>33</v>
      </c>
      <c r="F112" s="103">
        <v>800</v>
      </c>
      <c r="G112" s="116"/>
      <c r="H112" s="46" t="s">
        <v>37</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81" t="s">
        <v>34</v>
      </c>
      <c r="F113" s="103">
        <v>1000</v>
      </c>
      <c r="G113" s="116"/>
      <c r="H113" s="46" t="s">
        <v>38</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81" t="s">
        <v>85</v>
      </c>
      <c r="F114" s="43">
        <f>IF(AND($F$112&gt;0,$F$113&gt;0,$F$112&lt;$F$113,NOT(O104="")),_xlfn.NORM.DIST($F$113,$K$104,$O$104,TRUE)-_xlfn.NORM.DIST($F$112,$K$104,$O$104,TRUE),"")</f>
        <v>1.8111293053509461E-2</v>
      </c>
      <c r="G114" s="117"/>
      <c r="H114" s="46" t="s">
        <v>66</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81" t="s">
        <v>283</v>
      </c>
      <c r="F115" s="45">
        <f>IF(AND($F$112&gt;0,$F$113&gt;0,$F$112&lt;$F$113,NOT($O$104="")),_xlfn.NORM.DIST(F112,$K$104,$O$104,TRUE),"")</f>
        <v>1.423136788043007E-4</v>
      </c>
      <c r="G115" s="117"/>
      <c r="H115" s="46" t="s">
        <v>67</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81" t="s">
        <v>284</v>
      </c>
      <c r="F116" s="44">
        <f>IF(AND($F$112&gt;0,$F$113&gt;0,$F$112&lt;$F$113,NOT($O$104="")),1-_xlfn.NORM.DIST(F113,$K$104,$O$104,TRUE),"")</f>
        <v>0.9817463932676862</v>
      </c>
      <c r="G116" s="117"/>
      <c r="H116" s="46" t="s">
        <v>65</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10"/>
      <c r="H137" s="9"/>
      <c r="I137" s="9"/>
      <c r="J137" s="9"/>
      <c r="K137" s="8"/>
      <c r="L137" s="8"/>
      <c r="M137" s="8"/>
      <c r="N137" s="34"/>
      <c r="O137" s="8"/>
      <c r="P137" s="8"/>
      <c r="W137" s="5"/>
      <c r="X137" s="5"/>
      <c r="Y137" s="5"/>
    </row>
    <row r="138" spans="1:25" x14ac:dyDescent="0.25">
      <c r="A138" s="2"/>
      <c r="B138" s="10" t="s">
        <v>82</v>
      </c>
      <c r="C138" s="11"/>
      <c r="D138" s="11"/>
      <c r="E138" s="11"/>
      <c r="F138" s="11"/>
      <c r="G138" s="111"/>
      <c r="H138" s="12"/>
      <c r="I138" s="12"/>
      <c r="J138" s="12"/>
      <c r="K138" s="11"/>
      <c r="L138" s="11"/>
      <c r="M138" s="11"/>
      <c r="N138" s="13"/>
      <c r="O138" s="301"/>
      <c r="P138" s="11"/>
      <c r="W138" s="5"/>
      <c r="X138" s="5"/>
      <c r="Y138" s="5"/>
    </row>
    <row r="139" spans="1:25" x14ac:dyDescent="0.25">
      <c r="A139" s="2"/>
      <c r="B139" s="10" t="s">
        <v>92</v>
      </c>
      <c r="C139" s="11"/>
      <c r="D139" s="11"/>
      <c r="E139" s="11"/>
      <c r="F139" s="11"/>
      <c r="G139" s="111"/>
      <c r="H139" s="12"/>
      <c r="I139" s="12"/>
      <c r="J139" s="12"/>
      <c r="K139" s="11"/>
      <c r="L139" s="11"/>
      <c r="M139" s="11"/>
      <c r="N139" s="13"/>
      <c r="O139" s="301"/>
      <c r="P139" s="11"/>
      <c r="W139" s="5"/>
      <c r="X139" s="5"/>
      <c r="Y139" s="5"/>
    </row>
    <row r="140" spans="1:25" x14ac:dyDescent="0.25">
      <c r="A140" s="2"/>
      <c r="B140" s="10" t="s">
        <v>56</v>
      </c>
      <c r="C140" s="11"/>
      <c r="D140" s="11"/>
      <c r="E140" s="11"/>
      <c r="F140" s="11"/>
      <c r="G140" s="111"/>
      <c r="H140" s="12"/>
      <c r="I140" s="12"/>
      <c r="J140" s="12"/>
      <c r="K140" s="11"/>
      <c r="L140" s="11"/>
      <c r="M140" s="11"/>
      <c r="N140" s="13"/>
      <c r="O140" s="301"/>
      <c r="P140" s="11"/>
      <c r="W140" s="5"/>
      <c r="X140" s="5"/>
      <c r="Y140" s="5"/>
    </row>
    <row r="141" spans="1:25" x14ac:dyDescent="0.25">
      <c r="A141" s="2"/>
      <c r="B141" s="10" t="s">
        <v>57</v>
      </c>
      <c r="C141" s="11"/>
      <c r="D141" s="11"/>
      <c r="E141" s="11"/>
      <c r="F141" s="11"/>
      <c r="G141" s="111"/>
      <c r="H141" s="12"/>
      <c r="I141" s="12"/>
      <c r="J141" s="12"/>
      <c r="K141" s="11"/>
      <c r="L141" s="11"/>
      <c r="M141" s="11"/>
      <c r="N141" s="13"/>
      <c r="O141" s="301"/>
      <c r="P141" s="11"/>
      <c r="W141" s="5"/>
      <c r="X141" s="5"/>
      <c r="Y141" s="5"/>
    </row>
    <row r="142" spans="1:25" x14ac:dyDescent="0.25">
      <c r="A142" s="2"/>
      <c r="B142" s="10"/>
      <c r="C142" s="11"/>
      <c r="D142" s="11"/>
      <c r="E142" s="11"/>
      <c r="F142" s="11"/>
      <c r="G142" s="111"/>
      <c r="H142" s="12"/>
      <c r="I142" s="12"/>
      <c r="J142" s="12"/>
      <c r="K142" s="11"/>
      <c r="L142" s="11"/>
      <c r="M142" s="11"/>
      <c r="N142" s="13"/>
      <c r="O142" s="301"/>
      <c r="P142" s="11"/>
      <c r="W142" s="5"/>
      <c r="X142" s="5"/>
      <c r="Y142" s="5"/>
    </row>
    <row r="143" spans="1:25" x14ac:dyDescent="0.25">
      <c r="A143" s="2"/>
      <c r="B143" s="14" t="s">
        <v>8</v>
      </c>
      <c r="C143" s="11"/>
      <c r="D143" s="11"/>
      <c r="E143" s="11"/>
      <c r="F143" s="11"/>
      <c r="G143" s="111"/>
      <c r="H143" s="12"/>
      <c r="I143" s="12"/>
      <c r="J143" s="12"/>
      <c r="K143" s="11"/>
      <c r="L143" s="11"/>
      <c r="M143" s="11"/>
      <c r="N143" s="13"/>
      <c r="O143" s="301"/>
      <c r="P143" s="11"/>
      <c r="W143" s="5"/>
      <c r="X143" s="5"/>
      <c r="Y143" s="5"/>
    </row>
    <row r="144" spans="1:25" x14ac:dyDescent="0.25">
      <c r="A144" s="2"/>
      <c r="B144" s="10" t="s">
        <v>83</v>
      </c>
      <c r="C144" s="11"/>
      <c r="D144" s="11"/>
      <c r="E144" s="11"/>
      <c r="F144" s="11"/>
      <c r="G144" s="111"/>
      <c r="H144" s="12"/>
      <c r="I144" s="12"/>
      <c r="J144" s="12"/>
      <c r="K144" s="11"/>
      <c r="L144" s="11"/>
      <c r="M144" s="11"/>
      <c r="N144" s="13"/>
      <c r="O144" s="301"/>
      <c r="P144" s="11"/>
      <c r="W144" s="5"/>
      <c r="X144" s="5"/>
      <c r="Y144" s="5"/>
    </row>
    <row r="145" spans="1:25" x14ac:dyDescent="0.25">
      <c r="A145" s="2"/>
      <c r="B145" s="15"/>
      <c r="C145" s="16"/>
      <c r="D145" s="16"/>
      <c r="E145" s="16"/>
      <c r="F145" s="16"/>
      <c r="G145" s="11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4i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36" t="s">
        <v>146</v>
      </c>
      <c r="C148" s="336"/>
      <c r="D148" s="336"/>
      <c r="E148" s="336"/>
      <c r="F148" s="336"/>
      <c r="G148" s="336"/>
      <c r="H148" s="336"/>
      <c r="I148" s="336"/>
      <c r="J148" s="336"/>
      <c r="K148" s="48"/>
      <c r="L148" s="48"/>
      <c r="M148" s="48"/>
      <c r="N148" s="5"/>
      <c r="O148" s="5"/>
      <c r="P148" s="5"/>
      <c r="Q148" s="5"/>
      <c r="R148" s="5"/>
      <c r="S148" s="5"/>
      <c r="T148" s="5"/>
      <c r="U148" s="5"/>
      <c r="V148" s="5"/>
      <c r="W148" s="5"/>
      <c r="X148" s="5"/>
      <c r="Y148" s="5"/>
    </row>
    <row r="149" spans="1:25" x14ac:dyDescent="0.25">
      <c r="A149" s="2"/>
      <c r="B149" s="336" t="s">
        <v>147</v>
      </c>
      <c r="C149" s="336"/>
      <c r="D149" s="336"/>
      <c r="E149" s="336"/>
      <c r="F149" s="336"/>
      <c r="G149" s="336"/>
      <c r="H149" s="336"/>
      <c r="I149" s="336"/>
      <c r="J149" s="336"/>
      <c r="K149" s="48"/>
      <c r="L149" s="48"/>
      <c r="M149" s="48"/>
      <c r="N149" s="5"/>
      <c r="O149" s="5"/>
      <c r="P149" s="5"/>
      <c r="Q149" s="5"/>
      <c r="R149" s="5"/>
      <c r="S149" s="5"/>
      <c r="T149" s="5"/>
      <c r="U149" s="5"/>
      <c r="V149" s="5"/>
      <c r="W149" s="5"/>
      <c r="X149" s="5"/>
      <c r="Y149" s="5"/>
    </row>
    <row r="150" spans="1:25" x14ac:dyDescent="0.25">
      <c r="A150" s="2"/>
      <c r="B150" s="336" t="s">
        <v>96</v>
      </c>
      <c r="C150" s="336"/>
      <c r="D150" s="336"/>
      <c r="E150" s="336"/>
      <c r="F150" s="336"/>
      <c r="G150" s="336"/>
      <c r="H150" s="336"/>
      <c r="I150" s="336"/>
      <c r="J150" s="336"/>
      <c r="K150" s="48"/>
      <c r="L150" s="48"/>
      <c r="M150" s="48"/>
      <c r="N150" s="5"/>
      <c r="O150" s="5"/>
      <c r="P150" s="5"/>
      <c r="Q150" s="5"/>
      <c r="R150" s="5"/>
      <c r="S150" s="5"/>
      <c r="T150" s="5"/>
      <c r="U150" s="5"/>
      <c r="V150" s="5"/>
      <c r="W150" s="5"/>
      <c r="X150" s="5"/>
      <c r="Y150" s="5"/>
    </row>
    <row r="151" spans="1:25" x14ac:dyDescent="0.25">
      <c r="A151" s="2"/>
      <c r="B151" s="336" t="s">
        <v>229</v>
      </c>
      <c r="C151" s="336"/>
      <c r="D151" s="336"/>
      <c r="E151" s="336"/>
      <c r="F151" s="336"/>
      <c r="G151" s="336"/>
      <c r="H151" s="336"/>
      <c r="I151" s="336"/>
      <c r="J151" s="336"/>
      <c r="K151" s="48"/>
      <c r="L151" s="48"/>
      <c r="M151" s="48"/>
      <c r="N151" s="5"/>
      <c r="O151" s="5"/>
      <c r="P151" s="5"/>
      <c r="Q151" s="5"/>
      <c r="R151" s="5"/>
      <c r="S151" s="5"/>
      <c r="T151" s="5"/>
      <c r="U151" s="5"/>
      <c r="V151" s="5"/>
      <c r="W151" s="5"/>
      <c r="X151" s="5"/>
      <c r="Y151" s="5"/>
    </row>
    <row r="152" spans="1:25" x14ac:dyDescent="0.25">
      <c r="A152" s="2"/>
      <c r="B152" s="336" t="s">
        <v>97</v>
      </c>
      <c r="C152" s="336"/>
      <c r="D152" s="336"/>
      <c r="E152" s="336"/>
      <c r="F152" s="336"/>
      <c r="G152" s="336"/>
      <c r="H152" s="336"/>
      <c r="I152" s="336"/>
      <c r="J152" s="336"/>
      <c r="K152" s="48"/>
      <c r="L152" s="48"/>
      <c r="M152" s="48"/>
      <c r="N152" s="5"/>
      <c r="O152" s="5"/>
      <c r="P152" s="5"/>
      <c r="Q152" s="5"/>
      <c r="R152" s="5"/>
      <c r="S152" s="5"/>
      <c r="T152" s="5"/>
      <c r="U152" s="5"/>
      <c r="V152" s="5"/>
      <c r="W152" s="5"/>
      <c r="X152" s="5"/>
      <c r="Y152" s="5"/>
    </row>
    <row r="153" spans="1:25" x14ac:dyDescent="0.25">
      <c r="A153" s="2"/>
      <c r="B153" s="158" t="s">
        <v>224</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8" t="s">
        <v>94</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8" t="s">
        <v>223</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8" t="s">
        <v>225</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8" t="s">
        <v>808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8" t="s">
        <v>809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8"/>
      <c r="C159" s="2"/>
      <c r="D159" s="5"/>
      <c r="E159" s="5"/>
      <c r="F159" s="5"/>
      <c r="G159" s="5"/>
      <c r="H159" s="5"/>
      <c r="I159" s="2"/>
      <c r="J159" s="2"/>
      <c r="K159" s="5"/>
      <c r="L159" s="2"/>
      <c r="M159" s="2"/>
      <c r="N159" s="5"/>
      <c r="O159" s="5"/>
      <c r="P159" s="5"/>
      <c r="Q159" s="5"/>
    </row>
    <row r="160" spans="1:25" x14ac:dyDescent="0.25">
      <c r="B160" s="158" t="s">
        <v>810</v>
      </c>
    </row>
    <row r="161" spans="1:13" x14ac:dyDescent="0.25">
      <c r="B161" s="158" t="s">
        <v>93</v>
      </c>
    </row>
    <row r="162" spans="1:13" x14ac:dyDescent="0.25">
      <c r="B162" s="355" t="s">
        <v>815</v>
      </c>
      <c r="C162" s="355"/>
      <c r="D162" s="355"/>
      <c r="E162" s="355"/>
      <c r="F162" s="355"/>
      <c r="G162" s="355"/>
      <c r="H162" s="355"/>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839</v>
      </c>
      <c r="C1" s="5"/>
      <c r="D1" s="5"/>
      <c r="E1" s="2"/>
      <c r="F1" s="2"/>
      <c r="G1" s="5"/>
      <c r="H1" s="2"/>
      <c r="I1" s="2"/>
      <c r="J1" s="5"/>
      <c r="K1" s="5"/>
      <c r="L1" s="5"/>
      <c r="M1" s="350" t="s">
        <v>78</v>
      </c>
      <c r="N1" s="351"/>
      <c r="O1" s="356" t="str">
        <f>VLOOKUP(M1,VLookups!A43:C44,3,FALSE)</f>
        <v>Show the likelihood that the SPERT estimates will be EQUAL TO or GREATER THAN an uncertainty</v>
      </c>
      <c r="P1" s="356"/>
      <c r="Q1" s="356"/>
      <c r="R1" s="356"/>
      <c r="S1" s="356"/>
      <c r="T1" s="356"/>
      <c r="U1" s="5"/>
    </row>
    <row r="2" spans="1:225" ht="15" customHeight="1" x14ac:dyDescent="0.25">
      <c r="B2" s="25"/>
      <c r="C2" s="25"/>
      <c r="D2" s="25"/>
      <c r="E2" s="26"/>
      <c r="F2" s="26"/>
      <c r="G2" s="25"/>
      <c r="H2" s="26"/>
      <c r="I2" s="26"/>
      <c r="J2" s="5"/>
      <c r="K2" s="5"/>
      <c r="L2" s="5"/>
      <c r="M2" s="360" t="s">
        <v>75</v>
      </c>
      <c r="N2" s="360" t="s">
        <v>76</v>
      </c>
      <c r="O2" s="357" t="s">
        <v>55</v>
      </c>
      <c r="P2" s="358"/>
      <c r="Q2" s="358"/>
      <c r="R2" s="358"/>
      <c r="S2" s="358"/>
      <c r="T2" s="359"/>
      <c r="U2" s="5"/>
      <c r="V2" s="171" t="s">
        <v>190</v>
      </c>
    </row>
    <row r="3" spans="1:225" x14ac:dyDescent="0.25">
      <c r="A3" s="3" t="s">
        <v>5</v>
      </c>
      <c r="B3" s="58" t="s">
        <v>42</v>
      </c>
      <c r="C3" s="58" t="s">
        <v>6</v>
      </c>
      <c r="D3" s="58" t="s">
        <v>43</v>
      </c>
      <c r="E3" s="58"/>
      <c r="F3" s="58"/>
      <c r="G3" s="58" t="s">
        <v>71</v>
      </c>
      <c r="H3" s="58" t="s">
        <v>9</v>
      </c>
      <c r="I3" s="58" t="s">
        <v>184</v>
      </c>
      <c r="J3" s="58" t="s">
        <v>824</v>
      </c>
      <c r="K3" s="58" t="s">
        <v>69</v>
      </c>
      <c r="L3" s="58" t="s">
        <v>87</v>
      </c>
      <c r="M3" s="361"/>
      <c r="N3" s="361"/>
      <c r="O3" s="104">
        <v>0.1</v>
      </c>
      <c r="P3" s="54">
        <v>0.9</v>
      </c>
      <c r="Q3" s="54">
        <v>0.85</v>
      </c>
      <c r="R3" s="54">
        <v>0.8</v>
      </c>
      <c r="S3" s="54">
        <v>0.75</v>
      </c>
      <c r="T3" s="54">
        <v>0.7</v>
      </c>
      <c r="U3" s="5"/>
      <c r="V3" s="171" t="s">
        <v>191</v>
      </c>
      <c r="DT3" s="171" t="s">
        <v>185</v>
      </c>
      <c r="HQ3" s="174" t="s">
        <v>233</v>
      </c>
    </row>
    <row r="4" spans="1:225" ht="18" customHeight="1" x14ac:dyDescent="0.3">
      <c r="A4" s="4">
        <v>1</v>
      </c>
      <c r="B4" s="227">
        <v>60</v>
      </c>
      <c r="C4" s="227">
        <v>120</v>
      </c>
      <c r="D4" s="227">
        <v>180</v>
      </c>
      <c r="E4" s="36">
        <f>IF(OR(ISBLANK(C4),ISBLANK(D4),ISBLANK(B4)),"",IF(AND(B4&gt;0,C4&gt;0,D4&gt;0),IF(C4&gt;B4,IF(D4&gt;C4,1,-1),-1)))</f>
        <v>1</v>
      </c>
      <c r="F4" s="36">
        <f>IF(OR(ISBLANK(B4),ISBLANK(C4),ISBLANK(D4)),"",IFERROR(MIN(C4-B4,D4-C4)/MAX(C4-B4,D4-C4),""))</f>
        <v>1</v>
      </c>
      <c r="G4" s="229">
        <f>IF(AND(B4&gt;0,C4&gt;0,D4&gt;0),(B4+(4*C4)+D4)/6,"")</f>
        <v>120</v>
      </c>
      <c r="H4" s="228" t="s">
        <v>1</v>
      </c>
      <c r="I4" s="58"/>
      <c r="J4" s="302"/>
      <c r="K4" s="230">
        <f>IF(AND(B4&gt;0,C4&gt;0,D4&gt;0),IF(ISBLANK(J4),IF(ISBLANK(H4),"",(D4-B4)*VLOOKUP(H4,VLookups!$A$4:$B$13,2,FALSE)),J4),"")</f>
        <v>25.45584412271571</v>
      </c>
      <c r="L4" s="231">
        <f>IF(K4="","",K4^2)</f>
        <v>648</v>
      </c>
      <c r="M4" s="227">
        <v>150</v>
      </c>
      <c r="N4" s="294">
        <f>IF(AND(M4&gt;0,C4&gt;0,NOT(K4="")),ABS(VLOOKUP($M$1,VLookups!$A$43:$B$44,2,FALSE)-_xlfn.NORM.DIST(M4,G4,K4,TRUE)),"")</f>
        <v>0.88070358534178228</v>
      </c>
      <c r="O4" s="232">
        <f>IF(AND($B4&gt;0,$C4&gt;0,$D4&gt;0,NOT(ISBLANK($H4))),_xlfn.NORM.INV(ABS(VLOOKUP($M$1,VLookups!$A$43:$B$44,2,FALSE)-O$3),$G4,$K4),"")</f>
        <v>87.377023112274358</v>
      </c>
      <c r="P4" s="233">
        <f>IF(AND($B4&gt;0,$C4&gt;0,$D4&gt;0,NOT(ISBLANK($H4))),_xlfn.NORM.INV(ABS(VLOOKUP($M$1,VLookups!$A$43:$B$44,2,FALSE)-P$3),$G4,$K4),"")</f>
        <v>152.62297688772566</v>
      </c>
      <c r="Q4" s="232">
        <f>IF(AND($B4&gt;0,$C4&gt;0,$D4&gt;0,NOT(ISBLANK($H4))),_xlfn.NORM.INV(ABS(VLOOKUP($M$1,VLookups!$A$43:$B$44,2,FALSE)-Q$3),$G4,$K4),"")</f>
        <v>146.38328680653183</v>
      </c>
      <c r="R4" s="233">
        <f>IF(AND($B4&gt;0,$C4&gt;0,$D4&gt;0,NOT(ISBLANK($H4))),_xlfn.NORM.INV(ABS(VLOOKUP($M$1,VLookups!$A$43:$B$44,2,FALSE)-R$3),$G4,$K4),"")</f>
        <v>141.42417893219982</v>
      </c>
      <c r="S4" s="232">
        <f>IF(AND($B4&gt;0,$C4&gt;0,$D4&gt;0,NOT(ISBLANK($H4))),_xlfn.NORM.INV(ABS(VLOOKUP($M$1,VLookups!$A$43:$B$44,2,FALSE)-S$3),$G4,$K4),"")</f>
        <v>137.16970594336092</v>
      </c>
      <c r="T4" s="233">
        <f>IF(AND($B4&gt;0,$C4&gt;0,$D4&gt;0,NOT(ISBLANK($H4))),_xlfn.NORM.INV(ABS(VLOOKUP($M$1,VLookups!$A$43:$B$44,2,FALSE)-T$3),$G4,$K4),"")</f>
        <v>133.34905770936808</v>
      </c>
      <c r="U4" s="5"/>
      <c r="V4" s="172">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3">
        <f t="shared" ref="DT4:EY4" si="6">IF(ISNONTEXT($K4),_xlfn.NORM.DIST(W4,$G4,$K4,FALSE),NA())</f>
        <v>6.9836890466281097E-6</v>
      </c>
      <c r="DU4" s="173">
        <f t="shared" si="6"/>
        <v>9.4795121068745269E-6</v>
      </c>
      <c r="DV4" s="173">
        <f t="shared" si="6"/>
        <v>1.2788106579149738E-5</v>
      </c>
      <c r="DW4" s="173">
        <f t="shared" si="6"/>
        <v>1.7145323290894139E-5</v>
      </c>
      <c r="DX4" s="173">
        <f t="shared" si="6"/>
        <v>2.2845690021654262E-5</v>
      </c>
      <c r="DY4" s="173">
        <f t="shared" si="6"/>
        <v>3.0253947643787612E-5</v>
      </c>
      <c r="DZ4" s="173">
        <f t="shared" si="6"/>
        <v>3.9817958718731832E-5</v>
      </c>
      <c r="EA4" s="173">
        <f t="shared" si="6"/>
        <v>5.2082893396559735E-5</v>
      </c>
      <c r="EB4" s="173">
        <f t="shared" si="6"/>
        <v>6.7706503047658628E-5</v>
      </c>
      <c r="EC4" s="173">
        <f t="shared" si="6"/>
        <v>8.7475177871097068E-5</v>
      </c>
      <c r="ED4" s="173">
        <f t="shared" si="6"/>
        <v>1.123203517157697E-4</v>
      </c>
      <c r="EE4" s="173">
        <f t="shared" si="6"/>
        <v>1.4333466807667933E-4</v>
      </c>
      <c r="EF4" s="173">
        <f t="shared" si="6"/>
        <v>1.8178716017091829E-4</v>
      </c>
      <c r="EG4" s="173">
        <f t="shared" si="6"/>
        <v>2.2913653179589992E-4</v>
      </c>
      <c r="EH4" s="173">
        <f t="shared" si="6"/>
        <v>2.870414632512783E-4</v>
      </c>
      <c r="EI4" s="173">
        <f t="shared" si="6"/>
        <v>3.573667191490087E-4</v>
      </c>
      <c r="EJ4" s="173">
        <f t="shared" si="6"/>
        <v>4.4218371566232711E-4</v>
      </c>
      <c r="EK4" s="173">
        <f t="shared" si="6"/>
        <v>5.4376412847756839E-4</v>
      </c>
      <c r="EL4" s="173">
        <f t="shared" si="6"/>
        <v>6.6456510509785879E-4</v>
      </c>
      <c r="EM4" s="173">
        <f t="shared" si="6"/>
        <v>8.0720470181486735E-4</v>
      </c>
      <c r="EN4" s="173">
        <f t="shared" si="6"/>
        <v>9.7442631095791266E-4</v>
      </c>
      <c r="EO4" s="173">
        <f t="shared" si="6"/>
        <v>1.1690510896494939E-3</v>
      </c>
      <c r="EP4" s="173">
        <f t="shared" si="6"/>
        <v>1.3939177548137841E-3</v>
      </c>
      <c r="EQ4" s="173">
        <f t="shared" si="6"/>
        <v>1.6518095725504072E-3</v>
      </c>
      <c r="ER4" s="173">
        <f t="shared" si="6"/>
        <v>1.945368938166221E-3</v>
      </c>
      <c r="ES4" s="173">
        <f t="shared" si="6"/>
        <v>2.2770006030423812E-3</v>
      </c>
      <c r="ET4" s="173">
        <f t="shared" si="6"/>
        <v>2.6487653342492784E-3</v>
      </c>
      <c r="EU4" s="173">
        <f t="shared" si="6"/>
        <v>3.0622665617123712E-3</v>
      </c>
      <c r="EV4" s="173">
        <f t="shared" si="6"/>
        <v>3.5185333368301804E-3</v>
      </c>
      <c r="EW4" s="173">
        <f t="shared" si="6"/>
        <v>4.0179036499068859E-3</v>
      </c>
      <c r="EX4" s="173">
        <f t="shared" si="6"/>
        <v>4.5599127809866453E-3</v>
      </c>
      <c r="EY4" s="173">
        <f t="shared" si="6"/>
        <v>5.1431918371915306E-3</v>
      </c>
      <c r="EZ4" s="173">
        <f t="shared" ref="EZ4:GE4" si="7">IF(ISNONTEXT($K4),_xlfn.NORM.DIST(BC4,$G4,$K4,FALSE),NA())</f>
        <v>5.7653819086193698E-3</v>
      </c>
      <c r="FA4" s="173">
        <f t="shared" si="7"/>
        <v>6.4230693089353261E-3</v>
      </c>
      <c r="FB4" s="173">
        <f t="shared" si="7"/>
        <v>7.1117471202642576E-3</v>
      </c>
      <c r="FC4" s="173">
        <f t="shared" si="7"/>
        <v>7.825807712601468E-3</v>
      </c>
      <c r="FD4" s="173">
        <f t="shared" si="7"/>
        <v>8.5585700502638379E-3</v>
      </c>
      <c r="FE4" s="173">
        <f t="shared" si="7"/>
        <v>9.302344445742872E-3</v>
      </c>
      <c r="FF4" s="173">
        <f t="shared" si="7"/>
        <v>1.0048536009091242E-2</v>
      </c>
      <c r="FG4" s="173">
        <f t="shared" si="7"/>
        <v>1.0787786423451953E-2</v>
      </c>
      <c r="FH4" s="173">
        <f t="shared" si="7"/>
        <v>1.1510151927925556E-2</v>
      </c>
      <c r="FI4" s="173">
        <f t="shared" si="7"/>
        <v>1.2205313596325623E-2</v>
      </c>
      <c r="FJ4" s="173">
        <f t="shared" si="7"/>
        <v>1.2862814263572735E-2</v>
      </c>
      <c r="FK4" s="173">
        <f t="shared" si="7"/>
        <v>1.3472314873959673E-2</v>
      </c>
      <c r="FL4" s="173">
        <f t="shared" si="7"/>
        <v>1.4023861708212725E-2</v>
      </c>
      <c r="FM4" s="173">
        <f t="shared" si="7"/>
        <v>1.4508154980412509E-2</v>
      </c>
      <c r="FN4" s="173">
        <f t="shared" si="7"/>
        <v>1.4916808756039648E-2</v>
      </c>
      <c r="FO4" s="173">
        <f t="shared" si="7"/>
        <v>1.5242592080582108E-2</v>
      </c>
      <c r="FP4" s="173">
        <f t="shared" si="7"/>
        <v>1.5479641648764012E-2</v>
      </c>
      <c r="FQ4" s="173">
        <f t="shared" si="7"/>
        <v>1.5623637281705235E-2</v>
      </c>
      <c r="FR4" s="173">
        <f t="shared" si="7"/>
        <v>1.5671932876326563E-2</v>
      </c>
      <c r="FS4" s="173">
        <f t="shared" si="7"/>
        <v>1.5623637281705235E-2</v>
      </c>
      <c r="FT4" s="173">
        <f t="shared" si="7"/>
        <v>1.5479641648764012E-2</v>
      </c>
      <c r="FU4" s="173">
        <f t="shared" si="7"/>
        <v>1.5242592080582108E-2</v>
      </c>
      <c r="FV4" s="173">
        <f t="shared" si="7"/>
        <v>1.4916808756039648E-2</v>
      </c>
      <c r="FW4" s="173">
        <f t="shared" si="7"/>
        <v>1.4508154980412509E-2</v>
      </c>
      <c r="FX4" s="173">
        <f t="shared" si="7"/>
        <v>1.4023861708212725E-2</v>
      </c>
      <c r="FY4" s="173">
        <f t="shared" si="7"/>
        <v>1.3472314873959673E-2</v>
      </c>
      <c r="FZ4" s="173">
        <f t="shared" si="7"/>
        <v>1.2862814263572735E-2</v>
      </c>
      <c r="GA4" s="173">
        <f t="shared" si="7"/>
        <v>1.2205313596325623E-2</v>
      </c>
      <c r="GB4" s="173">
        <f t="shared" si="7"/>
        <v>1.1510151927925556E-2</v>
      </c>
      <c r="GC4" s="173">
        <f t="shared" si="7"/>
        <v>1.0787786423451953E-2</v>
      </c>
      <c r="GD4" s="173">
        <f t="shared" si="7"/>
        <v>1.0048536009091242E-2</v>
      </c>
      <c r="GE4" s="173">
        <f t="shared" si="7"/>
        <v>9.302344445742872E-3</v>
      </c>
      <c r="GF4" s="173">
        <f t="shared" ref="GF4:HK4" si="8">IF(ISNONTEXT($K4),_xlfn.NORM.DIST(CI4,$G4,$K4,FALSE),NA())</f>
        <v>8.5585700502638379E-3</v>
      </c>
      <c r="GG4" s="173">
        <f t="shared" si="8"/>
        <v>7.825807712601468E-3</v>
      </c>
      <c r="GH4" s="173">
        <f t="shared" si="8"/>
        <v>7.1117471202642576E-3</v>
      </c>
      <c r="GI4" s="173">
        <f t="shared" si="8"/>
        <v>6.4230693089353261E-3</v>
      </c>
      <c r="GJ4" s="173">
        <f t="shared" si="8"/>
        <v>5.7653819086193698E-3</v>
      </c>
      <c r="GK4" s="173">
        <f t="shared" si="8"/>
        <v>5.1431918371915306E-3</v>
      </c>
      <c r="GL4" s="173">
        <f t="shared" si="8"/>
        <v>4.5599127809866453E-3</v>
      </c>
      <c r="GM4" s="173">
        <f t="shared" si="8"/>
        <v>4.0179036499068859E-3</v>
      </c>
      <c r="GN4" s="173">
        <f t="shared" si="8"/>
        <v>3.5185333368301804E-3</v>
      </c>
      <c r="GO4" s="173">
        <f t="shared" si="8"/>
        <v>3.0622665617123712E-3</v>
      </c>
      <c r="GP4" s="173">
        <f t="shared" si="8"/>
        <v>2.6487653342492784E-3</v>
      </c>
      <c r="GQ4" s="173">
        <f t="shared" si="8"/>
        <v>2.2770006030423812E-3</v>
      </c>
      <c r="GR4" s="173">
        <f t="shared" si="8"/>
        <v>1.945368938166221E-3</v>
      </c>
      <c r="GS4" s="173">
        <f t="shared" si="8"/>
        <v>1.6518095725504072E-3</v>
      </c>
      <c r="GT4" s="173">
        <f t="shared" si="8"/>
        <v>1.3939177548137841E-3</v>
      </c>
      <c r="GU4" s="173">
        <f t="shared" si="8"/>
        <v>1.1690510896494939E-3</v>
      </c>
      <c r="GV4" s="173">
        <f t="shared" si="8"/>
        <v>9.7442631095791266E-4</v>
      </c>
      <c r="GW4" s="173">
        <f t="shared" si="8"/>
        <v>8.0720470181486735E-4</v>
      </c>
      <c r="GX4" s="173">
        <f t="shared" si="8"/>
        <v>6.6456510509785879E-4</v>
      </c>
      <c r="GY4" s="173">
        <f t="shared" si="8"/>
        <v>5.4376412847756839E-4</v>
      </c>
      <c r="GZ4" s="173">
        <f t="shared" si="8"/>
        <v>4.4218371566232711E-4</v>
      </c>
      <c r="HA4" s="173">
        <f t="shared" si="8"/>
        <v>3.573667191490087E-4</v>
      </c>
      <c r="HB4" s="173">
        <f t="shared" si="8"/>
        <v>2.870414632512783E-4</v>
      </c>
      <c r="HC4" s="173">
        <f t="shared" si="8"/>
        <v>2.2913653179589992E-4</v>
      </c>
      <c r="HD4" s="173">
        <f t="shared" si="8"/>
        <v>1.8178716017091829E-4</v>
      </c>
      <c r="HE4" s="173">
        <f t="shared" si="8"/>
        <v>1.4333466807667933E-4</v>
      </c>
      <c r="HF4" s="173">
        <f t="shared" si="8"/>
        <v>1.123203517157697E-4</v>
      </c>
      <c r="HG4" s="173">
        <f t="shared" si="8"/>
        <v>8.7475177871097068E-5</v>
      </c>
      <c r="HH4" s="173">
        <f t="shared" si="8"/>
        <v>6.7706503047658628E-5</v>
      </c>
      <c r="HI4" s="173">
        <f t="shared" si="8"/>
        <v>5.2082893396559735E-5</v>
      </c>
      <c r="HJ4" s="173">
        <f t="shared" si="8"/>
        <v>3.9817958718731832E-5</v>
      </c>
      <c r="HK4" s="173">
        <f t="shared" si="8"/>
        <v>3.0253947643787612E-5</v>
      </c>
      <c r="HL4" s="173">
        <f t="shared" ref="HL4:HP4" si="9">IF(ISNONTEXT($K4),_xlfn.NORM.DIST(DO4,$G4,$K4,FALSE),NA())</f>
        <v>2.2845690021654262E-5</v>
      </c>
      <c r="HM4" s="173">
        <f t="shared" si="9"/>
        <v>1.7145323290894139E-5</v>
      </c>
      <c r="HN4" s="173">
        <f t="shared" si="9"/>
        <v>1.2788106579149738E-5</v>
      </c>
      <c r="HO4" s="173">
        <f t="shared" si="9"/>
        <v>9.4795121068745269E-6</v>
      </c>
      <c r="HP4" s="173">
        <f t="shared" si="9"/>
        <v>6.9836890466281097E-6</v>
      </c>
    </row>
    <row r="5" spans="1:225" hidden="1" x14ac:dyDescent="0.25">
      <c r="A5" s="2"/>
      <c r="B5" s="94">
        <f>SUM(B4:B4)</f>
        <v>60</v>
      </c>
      <c r="C5" s="94">
        <f>SUM(C4:C4)</f>
        <v>120</v>
      </c>
      <c r="D5" s="94">
        <f>SUM(D4:D4)</f>
        <v>180</v>
      </c>
      <c r="E5" s="37"/>
      <c r="F5" s="37"/>
      <c r="G5" s="94">
        <f>SUM(G4:G4)</f>
        <v>120</v>
      </c>
      <c r="H5" s="5"/>
      <c r="I5" s="5"/>
      <c r="J5" s="95">
        <f>IF(K4="","",SQRT(L5))</f>
        <v>25.45584412271571</v>
      </c>
      <c r="K5" s="95"/>
      <c r="L5" s="76">
        <f>IF(L4="","",SUM(L4:L4))</f>
        <v>648</v>
      </c>
      <c r="M5" s="94">
        <f>IF(SUM(M4:M4)=0,"",SUM(M4:M4))</f>
        <v>150</v>
      </c>
      <c r="N5" s="82">
        <f>IF(OR(J5="",M5=""),"",ABS(VLOOKUP($M$1,VLookups!$A$43:$B$44,2,FALSE)-_xlfn.NORM.DIST(M5,G5,J5,TRUE)))</f>
        <v>0.88070358534178228</v>
      </c>
      <c r="O5" s="96">
        <f t="shared" ref="O5:T5" si="10">SUM(O4:O4)</f>
        <v>87.377023112274358</v>
      </c>
      <c r="P5" s="96">
        <f t="shared" si="10"/>
        <v>152.62297688772566</v>
      </c>
      <c r="Q5" s="96">
        <f t="shared" si="10"/>
        <v>146.38328680653183</v>
      </c>
      <c r="R5" s="96">
        <f t="shared" si="10"/>
        <v>141.42417893219982</v>
      </c>
      <c r="S5" s="96">
        <f t="shared" si="10"/>
        <v>137.16970594336092</v>
      </c>
      <c r="T5" s="96">
        <f t="shared" si="10"/>
        <v>133.34905770936808</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40" t="s">
        <v>81</v>
      </c>
      <c r="C7" s="341"/>
      <c r="D7" s="342"/>
      <c r="E7" s="5"/>
      <c r="F7" s="5"/>
      <c r="G7" s="5"/>
      <c r="H7" s="5"/>
      <c r="I7" s="5"/>
      <c r="J7" s="33" t="s">
        <v>90</v>
      </c>
      <c r="K7" s="33"/>
      <c r="L7" s="33"/>
      <c r="M7" s="101">
        <v>1000</v>
      </c>
      <c r="N7" s="41">
        <f>IF(OR(J5="",M7=""),"",ABS(VLOOKUP($M$1,VLookups!$A$43:$B$44,2,FALSE)-_xlfn.NORM.DIST(M7,G5,J5,TRUE)))</f>
        <v>1</v>
      </c>
      <c r="O7" s="70">
        <f>IF($J$5="","",_xlfn.NORM.INV(ABS(VLOOKUP($M$1,VLookups!$A$43:$B$44,2,FALSE)-O$3),$G$5,$J5))</f>
        <v>87.377023112274358</v>
      </c>
      <c r="P7" s="71">
        <f>IF($J$5="","",_xlfn.NORM.INV(ABS(VLOOKUP($M$1,VLookups!$A$43:$B$44,2,FALSE)-P$3),$G$5,$J5))</f>
        <v>152.62297688772566</v>
      </c>
      <c r="Q7" s="72">
        <f>IF($J$5="","",_xlfn.NORM.INV(ABS(VLOOKUP($M$1,VLookups!$A$43:$B$44,2,FALSE)-Q$3),$G$5,$J5))</f>
        <v>146.38328680653183</v>
      </c>
      <c r="R7" s="73">
        <f>IF($J$5="","",_xlfn.NORM.INV(ABS(VLOOKUP($M$1,VLookups!$A$43:$B$44,2,FALSE)-R$3),$G$5,$J5))</f>
        <v>141.42417893219982</v>
      </c>
      <c r="S7" s="74">
        <f>IF($J$5="","",_xlfn.NORM.INV(ABS(VLOOKUP($M$1,VLookups!$A$43:$B$44,2,FALSE)-S$3),$G$5,$J5))</f>
        <v>137.16970594336092</v>
      </c>
      <c r="T7" s="75">
        <f>IF($J$5="","",_xlfn.NORM.INV(ABS(VLOOKUP($M$1,VLookups!$A$43:$B$44,2,FALSE)-T$3),$G$5,$J5))</f>
        <v>133.34905770936808</v>
      </c>
      <c r="U7" s="5"/>
    </row>
    <row r="8" spans="1:225" x14ac:dyDescent="0.25">
      <c r="A8" s="5"/>
      <c r="B8" s="5"/>
      <c r="C8" s="5"/>
      <c r="D8" s="5"/>
      <c r="E8" s="2"/>
      <c r="F8" s="2"/>
      <c r="G8" s="5"/>
      <c r="H8" s="5"/>
      <c r="I8" s="5"/>
      <c r="J8" s="5"/>
      <c r="K8" s="5"/>
      <c r="L8" s="5"/>
      <c r="M8" s="5"/>
      <c r="N8" s="5"/>
      <c r="O8" s="5"/>
      <c r="P8" s="5"/>
      <c r="Q8" s="5"/>
      <c r="R8" s="5"/>
      <c r="S8" s="5"/>
      <c r="T8" s="5"/>
      <c r="U8" s="5"/>
      <c r="DT8" s="215">
        <f>IF(AND($D$13&gt;0,$D$14&gt;0),IF(OR(W4&lt;$D$13,W4=$D$13),DT4,0),"")</f>
        <v>6.9836890466281097E-6</v>
      </c>
      <c r="DU8" s="215">
        <f t="shared" ref="DU8:GF8" si="11">IF(AND($D$13&gt;0,$D$14&gt;0),IF(OR(X4&lt;$D$13,X4=$D$13),DU4,0),"")</f>
        <v>9.4795121068745269E-6</v>
      </c>
      <c r="DV8" s="215">
        <f t="shared" si="11"/>
        <v>1.2788106579149738E-5</v>
      </c>
      <c r="DW8" s="215">
        <f t="shared" si="11"/>
        <v>1.7145323290894139E-5</v>
      </c>
      <c r="DX8" s="215">
        <f t="shared" si="11"/>
        <v>2.2845690021654262E-5</v>
      </c>
      <c r="DY8" s="215">
        <f t="shared" si="11"/>
        <v>3.0253947643787612E-5</v>
      </c>
      <c r="DZ8" s="215">
        <f t="shared" si="11"/>
        <v>3.9817958718731832E-5</v>
      </c>
      <c r="EA8" s="215">
        <f t="shared" si="11"/>
        <v>5.2082893396559735E-5</v>
      </c>
      <c r="EB8" s="215">
        <f t="shared" si="11"/>
        <v>6.7706503047658628E-5</v>
      </c>
      <c r="EC8" s="215">
        <f t="shared" si="11"/>
        <v>8.7475177871097068E-5</v>
      </c>
      <c r="ED8" s="215">
        <f t="shared" si="11"/>
        <v>1.123203517157697E-4</v>
      </c>
      <c r="EE8" s="215">
        <f t="shared" si="11"/>
        <v>1.4333466807667933E-4</v>
      </c>
      <c r="EF8" s="215">
        <f t="shared" si="11"/>
        <v>1.8178716017091829E-4</v>
      </c>
      <c r="EG8" s="215">
        <f t="shared" si="11"/>
        <v>2.2913653179589992E-4</v>
      </c>
      <c r="EH8" s="215">
        <f t="shared" si="11"/>
        <v>2.870414632512783E-4</v>
      </c>
      <c r="EI8" s="215">
        <f t="shared" si="11"/>
        <v>3.573667191490087E-4</v>
      </c>
      <c r="EJ8" s="215">
        <f t="shared" si="11"/>
        <v>4.4218371566232711E-4</v>
      </c>
      <c r="EK8" s="215">
        <f t="shared" si="11"/>
        <v>5.4376412847756839E-4</v>
      </c>
      <c r="EL8" s="215">
        <f t="shared" si="11"/>
        <v>6.6456510509785879E-4</v>
      </c>
      <c r="EM8" s="215">
        <f t="shared" si="11"/>
        <v>8.0720470181486735E-4</v>
      </c>
      <c r="EN8" s="215">
        <f t="shared" si="11"/>
        <v>9.7442631095791266E-4</v>
      </c>
      <c r="EO8" s="215">
        <f t="shared" si="11"/>
        <v>1.1690510896494939E-3</v>
      </c>
      <c r="EP8" s="215">
        <f t="shared" si="11"/>
        <v>1.3939177548137841E-3</v>
      </c>
      <c r="EQ8" s="215">
        <f t="shared" si="11"/>
        <v>1.6518095725504072E-3</v>
      </c>
      <c r="ER8" s="215">
        <f t="shared" si="11"/>
        <v>1.945368938166221E-3</v>
      </c>
      <c r="ES8" s="215">
        <f t="shared" si="11"/>
        <v>2.2770006030423812E-3</v>
      </c>
      <c r="ET8" s="215">
        <f t="shared" si="11"/>
        <v>2.6487653342492784E-3</v>
      </c>
      <c r="EU8" s="215">
        <f t="shared" si="11"/>
        <v>3.0622665617123712E-3</v>
      </c>
      <c r="EV8" s="215">
        <f t="shared" si="11"/>
        <v>3.5185333368301804E-3</v>
      </c>
      <c r="EW8" s="215">
        <f t="shared" si="11"/>
        <v>4.0179036499068859E-3</v>
      </c>
      <c r="EX8" s="215">
        <f t="shared" si="11"/>
        <v>4.5599127809866453E-3</v>
      </c>
      <c r="EY8" s="215">
        <f t="shared" si="11"/>
        <v>5.1431918371915306E-3</v>
      </c>
      <c r="EZ8" s="215">
        <f t="shared" si="11"/>
        <v>5.7653819086193698E-3</v>
      </c>
      <c r="FA8" s="215">
        <f t="shared" si="11"/>
        <v>6.4230693089353261E-3</v>
      </c>
      <c r="FB8" s="215">
        <f t="shared" si="11"/>
        <v>7.1117471202642576E-3</v>
      </c>
      <c r="FC8" s="215">
        <f t="shared" si="11"/>
        <v>0</v>
      </c>
      <c r="FD8" s="215">
        <f t="shared" si="11"/>
        <v>0</v>
      </c>
      <c r="FE8" s="215">
        <f t="shared" si="11"/>
        <v>0</v>
      </c>
      <c r="FF8" s="215">
        <f t="shared" si="11"/>
        <v>0</v>
      </c>
      <c r="FG8" s="215">
        <f t="shared" si="11"/>
        <v>0</v>
      </c>
      <c r="FH8" s="215">
        <f t="shared" si="11"/>
        <v>0</v>
      </c>
      <c r="FI8" s="215">
        <f t="shared" si="11"/>
        <v>0</v>
      </c>
      <c r="FJ8" s="215">
        <f t="shared" si="11"/>
        <v>0</v>
      </c>
      <c r="FK8" s="215">
        <f t="shared" si="11"/>
        <v>0</v>
      </c>
      <c r="FL8" s="215">
        <f t="shared" si="11"/>
        <v>0</v>
      </c>
      <c r="FM8" s="215">
        <f t="shared" si="11"/>
        <v>0</v>
      </c>
      <c r="FN8" s="215">
        <f t="shared" si="11"/>
        <v>0</v>
      </c>
      <c r="FO8" s="215">
        <f t="shared" si="11"/>
        <v>0</v>
      </c>
      <c r="FP8" s="215">
        <f t="shared" si="11"/>
        <v>0</v>
      </c>
      <c r="FQ8" s="215">
        <f t="shared" si="11"/>
        <v>0</v>
      </c>
      <c r="FR8" s="215">
        <f t="shared" si="11"/>
        <v>0</v>
      </c>
      <c r="FS8" s="215">
        <f t="shared" si="11"/>
        <v>0</v>
      </c>
      <c r="FT8" s="215">
        <f t="shared" si="11"/>
        <v>0</v>
      </c>
      <c r="FU8" s="215">
        <f t="shared" si="11"/>
        <v>0</v>
      </c>
      <c r="FV8" s="215">
        <f t="shared" si="11"/>
        <v>0</v>
      </c>
      <c r="FW8" s="215">
        <f t="shared" si="11"/>
        <v>0</v>
      </c>
      <c r="FX8" s="215">
        <f t="shared" si="11"/>
        <v>0</v>
      </c>
      <c r="FY8" s="215">
        <f t="shared" si="11"/>
        <v>0</v>
      </c>
      <c r="FZ8" s="215">
        <f t="shared" si="11"/>
        <v>0</v>
      </c>
      <c r="GA8" s="215">
        <f t="shared" si="11"/>
        <v>0</v>
      </c>
      <c r="GB8" s="215">
        <f t="shared" si="11"/>
        <v>0</v>
      </c>
      <c r="GC8" s="215">
        <f t="shared" si="11"/>
        <v>0</v>
      </c>
      <c r="GD8" s="215">
        <f t="shared" si="11"/>
        <v>0</v>
      </c>
      <c r="GE8" s="215">
        <f t="shared" si="11"/>
        <v>0</v>
      </c>
      <c r="GF8" s="215">
        <f t="shared" si="11"/>
        <v>0</v>
      </c>
      <c r="GG8" s="215">
        <f t="shared" ref="GG8:HP8" si="12">IF(AND($D$13&gt;0,$D$14&gt;0),IF(OR(CJ4&lt;$D$13,CJ4=$D$13),GG4,0),"")</f>
        <v>0</v>
      </c>
      <c r="GH8" s="215">
        <f t="shared" si="12"/>
        <v>0</v>
      </c>
      <c r="GI8" s="215">
        <f t="shared" si="12"/>
        <v>0</v>
      </c>
      <c r="GJ8" s="215">
        <f t="shared" si="12"/>
        <v>0</v>
      </c>
      <c r="GK8" s="215">
        <f t="shared" si="12"/>
        <v>0</v>
      </c>
      <c r="GL8" s="215">
        <f t="shared" si="12"/>
        <v>0</v>
      </c>
      <c r="GM8" s="215">
        <f t="shared" si="12"/>
        <v>0</v>
      </c>
      <c r="GN8" s="215">
        <f t="shared" si="12"/>
        <v>0</v>
      </c>
      <c r="GO8" s="215">
        <f t="shared" si="12"/>
        <v>0</v>
      </c>
      <c r="GP8" s="215">
        <f t="shared" si="12"/>
        <v>0</v>
      </c>
      <c r="GQ8" s="215">
        <f t="shared" si="12"/>
        <v>0</v>
      </c>
      <c r="GR8" s="215">
        <f t="shared" si="12"/>
        <v>0</v>
      </c>
      <c r="GS8" s="215">
        <f t="shared" si="12"/>
        <v>0</v>
      </c>
      <c r="GT8" s="215">
        <f t="shared" si="12"/>
        <v>0</v>
      </c>
      <c r="GU8" s="215">
        <f t="shared" si="12"/>
        <v>0</v>
      </c>
      <c r="GV8" s="215">
        <f t="shared" si="12"/>
        <v>0</v>
      </c>
      <c r="GW8" s="215">
        <f t="shared" si="12"/>
        <v>0</v>
      </c>
      <c r="GX8" s="215">
        <f t="shared" si="12"/>
        <v>0</v>
      </c>
      <c r="GY8" s="215">
        <f t="shared" si="12"/>
        <v>0</v>
      </c>
      <c r="GZ8" s="215">
        <f t="shared" si="12"/>
        <v>0</v>
      </c>
      <c r="HA8" s="215">
        <f t="shared" si="12"/>
        <v>0</v>
      </c>
      <c r="HB8" s="215">
        <f t="shared" si="12"/>
        <v>0</v>
      </c>
      <c r="HC8" s="215">
        <f t="shared" si="12"/>
        <v>0</v>
      </c>
      <c r="HD8" s="215">
        <f t="shared" si="12"/>
        <v>0</v>
      </c>
      <c r="HE8" s="215">
        <f t="shared" si="12"/>
        <v>0</v>
      </c>
      <c r="HF8" s="215">
        <f t="shared" si="12"/>
        <v>0</v>
      </c>
      <c r="HG8" s="215">
        <f t="shared" si="12"/>
        <v>0</v>
      </c>
      <c r="HH8" s="215">
        <f t="shared" si="12"/>
        <v>0</v>
      </c>
      <c r="HI8" s="215">
        <f t="shared" si="12"/>
        <v>0</v>
      </c>
      <c r="HJ8" s="215">
        <f t="shared" si="12"/>
        <v>0</v>
      </c>
      <c r="HK8" s="215">
        <f t="shared" si="12"/>
        <v>0</v>
      </c>
      <c r="HL8" s="215">
        <f t="shared" si="12"/>
        <v>0</v>
      </c>
      <c r="HM8" s="215">
        <f t="shared" si="12"/>
        <v>0</v>
      </c>
      <c r="HN8" s="215">
        <f t="shared" si="12"/>
        <v>0</v>
      </c>
      <c r="HO8" s="215">
        <f t="shared" si="12"/>
        <v>0</v>
      </c>
      <c r="HP8" s="215">
        <f t="shared" si="12"/>
        <v>0</v>
      </c>
    </row>
    <row r="9" spans="1:225" ht="15.75" x14ac:dyDescent="0.25">
      <c r="A9" s="5"/>
      <c r="B9" s="5"/>
      <c r="C9" s="33" t="s">
        <v>846</v>
      </c>
      <c r="D9" s="317">
        <v>0.8</v>
      </c>
      <c r="E9" s="38"/>
      <c r="F9" s="40"/>
      <c r="G9" s="5"/>
      <c r="H9" s="5"/>
      <c r="I9" s="5"/>
      <c r="J9" s="5"/>
      <c r="K9" s="5"/>
      <c r="L9" s="5"/>
      <c r="M9" s="5"/>
      <c r="N9" s="5"/>
      <c r="O9" s="5"/>
      <c r="P9" s="5"/>
      <c r="Q9" s="5"/>
      <c r="R9" s="5"/>
      <c r="S9" s="5"/>
      <c r="T9" s="5"/>
      <c r="U9" s="5"/>
      <c r="DT9" s="215">
        <f>IF(AND($D$13&gt;0,$D$14&gt;0),IF(AND(W4&gt;$D$13,OR(W4&lt;$D$14,W4=$D$14)),DT4,0),"")</f>
        <v>0</v>
      </c>
      <c r="DU9" s="215">
        <f t="shared" ref="DU9:GF9" si="13">IF(AND($D$13&gt;0,$D$14&gt;0),IF(AND(X4&gt;$D$13,OR(X4&lt;$D$14,X4=$D$14)),DU4,0),"")</f>
        <v>0</v>
      </c>
      <c r="DV9" s="215">
        <f t="shared" si="13"/>
        <v>0</v>
      </c>
      <c r="DW9" s="215">
        <f t="shared" si="13"/>
        <v>0</v>
      </c>
      <c r="DX9" s="215">
        <f t="shared" si="13"/>
        <v>0</v>
      </c>
      <c r="DY9" s="215">
        <f t="shared" si="13"/>
        <v>0</v>
      </c>
      <c r="DZ9" s="215">
        <f t="shared" si="13"/>
        <v>0</v>
      </c>
      <c r="EA9" s="215">
        <f t="shared" si="13"/>
        <v>0</v>
      </c>
      <c r="EB9" s="215">
        <f t="shared" si="13"/>
        <v>0</v>
      </c>
      <c r="EC9" s="215">
        <f t="shared" si="13"/>
        <v>0</v>
      </c>
      <c r="ED9" s="215">
        <f t="shared" si="13"/>
        <v>0</v>
      </c>
      <c r="EE9" s="215">
        <f t="shared" si="13"/>
        <v>0</v>
      </c>
      <c r="EF9" s="215">
        <f t="shared" si="13"/>
        <v>0</v>
      </c>
      <c r="EG9" s="215">
        <f t="shared" si="13"/>
        <v>0</v>
      </c>
      <c r="EH9" s="215">
        <f t="shared" si="13"/>
        <v>0</v>
      </c>
      <c r="EI9" s="215">
        <f t="shared" si="13"/>
        <v>0</v>
      </c>
      <c r="EJ9" s="215">
        <f t="shared" si="13"/>
        <v>0</v>
      </c>
      <c r="EK9" s="215">
        <f t="shared" si="13"/>
        <v>0</v>
      </c>
      <c r="EL9" s="215">
        <f t="shared" si="13"/>
        <v>0</v>
      </c>
      <c r="EM9" s="215">
        <f t="shared" si="13"/>
        <v>0</v>
      </c>
      <c r="EN9" s="215">
        <f t="shared" si="13"/>
        <v>0</v>
      </c>
      <c r="EO9" s="215">
        <f t="shared" si="13"/>
        <v>0</v>
      </c>
      <c r="EP9" s="215">
        <f t="shared" si="13"/>
        <v>0</v>
      </c>
      <c r="EQ9" s="215">
        <f t="shared" si="13"/>
        <v>0</v>
      </c>
      <c r="ER9" s="215">
        <f t="shared" si="13"/>
        <v>0</v>
      </c>
      <c r="ES9" s="215">
        <f t="shared" si="13"/>
        <v>0</v>
      </c>
      <c r="ET9" s="215">
        <f t="shared" si="13"/>
        <v>0</v>
      </c>
      <c r="EU9" s="215">
        <f t="shared" si="13"/>
        <v>0</v>
      </c>
      <c r="EV9" s="215">
        <f t="shared" si="13"/>
        <v>0</v>
      </c>
      <c r="EW9" s="215">
        <f t="shared" si="13"/>
        <v>0</v>
      </c>
      <c r="EX9" s="215">
        <f t="shared" si="13"/>
        <v>0</v>
      </c>
      <c r="EY9" s="215">
        <f t="shared" si="13"/>
        <v>0</v>
      </c>
      <c r="EZ9" s="215">
        <f t="shared" si="13"/>
        <v>0</v>
      </c>
      <c r="FA9" s="215">
        <f t="shared" si="13"/>
        <v>0</v>
      </c>
      <c r="FB9" s="215">
        <f t="shared" si="13"/>
        <v>0</v>
      </c>
      <c r="FC9" s="215">
        <f t="shared" si="13"/>
        <v>7.825807712601468E-3</v>
      </c>
      <c r="FD9" s="215">
        <f t="shared" si="13"/>
        <v>8.5585700502638379E-3</v>
      </c>
      <c r="FE9" s="215">
        <f t="shared" si="13"/>
        <v>9.302344445742872E-3</v>
      </c>
      <c r="FF9" s="215">
        <f t="shared" si="13"/>
        <v>1.0048536009091242E-2</v>
      </c>
      <c r="FG9" s="215">
        <f t="shared" si="13"/>
        <v>1.0787786423451953E-2</v>
      </c>
      <c r="FH9" s="215">
        <f t="shared" si="13"/>
        <v>1.1510151927925556E-2</v>
      </c>
      <c r="FI9" s="215">
        <f t="shared" si="13"/>
        <v>1.2205313596325623E-2</v>
      </c>
      <c r="FJ9" s="215">
        <f t="shared" si="13"/>
        <v>1.2862814263572735E-2</v>
      </c>
      <c r="FK9" s="215">
        <f t="shared" si="13"/>
        <v>1.3472314873959673E-2</v>
      </c>
      <c r="FL9" s="215">
        <f t="shared" si="13"/>
        <v>1.4023861708212725E-2</v>
      </c>
      <c r="FM9" s="215">
        <f t="shared" si="13"/>
        <v>1.4508154980412509E-2</v>
      </c>
      <c r="FN9" s="215">
        <f t="shared" si="13"/>
        <v>1.4916808756039648E-2</v>
      </c>
      <c r="FO9" s="215">
        <f t="shared" si="13"/>
        <v>1.5242592080582108E-2</v>
      </c>
      <c r="FP9" s="215">
        <f t="shared" si="13"/>
        <v>1.5479641648764012E-2</v>
      </c>
      <c r="FQ9" s="215">
        <f t="shared" si="13"/>
        <v>1.5623637281705235E-2</v>
      </c>
      <c r="FR9" s="215">
        <f t="shared" si="13"/>
        <v>1.5671932876326563E-2</v>
      </c>
      <c r="FS9" s="215">
        <f t="shared" si="13"/>
        <v>1.5623637281705235E-2</v>
      </c>
      <c r="FT9" s="215">
        <f t="shared" si="13"/>
        <v>1.5479641648764012E-2</v>
      </c>
      <c r="FU9" s="215">
        <f t="shared" si="13"/>
        <v>1.5242592080582108E-2</v>
      </c>
      <c r="FV9" s="215">
        <f t="shared" si="13"/>
        <v>1.4916808756039648E-2</v>
      </c>
      <c r="FW9" s="215">
        <f t="shared" si="13"/>
        <v>1.4508154980412509E-2</v>
      </c>
      <c r="FX9" s="215">
        <f t="shared" si="13"/>
        <v>1.4023861708212725E-2</v>
      </c>
      <c r="FY9" s="215">
        <f t="shared" si="13"/>
        <v>1.3472314873959673E-2</v>
      </c>
      <c r="FZ9" s="215">
        <f t="shared" si="13"/>
        <v>1.2862814263572735E-2</v>
      </c>
      <c r="GA9" s="215">
        <f t="shared" si="13"/>
        <v>1.2205313596325623E-2</v>
      </c>
      <c r="GB9" s="215">
        <f t="shared" si="13"/>
        <v>1.1510151927925556E-2</v>
      </c>
      <c r="GC9" s="215">
        <f t="shared" si="13"/>
        <v>1.0787786423451953E-2</v>
      </c>
      <c r="GD9" s="215">
        <f t="shared" si="13"/>
        <v>1.0048536009091242E-2</v>
      </c>
      <c r="GE9" s="215">
        <f t="shared" si="13"/>
        <v>9.302344445742872E-3</v>
      </c>
      <c r="GF9" s="215">
        <f t="shared" si="13"/>
        <v>8.5585700502638379E-3</v>
      </c>
      <c r="GG9" s="215">
        <f t="shared" ref="GG9:HP9" si="14">IF(AND($D$13&gt;0,$D$14&gt;0),IF(AND(CJ4&gt;$D$13,OR(CJ4&lt;$D$14,CJ4=$D$14)),GG4,0),"")</f>
        <v>7.825807712601468E-3</v>
      </c>
      <c r="GH9" s="215">
        <f t="shared" si="14"/>
        <v>0</v>
      </c>
      <c r="GI9" s="215">
        <f t="shared" si="14"/>
        <v>0</v>
      </c>
      <c r="GJ9" s="215">
        <f t="shared" si="14"/>
        <v>0</v>
      </c>
      <c r="GK9" s="215">
        <f t="shared" si="14"/>
        <v>0</v>
      </c>
      <c r="GL9" s="215">
        <f t="shared" si="14"/>
        <v>0</v>
      </c>
      <c r="GM9" s="215">
        <f t="shared" si="14"/>
        <v>0</v>
      </c>
      <c r="GN9" s="215">
        <f t="shared" si="14"/>
        <v>0</v>
      </c>
      <c r="GO9" s="215">
        <f t="shared" si="14"/>
        <v>0</v>
      </c>
      <c r="GP9" s="215">
        <f t="shared" si="14"/>
        <v>0</v>
      </c>
      <c r="GQ9" s="215">
        <f t="shared" si="14"/>
        <v>0</v>
      </c>
      <c r="GR9" s="215">
        <f t="shared" si="14"/>
        <v>0</v>
      </c>
      <c r="GS9" s="215">
        <f t="shared" si="14"/>
        <v>0</v>
      </c>
      <c r="GT9" s="215">
        <f t="shared" si="14"/>
        <v>0</v>
      </c>
      <c r="GU9" s="215">
        <f t="shared" si="14"/>
        <v>0</v>
      </c>
      <c r="GV9" s="215">
        <f t="shared" si="14"/>
        <v>0</v>
      </c>
      <c r="GW9" s="215">
        <f t="shared" si="14"/>
        <v>0</v>
      </c>
      <c r="GX9" s="215">
        <f t="shared" si="14"/>
        <v>0</v>
      </c>
      <c r="GY9" s="215">
        <f t="shared" si="14"/>
        <v>0</v>
      </c>
      <c r="GZ9" s="215">
        <f t="shared" si="14"/>
        <v>0</v>
      </c>
      <c r="HA9" s="215">
        <f t="shared" si="14"/>
        <v>0</v>
      </c>
      <c r="HB9" s="215">
        <f t="shared" si="14"/>
        <v>0</v>
      </c>
      <c r="HC9" s="215">
        <f t="shared" si="14"/>
        <v>0</v>
      </c>
      <c r="HD9" s="215">
        <f t="shared" si="14"/>
        <v>0</v>
      </c>
      <c r="HE9" s="215">
        <f t="shared" si="14"/>
        <v>0</v>
      </c>
      <c r="HF9" s="215">
        <f t="shared" si="14"/>
        <v>0</v>
      </c>
      <c r="HG9" s="215">
        <f t="shared" si="14"/>
        <v>0</v>
      </c>
      <c r="HH9" s="215">
        <f t="shared" si="14"/>
        <v>0</v>
      </c>
      <c r="HI9" s="215">
        <f t="shared" si="14"/>
        <v>0</v>
      </c>
      <c r="HJ9" s="215">
        <f t="shared" si="14"/>
        <v>0</v>
      </c>
      <c r="HK9" s="215">
        <f t="shared" si="14"/>
        <v>0</v>
      </c>
      <c r="HL9" s="215">
        <f t="shared" si="14"/>
        <v>0</v>
      </c>
      <c r="HM9" s="215">
        <f t="shared" si="14"/>
        <v>0</v>
      </c>
      <c r="HN9" s="215">
        <f t="shared" si="14"/>
        <v>0</v>
      </c>
      <c r="HO9" s="215">
        <f t="shared" si="14"/>
        <v>0</v>
      </c>
      <c r="HP9" s="215">
        <f t="shared" si="14"/>
        <v>0</v>
      </c>
    </row>
    <row r="10" spans="1:225" ht="15.75" x14ac:dyDescent="0.25">
      <c r="A10" s="5"/>
      <c r="C10" s="33" t="s">
        <v>847</v>
      </c>
      <c r="D10" s="80">
        <f>IF(AND(D9&gt;0,D9&lt;1,NOT(J5="")),_xlfn.NORM.INV((1-$D$9)/2,$G$5,$J$5),"")</f>
        <v>87.377023112274358</v>
      </c>
      <c r="E10" s="39"/>
      <c r="F10" s="2"/>
      <c r="G10" s="5"/>
      <c r="H10" s="5"/>
      <c r="I10" s="5"/>
      <c r="J10" s="5"/>
      <c r="K10" s="5"/>
      <c r="L10" s="5"/>
      <c r="M10" s="5"/>
      <c r="N10" s="5"/>
      <c r="O10" s="5"/>
      <c r="P10" s="5"/>
      <c r="Q10" s="5"/>
      <c r="R10" s="5"/>
      <c r="S10" s="5"/>
      <c r="T10" s="5"/>
      <c r="U10" s="5"/>
      <c r="DT10" s="215">
        <f>IF(AND($D$13&gt;0,$D$14&gt;0),IF(AND(W4&gt;$D$14),DT4,0),"")</f>
        <v>0</v>
      </c>
      <c r="DU10" s="215">
        <f t="shared" ref="DU10:GF10" si="15">IF(AND($D$13&gt;0,$D$14&gt;0),IF(AND(X4&gt;$D$14),DU4,0),"")</f>
        <v>0</v>
      </c>
      <c r="DV10" s="215">
        <f t="shared" si="15"/>
        <v>0</v>
      </c>
      <c r="DW10" s="215">
        <f t="shared" si="15"/>
        <v>0</v>
      </c>
      <c r="DX10" s="215">
        <f t="shared" si="15"/>
        <v>0</v>
      </c>
      <c r="DY10" s="215">
        <f t="shared" si="15"/>
        <v>0</v>
      </c>
      <c r="DZ10" s="215">
        <f t="shared" si="15"/>
        <v>0</v>
      </c>
      <c r="EA10" s="215">
        <f t="shared" si="15"/>
        <v>0</v>
      </c>
      <c r="EB10" s="215">
        <f t="shared" si="15"/>
        <v>0</v>
      </c>
      <c r="EC10" s="215">
        <f t="shared" si="15"/>
        <v>0</v>
      </c>
      <c r="ED10" s="215">
        <f t="shared" si="15"/>
        <v>0</v>
      </c>
      <c r="EE10" s="215">
        <f t="shared" si="15"/>
        <v>0</v>
      </c>
      <c r="EF10" s="215">
        <f t="shared" si="15"/>
        <v>0</v>
      </c>
      <c r="EG10" s="215">
        <f t="shared" si="15"/>
        <v>0</v>
      </c>
      <c r="EH10" s="215">
        <f t="shared" si="15"/>
        <v>0</v>
      </c>
      <c r="EI10" s="215">
        <f t="shared" si="15"/>
        <v>0</v>
      </c>
      <c r="EJ10" s="215">
        <f t="shared" si="15"/>
        <v>0</v>
      </c>
      <c r="EK10" s="215">
        <f t="shared" si="15"/>
        <v>0</v>
      </c>
      <c r="EL10" s="215">
        <f t="shared" si="15"/>
        <v>0</v>
      </c>
      <c r="EM10" s="215">
        <f t="shared" si="15"/>
        <v>0</v>
      </c>
      <c r="EN10" s="215">
        <f t="shared" si="15"/>
        <v>0</v>
      </c>
      <c r="EO10" s="215">
        <f t="shared" si="15"/>
        <v>0</v>
      </c>
      <c r="EP10" s="215">
        <f t="shared" si="15"/>
        <v>0</v>
      </c>
      <c r="EQ10" s="215">
        <f t="shared" si="15"/>
        <v>0</v>
      </c>
      <c r="ER10" s="215">
        <f t="shared" si="15"/>
        <v>0</v>
      </c>
      <c r="ES10" s="215">
        <f t="shared" si="15"/>
        <v>0</v>
      </c>
      <c r="ET10" s="215">
        <f t="shared" si="15"/>
        <v>0</v>
      </c>
      <c r="EU10" s="215">
        <f t="shared" si="15"/>
        <v>0</v>
      </c>
      <c r="EV10" s="215">
        <f t="shared" si="15"/>
        <v>0</v>
      </c>
      <c r="EW10" s="215">
        <f t="shared" si="15"/>
        <v>0</v>
      </c>
      <c r="EX10" s="215">
        <f t="shared" si="15"/>
        <v>0</v>
      </c>
      <c r="EY10" s="215">
        <f t="shared" si="15"/>
        <v>0</v>
      </c>
      <c r="EZ10" s="215">
        <f t="shared" si="15"/>
        <v>0</v>
      </c>
      <c r="FA10" s="215">
        <f t="shared" si="15"/>
        <v>0</v>
      </c>
      <c r="FB10" s="215">
        <f t="shared" si="15"/>
        <v>0</v>
      </c>
      <c r="FC10" s="215">
        <f t="shared" si="15"/>
        <v>0</v>
      </c>
      <c r="FD10" s="215">
        <f t="shared" si="15"/>
        <v>0</v>
      </c>
      <c r="FE10" s="215">
        <f t="shared" si="15"/>
        <v>0</v>
      </c>
      <c r="FF10" s="215">
        <f t="shared" si="15"/>
        <v>0</v>
      </c>
      <c r="FG10" s="215">
        <f t="shared" si="15"/>
        <v>0</v>
      </c>
      <c r="FH10" s="215">
        <f t="shared" si="15"/>
        <v>0</v>
      </c>
      <c r="FI10" s="215">
        <f t="shared" si="15"/>
        <v>0</v>
      </c>
      <c r="FJ10" s="215">
        <f t="shared" si="15"/>
        <v>0</v>
      </c>
      <c r="FK10" s="215">
        <f t="shared" si="15"/>
        <v>0</v>
      </c>
      <c r="FL10" s="215">
        <f t="shared" si="15"/>
        <v>0</v>
      </c>
      <c r="FM10" s="215">
        <f t="shared" si="15"/>
        <v>0</v>
      </c>
      <c r="FN10" s="215">
        <f t="shared" si="15"/>
        <v>0</v>
      </c>
      <c r="FO10" s="215">
        <f t="shared" si="15"/>
        <v>0</v>
      </c>
      <c r="FP10" s="215">
        <f t="shared" si="15"/>
        <v>0</v>
      </c>
      <c r="FQ10" s="215">
        <f t="shared" si="15"/>
        <v>0</v>
      </c>
      <c r="FR10" s="215">
        <f t="shared" si="15"/>
        <v>0</v>
      </c>
      <c r="FS10" s="215">
        <f t="shared" si="15"/>
        <v>0</v>
      </c>
      <c r="FT10" s="215">
        <f t="shared" si="15"/>
        <v>0</v>
      </c>
      <c r="FU10" s="215">
        <f t="shared" si="15"/>
        <v>0</v>
      </c>
      <c r="FV10" s="215">
        <f t="shared" si="15"/>
        <v>0</v>
      </c>
      <c r="FW10" s="215">
        <f t="shared" si="15"/>
        <v>0</v>
      </c>
      <c r="FX10" s="215">
        <f t="shared" si="15"/>
        <v>0</v>
      </c>
      <c r="FY10" s="215">
        <f t="shared" si="15"/>
        <v>0</v>
      </c>
      <c r="FZ10" s="215">
        <f t="shared" si="15"/>
        <v>0</v>
      </c>
      <c r="GA10" s="215">
        <f t="shared" si="15"/>
        <v>0</v>
      </c>
      <c r="GB10" s="215">
        <f t="shared" si="15"/>
        <v>0</v>
      </c>
      <c r="GC10" s="215">
        <f t="shared" si="15"/>
        <v>0</v>
      </c>
      <c r="GD10" s="215">
        <f t="shared" si="15"/>
        <v>0</v>
      </c>
      <c r="GE10" s="215">
        <f t="shared" si="15"/>
        <v>0</v>
      </c>
      <c r="GF10" s="215">
        <f t="shared" si="15"/>
        <v>0</v>
      </c>
      <c r="GG10" s="215">
        <f t="shared" ref="GG10:HP10" si="16">IF(AND($D$13&gt;0,$D$14&gt;0),IF(AND(CJ4&gt;$D$14),GG4,0),"")</f>
        <v>0</v>
      </c>
      <c r="GH10" s="215">
        <f t="shared" si="16"/>
        <v>7.1117471202642576E-3</v>
      </c>
      <c r="GI10" s="215">
        <f t="shared" si="16"/>
        <v>6.4230693089353261E-3</v>
      </c>
      <c r="GJ10" s="215">
        <f t="shared" si="16"/>
        <v>5.7653819086193698E-3</v>
      </c>
      <c r="GK10" s="215">
        <f t="shared" si="16"/>
        <v>5.1431918371915306E-3</v>
      </c>
      <c r="GL10" s="215">
        <f t="shared" si="16"/>
        <v>4.5599127809866453E-3</v>
      </c>
      <c r="GM10" s="215">
        <f t="shared" si="16"/>
        <v>4.0179036499068859E-3</v>
      </c>
      <c r="GN10" s="215">
        <f t="shared" si="16"/>
        <v>3.5185333368301804E-3</v>
      </c>
      <c r="GO10" s="215">
        <f t="shared" si="16"/>
        <v>3.0622665617123712E-3</v>
      </c>
      <c r="GP10" s="215">
        <f t="shared" si="16"/>
        <v>2.6487653342492784E-3</v>
      </c>
      <c r="GQ10" s="215">
        <f t="shared" si="16"/>
        <v>2.2770006030423812E-3</v>
      </c>
      <c r="GR10" s="215">
        <f t="shared" si="16"/>
        <v>1.945368938166221E-3</v>
      </c>
      <c r="GS10" s="215">
        <f t="shared" si="16"/>
        <v>1.6518095725504072E-3</v>
      </c>
      <c r="GT10" s="215">
        <f t="shared" si="16"/>
        <v>1.3939177548137841E-3</v>
      </c>
      <c r="GU10" s="215">
        <f t="shared" si="16"/>
        <v>1.1690510896494939E-3</v>
      </c>
      <c r="GV10" s="215">
        <f t="shared" si="16"/>
        <v>9.7442631095791266E-4</v>
      </c>
      <c r="GW10" s="215">
        <f t="shared" si="16"/>
        <v>8.0720470181486735E-4</v>
      </c>
      <c r="GX10" s="215">
        <f t="shared" si="16"/>
        <v>6.6456510509785879E-4</v>
      </c>
      <c r="GY10" s="215">
        <f t="shared" si="16"/>
        <v>5.4376412847756839E-4</v>
      </c>
      <c r="GZ10" s="215">
        <f t="shared" si="16"/>
        <v>4.4218371566232711E-4</v>
      </c>
      <c r="HA10" s="215">
        <f t="shared" si="16"/>
        <v>3.573667191490087E-4</v>
      </c>
      <c r="HB10" s="215">
        <f t="shared" si="16"/>
        <v>2.870414632512783E-4</v>
      </c>
      <c r="HC10" s="215">
        <f t="shared" si="16"/>
        <v>2.2913653179589992E-4</v>
      </c>
      <c r="HD10" s="215">
        <f t="shared" si="16"/>
        <v>1.8178716017091829E-4</v>
      </c>
      <c r="HE10" s="215">
        <f t="shared" si="16"/>
        <v>1.4333466807667933E-4</v>
      </c>
      <c r="HF10" s="215">
        <f t="shared" si="16"/>
        <v>1.123203517157697E-4</v>
      </c>
      <c r="HG10" s="215">
        <f t="shared" si="16"/>
        <v>8.7475177871097068E-5</v>
      </c>
      <c r="HH10" s="215">
        <f t="shared" si="16"/>
        <v>6.7706503047658628E-5</v>
      </c>
      <c r="HI10" s="215">
        <f t="shared" si="16"/>
        <v>5.2082893396559735E-5</v>
      </c>
      <c r="HJ10" s="215">
        <f t="shared" si="16"/>
        <v>3.9817958718731832E-5</v>
      </c>
      <c r="HK10" s="215">
        <f t="shared" si="16"/>
        <v>3.0253947643787612E-5</v>
      </c>
      <c r="HL10" s="215">
        <f t="shared" si="16"/>
        <v>2.2845690021654262E-5</v>
      </c>
      <c r="HM10" s="215">
        <f t="shared" si="16"/>
        <v>1.7145323290894139E-5</v>
      </c>
      <c r="HN10" s="215">
        <f t="shared" si="16"/>
        <v>1.2788106579149738E-5</v>
      </c>
      <c r="HO10" s="215">
        <f t="shared" si="16"/>
        <v>9.4795121068745269E-6</v>
      </c>
      <c r="HP10" s="215">
        <f t="shared" si="16"/>
        <v>6.9836890466281097E-6</v>
      </c>
    </row>
    <row r="11" spans="1:225" ht="15.75" x14ac:dyDescent="0.25">
      <c r="A11" s="5"/>
      <c r="B11" s="5"/>
      <c r="C11" s="33" t="s">
        <v>84</v>
      </c>
      <c r="D11" s="80">
        <f>IF(AND(D9&gt;0,D9&lt;1,NOT(J5="")),_xlfn.NORM.INV(($D$9+(1-$D$9)/2),$G$5,$J$5),"")</f>
        <v>152.62297688772566</v>
      </c>
      <c r="E11" s="39"/>
      <c r="F11" s="2"/>
      <c r="G11" s="5"/>
      <c r="H11" s="5"/>
      <c r="I11" s="5"/>
      <c r="J11" s="5"/>
      <c r="K11" s="5"/>
      <c r="L11" s="5"/>
      <c r="M11" s="5"/>
      <c r="N11" s="5"/>
      <c r="O11" s="5"/>
      <c r="P11" s="5"/>
      <c r="Q11" s="5"/>
      <c r="R11" s="5"/>
      <c r="S11" s="5"/>
      <c r="T11" s="5"/>
      <c r="U11" s="5"/>
      <c r="DT11" s="277">
        <f>MAX(DT8:DT10)</f>
        <v>6.9836890466281097E-6</v>
      </c>
      <c r="DU11" s="277">
        <f t="shared" ref="DU11:GF11" si="17">MAX(DU8:DU10)</f>
        <v>9.4795121068745269E-6</v>
      </c>
      <c r="DV11" s="277">
        <f t="shared" si="17"/>
        <v>1.2788106579149738E-5</v>
      </c>
      <c r="DW11" s="277">
        <f t="shared" si="17"/>
        <v>1.7145323290894139E-5</v>
      </c>
      <c r="DX11" s="277">
        <f t="shared" si="17"/>
        <v>2.2845690021654262E-5</v>
      </c>
      <c r="DY11" s="277">
        <f t="shared" si="17"/>
        <v>3.0253947643787612E-5</v>
      </c>
      <c r="DZ11" s="277">
        <f t="shared" si="17"/>
        <v>3.9817958718731832E-5</v>
      </c>
      <c r="EA11" s="277">
        <f t="shared" si="17"/>
        <v>5.2082893396559735E-5</v>
      </c>
      <c r="EB11" s="277">
        <f t="shared" si="17"/>
        <v>6.7706503047658628E-5</v>
      </c>
      <c r="EC11" s="277">
        <f t="shared" si="17"/>
        <v>8.7475177871097068E-5</v>
      </c>
      <c r="ED11" s="277">
        <f t="shared" si="17"/>
        <v>1.123203517157697E-4</v>
      </c>
      <c r="EE11" s="277">
        <f t="shared" si="17"/>
        <v>1.4333466807667933E-4</v>
      </c>
      <c r="EF11" s="277">
        <f t="shared" si="17"/>
        <v>1.8178716017091829E-4</v>
      </c>
      <c r="EG11" s="277">
        <f t="shared" si="17"/>
        <v>2.2913653179589992E-4</v>
      </c>
      <c r="EH11" s="277">
        <f t="shared" si="17"/>
        <v>2.870414632512783E-4</v>
      </c>
      <c r="EI11" s="277">
        <f t="shared" si="17"/>
        <v>3.573667191490087E-4</v>
      </c>
      <c r="EJ11" s="277">
        <f t="shared" si="17"/>
        <v>4.4218371566232711E-4</v>
      </c>
      <c r="EK11" s="277">
        <f t="shared" si="17"/>
        <v>5.4376412847756839E-4</v>
      </c>
      <c r="EL11" s="277">
        <f t="shared" si="17"/>
        <v>6.6456510509785879E-4</v>
      </c>
      <c r="EM11" s="277">
        <f t="shared" si="17"/>
        <v>8.0720470181486735E-4</v>
      </c>
      <c r="EN11" s="277">
        <f t="shared" si="17"/>
        <v>9.7442631095791266E-4</v>
      </c>
      <c r="EO11" s="277">
        <f t="shared" si="17"/>
        <v>1.1690510896494939E-3</v>
      </c>
      <c r="EP11" s="277">
        <f t="shared" si="17"/>
        <v>1.3939177548137841E-3</v>
      </c>
      <c r="EQ11" s="277">
        <f t="shared" si="17"/>
        <v>1.6518095725504072E-3</v>
      </c>
      <c r="ER11" s="277">
        <f t="shared" si="17"/>
        <v>1.945368938166221E-3</v>
      </c>
      <c r="ES11" s="277">
        <f t="shared" si="17"/>
        <v>2.2770006030423812E-3</v>
      </c>
      <c r="ET11" s="277">
        <f t="shared" si="17"/>
        <v>2.6487653342492784E-3</v>
      </c>
      <c r="EU11" s="277">
        <f t="shared" si="17"/>
        <v>3.0622665617123712E-3</v>
      </c>
      <c r="EV11" s="277">
        <f t="shared" si="17"/>
        <v>3.5185333368301804E-3</v>
      </c>
      <c r="EW11" s="277">
        <f t="shared" si="17"/>
        <v>4.0179036499068859E-3</v>
      </c>
      <c r="EX11" s="277">
        <f t="shared" si="17"/>
        <v>4.5599127809866453E-3</v>
      </c>
      <c r="EY11" s="277">
        <f t="shared" si="17"/>
        <v>5.1431918371915306E-3</v>
      </c>
      <c r="EZ11" s="277">
        <f t="shared" si="17"/>
        <v>5.7653819086193698E-3</v>
      </c>
      <c r="FA11" s="277">
        <f t="shared" si="17"/>
        <v>6.4230693089353261E-3</v>
      </c>
      <c r="FB11" s="277">
        <f t="shared" si="17"/>
        <v>7.1117471202642576E-3</v>
      </c>
      <c r="FC11" s="277">
        <f t="shared" si="17"/>
        <v>7.825807712601468E-3</v>
      </c>
      <c r="FD11" s="277">
        <f t="shared" si="17"/>
        <v>8.5585700502638379E-3</v>
      </c>
      <c r="FE11" s="277">
        <f t="shared" si="17"/>
        <v>9.302344445742872E-3</v>
      </c>
      <c r="FF11" s="277">
        <f t="shared" si="17"/>
        <v>1.0048536009091242E-2</v>
      </c>
      <c r="FG11" s="277">
        <f t="shared" si="17"/>
        <v>1.0787786423451953E-2</v>
      </c>
      <c r="FH11" s="277">
        <f t="shared" si="17"/>
        <v>1.1510151927925556E-2</v>
      </c>
      <c r="FI11" s="277">
        <f t="shared" si="17"/>
        <v>1.2205313596325623E-2</v>
      </c>
      <c r="FJ11" s="277">
        <f t="shared" si="17"/>
        <v>1.2862814263572735E-2</v>
      </c>
      <c r="FK11" s="277">
        <f t="shared" si="17"/>
        <v>1.3472314873959673E-2</v>
      </c>
      <c r="FL11" s="277">
        <f t="shared" si="17"/>
        <v>1.4023861708212725E-2</v>
      </c>
      <c r="FM11" s="277">
        <f t="shared" si="17"/>
        <v>1.4508154980412509E-2</v>
      </c>
      <c r="FN11" s="277">
        <f t="shared" si="17"/>
        <v>1.4916808756039648E-2</v>
      </c>
      <c r="FO11" s="277">
        <f t="shared" si="17"/>
        <v>1.5242592080582108E-2</v>
      </c>
      <c r="FP11" s="277">
        <f t="shared" si="17"/>
        <v>1.5479641648764012E-2</v>
      </c>
      <c r="FQ11" s="277">
        <f t="shared" si="17"/>
        <v>1.5623637281705235E-2</v>
      </c>
      <c r="FR11" s="277">
        <f t="shared" si="17"/>
        <v>1.5671932876326563E-2</v>
      </c>
      <c r="FS11" s="277">
        <f t="shared" si="17"/>
        <v>1.5623637281705235E-2</v>
      </c>
      <c r="FT11" s="277">
        <f t="shared" si="17"/>
        <v>1.5479641648764012E-2</v>
      </c>
      <c r="FU11" s="277">
        <f t="shared" si="17"/>
        <v>1.5242592080582108E-2</v>
      </c>
      <c r="FV11" s="277">
        <f t="shared" si="17"/>
        <v>1.4916808756039648E-2</v>
      </c>
      <c r="FW11" s="277">
        <f t="shared" si="17"/>
        <v>1.4508154980412509E-2</v>
      </c>
      <c r="FX11" s="277">
        <f t="shared" si="17"/>
        <v>1.4023861708212725E-2</v>
      </c>
      <c r="FY11" s="277">
        <f t="shared" si="17"/>
        <v>1.3472314873959673E-2</v>
      </c>
      <c r="FZ11" s="277">
        <f t="shared" si="17"/>
        <v>1.2862814263572735E-2</v>
      </c>
      <c r="GA11" s="277">
        <f t="shared" si="17"/>
        <v>1.2205313596325623E-2</v>
      </c>
      <c r="GB11" s="277">
        <f t="shared" si="17"/>
        <v>1.1510151927925556E-2</v>
      </c>
      <c r="GC11" s="277">
        <f t="shared" si="17"/>
        <v>1.0787786423451953E-2</v>
      </c>
      <c r="GD11" s="277">
        <f t="shared" si="17"/>
        <v>1.0048536009091242E-2</v>
      </c>
      <c r="GE11" s="277">
        <f t="shared" si="17"/>
        <v>9.302344445742872E-3</v>
      </c>
      <c r="GF11" s="277">
        <f t="shared" si="17"/>
        <v>8.5585700502638379E-3</v>
      </c>
      <c r="GG11" s="277">
        <f t="shared" ref="GG11:HP11" si="18">MAX(GG8:GG10)</f>
        <v>7.825807712601468E-3</v>
      </c>
      <c r="GH11" s="277">
        <f t="shared" si="18"/>
        <v>7.1117471202642576E-3</v>
      </c>
      <c r="GI11" s="277">
        <f t="shared" si="18"/>
        <v>6.4230693089353261E-3</v>
      </c>
      <c r="GJ11" s="277">
        <f t="shared" si="18"/>
        <v>5.7653819086193698E-3</v>
      </c>
      <c r="GK11" s="277">
        <f t="shared" si="18"/>
        <v>5.1431918371915306E-3</v>
      </c>
      <c r="GL11" s="277">
        <f t="shared" si="18"/>
        <v>4.5599127809866453E-3</v>
      </c>
      <c r="GM11" s="277">
        <f t="shared" si="18"/>
        <v>4.0179036499068859E-3</v>
      </c>
      <c r="GN11" s="277">
        <f t="shared" si="18"/>
        <v>3.5185333368301804E-3</v>
      </c>
      <c r="GO11" s="277">
        <f t="shared" si="18"/>
        <v>3.0622665617123712E-3</v>
      </c>
      <c r="GP11" s="277">
        <f t="shared" si="18"/>
        <v>2.6487653342492784E-3</v>
      </c>
      <c r="GQ11" s="277">
        <f t="shared" si="18"/>
        <v>2.2770006030423812E-3</v>
      </c>
      <c r="GR11" s="277">
        <f t="shared" si="18"/>
        <v>1.945368938166221E-3</v>
      </c>
      <c r="GS11" s="277">
        <f t="shared" si="18"/>
        <v>1.6518095725504072E-3</v>
      </c>
      <c r="GT11" s="277">
        <f t="shared" si="18"/>
        <v>1.3939177548137841E-3</v>
      </c>
      <c r="GU11" s="277">
        <f t="shared" si="18"/>
        <v>1.1690510896494939E-3</v>
      </c>
      <c r="GV11" s="277">
        <f t="shared" si="18"/>
        <v>9.7442631095791266E-4</v>
      </c>
      <c r="GW11" s="277">
        <f t="shared" si="18"/>
        <v>8.0720470181486735E-4</v>
      </c>
      <c r="GX11" s="277">
        <f t="shared" si="18"/>
        <v>6.6456510509785879E-4</v>
      </c>
      <c r="GY11" s="277">
        <f t="shared" si="18"/>
        <v>5.4376412847756839E-4</v>
      </c>
      <c r="GZ11" s="277">
        <f t="shared" si="18"/>
        <v>4.4218371566232711E-4</v>
      </c>
      <c r="HA11" s="277">
        <f t="shared" si="18"/>
        <v>3.573667191490087E-4</v>
      </c>
      <c r="HB11" s="277">
        <f t="shared" si="18"/>
        <v>2.870414632512783E-4</v>
      </c>
      <c r="HC11" s="277">
        <f t="shared" si="18"/>
        <v>2.2913653179589992E-4</v>
      </c>
      <c r="HD11" s="277">
        <f t="shared" si="18"/>
        <v>1.8178716017091829E-4</v>
      </c>
      <c r="HE11" s="277">
        <f t="shared" si="18"/>
        <v>1.4333466807667933E-4</v>
      </c>
      <c r="HF11" s="277">
        <f t="shared" si="18"/>
        <v>1.123203517157697E-4</v>
      </c>
      <c r="HG11" s="277">
        <f t="shared" si="18"/>
        <v>8.7475177871097068E-5</v>
      </c>
      <c r="HH11" s="277">
        <f t="shared" si="18"/>
        <v>6.7706503047658628E-5</v>
      </c>
      <c r="HI11" s="277">
        <f t="shared" si="18"/>
        <v>5.2082893396559735E-5</v>
      </c>
      <c r="HJ11" s="277">
        <f t="shared" si="18"/>
        <v>3.9817958718731832E-5</v>
      </c>
      <c r="HK11" s="277">
        <f t="shared" si="18"/>
        <v>3.0253947643787612E-5</v>
      </c>
      <c r="HL11" s="277">
        <f t="shared" si="18"/>
        <v>2.2845690021654262E-5</v>
      </c>
      <c r="HM11" s="277">
        <f t="shared" si="18"/>
        <v>1.7145323290894139E-5</v>
      </c>
      <c r="HN11" s="277">
        <f t="shared" si="18"/>
        <v>1.2788106579149738E-5</v>
      </c>
      <c r="HO11" s="277">
        <f t="shared" si="18"/>
        <v>9.4795121068745269E-6</v>
      </c>
      <c r="HP11" s="277">
        <f t="shared" si="18"/>
        <v>6.9836890466281097E-6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81" t="s">
        <v>33</v>
      </c>
      <c r="D13" s="316">
        <v>89</v>
      </c>
      <c r="E13" s="39"/>
      <c r="F13" s="46" t="s">
        <v>37</v>
      </c>
      <c r="G13" s="5"/>
      <c r="H13" s="5"/>
      <c r="I13" s="5"/>
      <c r="J13" s="5"/>
      <c r="K13" s="5"/>
      <c r="L13" s="5"/>
      <c r="M13" s="5"/>
      <c r="N13" s="5"/>
      <c r="O13" s="5"/>
      <c r="P13" s="5"/>
      <c r="Q13" s="5"/>
      <c r="R13" s="5"/>
      <c r="S13" s="5"/>
      <c r="T13" s="5"/>
      <c r="U13" s="5"/>
    </row>
    <row r="14" spans="1:225" ht="15.75" x14ac:dyDescent="0.25">
      <c r="A14" s="5"/>
      <c r="B14" s="5"/>
      <c r="C14" s="81" t="s">
        <v>34</v>
      </c>
      <c r="D14" s="316">
        <v>151</v>
      </c>
      <c r="E14" s="39"/>
      <c r="F14" s="46" t="s">
        <v>38</v>
      </c>
      <c r="G14" s="5"/>
      <c r="H14" s="5"/>
      <c r="I14" s="5"/>
      <c r="J14" s="5"/>
      <c r="K14" s="5"/>
      <c r="L14" s="5"/>
      <c r="M14" s="5"/>
      <c r="N14" s="5"/>
      <c r="O14" s="5"/>
      <c r="P14" s="5"/>
      <c r="Q14" s="5"/>
      <c r="R14" s="5"/>
      <c r="S14" s="5"/>
      <c r="T14" s="5"/>
      <c r="U14" s="5"/>
    </row>
    <row r="15" spans="1:225" ht="17.25" x14ac:dyDescent="0.3">
      <c r="A15" s="5"/>
      <c r="B15" s="5"/>
      <c r="C15" s="81" t="s">
        <v>85</v>
      </c>
      <c r="D15" s="43">
        <f>IF(AND($D$13&gt;0,$D$14&gt;0,$D$13&lt;$D$14,NOT(J5="")),_xlfn.NORM.DIST($D$14,$G$5,$J$5,TRUE)-_xlfn.NORM.DIST($D$13,$G$5,$J$5,TRUE),"")</f>
        <v>0.77669811971727176</v>
      </c>
      <c r="E15" s="39"/>
      <c r="F15" s="46" t="s">
        <v>66</v>
      </c>
      <c r="G15" s="5"/>
      <c r="H15" s="5"/>
      <c r="I15" s="5"/>
      <c r="J15" s="5"/>
      <c r="K15" s="5"/>
      <c r="L15" s="5"/>
      <c r="M15" s="5"/>
      <c r="N15" s="5"/>
      <c r="O15" s="5"/>
      <c r="P15" s="5"/>
      <c r="Q15" s="5"/>
      <c r="R15" s="5"/>
      <c r="S15" s="5"/>
      <c r="T15" s="5"/>
      <c r="U15" s="5"/>
    </row>
    <row r="16" spans="1:225" ht="17.25" x14ac:dyDescent="0.3">
      <c r="A16" s="5"/>
      <c r="B16" s="5"/>
      <c r="C16" s="81" t="s">
        <v>283</v>
      </c>
      <c r="D16" s="45">
        <f>IF(AND($D$13&gt;0,$D$14&gt;0,$D$13&lt;$D$14,NOT($J$5="")),_xlfn.NORM.DIST(D13,$G$5,$J$5,TRUE),"")</f>
        <v>0.11165094014136409</v>
      </c>
      <c r="E16" s="39"/>
      <c r="F16" s="46" t="s">
        <v>67</v>
      </c>
      <c r="G16" s="5"/>
      <c r="H16" s="5"/>
      <c r="I16" s="5"/>
      <c r="J16" s="5"/>
      <c r="K16" s="5"/>
      <c r="L16" s="5"/>
      <c r="M16" s="5"/>
      <c r="N16" s="5"/>
      <c r="O16" s="5"/>
      <c r="P16" s="5"/>
      <c r="Q16" s="5"/>
      <c r="R16" s="5"/>
      <c r="S16" s="5"/>
      <c r="T16" s="5"/>
      <c r="U16" s="5"/>
    </row>
    <row r="17" spans="1:21" ht="17.25" x14ac:dyDescent="0.3">
      <c r="A17" s="5"/>
      <c r="B17" s="5"/>
      <c r="C17" s="81" t="s">
        <v>284</v>
      </c>
      <c r="D17" s="44">
        <f>IF(AND($D$13&gt;0,$D$14&gt;0,$D$13&lt;$D$14,NOT($J$5="")),1-_xlfn.NORM.DIST(D14,$G$5,$J$5,TRUE),"")</f>
        <v>0.11165094014136412</v>
      </c>
      <c r="E17" s="39"/>
      <c r="F17" s="46" t="s">
        <v>65</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4i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36" t="s">
        <v>146</v>
      </c>
      <c r="C29" s="336"/>
      <c r="D29" s="336"/>
      <c r="E29" s="336"/>
      <c r="F29" s="336"/>
      <c r="G29" s="336"/>
      <c r="H29" s="336"/>
      <c r="I29" s="107"/>
      <c r="J29" s="2"/>
      <c r="K29" s="2"/>
      <c r="L29" s="5"/>
      <c r="M29" s="5"/>
      <c r="N29" s="5"/>
      <c r="O29" s="5"/>
      <c r="P29" s="5"/>
      <c r="Q29" s="5"/>
      <c r="R29" s="5"/>
      <c r="S29" s="5"/>
      <c r="T29" s="5"/>
      <c r="U29" s="5"/>
    </row>
    <row r="30" spans="1:21" x14ac:dyDescent="0.25">
      <c r="A30" s="2"/>
      <c r="B30" s="336" t="s">
        <v>147</v>
      </c>
      <c r="C30" s="336"/>
      <c r="D30" s="336"/>
      <c r="E30" s="336"/>
      <c r="F30" s="336"/>
      <c r="G30" s="336"/>
      <c r="H30" s="336"/>
      <c r="I30" s="107"/>
      <c r="J30" s="2"/>
      <c r="K30" s="2"/>
      <c r="L30" s="5"/>
      <c r="M30" s="5"/>
      <c r="N30" s="5"/>
      <c r="O30" s="5"/>
      <c r="P30" s="5"/>
      <c r="Q30" s="5"/>
      <c r="R30" s="5"/>
      <c r="S30" s="5"/>
      <c r="T30" s="5"/>
      <c r="U30" s="5"/>
    </row>
    <row r="31" spans="1:21" x14ac:dyDescent="0.25">
      <c r="A31" s="2"/>
      <c r="B31" s="336" t="s">
        <v>96</v>
      </c>
      <c r="C31" s="336"/>
      <c r="D31" s="336"/>
      <c r="E31" s="336"/>
      <c r="F31" s="336"/>
      <c r="G31" s="336"/>
      <c r="H31" s="336"/>
      <c r="I31" s="107"/>
      <c r="J31" s="2"/>
      <c r="K31" s="2"/>
      <c r="L31" s="5"/>
      <c r="M31" s="5"/>
      <c r="N31" s="5"/>
      <c r="O31" s="5"/>
      <c r="P31" s="5"/>
      <c r="Q31" s="5"/>
      <c r="R31" s="5"/>
      <c r="S31" s="5"/>
      <c r="T31" s="5"/>
      <c r="U31" s="5"/>
    </row>
    <row r="32" spans="1:21" x14ac:dyDescent="0.25">
      <c r="A32" s="2"/>
      <c r="B32" s="336" t="s">
        <v>229</v>
      </c>
      <c r="C32" s="336"/>
      <c r="D32" s="336"/>
      <c r="E32" s="336"/>
      <c r="F32" s="336"/>
      <c r="G32" s="336"/>
      <c r="H32" s="336"/>
      <c r="I32" s="107"/>
      <c r="J32" s="2"/>
      <c r="K32" s="2"/>
      <c r="L32" s="5"/>
      <c r="M32" s="5"/>
      <c r="N32" s="5"/>
      <c r="O32" s="5"/>
      <c r="P32" s="5"/>
      <c r="Q32" s="5"/>
      <c r="R32" s="5"/>
      <c r="S32" s="5"/>
      <c r="T32" s="5"/>
      <c r="U32" s="5"/>
    </row>
    <row r="33" spans="1:21" x14ac:dyDescent="0.25">
      <c r="A33" s="2"/>
      <c r="B33" s="336" t="s">
        <v>97</v>
      </c>
      <c r="C33" s="336"/>
      <c r="D33" s="336"/>
      <c r="E33" s="336"/>
      <c r="F33" s="336"/>
      <c r="G33" s="336"/>
      <c r="H33" s="336"/>
      <c r="I33" s="107"/>
      <c r="J33" s="2"/>
      <c r="K33" s="2"/>
      <c r="L33" s="5"/>
      <c r="M33" s="5"/>
      <c r="N33" s="5"/>
      <c r="O33" s="5"/>
      <c r="P33" s="5"/>
      <c r="Q33" s="5"/>
      <c r="R33" s="5"/>
      <c r="S33" s="5"/>
      <c r="T33" s="5"/>
      <c r="U33" s="5"/>
    </row>
    <row r="34" spans="1:21" x14ac:dyDescent="0.25">
      <c r="A34" s="2"/>
      <c r="B34" s="158" t="s">
        <v>224</v>
      </c>
      <c r="C34" s="5"/>
      <c r="D34" s="5"/>
      <c r="E34" s="5"/>
      <c r="F34" s="2"/>
      <c r="G34" s="2"/>
      <c r="H34" s="5"/>
      <c r="I34" s="5"/>
      <c r="J34" s="2"/>
      <c r="K34" s="2"/>
      <c r="L34" s="5"/>
      <c r="M34" s="5"/>
      <c r="N34" s="5"/>
      <c r="O34" s="5"/>
      <c r="P34" s="5"/>
      <c r="Q34" s="5"/>
      <c r="R34" s="5"/>
      <c r="S34" s="5"/>
      <c r="T34" s="5"/>
      <c r="U34" s="5"/>
    </row>
    <row r="35" spans="1:21" x14ac:dyDescent="0.25">
      <c r="A35" s="2"/>
      <c r="B35" s="158" t="s">
        <v>94</v>
      </c>
      <c r="C35" s="5"/>
      <c r="D35" s="5"/>
      <c r="E35" s="5"/>
      <c r="F35" s="2"/>
      <c r="G35" s="2"/>
      <c r="H35" s="5"/>
      <c r="I35" s="5"/>
      <c r="J35" s="2"/>
      <c r="K35" s="2"/>
      <c r="L35" s="5"/>
      <c r="M35" s="5"/>
      <c r="N35" s="5"/>
      <c r="O35" s="5"/>
      <c r="P35" s="5"/>
      <c r="Q35" s="5"/>
      <c r="R35" s="5"/>
      <c r="S35" s="5"/>
      <c r="T35" s="5"/>
      <c r="U35" s="5"/>
    </row>
    <row r="36" spans="1:21" x14ac:dyDescent="0.25">
      <c r="A36" s="19"/>
      <c r="B36" s="158" t="s">
        <v>223</v>
      </c>
      <c r="C36" s="5"/>
      <c r="D36" s="5"/>
      <c r="E36" s="2"/>
      <c r="F36" s="2"/>
      <c r="G36" s="5"/>
      <c r="H36" s="2"/>
      <c r="I36" s="2"/>
      <c r="J36" s="5"/>
      <c r="K36" s="5"/>
      <c r="L36" s="5"/>
      <c r="M36" s="5"/>
      <c r="N36" s="5"/>
      <c r="O36" s="5"/>
      <c r="P36" s="5"/>
      <c r="Q36" s="5"/>
      <c r="R36" s="5"/>
      <c r="S36" s="5"/>
      <c r="T36" s="5"/>
      <c r="U36" s="5"/>
    </row>
    <row r="37" spans="1:21" x14ac:dyDescent="0.25">
      <c r="A37" s="19"/>
      <c r="B37" s="158" t="s">
        <v>225</v>
      </c>
      <c r="C37" s="5"/>
      <c r="D37" s="5"/>
      <c r="E37" s="2"/>
      <c r="F37" s="2"/>
      <c r="G37" s="5"/>
      <c r="H37" s="2"/>
      <c r="I37" s="2"/>
      <c r="J37" s="5"/>
      <c r="K37" s="5"/>
      <c r="L37" s="5"/>
      <c r="M37" s="5"/>
      <c r="N37" s="5"/>
      <c r="O37" s="5"/>
      <c r="P37" s="5"/>
      <c r="Q37" s="5"/>
      <c r="R37" s="5"/>
      <c r="S37" s="5"/>
      <c r="T37" s="5"/>
      <c r="U37" s="5"/>
    </row>
    <row r="38" spans="1:21" x14ac:dyDescent="0.25">
      <c r="A38" s="19"/>
      <c r="B38" s="158" t="s">
        <v>808</v>
      </c>
      <c r="C38" s="5"/>
      <c r="D38" s="5"/>
      <c r="E38" s="2"/>
      <c r="F38" s="2"/>
      <c r="G38" s="5"/>
      <c r="H38" s="2"/>
      <c r="I38" s="2"/>
      <c r="J38" s="5"/>
      <c r="K38" s="5"/>
      <c r="L38" s="5"/>
      <c r="M38" s="5"/>
      <c r="N38" s="5"/>
      <c r="O38" s="5"/>
      <c r="P38" s="5"/>
      <c r="Q38" s="5"/>
      <c r="R38" s="5"/>
      <c r="S38" s="5"/>
      <c r="T38" s="5"/>
      <c r="U38" s="5"/>
    </row>
    <row r="39" spans="1:21" x14ac:dyDescent="0.25">
      <c r="A39" s="19"/>
      <c r="B39" s="158" t="s">
        <v>809</v>
      </c>
      <c r="C39" s="5"/>
      <c r="D39" s="5"/>
      <c r="E39" s="2"/>
      <c r="F39" s="2"/>
      <c r="G39" s="5"/>
      <c r="H39" s="2"/>
      <c r="I39" s="2"/>
      <c r="J39" s="5"/>
      <c r="K39" s="5"/>
      <c r="L39" s="5"/>
      <c r="M39" s="5"/>
      <c r="N39" s="5"/>
      <c r="O39" s="5"/>
      <c r="P39" s="5"/>
      <c r="Q39" s="5"/>
      <c r="R39" s="5"/>
      <c r="S39" s="5"/>
      <c r="T39" s="5"/>
      <c r="U39" s="5"/>
    </row>
    <row r="40" spans="1:21" x14ac:dyDescent="0.25">
      <c r="B40" s="158"/>
    </row>
    <row r="41" spans="1:21" x14ac:dyDescent="0.25">
      <c r="B41" s="158" t="s">
        <v>810</v>
      </c>
    </row>
    <row r="42" spans="1:21" x14ac:dyDescent="0.25">
      <c r="B42" s="158" t="s">
        <v>93</v>
      </c>
    </row>
    <row r="43" spans="1:21" x14ac:dyDescent="0.25">
      <c r="B43" s="355" t="s">
        <v>815</v>
      </c>
      <c r="C43" s="355"/>
      <c r="D43" s="355"/>
      <c r="E43" s="355"/>
      <c r="F43" s="355"/>
      <c r="G43" s="355"/>
      <c r="H43" s="355"/>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840</v>
      </c>
      <c r="C1" s="5"/>
      <c r="D1" s="5"/>
      <c r="E1" s="2"/>
      <c r="F1" s="2"/>
      <c r="G1" s="5"/>
      <c r="H1" s="5"/>
      <c r="I1" s="5"/>
      <c r="J1" s="5"/>
      <c r="K1" s="5"/>
      <c r="L1" s="5"/>
      <c r="M1" s="5"/>
      <c r="N1" s="5"/>
      <c r="O1" s="350" t="s">
        <v>78</v>
      </c>
      <c r="P1" s="351"/>
      <c r="Q1" s="356" t="str">
        <f>VLOOKUP(O1,VLookups!A43:C44,3,FALSE)</f>
        <v>Show the likelihood that the SPERT estimates will be EQUAL TO or GREATER THAN an uncertainty</v>
      </c>
      <c r="R1" s="356"/>
      <c r="S1" s="356"/>
      <c r="T1" s="356"/>
      <c r="U1" s="356"/>
      <c r="V1" s="356"/>
      <c r="W1" s="5"/>
    </row>
    <row r="2" spans="1:227" ht="15" customHeight="1" x14ac:dyDescent="0.25">
      <c r="B2" s="25"/>
      <c r="C2" s="25"/>
      <c r="D2" s="25"/>
      <c r="E2" s="307"/>
      <c r="F2" s="307"/>
      <c r="G2" s="25"/>
      <c r="H2" s="307"/>
      <c r="I2" s="307"/>
      <c r="J2" s="5"/>
      <c r="K2" s="5"/>
      <c r="L2" s="5"/>
      <c r="M2" s="5"/>
      <c r="N2" s="5"/>
      <c r="O2" s="360" t="s">
        <v>75</v>
      </c>
      <c r="P2" s="360" t="s">
        <v>76</v>
      </c>
      <c r="Q2" s="357" t="s">
        <v>55</v>
      </c>
      <c r="R2" s="358"/>
      <c r="S2" s="358"/>
      <c r="T2" s="358"/>
      <c r="U2" s="358"/>
      <c r="V2" s="359"/>
      <c r="W2" s="5"/>
      <c r="X2" s="171" t="s">
        <v>190</v>
      </c>
    </row>
    <row r="3" spans="1:227" x14ac:dyDescent="0.25">
      <c r="A3" s="3" t="s">
        <v>5</v>
      </c>
      <c r="B3" s="58" t="s">
        <v>42</v>
      </c>
      <c r="C3" s="58" t="s">
        <v>6</v>
      </c>
      <c r="D3" s="58" t="s">
        <v>43</v>
      </c>
      <c r="E3" s="58"/>
      <c r="F3" s="58"/>
      <c r="G3" s="58" t="s">
        <v>71</v>
      </c>
      <c r="H3" s="58" t="s">
        <v>9</v>
      </c>
      <c r="I3" s="58" t="s">
        <v>184</v>
      </c>
      <c r="J3" s="58" t="s">
        <v>824</v>
      </c>
      <c r="K3" s="58" t="s">
        <v>69</v>
      </c>
      <c r="L3" s="58" t="s">
        <v>87</v>
      </c>
      <c r="M3" s="58" t="s">
        <v>829</v>
      </c>
      <c r="N3" s="311" t="s">
        <v>830</v>
      </c>
      <c r="O3" s="361"/>
      <c r="P3" s="361"/>
      <c r="Q3" s="104">
        <v>0.1</v>
      </c>
      <c r="R3" s="54">
        <v>0.9</v>
      </c>
      <c r="S3" s="54">
        <v>0.85</v>
      </c>
      <c r="T3" s="54">
        <v>0.8</v>
      </c>
      <c r="U3" s="54">
        <v>0.75</v>
      </c>
      <c r="V3" s="54">
        <v>0.7</v>
      </c>
      <c r="W3" s="5"/>
      <c r="X3" s="171" t="s">
        <v>191</v>
      </c>
      <c r="DV3" s="171" t="s">
        <v>185</v>
      </c>
      <c r="HS3" s="174" t="s">
        <v>233</v>
      </c>
    </row>
    <row r="4" spans="1:227" ht="18" customHeight="1" x14ac:dyDescent="0.3">
      <c r="A4" s="4">
        <v>1</v>
      </c>
      <c r="B4" s="227">
        <v>60</v>
      </c>
      <c r="C4" s="227">
        <v>120</v>
      </c>
      <c r="D4" s="227">
        <v>180</v>
      </c>
      <c r="E4" s="36">
        <f>IF(OR(ISBLANK(C4),ISBLANK(D4),ISBLANK(B4)),"",IF(AND(B4&gt;0,C4&gt;0,D4&gt;0),IF(C4&gt;B4,IF(D4&gt;C4,1,-1),-1)))</f>
        <v>1</v>
      </c>
      <c r="F4" s="36">
        <f>IF(OR(ISBLANK(B4),ISBLANK(C4),ISBLANK(D4)),"",IFERROR(MIN(C4-B4,D4-C4)/MAX(C4-B4,D4-C4),""))</f>
        <v>1</v>
      </c>
      <c r="G4" s="229">
        <f>IF(AND(B4&gt;0,C4&gt;0,D4&gt;0),(B4+(4*C4)+D4)/6,"")</f>
        <v>120</v>
      </c>
      <c r="H4" s="228" t="s">
        <v>1</v>
      </c>
      <c r="I4" s="58"/>
      <c r="J4" s="302"/>
      <c r="K4" s="230">
        <f>IF(AND(B4&gt;0,C4&gt;0,D4&gt;0),IF(ISBLANK(J4),IF(ISBLANK(H4),"",(D4-B4)*VLOOKUP(H4,VLookups!$A$4:$B$13,2,FALSE)),J4),"")</f>
        <v>25.45584412271571</v>
      </c>
      <c r="L4" s="231">
        <f>IF(K4="","",K4^2)</f>
        <v>648</v>
      </c>
      <c r="M4" s="309">
        <f ca="1">RAND()</f>
        <v>0.46197928708102853</v>
      </c>
      <c r="N4" s="310">
        <f ca="1">IF(K4="","",_xlfn.NORM.INV(M4,G4,K4))</f>
        <v>117.57027721161246</v>
      </c>
      <c r="O4" s="227">
        <v>150</v>
      </c>
      <c r="P4" s="294">
        <f>IF(AND(O4&gt;0,C4&gt;0,NOT(K4="")),ABS(VLOOKUP($O$1,VLookups!$A$43:$B$44,2,FALSE)-_xlfn.NORM.DIST(O4,G4,K4,TRUE)),"")</f>
        <v>0.88070358534178228</v>
      </c>
      <c r="Q4" s="232">
        <f>IF(AND($B4&gt;0,$C4&gt;0,$D4&gt;0,NOT(ISBLANK($H4))),_xlfn.NORM.INV(ABS(VLOOKUP($O$1,VLookups!$A$43:$B$44,2,FALSE)-Q$3),$G4,$K4),"")</f>
        <v>87.377023112274358</v>
      </c>
      <c r="R4" s="233">
        <f>IF(AND($B4&gt;0,$C4&gt;0,$D4&gt;0,NOT(ISBLANK($H4))),_xlfn.NORM.INV(ABS(VLOOKUP($O$1,VLookups!$A$43:$B$44,2,FALSE)-R$3),$G4,$K4),"")</f>
        <v>152.62297688772566</v>
      </c>
      <c r="S4" s="232">
        <f>IF(AND($B4&gt;0,$C4&gt;0,$D4&gt;0,NOT(ISBLANK($H4))),_xlfn.NORM.INV(ABS(VLOOKUP($O$1,VLookups!$A$43:$B$44,2,FALSE)-S$3),$G4,$K4),"")</f>
        <v>146.38328680653183</v>
      </c>
      <c r="T4" s="233">
        <f>IF(AND($B4&gt;0,$C4&gt;0,$D4&gt;0,NOT(ISBLANK($H4))),_xlfn.NORM.INV(ABS(VLOOKUP($O$1,VLookups!$A$43:$B$44,2,FALSE)-T$3),$G4,$K4),"")</f>
        <v>141.42417893219982</v>
      </c>
      <c r="U4" s="232">
        <f>IF(AND($B4&gt;0,$C4&gt;0,$D4&gt;0,NOT(ISBLANK($H4))),_xlfn.NORM.INV(ABS(VLOOKUP($O$1,VLookups!$A$43:$B$44,2,FALSE)-U$3),$G4,$K4),"")</f>
        <v>137.16970594336092</v>
      </c>
      <c r="V4" s="233">
        <f>IF(AND($B4&gt;0,$C4&gt;0,$D4&gt;0,NOT(ISBLANK($H4))),_xlfn.NORM.INV(ABS(VLOOKUP($O$1,VLookups!$A$43:$B$44,2,FALSE)-V$3),$G4,$K4),"")</f>
        <v>133.34905770936808</v>
      </c>
      <c r="W4" s="5"/>
      <c r="X4" s="172">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3">
        <f t="shared" ref="DV4:GG4" si="3">IF(ISNONTEXT($K4),_xlfn.NORM.DIST(Y4,$G4,$K4,FALSE),NA())</f>
        <v>6.9836890466281097E-6</v>
      </c>
      <c r="DW4" s="173">
        <f t="shared" si="3"/>
        <v>9.4795121068745269E-6</v>
      </c>
      <c r="DX4" s="173">
        <f t="shared" si="3"/>
        <v>1.2788106579149738E-5</v>
      </c>
      <c r="DY4" s="173">
        <f t="shared" si="3"/>
        <v>1.7145323290894139E-5</v>
      </c>
      <c r="DZ4" s="173">
        <f t="shared" si="3"/>
        <v>2.2845690021654262E-5</v>
      </c>
      <c r="EA4" s="173">
        <f t="shared" si="3"/>
        <v>3.0253947643787612E-5</v>
      </c>
      <c r="EB4" s="173">
        <f t="shared" si="3"/>
        <v>3.9817958718731832E-5</v>
      </c>
      <c r="EC4" s="173">
        <f t="shared" si="3"/>
        <v>5.2082893396559735E-5</v>
      </c>
      <c r="ED4" s="173">
        <f t="shared" si="3"/>
        <v>6.7706503047658628E-5</v>
      </c>
      <c r="EE4" s="173">
        <f t="shared" si="3"/>
        <v>8.7475177871097068E-5</v>
      </c>
      <c r="EF4" s="173">
        <f t="shared" si="3"/>
        <v>1.123203517157697E-4</v>
      </c>
      <c r="EG4" s="173">
        <f t="shared" si="3"/>
        <v>1.4333466807667933E-4</v>
      </c>
      <c r="EH4" s="173">
        <f t="shared" si="3"/>
        <v>1.8178716017091829E-4</v>
      </c>
      <c r="EI4" s="173">
        <f t="shared" si="3"/>
        <v>2.2913653179589992E-4</v>
      </c>
      <c r="EJ4" s="173">
        <f t="shared" si="3"/>
        <v>2.870414632512783E-4</v>
      </c>
      <c r="EK4" s="173">
        <f t="shared" si="3"/>
        <v>3.573667191490087E-4</v>
      </c>
      <c r="EL4" s="173">
        <f t="shared" si="3"/>
        <v>4.4218371566232711E-4</v>
      </c>
      <c r="EM4" s="173">
        <f t="shared" si="3"/>
        <v>5.4376412847756839E-4</v>
      </c>
      <c r="EN4" s="173">
        <f t="shared" si="3"/>
        <v>6.6456510509785879E-4</v>
      </c>
      <c r="EO4" s="173">
        <f t="shared" si="3"/>
        <v>8.0720470181486735E-4</v>
      </c>
      <c r="EP4" s="173">
        <f t="shared" si="3"/>
        <v>9.7442631095791266E-4</v>
      </c>
      <c r="EQ4" s="173">
        <f t="shared" si="3"/>
        <v>1.1690510896494939E-3</v>
      </c>
      <c r="ER4" s="173">
        <f t="shared" si="3"/>
        <v>1.3939177548137841E-3</v>
      </c>
      <c r="ES4" s="173">
        <f t="shared" si="3"/>
        <v>1.6518095725504072E-3</v>
      </c>
      <c r="ET4" s="173">
        <f t="shared" si="3"/>
        <v>1.945368938166221E-3</v>
      </c>
      <c r="EU4" s="173">
        <f t="shared" si="3"/>
        <v>2.2770006030423812E-3</v>
      </c>
      <c r="EV4" s="173">
        <f t="shared" si="3"/>
        <v>2.6487653342492784E-3</v>
      </c>
      <c r="EW4" s="173">
        <f t="shared" si="3"/>
        <v>3.0622665617123712E-3</v>
      </c>
      <c r="EX4" s="173">
        <f t="shared" si="3"/>
        <v>3.5185333368301804E-3</v>
      </c>
      <c r="EY4" s="173">
        <f t="shared" si="3"/>
        <v>4.0179036499068859E-3</v>
      </c>
      <c r="EZ4" s="173">
        <f t="shared" si="3"/>
        <v>4.5599127809866453E-3</v>
      </c>
      <c r="FA4" s="173">
        <f t="shared" si="3"/>
        <v>5.1431918371915306E-3</v>
      </c>
      <c r="FB4" s="173">
        <f t="shared" si="3"/>
        <v>5.7653819086193698E-3</v>
      </c>
      <c r="FC4" s="173">
        <f t="shared" si="3"/>
        <v>6.4230693089353261E-3</v>
      </c>
      <c r="FD4" s="173">
        <f t="shared" si="3"/>
        <v>7.1117471202642576E-3</v>
      </c>
      <c r="FE4" s="173">
        <f t="shared" si="3"/>
        <v>7.825807712601468E-3</v>
      </c>
      <c r="FF4" s="173">
        <f t="shared" si="3"/>
        <v>8.5585700502638379E-3</v>
      </c>
      <c r="FG4" s="173">
        <f t="shared" si="3"/>
        <v>9.302344445742872E-3</v>
      </c>
      <c r="FH4" s="173">
        <f t="shared" si="3"/>
        <v>1.0048536009091242E-2</v>
      </c>
      <c r="FI4" s="173">
        <f t="shared" si="3"/>
        <v>1.0787786423451953E-2</v>
      </c>
      <c r="FJ4" s="173">
        <f t="shared" si="3"/>
        <v>1.1510151927925556E-2</v>
      </c>
      <c r="FK4" s="173">
        <f t="shared" si="3"/>
        <v>1.2205313596325623E-2</v>
      </c>
      <c r="FL4" s="173">
        <f t="shared" si="3"/>
        <v>1.2862814263572735E-2</v>
      </c>
      <c r="FM4" s="173">
        <f t="shared" si="3"/>
        <v>1.3472314873959673E-2</v>
      </c>
      <c r="FN4" s="173">
        <f t="shared" si="3"/>
        <v>1.4023861708212725E-2</v>
      </c>
      <c r="FO4" s="173">
        <f t="shared" si="3"/>
        <v>1.4508154980412509E-2</v>
      </c>
      <c r="FP4" s="173">
        <f t="shared" si="3"/>
        <v>1.4916808756039648E-2</v>
      </c>
      <c r="FQ4" s="173">
        <f t="shared" si="3"/>
        <v>1.5242592080582108E-2</v>
      </c>
      <c r="FR4" s="173">
        <f t="shared" si="3"/>
        <v>1.5479641648764012E-2</v>
      </c>
      <c r="FS4" s="173">
        <f t="shared" si="3"/>
        <v>1.5623637281705235E-2</v>
      </c>
      <c r="FT4" s="173">
        <f t="shared" si="3"/>
        <v>1.5671932876326563E-2</v>
      </c>
      <c r="FU4" s="173">
        <f t="shared" si="3"/>
        <v>1.5623637281705235E-2</v>
      </c>
      <c r="FV4" s="173">
        <f t="shared" si="3"/>
        <v>1.5479641648764012E-2</v>
      </c>
      <c r="FW4" s="173">
        <f t="shared" si="3"/>
        <v>1.5242592080582108E-2</v>
      </c>
      <c r="FX4" s="173">
        <f t="shared" si="3"/>
        <v>1.4916808756039648E-2</v>
      </c>
      <c r="FY4" s="173">
        <f t="shared" si="3"/>
        <v>1.4508154980412509E-2</v>
      </c>
      <c r="FZ4" s="173">
        <f t="shared" si="3"/>
        <v>1.4023861708212725E-2</v>
      </c>
      <c r="GA4" s="173">
        <f t="shared" si="3"/>
        <v>1.3472314873959673E-2</v>
      </c>
      <c r="GB4" s="173">
        <f t="shared" si="3"/>
        <v>1.2862814263572735E-2</v>
      </c>
      <c r="GC4" s="173">
        <f t="shared" si="3"/>
        <v>1.2205313596325623E-2</v>
      </c>
      <c r="GD4" s="173">
        <f t="shared" si="3"/>
        <v>1.1510151927925556E-2</v>
      </c>
      <c r="GE4" s="173">
        <f t="shared" si="3"/>
        <v>1.0787786423451953E-2</v>
      </c>
      <c r="GF4" s="173">
        <f t="shared" si="3"/>
        <v>1.0048536009091242E-2</v>
      </c>
      <c r="GG4" s="173">
        <f t="shared" si="3"/>
        <v>9.302344445742872E-3</v>
      </c>
      <c r="GH4" s="173">
        <f t="shared" ref="GH4:HR4" si="4">IF(ISNONTEXT($K4),_xlfn.NORM.DIST(CK4,$G4,$K4,FALSE),NA())</f>
        <v>8.5585700502638379E-3</v>
      </c>
      <c r="GI4" s="173">
        <f t="shared" si="4"/>
        <v>7.825807712601468E-3</v>
      </c>
      <c r="GJ4" s="173">
        <f t="shared" si="4"/>
        <v>7.1117471202642576E-3</v>
      </c>
      <c r="GK4" s="173">
        <f t="shared" si="4"/>
        <v>6.4230693089353261E-3</v>
      </c>
      <c r="GL4" s="173">
        <f t="shared" si="4"/>
        <v>5.7653819086193698E-3</v>
      </c>
      <c r="GM4" s="173">
        <f t="shared" si="4"/>
        <v>5.1431918371915306E-3</v>
      </c>
      <c r="GN4" s="173">
        <f t="shared" si="4"/>
        <v>4.5599127809866453E-3</v>
      </c>
      <c r="GO4" s="173">
        <f t="shared" si="4"/>
        <v>4.0179036499068859E-3</v>
      </c>
      <c r="GP4" s="173">
        <f t="shared" si="4"/>
        <v>3.5185333368301804E-3</v>
      </c>
      <c r="GQ4" s="173">
        <f t="shared" si="4"/>
        <v>3.0622665617123712E-3</v>
      </c>
      <c r="GR4" s="173">
        <f t="shared" si="4"/>
        <v>2.6487653342492784E-3</v>
      </c>
      <c r="GS4" s="173">
        <f t="shared" si="4"/>
        <v>2.2770006030423812E-3</v>
      </c>
      <c r="GT4" s="173">
        <f t="shared" si="4"/>
        <v>1.945368938166221E-3</v>
      </c>
      <c r="GU4" s="173">
        <f t="shared" si="4"/>
        <v>1.6518095725504072E-3</v>
      </c>
      <c r="GV4" s="173">
        <f t="shared" si="4"/>
        <v>1.3939177548137841E-3</v>
      </c>
      <c r="GW4" s="173">
        <f t="shared" si="4"/>
        <v>1.1690510896494939E-3</v>
      </c>
      <c r="GX4" s="173">
        <f t="shared" si="4"/>
        <v>9.7442631095791266E-4</v>
      </c>
      <c r="GY4" s="173">
        <f t="shared" si="4"/>
        <v>8.0720470181486735E-4</v>
      </c>
      <c r="GZ4" s="173">
        <f t="shared" si="4"/>
        <v>6.6456510509785879E-4</v>
      </c>
      <c r="HA4" s="173">
        <f t="shared" si="4"/>
        <v>5.4376412847756839E-4</v>
      </c>
      <c r="HB4" s="173">
        <f t="shared" si="4"/>
        <v>4.4218371566232711E-4</v>
      </c>
      <c r="HC4" s="173">
        <f t="shared" si="4"/>
        <v>3.573667191490087E-4</v>
      </c>
      <c r="HD4" s="173">
        <f t="shared" si="4"/>
        <v>2.870414632512783E-4</v>
      </c>
      <c r="HE4" s="173">
        <f t="shared" si="4"/>
        <v>2.2913653179589992E-4</v>
      </c>
      <c r="HF4" s="173">
        <f t="shared" si="4"/>
        <v>1.8178716017091829E-4</v>
      </c>
      <c r="HG4" s="173">
        <f t="shared" si="4"/>
        <v>1.4333466807667933E-4</v>
      </c>
      <c r="HH4" s="173">
        <f t="shared" si="4"/>
        <v>1.123203517157697E-4</v>
      </c>
      <c r="HI4" s="173">
        <f t="shared" si="4"/>
        <v>8.7475177871097068E-5</v>
      </c>
      <c r="HJ4" s="173">
        <f t="shared" si="4"/>
        <v>6.7706503047658628E-5</v>
      </c>
      <c r="HK4" s="173">
        <f t="shared" si="4"/>
        <v>5.2082893396559735E-5</v>
      </c>
      <c r="HL4" s="173">
        <f t="shared" si="4"/>
        <v>3.9817958718731832E-5</v>
      </c>
      <c r="HM4" s="173">
        <f t="shared" si="4"/>
        <v>3.0253947643787612E-5</v>
      </c>
      <c r="HN4" s="173">
        <f t="shared" si="4"/>
        <v>2.2845690021654262E-5</v>
      </c>
      <c r="HO4" s="173">
        <f t="shared" si="4"/>
        <v>1.7145323290894139E-5</v>
      </c>
      <c r="HP4" s="173">
        <f t="shared" si="4"/>
        <v>1.2788106579149738E-5</v>
      </c>
      <c r="HQ4" s="173">
        <f t="shared" si="4"/>
        <v>9.4795121068745269E-6</v>
      </c>
      <c r="HR4" s="173">
        <f t="shared" si="4"/>
        <v>6.9836890466281097E-6</v>
      </c>
    </row>
    <row r="5" spans="1:227" hidden="1" x14ac:dyDescent="0.25">
      <c r="A5" s="2"/>
      <c r="B5" s="94">
        <f>SUM(B4:B4)</f>
        <v>60</v>
      </c>
      <c r="C5" s="94">
        <f>SUM(C4:C4)</f>
        <v>120</v>
      </c>
      <c r="D5" s="94">
        <f>SUM(D4:D4)</f>
        <v>180</v>
      </c>
      <c r="E5" s="37"/>
      <c r="F5" s="37"/>
      <c r="G5" s="94">
        <f>SUM(G4:G4)</f>
        <v>120</v>
      </c>
      <c r="H5" s="5"/>
      <c r="I5" s="5"/>
      <c r="J5" s="95">
        <f>IF(K4="","",SQRT(L5))</f>
        <v>25.45584412271571</v>
      </c>
      <c r="K5" s="95"/>
      <c r="L5" s="76">
        <f>IF(L4="","",SUM(L4:L4))</f>
        <v>648</v>
      </c>
      <c r="M5" s="76"/>
      <c r="N5" s="76"/>
      <c r="O5" s="94">
        <f>IF(SUM(O4:O4)=0,"",SUM(O4:O4))</f>
        <v>150</v>
      </c>
      <c r="P5" s="82">
        <f>IF(OR(J5="",O5=""),"",ABS(VLOOKUP($O$1,VLookups!$A$43:$B$44,2,FALSE)-_xlfn.NORM.DIST(O5,G5,J5,TRUE)))</f>
        <v>0.88070358534178228</v>
      </c>
      <c r="Q5" s="96">
        <f t="shared" ref="Q5:V5" si="5">SUM(Q4:Q4)</f>
        <v>87.377023112274358</v>
      </c>
      <c r="R5" s="96">
        <f t="shared" si="5"/>
        <v>152.62297688772566</v>
      </c>
      <c r="S5" s="96">
        <f t="shared" si="5"/>
        <v>146.38328680653183</v>
      </c>
      <c r="T5" s="96">
        <f t="shared" si="5"/>
        <v>141.42417893219982</v>
      </c>
      <c r="U5" s="96">
        <f t="shared" si="5"/>
        <v>137.16970594336092</v>
      </c>
      <c r="V5" s="96">
        <f t="shared" si="5"/>
        <v>133.34905770936808</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40" t="s">
        <v>81</v>
      </c>
      <c r="C7" s="341"/>
      <c r="D7" s="342"/>
      <c r="E7" s="5"/>
      <c r="F7" s="5"/>
      <c r="G7" s="5"/>
      <c r="H7" s="5"/>
      <c r="I7" s="5"/>
      <c r="J7" s="33" t="s">
        <v>90</v>
      </c>
      <c r="K7" s="33"/>
      <c r="L7" s="33"/>
      <c r="M7" s="33"/>
      <c r="N7" s="33"/>
      <c r="O7" s="101">
        <v>1000</v>
      </c>
      <c r="P7" s="41">
        <f>IF(OR(J5="",O7=""),"",ABS(VLOOKUP($O$1,VLookups!$A$43:$B$44,2,FALSE)-_xlfn.NORM.DIST(O7,G5,J5,TRUE)))</f>
        <v>1</v>
      </c>
      <c r="Q7" s="70">
        <f>IF($J$5="","",_xlfn.NORM.INV(ABS(VLOOKUP($O$1,VLookups!$A$43:$B$44,2,FALSE)-Q$3),$G$5,$J5))</f>
        <v>87.377023112274358</v>
      </c>
      <c r="R7" s="71">
        <f>IF($J$5="","",_xlfn.NORM.INV(ABS(VLOOKUP($O$1,VLookups!$A$43:$B$44,2,FALSE)-R$3),$G$5,$J5))</f>
        <v>152.62297688772566</v>
      </c>
      <c r="S7" s="72">
        <f>IF($J$5="","",_xlfn.NORM.INV(ABS(VLOOKUP($O$1,VLookups!$A$43:$B$44,2,FALSE)-S$3),$G$5,$J5))</f>
        <v>146.38328680653183</v>
      </c>
      <c r="T7" s="73">
        <f>IF($J$5="","",_xlfn.NORM.INV(ABS(VLOOKUP($O$1,VLookups!$A$43:$B$44,2,FALSE)-T$3),$G$5,$J5))</f>
        <v>141.42417893219982</v>
      </c>
      <c r="U7" s="74">
        <f>IF($J$5="","",_xlfn.NORM.INV(ABS(VLOOKUP($O$1,VLookups!$A$43:$B$44,2,FALSE)-U$3),$G$5,$J5))</f>
        <v>137.16970594336092</v>
      </c>
      <c r="V7" s="75">
        <f>IF($J$5="","",_xlfn.NORM.INV(ABS(VLOOKUP($O$1,VLookups!$A$43:$B$44,2,FALSE)-V$3),$G$5,$J5))</f>
        <v>133.34905770936808</v>
      </c>
      <c r="W7" s="5"/>
    </row>
    <row r="8" spans="1:227" ht="15" customHeight="1" x14ac:dyDescent="0.25">
      <c r="A8" s="5"/>
      <c r="B8" s="5"/>
      <c r="C8" s="5"/>
      <c r="D8" s="5"/>
      <c r="E8" s="2"/>
      <c r="F8" s="2"/>
      <c r="G8" s="5"/>
      <c r="H8" s="5"/>
      <c r="I8" s="5"/>
      <c r="J8" s="5"/>
      <c r="K8" s="5"/>
      <c r="L8" s="5"/>
      <c r="M8" s="5"/>
      <c r="N8" s="5"/>
      <c r="O8" s="5"/>
      <c r="P8" s="5"/>
      <c r="W8" s="5"/>
      <c r="DV8" s="215">
        <f t="shared" ref="DV8:FA8" si="6">IF(AND($D$32&gt;0,$D$33&gt;0),IF(OR(Y4&lt;$D$32,Y4=$D$32),DV4,0),"")</f>
        <v>6.9836890466281097E-6</v>
      </c>
      <c r="DW8" s="215">
        <f t="shared" si="6"/>
        <v>9.4795121068745269E-6</v>
      </c>
      <c r="DX8" s="215">
        <f t="shared" si="6"/>
        <v>1.2788106579149738E-5</v>
      </c>
      <c r="DY8" s="215">
        <f t="shared" si="6"/>
        <v>1.7145323290894139E-5</v>
      </c>
      <c r="DZ8" s="215">
        <f t="shared" si="6"/>
        <v>2.2845690021654262E-5</v>
      </c>
      <c r="EA8" s="215">
        <f t="shared" si="6"/>
        <v>3.0253947643787612E-5</v>
      </c>
      <c r="EB8" s="215">
        <f t="shared" si="6"/>
        <v>3.9817958718731832E-5</v>
      </c>
      <c r="EC8" s="215">
        <f t="shared" si="6"/>
        <v>5.2082893396559735E-5</v>
      </c>
      <c r="ED8" s="215">
        <f t="shared" si="6"/>
        <v>6.7706503047658628E-5</v>
      </c>
      <c r="EE8" s="215">
        <f t="shared" si="6"/>
        <v>8.7475177871097068E-5</v>
      </c>
      <c r="EF8" s="215">
        <f t="shared" si="6"/>
        <v>1.123203517157697E-4</v>
      </c>
      <c r="EG8" s="215">
        <f t="shared" si="6"/>
        <v>1.4333466807667933E-4</v>
      </c>
      <c r="EH8" s="215">
        <f t="shared" si="6"/>
        <v>1.8178716017091829E-4</v>
      </c>
      <c r="EI8" s="215">
        <f t="shared" si="6"/>
        <v>2.2913653179589992E-4</v>
      </c>
      <c r="EJ8" s="215">
        <f t="shared" si="6"/>
        <v>2.870414632512783E-4</v>
      </c>
      <c r="EK8" s="215">
        <f t="shared" si="6"/>
        <v>3.573667191490087E-4</v>
      </c>
      <c r="EL8" s="215">
        <f t="shared" si="6"/>
        <v>4.4218371566232711E-4</v>
      </c>
      <c r="EM8" s="215">
        <f t="shared" si="6"/>
        <v>5.4376412847756839E-4</v>
      </c>
      <c r="EN8" s="215">
        <f t="shared" si="6"/>
        <v>6.6456510509785879E-4</v>
      </c>
      <c r="EO8" s="215">
        <f t="shared" si="6"/>
        <v>8.0720470181486735E-4</v>
      </c>
      <c r="EP8" s="215">
        <f t="shared" si="6"/>
        <v>9.7442631095791266E-4</v>
      </c>
      <c r="EQ8" s="215">
        <f t="shared" si="6"/>
        <v>1.1690510896494939E-3</v>
      </c>
      <c r="ER8" s="215">
        <f t="shared" si="6"/>
        <v>1.3939177548137841E-3</v>
      </c>
      <c r="ES8" s="215">
        <f t="shared" si="6"/>
        <v>1.6518095725504072E-3</v>
      </c>
      <c r="ET8" s="215">
        <f t="shared" si="6"/>
        <v>1.945368938166221E-3</v>
      </c>
      <c r="EU8" s="215">
        <f t="shared" si="6"/>
        <v>2.2770006030423812E-3</v>
      </c>
      <c r="EV8" s="215">
        <f t="shared" si="6"/>
        <v>2.6487653342492784E-3</v>
      </c>
      <c r="EW8" s="215">
        <f t="shared" si="6"/>
        <v>3.0622665617123712E-3</v>
      </c>
      <c r="EX8" s="215">
        <f t="shared" si="6"/>
        <v>3.5185333368301804E-3</v>
      </c>
      <c r="EY8" s="215">
        <f t="shared" si="6"/>
        <v>4.0179036499068859E-3</v>
      </c>
      <c r="EZ8" s="215">
        <f t="shared" si="6"/>
        <v>4.5599127809866453E-3</v>
      </c>
      <c r="FA8" s="215">
        <f t="shared" si="6"/>
        <v>5.1431918371915306E-3</v>
      </c>
      <c r="FB8" s="215">
        <f t="shared" ref="FB8:GG8" si="7">IF(AND($D$32&gt;0,$D$33&gt;0),IF(OR(BE4&lt;$D$32,BE4=$D$32),FB4,0),"")</f>
        <v>5.7653819086193698E-3</v>
      </c>
      <c r="FC8" s="215">
        <f t="shared" si="7"/>
        <v>6.4230693089353261E-3</v>
      </c>
      <c r="FD8" s="215">
        <f t="shared" si="7"/>
        <v>7.1117471202642576E-3</v>
      </c>
      <c r="FE8" s="215">
        <f t="shared" si="7"/>
        <v>0</v>
      </c>
      <c r="FF8" s="215">
        <f t="shared" si="7"/>
        <v>0</v>
      </c>
      <c r="FG8" s="215">
        <f t="shared" si="7"/>
        <v>0</v>
      </c>
      <c r="FH8" s="215">
        <f t="shared" si="7"/>
        <v>0</v>
      </c>
      <c r="FI8" s="215">
        <f t="shared" si="7"/>
        <v>0</v>
      </c>
      <c r="FJ8" s="215">
        <f t="shared" si="7"/>
        <v>0</v>
      </c>
      <c r="FK8" s="215">
        <f t="shared" si="7"/>
        <v>0</v>
      </c>
      <c r="FL8" s="215">
        <f t="shared" si="7"/>
        <v>0</v>
      </c>
      <c r="FM8" s="215">
        <f t="shared" si="7"/>
        <v>0</v>
      </c>
      <c r="FN8" s="215">
        <f t="shared" si="7"/>
        <v>0</v>
      </c>
      <c r="FO8" s="215">
        <f t="shared" si="7"/>
        <v>0</v>
      </c>
      <c r="FP8" s="215">
        <f t="shared" si="7"/>
        <v>0</v>
      </c>
      <c r="FQ8" s="215">
        <f t="shared" si="7"/>
        <v>0</v>
      </c>
      <c r="FR8" s="215">
        <f t="shared" si="7"/>
        <v>0</v>
      </c>
      <c r="FS8" s="215">
        <f t="shared" si="7"/>
        <v>0</v>
      </c>
      <c r="FT8" s="215">
        <f t="shared" si="7"/>
        <v>0</v>
      </c>
      <c r="FU8" s="215">
        <f t="shared" si="7"/>
        <v>0</v>
      </c>
      <c r="FV8" s="215">
        <f t="shared" si="7"/>
        <v>0</v>
      </c>
      <c r="FW8" s="215">
        <f t="shared" si="7"/>
        <v>0</v>
      </c>
      <c r="FX8" s="215">
        <f t="shared" si="7"/>
        <v>0</v>
      </c>
      <c r="FY8" s="215">
        <f t="shared" si="7"/>
        <v>0</v>
      </c>
      <c r="FZ8" s="215">
        <f t="shared" si="7"/>
        <v>0</v>
      </c>
      <c r="GA8" s="215">
        <f t="shared" si="7"/>
        <v>0</v>
      </c>
      <c r="GB8" s="215">
        <f t="shared" si="7"/>
        <v>0</v>
      </c>
      <c r="GC8" s="215">
        <f t="shared" si="7"/>
        <v>0</v>
      </c>
      <c r="GD8" s="215">
        <f t="shared" si="7"/>
        <v>0</v>
      </c>
      <c r="GE8" s="215">
        <f t="shared" si="7"/>
        <v>0</v>
      </c>
      <c r="GF8" s="215">
        <f t="shared" si="7"/>
        <v>0</v>
      </c>
      <c r="GG8" s="215">
        <f t="shared" si="7"/>
        <v>0</v>
      </c>
      <c r="GH8" s="215">
        <f t="shared" ref="GH8:HM8" si="8">IF(AND($D$32&gt;0,$D$33&gt;0),IF(OR(CK4&lt;$D$32,CK4=$D$32),GH4,0),"")</f>
        <v>0</v>
      </c>
      <c r="GI8" s="215">
        <f t="shared" si="8"/>
        <v>0</v>
      </c>
      <c r="GJ8" s="215">
        <f t="shared" si="8"/>
        <v>0</v>
      </c>
      <c r="GK8" s="215">
        <f t="shared" si="8"/>
        <v>0</v>
      </c>
      <c r="GL8" s="215">
        <f t="shared" si="8"/>
        <v>0</v>
      </c>
      <c r="GM8" s="215">
        <f t="shared" si="8"/>
        <v>0</v>
      </c>
      <c r="GN8" s="215">
        <f t="shared" si="8"/>
        <v>0</v>
      </c>
      <c r="GO8" s="215">
        <f t="shared" si="8"/>
        <v>0</v>
      </c>
      <c r="GP8" s="215">
        <f t="shared" si="8"/>
        <v>0</v>
      </c>
      <c r="GQ8" s="215">
        <f t="shared" si="8"/>
        <v>0</v>
      </c>
      <c r="GR8" s="215">
        <f t="shared" si="8"/>
        <v>0</v>
      </c>
      <c r="GS8" s="215">
        <f t="shared" si="8"/>
        <v>0</v>
      </c>
      <c r="GT8" s="215">
        <f t="shared" si="8"/>
        <v>0</v>
      </c>
      <c r="GU8" s="215">
        <f t="shared" si="8"/>
        <v>0</v>
      </c>
      <c r="GV8" s="215">
        <f t="shared" si="8"/>
        <v>0</v>
      </c>
      <c r="GW8" s="215">
        <f t="shared" si="8"/>
        <v>0</v>
      </c>
      <c r="GX8" s="215">
        <f t="shared" si="8"/>
        <v>0</v>
      </c>
      <c r="GY8" s="215">
        <f t="shared" si="8"/>
        <v>0</v>
      </c>
      <c r="GZ8" s="215">
        <f t="shared" si="8"/>
        <v>0</v>
      </c>
      <c r="HA8" s="215">
        <f t="shared" si="8"/>
        <v>0</v>
      </c>
      <c r="HB8" s="215">
        <f t="shared" si="8"/>
        <v>0</v>
      </c>
      <c r="HC8" s="215">
        <f t="shared" si="8"/>
        <v>0</v>
      </c>
      <c r="HD8" s="215">
        <f t="shared" si="8"/>
        <v>0</v>
      </c>
      <c r="HE8" s="215">
        <f t="shared" si="8"/>
        <v>0</v>
      </c>
      <c r="HF8" s="215">
        <f t="shared" si="8"/>
        <v>0</v>
      </c>
      <c r="HG8" s="215">
        <f t="shared" si="8"/>
        <v>0</v>
      </c>
      <c r="HH8" s="215">
        <f t="shared" si="8"/>
        <v>0</v>
      </c>
      <c r="HI8" s="215">
        <f t="shared" si="8"/>
        <v>0</v>
      </c>
      <c r="HJ8" s="215">
        <f t="shared" si="8"/>
        <v>0</v>
      </c>
      <c r="HK8" s="215">
        <f t="shared" si="8"/>
        <v>0</v>
      </c>
      <c r="HL8" s="215">
        <f t="shared" si="8"/>
        <v>0</v>
      </c>
      <c r="HM8" s="215">
        <f t="shared" si="8"/>
        <v>0</v>
      </c>
      <c r="HN8" s="215">
        <f t="shared" ref="HN8:HR8" si="9">IF(AND($D$32&gt;0,$D$33&gt;0),IF(OR(DQ4&lt;$D$32,DQ4=$D$32),HN4,0),"")</f>
        <v>0</v>
      </c>
      <c r="HO8" s="215">
        <f t="shared" si="9"/>
        <v>0</v>
      </c>
      <c r="HP8" s="215">
        <f t="shared" si="9"/>
        <v>0</v>
      </c>
      <c r="HQ8" s="215">
        <f t="shared" si="9"/>
        <v>0</v>
      </c>
      <c r="HR8" s="215">
        <f t="shared" si="9"/>
        <v>0</v>
      </c>
    </row>
    <row r="9" spans="1:227" ht="18" customHeight="1" x14ac:dyDescent="0.25">
      <c r="A9" s="5"/>
      <c r="E9" s="2"/>
      <c r="F9" s="2"/>
      <c r="G9" s="5"/>
      <c r="H9" s="5"/>
      <c r="I9" s="5"/>
      <c r="J9" s="5"/>
      <c r="K9" s="5"/>
      <c r="L9" s="5"/>
      <c r="M9" s="5"/>
      <c r="N9" s="5"/>
      <c r="O9" s="5"/>
      <c r="P9" s="5"/>
      <c r="Q9" s="363" t="str">
        <f>VLOOKUP(O1,VLookups!A43:L44,12,FALSE)</f>
        <v>Show the percentage of simulated trials that DID NOT EXCEED the SPERT estimates above</v>
      </c>
      <c r="R9" s="363"/>
      <c r="S9" s="363"/>
      <c r="T9" s="363"/>
      <c r="U9" s="363"/>
      <c r="V9" s="363"/>
      <c r="W9" s="5"/>
      <c r="DV9" s="215">
        <f t="shared" ref="DV9:FA9" si="10">IF(AND($D$32&gt;0,$D$33&gt;0),IF(AND(Y4&gt;$D$32,OR(Y4&lt;$D$33,Y4=$D$33)),DV4,0),"")</f>
        <v>0</v>
      </c>
      <c r="DW9" s="215">
        <f t="shared" si="10"/>
        <v>0</v>
      </c>
      <c r="DX9" s="215">
        <f t="shared" si="10"/>
        <v>0</v>
      </c>
      <c r="DY9" s="215">
        <f t="shared" si="10"/>
        <v>0</v>
      </c>
      <c r="DZ9" s="215">
        <f t="shared" si="10"/>
        <v>0</v>
      </c>
      <c r="EA9" s="215">
        <f t="shared" si="10"/>
        <v>0</v>
      </c>
      <c r="EB9" s="215">
        <f t="shared" si="10"/>
        <v>0</v>
      </c>
      <c r="EC9" s="215">
        <f t="shared" si="10"/>
        <v>0</v>
      </c>
      <c r="ED9" s="215">
        <f t="shared" si="10"/>
        <v>0</v>
      </c>
      <c r="EE9" s="215">
        <f t="shared" si="10"/>
        <v>0</v>
      </c>
      <c r="EF9" s="215">
        <f t="shared" si="10"/>
        <v>0</v>
      </c>
      <c r="EG9" s="215">
        <f t="shared" si="10"/>
        <v>0</v>
      </c>
      <c r="EH9" s="215">
        <f t="shared" si="10"/>
        <v>0</v>
      </c>
      <c r="EI9" s="215">
        <f t="shared" si="10"/>
        <v>0</v>
      </c>
      <c r="EJ9" s="215">
        <f t="shared" si="10"/>
        <v>0</v>
      </c>
      <c r="EK9" s="215">
        <f t="shared" si="10"/>
        <v>0</v>
      </c>
      <c r="EL9" s="215">
        <f t="shared" si="10"/>
        <v>0</v>
      </c>
      <c r="EM9" s="215">
        <f t="shared" si="10"/>
        <v>0</v>
      </c>
      <c r="EN9" s="215">
        <f t="shared" si="10"/>
        <v>0</v>
      </c>
      <c r="EO9" s="215">
        <f t="shared" si="10"/>
        <v>0</v>
      </c>
      <c r="EP9" s="215">
        <f t="shared" si="10"/>
        <v>0</v>
      </c>
      <c r="EQ9" s="215">
        <f t="shared" si="10"/>
        <v>0</v>
      </c>
      <c r="ER9" s="215">
        <f t="shared" si="10"/>
        <v>0</v>
      </c>
      <c r="ES9" s="215">
        <f t="shared" si="10"/>
        <v>0</v>
      </c>
      <c r="ET9" s="215">
        <f t="shared" si="10"/>
        <v>0</v>
      </c>
      <c r="EU9" s="215">
        <f t="shared" si="10"/>
        <v>0</v>
      </c>
      <c r="EV9" s="215">
        <f t="shared" si="10"/>
        <v>0</v>
      </c>
      <c r="EW9" s="215">
        <f t="shared" si="10"/>
        <v>0</v>
      </c>
      <c r="EX9" s="215">
        <f t="shared" si="10"/>
        <v>0</v>
      </c>
      <c r="EY9" s="215">
        <f t="shared" si="10"/>
        <v>0</v>
      </c>
      <c r="EZ9" s="215">
        <f t="shared" si="10"/>
        <v>0</v>
      </c>
      <c r="FA9" s="215">
        <f t="shared" si="10"/>
        <v>0</v>
      </c>
      <c r="FB9" s="215">
        <f t="shared" ref="FB9:GG9" si="11">IF(AND($D$32&gt;0,$D$33&gt;0),IF(AND(BE4&gt;$D$32,OR(BE4&lt;$D$33,BE4=$D$33)),FB4,0),"")</f>
        <v>0</v>
      </c>
      <c r="FC9" s="215">
        <f t="shared" si="11"/>
        <v>0</v>
      </c>
      <c r="FD9" s="215">
        <f t="shared" si="11"/>
        <v>0</v>
      </c>
      <c r="FE9" s="215">
        <f t="shared" si="11"/>
        <v>7.825807712601468E-3</v>
      </c>
      <c r="FF9" s="215">
        <f t="shared" si="11"/>
        <v>8.5585700502638379E-3</v>
      </c>
      <c r="FG9" s="215">
        <f t="shared" si="11"/>
        <v>9.302344445742872E-3</v>
      </c>
      <c r="FH9" s="215">
        <f t="shared" si="11"/>
        <v>1.0048536009091242E-2</v>
      </c>
      <c r="FI9" s="215">
        <f t="shared" si="11"/>
        <v>1.0787786423451953E-2</v>
      </c>
      <c r="FJ9" s="215">
        <f t="shared" si="11"/>
        <v>1.1510151927925556E-2</v>
      </c>
      <c r="FK9" s="215">
        <f t="shared" si="11"/>
        <v>1.2205313596325623E-2</v>
      </c>
      <c r="FL9" s="215">
        <f t="shared" si="11"/>
        <v>1.2862814263572735E-2</v>
      </c>
      <c r="FM9" s="215">
        <f t="shared" si="11"/>
        <v>1.3472314873959673E-2</v>
      </c>
      <c r="FN9" s="215">
        <f t="shared" si="11"/>
        <v>1.4023861708212725E-2</v>
      </c>
      <c r="FO9" s="215">
        <f t="shared" si="11"/>
        <v>1.4508154980412509E-2</v>
      </c>
      <c r="FP9" s="215">
        <f t="shared" si="11"/>
        <v>1.4916808756039648E-2</v>
      </c>
      <c r="FQ9" s="215">
        <f t="shared" si="11"/>
        <v>1.5242592080582108E-2</v>
      </c>
      <c r="FR9" s="215">
        <f t="shared" si="11"/>
        <v>1.5479641648764012E-2</v>
      </c>
      <c r="FS9" s="215">
        <f t="shared" si="11"/>
        <v>1.5623637281705235E-2</v>
      </c>
      <c r="FT9" s="215">
        <f t="shared" si="11"/>
        <v>1.5671932876326563E-2</v>
      </c>
      <c r="FU9" s="215">
        <f t="shared" si="11"/>
        <v>1.5623637281705235E-2</v>
      </c>
      <c r="FV9" s="215">
        <f t="shared" si="11"/>
        <v>1.5479641648764012E-2</v>
      </c>
      <c r="FW9" s="215">
        <f t="shared" si="11"/>
        <v>1.5242592080582108E-2</v>
      </c>
      <c r="FX9" s="215">
        <f t="shared" si="11"/>
        <v>1.4916808756039648E-2</v>
      </c>
      <c r="FY9" s="215">
        <f t="shared" si="11"/>
        <v>1.4508154980412509E-2</v>
      </c>
      <c r="FZ9" s="215">
        <f t="shared" si="11"/>
        <v>1.4023861708212725E-2</v>
      </c>
      <c r="GA9" s="215">
        <f t="shared" si="11"/>
        <v>1.3472314873959673E-2</v>
      </c>
      <c r="GB9" s="215">
        <f t="shared" si="11"/>
        <v>1.2862814263572735E-2</v>
      </c>
      <c r="GC9" s="215">
        <f t="shared" si="11"/>
        <v>1.2205313596325623E-2</v>
      </c>
      <c r="GD9" s="215">
        <f t="shared" si="11"/>
        <v>1.1510151927925556E-2</v>
      </c>
      <c r="GE9" s="215">
        <f t="shared" si="11"/>
        <v>1.0787786423451953E-2</v>
      </c>
      <c r="GF9" s="215">
        <f t="shared" si="11"/>
        <v>1.0048536009091242E-2</v>
      </c>
      <c r="GG9" s="215">
        <f t="shared" si="11"/>
        <v>9.302344445742872E-3</v>
      </c>
      <c r="GH9" s="215">
        <f t="shared" ref="GH9:HM9" si="12">IF(AND($D$32&gt;0,$D$33&gt;0),IF(AND(CK4&gt;$D$32,OR(CK4&lt;$D$33,CK4=$D$33)),GH4,0),"")</f>
        <v>8.5585700502638379E-3</v>
      </c>
      <c r="GI9" s="215">
        <f t="shared" si="12"/>
        <v>7.825807712601468E-3</v>
      </c>
      <c r="GJ9" s="215">
        <f t="shared" si="12"/>
        <v>0</v>
      </c>
      <c r="GK9" s="215">
        <f t="shared" si="12"/>
        <v>0</v>
      </c>
      <c r="GL9" s="215">
        <f t="shared" si="12"/>
        <v>0</v>
      </c>
      <c r="GM9" s="215">
        <f t="shared" si="12"/>
        <v>0</v>
      </c>
      <c r="GN9" s="215">
        <f t="shared" si="12"/>
        <v>0</v>
      </c>
      <c r="GO9" s="215">
        <f t="shared" si="12"/>
        <v>0</v>
      </c>
      <c r="GP9" s="215">
        <f t="shared" si="12"/>
        <v>0</v>
      </c>
      <c r="GQ9" s="215">
        <f t="shared" si="12"/>
        <v>0</v>
      </c>
      <c r="GR9" s="215">
        <f t="shared" si="12"/>
        <v>0</v>
      </c>
      <c r="GS9" s="215">
        <f t="shared" si="12"/>
        <v>0</v>
      </c>
      <c r="GT9" s="215">
        <f t="shared" si="12"/>
        <v>0</v>
      </c>
      <c r="GU9" s="215">
        <f t="shared" si="12"/>
        <v>0</v>
      </c>
      <c r="GV9" s="215">
        <f t="shared" si="12"/>
        <v>0</v>
      </c>
      <c r="GW9" s="215">
        <f t="shared" si="12"/>
        <v>0</v>
      </c>
      <c r="GX9" s="215">
        <f t="shared" si="12"/>
        <v>0</v>
      </c>
      <c r="GY9" s="215">
        <f t="shared" si="12"/>
        <v>0</v>
      </c>
      <c r="GZ9" s="215">
        <f t="shared" si="12"/>
        <v>0</v>
      </c>
      <c r="HA9" s="215">
        <f t="shared" si="12"/>
        <v>0</v>
      </c>
      <c r="HB9" s="215">
        <f t="shared" si="12"/>
        <v>0</v>
      </c>
      <c r="HC9" s="215">
        <f t="shared" si="12"/>
        <v>0</v>
      </c>
      <c r="HD9" s="215">
        <f t="shared" si="12"/>
        <v>0</v>
      </c>
      <c r="HE9" s="215">
        <f t="shared" si="12"/>
        <v>0</v>
      </c>
      <c r="HF9" s="215">
        <f t="shared" si="12"/>
        <v>0</v>
      </c>
      <c r="HG9" s="215">
        <f t="shared" si="12"/>
        <v>0</v>
      </c>
      <c r="HH9" s="215">
        <f t="shared" si="12"/>
        <v>0</v>
      </c>
      <c r="HI9" s="215">
        <f t="shared" si="12"/>
        <v>0</v>
      </c>
      <c r="HJ9" s="215">
        <f t="shared" si="12"/>
        <v>0</v>
      </c>
      <c r="HK9" s="215">
        <f t="shared" si="12"/>
        <v>0</v>
      </c>
      <c r="HL9" s="215">
        <f t="shared" si="12"/>
        <v>0</v>
      </c>
      <c r="HM9" s="215">
        <f t="shared" si="12"/>
        <v>0</v>
      </c>
      <c r="HN9" s="215">
        <f t="shared" ref="HN9:HR9" si="13">IF(AND($D$32&gt;0,$D$33&gt;0),IF(AND(DQ4&gt;$D$32,OR(DQ4&lt;$D$33,DQ4=$D$33)),HN4,0),"")</f>
        <v>0</v>
      </c>
      <c r="HO9" s="215">
        <f t="shared" si="13"/>
        <v>0</v>
      </c>
      <c r="HP9" s="215">
        <f t="shared" si="13"/>
        <v>0</v>
      </c>
      <c r="HQ9" s="215">
        <f t="shared" si="13"/>
        <v>0</v>
      </c>
      <c r="HR9" s="215">
        <f t="shared" si="13"/>
        <v>0</v>
      </c>
    </row>
    <row r="10" spans="1:227" ht="17.25" x14ac:dyDescent="0.25">
      <c r="A10" s="5"/>
      <c r="B10" s="367" t="s">
        <v>845</v>
      </c>
      <c r="C10" s="368"/>
      <c r="D10" s="369"/>
      <c r="F10" s="2"/>
      <c r="G10" s="5"/>
      <c r="H10" s="5"/>
      <c r="I10" s="5"/>
      <c r="J10" s="5"/>
      <c r="K10" s="5"/>
      <c r="L10" s="5"/>
      <c r="M10" s="5"/>
      <c r="N10" s="5"/>
      <c r="O10" s="5"/>
      <c r="Q10" s="364" t="s">
        <v>855</v>
      </c>
      <c r="R10" s="365"/>
      <c r="S10" s="365"/>
      <c r="T10" s="365"/>
      <c r="U10" s="365"/>
      <c r="V10" s="366"/>
      <c r="W10" s="5"/>
      <c r="DV10" s="215">
        <f t="shared" ref="DV10:FA10" si="14">IF(AND($D$32&gt;0,$D$33&gt;0),IF(AND(Y4&gt;$D$33),DV4,0),"")</f>
        <v>0</v>
      </c>
      <c r="DW10" s="215">
        <f t="shared" si="14"/>
        <v>0</v>
      </c>
      <c r="DX10" s="215">
        <f t="shared" si="14"/>
        <v>0</v>
      </c>
      <c r="DY10" s="215">
        <f t="shared" si="14"/>
        <v>0</v>
      </c>
      <c r="DZ10" s="215">
        <f t="shared" si="14"/>
        <v>0</v>
      </c>
      <c r="EA10" s="215">
        <f t="shared" si="14"/>
        <v>0</v>
      </c>
      <c r="EB10" s="215">
        <f t="shared" si="14"/>
        <v>0</v>
      </c>
      <c r="EC10" s="215">
        <f t="shared" si="14"/>
        <v>0</v>
      </c>
      <c r="ED10" s="215">
        <f t="shared" si="14"/>
        <v>0</v>
      </c>
      <c r="EE10" s="215">
        <f t="shared" si="14"/>
        <v>0</v>
      </c>
      <c r="EF10" s="215">
        <f t="shared" si="14"/>
        <v>0</v>
      </c>
      <c r="EG10" s="215">
        <f t="shared" si="14"/>
        <v>0</v>
      </c>
      <c r="EH10" s="215">
        <f t="shared" si="14"/>
        <v>0</v>
      </c>
      <c r="EI10" s="215">
        <f t="shared" si="14"/>
        <v>0</v>
      </c>
      <c r="EJ10" s="215">
        <f t="shared" si="14"/>
        <v>0</v>
      </c>
      <c r="EK10" s="215">
        <f t="shared" si="14"/>
        <v>0</v>
      </c>
      <c r="EL10" s="215">
        <f t="shared" si="14"/>
        <v>0</v>
      </c>
      <c r="EM10" s="215">
        <f t="shared" si="14"/>
        <v>0</v>
      </c>
      <c r="EN10" s="215">
        <f t="shared" si="14"/>
        <v>0</v>
      </c>
      <c r="EO10" s="215">
        <f t="shared" si="14"/>
        <v>0</v>
      </c>
      <c r="EP10" s="215">
        <f t="shared" si="14"/>
        <v>0</v>
      </c>
      <c r="EQ10" s="215">
        <f t="shared" si="14"/>
        <v>0</v>
      </c>
      <c r="ER10" s="215">
        <f t="shared" si="14"/>
        <v>0</v>
      </c>
      <c r="ES10" s="215">
        <f t="shared" si="14"/>
        <v>0</v>
      </c>
      <c r="ET10" s="215">
        <f t="shared" si="14"/>
        <v>0</v>
      </c>
      <c r="EU10" s="215">
        <f t="shared" si="14"/>
        <v>0</v>
      </c>
      <c r="EV10" s="215">
        <f t="shared" si="14"/>
        <v>0</v>
      </c>
      <c r="EW10" s="215">
        <f t="shared" si="14"/>
        <v>0</v>
      </c>
      <c r="EX10" s="215">
        <f t="shared" si="14"/>
        <v>0</v>
      </c>
      <c r="EY10" s="215">
        <f t="shared" si="14"/>
        <v>0</v>
      </c>
      <c r="EZ10" s="215">
        <f t="shared" si="14"/>
        <v>0</v>
      </c>
      <c r="FA10" s="215">
        <f t="shared" si="14"/>
        <v>0</v>
      </c>
      <c r="FB10" s="215">
        <f t="shared" ref="FB10:GG10" si="15">IF(AND($D$32&gt;0,$D$33&gt;0),IF(AND(BE4&gt;$D$33),FB4,0),"")</f>
        <v>0</v>
      </c>
      <c r="FC10" s="215">
        <f t="shared" si="15"/>
        <v>0</v>
      </c>
      <c r="FD10" s="215">
        <f t="shared" si="15"/>
        <v>0</v>
      </c>
      <c r="FE10" s="215">
        <f t="shared" si="15"/>
        <v>0</v>
      </c>
      <c r="FF10" s="215">
        <f t="shared" si="15"/>
        <v>0</v>
      </c>
      <c r="FG10" s="215">
        <f t="shared" si="15"/>
        <v>0</v>
      </c>
      <c r="FH10" s="215">
        <f t="shared" si="15"/>
        <v>0</v>
      </c>
      <c r="FI10" s="215">
        <f t="shared" si="15"/>
        <v>0</v>
      </c>
      <c r="FJ10" s="215">
        <f t="shared" si="15"/>
        <v>0</v>
      </c>
      <c r="FK10" s="215">
        <f t="shared" si="15"/>
        <v>0</v>
      </c>
      <c r="FL10" s="215">
        <f t="shared" si="15"/>
        <v>0</v>
      </c>
      <c r="FM10" s="215">
        <f t="shared" si="15"/>
        <v>0</v>
      </c>
      <c r="FN10" s="215">
        <f t="shared" si="15"/>
        <v>0</v>
      </c>
      <c r="FO10" s="215">
        <f t="shared" si="15"/>
        <v>0</v>
      </c>
      <c r="FP10" s="215">
        <f t="shared" si="15"/>
        <v>0</v>
      </c>
      <c r="FQ10" s="215">
        <f t="shared" si="15"/>
        <v>0</v>
      </c>
      <c r="FR10" s="215">
        <f t="shared" si="15"/>
        <v>0</v>
      </c>
      <c r="FS10" s="215">
        <f t="shared" si="15"/>
        <v>0</v>
      </c>
      <c r="FT10" s="215">
        <f t="shared" si="15"/>
        <v>0</v>
      </c>
      <c r="FU10" s="215">
        <f t="shared" si="15"/>
        <v>0</v>
      </c>
      <c r="FV10" s="215">
        <f t="shared" si="15"/>
        <v>0</v>
      </c>
      <c r="FW10" s="215">
        <f t="shared" si="15"/>
        <v>0</v>
      </c>
      <c r="FX10" s="215">
        <f t="shared" si="15"/>
        <v>0</v>
      </c>
      <c r="FY10" s="215">
        <f t="shared" si="15"/>
        <v>0</v>
      </c>
      <c r="FZ10" s="215">
        <f t="shared" si="15"/>
        <v>0</v>
      </c>
      <c r="GA10" s="215">
        <f t="shared" si="15"/>
        <v>0</v>
      </c>
      <c r="GB10" s="215">
        <f t="shared" si="15"/>
        <v>0</v>
      </c>
      <c r="GC10" s="215">
        <f t="shared" si="15"/>
        <v>0</v>
      </c>
      <c r="GD10" s="215">
        <f t="shared" si="15"/>
        <v>0</v>
      </c>
      <c r="GE10" s="215">
        <f t="shared" si="15"/>
        <v>0</v>
      </c>
      <c r="GF10" s="215">
        <f t="shared" si="15"/>
        <v>0</v>
      </c>
      <c r="GG10" s="215">
        <f t="shared" si="15"/>
        <v>0</v>
      </c>
      <c r="GH10" s="215">
        <f t="shared" ref="GH10:HM10" si="16">IF(AND($D$32&gt;0,$D$33&gt;0),IF(AND(CK4&gt;$D$33),GH4,0),"")</f>
        <v>0</v>
      </c>
      <c r="GI10" s="215">
        <f t="shared" si="16"/>
        <v>0</v>
      </c>
      <c r="GJ10" s="215">
        <f t="shared" si="16"/>
        <v>7.1117471202642576E-3</v>
      </c>
      <c r="GK10" s="215">
        <f t="shared" si="16"/>
        <v>6.4230693089353261E-3</v>
      </c>
      <c r="GL10" s="215">
        <f t="shared" si="16"/>
        <v>5.7653819086193698E-3</v>
      </c>
      <c r="GM10" s="215">
        <f t="shared" si="16"/>
        <v>5.1431918371915306E-3</v>
      </c>
      <c r="GN10" s="215">
        <f t="shared" si="16"/>
        <v>4.5599127809866453E-3</v>
      </c>
      <c r="GO10" s="215">
        <f t="shared" si="16"/>
        <v>4.0179036499068859E-3</v>
      </c>
      <c r="GP10" s="215">
        <f t="shared" si="16"/>
        <v>3.5185333368301804E-3</v>
      </c>
      <c r="GQ10" s="215">
        <f t="shared" si="16"/>
        <v>3.0622665617123712E-3</v>
      </c>
      <c r="GR10" s="215">
        <f t="shared" si="16"/>
        <v>2.6487653342492784E-3</v>
      </c>
      <c r="GS10" s="215">
        <f t="shared" si="16"/>
        <v>2.2770006030423812E-3</v>
      </c>
      <c r="GT10" s="215">
        <f t="shared" si="16"/>
        <v>1.945368938166221E-3</v>
      </c>
      <c r="GU10" s="215">
        <f t="shared" si="16"/>
        <v>1.6518095725504072E-3</v>
      </c>
      <c r="GV10" s="215">
        <f t="shared" si="16"/>
        <v>1.3939177548137841E-3</v>
      </c>
      <c r="GW10" s="215">
        <f t="shared" si="16"/>
        <v>1.1690510896494939E-3</v>
      </c>
      <c r="GX10" s="215">
        <f t="shared" si="16"/>
        <v>9.7442631095791266E-4</v>
      </c>
      <c r="GY10" s="215">
        <f t="shared" si="16"/>
        <v>8.0720470181486735E-4</v>
      </c>
      <c r="GZ10" s="215">
        <f t="shared" si="16"/>
        <v>6.6456510509785879E-4</v>
      </c>
      <c r="HA10" s="215">
        <f t="shared" si="16"/>
        <v>5.4376412847756839E-4</v>
      </c>
      <c r="HB10" s="215">
        <f t="shared" si="16"/>
        <v>4.4218371566232711E-4</v>
      </c>
      <c r="HC10" s="215">
        <f t="shared" si="16"/>
        <v>3.573667191490087E-4</v>
      </c>
      <c r="HD10" s="215">
        <f t="shared" si="16"/>
        <v>2.870414632512783E-4</v>
      </c>
      <c r="HE10" s="215">
        <f t="shared" si="16"/>
        <v>2.2913653179589992E-4</v>
      </c>
      <c r="HF10" s="215">
        <f t="shared" si="16"/>
        <v>1.8178716017091829E-4</v>
      </c>
      <c r="HG10" s="215">
        <f t="shared" si="16"/>
        <v>1.4333466807667933E-4</v>
      </c>
      <c r="HH10" s="215">
        <f t="shared" si="16"/>
        <v>1.123203517157697E-4</v>
      </c>
      <c r="HI10" s="215">
        <f t="shared" si="16"/>
        <v>8.7475177871097068E-5</v>
      </c>
      <c r="HJ10" s="215">
        <f t="shared" si="16"/>
        <v>6.7706503047658628E-5</v>
      </c>
      <c r="HK10" s="215">
        <f t="shared" si="16"/>
        <v>5.2082893396559735E-5</v>
      </c>
      <c r="HL10" s="215">
        <f t="shared" si="16"/>
        <v>3.9817958718731832E-5</v>
      </c>
      <c r="HM10" s="215">
        <f t="shared" si="16"/>
        <v>3.0253947643787612E-5</v>
      </c>
      <c r="HN10" s="215">
        <f t="shared" ref="HN10:HR10" si="17">IF(AND($D$32&gt;0,$D$33&gt;0),IF(AND(DQ4&gt;$D$33),HN4,0),"")</f>
        <v>2.2845690021654262E-5</v>
      </c>
      <c r="HO10" s="215">
        <f t="shared" si="17"/>
        <v>1.7145323290894139E-5</v>
      </c>
      <c r="HP10" s="215">
        <f t="shared" si="17"/>
        <v>1.2788106579149738E-5</v>
      </c>
      <c r="HQ10" s="215">
        <f t="shared" si="17"/>
        <v>9.4795121068745269E-6</v>
      </c>
      <c r="HR10" s="215">
        <f t="shared" si="17"/>
        <v>6.9836890466281097E-6</v>
      </c>
    </row>
    <row r="11" spans="1:227" ht="18.75" x14ac:dyDescent="0.3">
      <c r="A11" s="5"/>
      <c r="F11" s="2"/>
      <c r="G11" s="5"/>
      <c r="H11" s="5"/>
      <c r="I11" s="5"/>
      <c r="J11" s="5"/>
      <c r="K11" s="5"/>
      <c r="L11" s="5"/>
      <c r="M11" s="5"/>
      <c r="N11" s="5"/>
      <c r="O11" s="5"/>
      <c r="P11" s="5"/>
      <c r="Q11" s="314">
        <f>IF(VLOOKUP($O$1,VLookups!$A$43:$C$44,2,FALSE),COUNTIF($C$64:$C$10063,"&gt;"&amp;Q4)/10000,COUNTIF($C$64:$C$10063,"&lt;"&amp;Q4)/10000)</f>
        <v>8.7300000000000003E-2</v>
      </c>
      <c r="R11" s="314">
        <f>IF(VLOOKUP($O$1,VLookups!$A$43:$C$44,2,FALSE),COUNTIF($C$64:$C$10063,"&gt;"&amp;R4)/10000,COUNTIF($C$64:$C$10063,"&lt;"&amp;R4)/10000)</f>
        <v>0.91800000000000004</v>
      </c>
      <c r="S11" s="314">
        <f>IF(VLOOKUP($O$1,VLookups!$A$43:$C$44,2,FALSE),COUNTIF($C$64:$C$10063,"&gt;"&amp;S4)/10000,COUNTIF($C$64:$C$10063,"&lt;"&amp;S4)/10000)</f>
        <v>0.86909999999999998</v>
      </c>
      <c r="T11" s="314">
        <f>IF(VLOOKUP($O$1,VLookups!$A$43:$C$44,2,FALSE),COUNTIF($C$64:$C$10063,"&gt;"&amp;T4)/10000,COUNTIF($C$64:$C$10063,"&lt;"&amp;T4)/10000)</f>
        <v>0.8206</v>
      </c>
      <c r="U11" s="314">
        <f>IF(VLOOKUP($O$1,VLookups!$A$43:$C$44,2,FALSE),COUNTIF($C$64:$C$10063,"&gt;"&amp;U4)/10000,COUNTIF($C$64:$C$10063,"&lt;"&amp;U4)/10000)</f>
        <v>0.76570000000000005</v>
      </c>
      <c r="V11" s="314">
        <f>IF(VLOOKUP($O$1,VLookups!$A$43:$C$44,2,FALSE),COUNTIF($C$64:$C$10063,"&gt;"&amp;V4)/10000,COUNTIF($C$64:$C$10063,"&lt;"&amp;V4)/10000)</f>
        <v>0.71709999999999996</v>
      </c>
      <c r="W11" s="5"/>
      <c r="DV11" s="277">
        <f t="shared" ref="DV11:FA11" si="18">MAX(DV8:DV10)</f>
        <v>6.9836890466281097E-6</v>
      </c>
      <c r="DW11" s="277">
        <f t="shared" si="18"/>
        <v>9.4795121068745269E-6</v>
      </c>
      <c r="DX11" s="277">
        <f t="shared" si="18"/>
        <v>1.2788106579149738E-5</v>
      </c>
      <c r="DY11" s="277">
        <f t="shared" si="18"/>
        <v>1.7145323290894139E-5</v>
      </c>
      <c r="DZ11" s="277">
        <f t="shared" si="18"/>
        <v>2.2845690021654262E-5</v>
      </c>
      <c r="EA11" s="277">
        <f t="shared" si="18"/>
        <v>3.0253947643787612E-5</v>
      </c>
      <c r="EB11" s="277">
        <f t="shared" si="18"/>
        <v>3.9817958718731832E-5</v>
      </c>
      <c r="EC11" s="277">
        <f t="shared" si="18"/>
        <v>5.2082893396559735E-5</v>
      </c>
      <c r="ED11" s="277">
        <f t="shared" si="18"/>
        <v>6.7706503047658628E-5</v>
      </c>
      <c r="EE11" s="277">
        <f t="shared" si="18"/>
        <v>8.7475177871097068E-5</v>
      </c>
      <c r="EF11" s="277">
        <f t="shared" si="18"/>
        <v>1.123203517157697E-4</v>
      </c>
      <c r="EG11" s="277">
        <f t="shared" si="18"/>
        <v>1.4333466807667933E-4</v>
      </c>
      <c r="EH11" s="277">
        <f t="shared" si="18"/>
        <v>1.8178716017091829E-4</v>
      </c>
      <c r="EI11" s="277">
        <f t="shared" si="18"/>
        <v>2.2913653179589992E-4</v>
      </c>
      <c r="EJ11" s="277">
        <f t="shared" si="18"/>
        <v>2.870414632512783E-4</v>
      </c>
      <c r="EK11" s="277">
        <f t="shared" si="18"/>
        <v>3.573667191490087E-4</v>
      </c>
      <c r="EL11" s="277">
        <f t="shared" si="18"/>
        <v>4.4218371566232711E-4</v>
      </c>
      <c r="EM11" s="277">
        <f t="shared" si="18"/>
        <v>5.4376412847756839E-4</v>
      </c>
      <c r="EN11" s="277">
        <f t="shared" si="18"/>
        <v>6.6456510509785879E-4</v>
      </c>
      <c r="EO11" s="277">
        <f t="shared" si="18"/>
        <v>8.0720470181486735E-4</v>
      </c>
      <c r="EP11" s="277">
        <f t="shared" si="18"/>
        <v>9.7442631095791266E-4</v>
      </c>
      <c r="EQ11" s="277">
        <f t="shared" si="18"/>
        <v>1.1690510896494939E-3</v>
      </c>
      <c r="ER11" s="277">
        <f t="shared" si="18"/>
        <v>1.3939177548137841E-3</v>
      </c>
      <c r="ES11" s="277">
        <f t="shared" si="18"/>
        <v>1.6518095725504072E-3</v>
      </c>
      <c r="ET11" s="277">
        <f t="shared" si="18"/>
        <v>1.945368938166221E-3</v>
      </c>
      <c r="EU11" s="277">
        <f t="shared" si="18"/>
        <v>2.2770006030423812E-3</v>
      </c>
      <c r="EV11" s="277">
        <f t="shared" si="18"/>
        <v>2.6487653342492784E-3</v>
      </c>
      <c r="EW11" s="277">
        <f t="shared" si="18"/>
        <v>3.0622665617123712E-3</v>
      </c>
      <c r="EX11" s="277">
        <f t="shared" si="18"/>
        <v>3.5185333368301804E-3</v>
      </c>
      <c r="EY11" s="277">
        <f t="shared" si="18"/>
        <v>4.0179036499068859E-3</v>
      </c>
      <c r="EZ11" s="277">
        <f t="shared" si="18"/>
        <v>4.5599127809866453E-3</v>
      </c>
      <c r="FA11" s="277">
        <f t="shared" si="18"/>
        <v>5.1431918371915306E-3</v>
      </c>
      <c r="FB11" s="277">
        <f t="shared" ref="FB11:GG11" si="19">MAX(FB8:FB10)</f>
        <v>5.7653819086193698E-3</v>
      </c>
      <c r="FC11" s="277">
        <f t="shared" si="19"/>
        <v>6.4230693089353261E-3</v>
      </c>
      <c r="FD11" s="277">
        <f t="shared" si="19"/>
        <v>7.1117471202642576E-3</v>
      </c>
      <c r="FE11" s="277">
        <f t="shared" si="19"/>
        <v>7.825807712601468E-3</v>
      </c>
      <c r="FF11" s="277">
        <f t="shared" si="19"/>
        <v>8.5585700502638379E-3</v>
      </c>
      <c r="FG11" s="277">
        <f t="shared" si="19"/>
        <v>9.302344445742872E-3</v>
      </c>
      <c r="FH11" s="277">
        <f t="shared" si="19"/>
        <v>1.0048536009091242E-2</v>
      </c>
      <c r="FI11" s="277">
        <f t="shared" si="19"/>
        <v>1.0787786423451953E-2</v>
      </c>
      <c r="FJ11" s="277">
        <f t="shared" si="19"/>
        <v>1.1510151927925556E-2</v>
      </c>
      <c r="FK11" s="277">
        <f t="shared" si="19"/>
        <v>1.2205313596325623E-2</v>
      </c>
      <c r="FL11" s="277">
        <f t="shared" si="19"/>
        <v>1.2862814263572735E-2</v>
      </c>
      <c r="FM11" s="277">
        <f t="shared" si="19"/>
        <v>1.3472314873959673E-2</v>
      </c>
      <c r="FN11" s="277">
        <f t="shared" si="19"/>
        <v>1.4023861708212725E-2</v>
      </c>
      <c r="FO11" s="277">
        <f t="shared" si="19"/>
        <v>1.4508154980412509E-2</v>
      </c>
      <c r="FP11" s="277">
        <f t="shared" si="19"/>
        <v>1.4916808756039648E-2</v>
      </c>
      <c r="FQ11" s="277">
        <f t="shared" si="19"/>
        <v>1.5242592080582108E-2</v>
      </c>
      <c r="FR11" s="277">
        <f t="shared" si="19"/>
        <v>1.5479641648764012E-2</v>
      </c>
      <c r="FS11" s="277">
        <f t="shared" si="19"/>
        <v>1.5623637281705235E-2</v>
      </c>
      <c r="FT11" s="277">
        <f t="shared" si="19"/>
        <v>1.5671932876326563E-2</v>
      </c>
      <c r="FU11" s="277">
        <f t="shared" si="19"/>
        <v>1.5623637281705235E-2</v>
      </c>
      <c r="FV11" s="277">
        <f t="shared" si="19"/>
        <v>1.5479641648764012E-2</v>
      </c>
      <c r="FW11" s="277">
        <f t="shared" si="19"/>
        <v>1.5242592080582108E-2</v>
      </c>
      <c r="FX11" s="277">
        <f t="shared" si="19"/>
        <v>1.4916808756039648E-2</v>
      </c>
      <c r="FY11" s="277">
        <f t="shared" si="19"/>
        <v>1.4508154980412509E-2</v>
      </c>
      <c r="FZ11" s="277">
        <f t="shared" si="19"/>
        <v>1.4023861708212725E-2</v>
      </c>
      <c r="GA11" s="277">
        <f t="shared" si="19"/>
        <v>1.3472314873959673E-2</v>
      </c>
      <c r="GB11" s="277">
        <f t="shared" si="19"/>
        <v>1.2862814263572735E-2</v>
      </c>
      <c r="GC11" s="277">
        <f t="shared" si="19"/>
        <v>1.2205313596325623E-2</v>
      </c>
      <c r="GD11" s="277">
        <f t="shared" si="19"/>
        <v>1.1510151927925556E-2</v>
      </c>
      <c r="GE11" s="277">
        <f t="shared" si="19"/>
        <v>1.0787786423451953E-2</v>
      </c>
      <c r="GF11" s="277">
        <f t="shared" si="19"/>
        <v>1.0048536009091242E-2</v>
      </c>
      <c r="GG11" s="277">
        <f t="shared" si="19"/>
        <v>9.302344445742872E-3</v>
      </c>
      <c r="GH11" s="277">
        <f t="shared" ref="GH11:HM11" si="20">MAX(GH8:GH10)</f>
        <v>8.5585700502638379E-3</v>
      </c>
      <c r="GI11" s="277">
        <f t="shared" si="20"/>
        <v>7.825807712601468E-3</v>
      </c>
      <c r="GJ11" s="277">
        <f t="shared" si="20"/>
        <v>7.1117471202642576E-3</v>
      </c>
      <c r="GK11" s="277">
        <f t="shared" si="20"/>
        <v>6.4230693089353261E-3</v>
      </c>
      <c r="GL11" s="277">
        <f t="shared" si="20"/>
        <v>5.7653819086193698E-3</v>
      </c>
      <c r="GM11" s="277">
        <f t="shared" si="20"/>
        <v>5.1431918371915306E-3</v>
      </c>
      <c r="GN11" s="277">
        <f t="shared" si="20"/>
        <v>4.5599127809866453E-3</v>
      </c>
      <c r="GO11" s="277">
        <f t="shared" si="20"/>
        <v>4.0179036499068859E-3</v>
      </c>
      <c r="GP11" s="277">
        <f t="shared" si="20"/>
        <v>3.5185333368301804E-3</v>
      </c>
      <c r="GQ11" s="277">
        <f t="shared" si="20"/>
        <v>3.0622665617123712E-3</v>
      </c>
      <c r="GR11" s="277">
        <f t="shared" si="20"/>
        <v>2.6487653342492784E-3</v>
      </c>
      <c r="GS11" s="277">
        <f t="shared" si="20"/>
        <v>2.2770006030423812E-3</v>
      </c>
      <c r="GT11" s="277">
        <f t="shared" si="20"/>
        <v>1.945368938166221E-3</v>
      </c>
      <c r="GU11" s="277">
        <f t="shared" si="20"/>
        <v>1.6518095725504072E-3</v>
      </c>
      <c r="GV11" s="277">
        <f t="shared" si="20"/>
        <v>1.3939177548137841E-3</v>
      </c>
      <c r="GW11" s="277">
        <f t="shared" si="20"/>
        <v>1.1690510896494939E-3</v>
      </c>
      <c r="GX11" s="277">
        <f t="shared" si="20"/>
        <v>9.7442631095791266E-4</v>
      </c>
      <c r="GY11" s="277">
        <f t="shared" si="20"/>
        <v>8.0720470181486735E-4</v>
      </c>
      <c r="GZ11" s="277">
        <f t="shared" si="20"/>
        <v>6.6456510509785879E-4</v>
      </c>
      <c r="HA11" s="277">
        <f t="shared" si="20"/>
        <v>5.4376412847756839E-4</v>
      </c>
      <c r="HB11" s="277">
        <f t="shared" si="20"/>
        <v>4.4218371566232711E-4</v>
      </c>
      <c r="HC11" s="277">
        <f t="shared" si="20"/>
        <v>3.573667191490087E-4</v>
      </c>
      <c r="HD11" s="277">
        <f t="shared" si="20"/>
        <v>2.870414632512783E-4</v>
      </c>
      <c r="HE11" s="277">
        <f t="shared" si="20"/>
        <v>2.2913653179589992E-4</v>
      </c>
      <c r="HF11" s="277">
        <f t="shared" si="20"/>
        <v>1.8178716017091829E-4</v>
      </c>
      <c r="HG11" s="277">
        <f t="shared" si="20"/>
        <v>1.4333466807667933E-4</v>
      </c>
      <c r="HH11" s="277">
        <f t="shared" si="20"/>
        <v>1.123203517157697E-4</v>
      </c>
      <c r="HI11" s="277">
        <f t="shared" si="20"/>
        <v>8.7475177871097068E-5</v>
      </c>
      <c r="HJ11" s="277">
        <f t="shared" si="20"/>
        <v>6.7706503047658628E-5</v>
      </c>
      <c r="HK11" s="277">
        <f t="shared" si="20"/>
        <v>5.2082893396559735E-5</v>
      </c>
      <c r="HL11" s="277">
        <f t="shared" si="20"/>
        <v>3.9817958718731832E-5</v>
      </c>
      <c r="HM11" s="277">
        <f t="shared" si="20"/>
        <v>3.0253947643787612E-5</v>
      </c>
      <c r="HN11" s="277">
        <f t="shared" ref="HN11:HR11" si="21">MAX(HN8:HN10)</f>
        <v>2.2845690021654262E-5</v>
      </c>
      <c r="HO11" s="277">
        <f t="shared" si="21"/>
        <v>1.7145323290894139E-5</v>
      </c>
      <c r="HP11" s="277">
        <f t="shared" si="21"/>
        <v>1.2788106579149738E-5</v>
      </c>
      <c r="HQ11" s="277">
        <f t="shared" si="21"/>
        <v>9.4795121068745269E-6</v>
      </c>
      <c r="HR11" s="277">
        <f t="shared" si="21"/>
        <v>6.9836890466281097E-6</v>
      </c>
    </row>
    <row r="12" spans="1:227" ht="15" customHeight="1" x14ac:dyDescent="0.25">
      <c r="A12" s="324"/>
      <c r="B12" s="324"/>
      <c r="C12" s="325" t="s">
        <v>75</v>
      </c>
      <c r="D12" s="326">
        <v>150</v>
      </c>
      <c r="F12" s="40"/>
      <c r="G12" s="5"/>
      <c r="H12" s="5"/>
      <c r="I12" s="5"/>
      <c r="J12" s="5"/>
      <c r="K12" s="5"/>
      <c r="L12" s="5"/>
      <c r="M12" s="5"/>
      <c r="U12" s="5"/>
      <c r="V12" s="5"/>
      <c r="W12" s="5"/>
    </row>
    <row r="13" spans="1:227" ht="15" customHeight="1" x14ac:dyDescent="0.25">
      <c r="A13" s="324"/>
      <c r="B13" s="324"/>
      <c r="C13" s="327" t="str">
        <f>IF(VLOOKUP(O1,VLookups!A43:C44,2,FALSE),"Planning estimate is not greater than","Planning estimate is greater than")</f>
        <v>Planning estimate is greater than</v>
      </c>
      <c r="D13" s="323">
        <f>IF(AND(O4&gt;0,C4&gt;0,NOT(K4="")),ABS(VLOOKUP($O$1,VLookups!$A$43:$B$44,2,FALSE)-(COUNTIF(C64:C10063,"&lt;"&amp;D12)/10000)),"")</f>
        <v>0.89759999999999995</v>
      </c>
      <c r="F13" s="2"/>
      <c r="G13" s="5"/>
      <c r="H13" s="5"/>
      <c r="I13" s="5"/>
      <c r="J13" s="5"/>
      <c r="K13" s="5"/>
      <c r="L13" s="5"/>
      <c r="M13" s="5"/>
      <c r="U13" s="5"/>
      <c r="V13" s="5"/>
      <c r="W13" s="5"/>
    </row>
    <row r="14" spans="1:227" ht="15" customHeight="1" x14ac:dyDescent="0.25">
      <c r="A14" s="324"/>
      <c r="B14" s="324"/>
      <c r="C14" s="330" t="s">
        <v>856</v>
      </c>
      <c r="F14" s="46"/>
      <c r="G14" s="5"/>
      <c r="H14" s="5"/>
      <c r="I14" s="5"/>
      <c r="J14" s="5"/>
      <c r="K14" s="5"/>
      <c r="L14" s="5"/>
      <c r="M14" s="5"/>
      <c r="Q14" s="329"/>
      <c r="U14" s="5"/>
      <c r="V14" s="5"/>
      <c r="W14" s="5"/>
    </row>
    <row r="15" spans="1:227" ht="15" customHeight="1" x14ac:dyDescent="0.25">
      <c r="A15" s="324"/>
      <c r="B15" s="324"/>
      <c r="C15" s="325" t="s">
        <v>33</v>
      </c>
      <c r="D15" s="319">
        <v>89</v>
      </c>
      <c r="F15" s="46"/>
      <c r="G15" s="5"/>
      <c r="H15" s="5"/>
      <c r="I15" s="5"/>
      <c r="J15" s="5"/>
      <c r="K15" s="5"/>
      <c r="L15" s="5"/>
      <c r="M15" s="5"/>
      <c r="U15" s="5"/>
      <c r="V15" s="5"/>
      <c r="W15" s="5"/>
    </row>
    <row r="16" spans="1:227" ht="15" customHeight="1" x14ac:dyDescent="0.25">
      <c r="A16" s="324"/>
      <c r="B16" s="324"/>
      <c r="C16" s="325" t="s">
        <v>34</v>
      </c>
      <c r="D16" s="319">
        <v>151</v>
      </c>
      <c r="F16" s="46"/>
      <c r="G16" s="5"/>
      <c r="H16" s="5"/>
      <c r="I16" s="5"/>
      <c r="J16" s="5"/>
      <c r="K16" s="5"/>
      <c r="L16" s="5"/>
      <c r="M16" s="5"/>
      <c r="U16" s="5"/>
      <c r="V16" s="5"/>
      <c r="W16" s="5"/>
    </row>
    <row r="17" spans="1:23" ht="15" customHeight="1" x14ac:dyDescent="0.25">
      <c r="A17" s="324"/>
      <c r="B17" s="324"/>
      <c r="C17" s="325" t="s">
        <v>85</v>
      </c>
      <c r="D17" s="323">
        <f>1-(COUNTIF($C$64:$C$10063,"&lt;"&amp;D15)/10000)-(COUNTIF($C$64:$C$10063,"&gt;"&amp;D16)/10000)</f>
        <v>0.80720000000000003</v>
      </c>
      <c r="F17" s="46"/>
      <c r="G17" s="5"/>
      <c r="H17" s="5"/>
      <c r="I17" s="5"/>
      <c r="J17" s="5"/>
      <c r="K17" s="5"/>
      <c r="L17" s="5"/>
      <c r="M17" s="5"/>
      <c r="U17" s="5"/>
      <c r="V17" s="5"/>
      <c r="W17" s="5"/>
    </row>
    <row r="18" spans="1:23" ht="15" customHeight="1" x14ac:dyDescent="0.25">
      <c r="A18" s="324"/>
      <c r="B18" s="324"/>
      <c r="C18" s="325" t="s">
        <v>283</v>
      </c>
      <c r="D18" s="323">
        <f>COUNTIF($C$64:$C$10063,"&lt;"&amp;D15)/10000</f>
        <v>9.8199999999999996E-2</v>
      </c>
      <c r="F18" s="46"/>
      <c r="G18" s="5"/>
      <c r="H18" s="5"/>
      <c r="I18" s="5"/>
      <c r="J18" s="5"/>
      <c r="K18" s="5"/>
      <c r="L18" s="5"/>
      <c r="M18" s="5"/>
      <c r="U18" s="5"/>
      <c r="V18" s="5"/>
      <c r="W18" s="5"/>
    </row>
    <row r="19" spans="1:23" ht="15" customHeight="1" x14ac:dyDescent="0.25">
      <c r="A19" s="5"/>
      <c r="B19" s="33"/>
      <c r="C19" s="325" t="s">
        <v>284</v>
      </c>
      <c r="D19" s="323">
        <f>COUNTIF($C$64:$C$10063,"&gt;"&amp;D16)/10000</f>
        <v>9.4600000000000004E-2</v>
      </c>
      <c r="G19" s="5"/>
      <c r="H19" s="5"/>
      <c r="I19" s="5"/>
      <c r="J19" s="5"/>
      <c r="K19" s="5"/>
      <c r="L19" s="5"/>
      <c r="M19" s="5"/>
      <c r="U19" s="5"/>
      <c r="V19" s="5"/>
      <c r="W19" s="5"/>
    </row>
    <row r="20" spans="1:23" ht="15" customHeight="1" x14ac:dyDescent="0.25">
      <c r="A20" s="5"/>
      <c r="B20" s="33"/>
      <c r="C20" s="325"/>
      <c r="D20" s="33"/>
      <c r="G20" s="5"/>
      <c r="H20" s="5"/>
      <c r="I20" s="5"/>
      <c r="J20" s="5"/>
      <c r="K20" s="5"/>
      <c r="L20" s="5"/>
      <c r="M20" s="5"/>
      <c r="U20" s="5"/>
      <c r="V20" s="5"/>
      <c r="W20" s="5"/>
    </row>
    <row r="21" spans="1:23" ht="15" customHeight="1" x14ac:dyDescent="0.25">
      <c r="A21" s="5"/>
      <c r="B21" s="33"/>
      <c r="C21" s="325" t="s">
        <v>42</v>
      </c>
      <c r="D21" s="328">
        <f>MIN(C64:C10063)</f>
        <v>31.950103734692675</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5" t="s">
        <v>43</v>
      </c>
      <c r="D22" s="328">
        <f>MAX(C64:C10063)</f>
        <v>207.2070204689623</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5" t="s">
        <v>844</v>
      </c>
      <c r="D23" s="318">
        <f>IF(ISERR(AVERAGE(C64:C10063)),"",AVERAGE(C64:C10063))</f>
        <v>119.80845091760426</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846</v>
      </c>
      <c r="D28" s="31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847</v>
      </c>
      <c r="D29" s="80">
        <f>IF(AND(D28&gt;0,D28&lt;1,NOT(J5="")),_xlfn.NORM.INV((1-$D$28)/2,$G$5,$J$5),"")</f>
        <v>87.377023112274358</v>
      </c>
      <c r="E29" s="2"/>
      <c r="F29" s="2"/>
      <c r="G29" s="5"/>
      <c r="H29" s="5"/>
      <c r="I29" s="5"/>
      <c r="J29" s="5"/>
      <c r="K29" s="5"/>
      <c r="L29" s="5"/>
      <c r="M29" s="5"/>
      <c r="N29" s="5"/>
      <c r="O29" s="5"/>
      <c r="P29" s="5"/>
      <c r="Q29" s="5"/>
      <c r="R29" s="5"/>
      <c r="S29" s="5"/>
      <c r="T29" s="5"/>
      <c r="U29" s="5"/>
      <c r="V29" s="5"/>
      <c r="W29" s="5"/>
    </row>
    <row r="30" spans="1:23" ht="15" customHeight="1" x14ac:dyDescent="0.25">
      <c r="A30" s="5"/>
      <c r="C30" s="33" t="s">
        <v>84</v>
      </c>
      <c r="D30" s="80">
        <f>IF(AND(D28&gt;0,D28&lt;1,NOT(J5="")),_xlfn.NORM.INV(($D$28+(1-$D$28)/2),$G$5,$J$5),"")</f>
        <v>152.62297688772566</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33</v>
      </c>
      <c r="D32" s="319">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34</v>
      </c>
      <c r="D33" s="319">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85</v>
      </c>
      <c r="D34" s="320">
        <f>IF(AND($D$32&gt;0,$D$33&gt;0,$D$32&lt;$D$33,NOT(J5="")),_xlfn.NORM.DIST($D$33,$G$5,$J$5,TRUE)-_xlfn.NORM.DIST($D$32,$G$5,$J$5,TRUE),"")</f>
        <v>0.77669811971727176</v>
      </c>
      <c r="E34" s="2"/>
      <c r="F34" s="2"/>
      <c r="G34" s="5"/>
      <c r="H34" s="2"/>
      <c r="I34" s="2"/>
      <c r="J34" s="5"/>
      <c r="K34" s="5"/>
      <c r="L34" s="5"/>
      <c r="M34" s="5"/>
      <c r="N34" s="5"/>
      <c r="O34" s="5"/>
      <c r="P34" s="5"/>
      <c r="Q34" s="5"/>
      <c r="R34" s="5"/>
      <c r="S34" s="5"/>
      <c r="T34" s="5"/>
      <c r="U34" s="5"/>
      <c r="V34" s="5"/>
      <c r="W34" s="5"/>
    </row>
    <row r="35" spans="1:23" ht="15" customHeight="1" x14ac:dyDescent="0.25">
      <c r="A35" s="2"/>
      <c r="C35" s="33" t="s">
        <v>283</v>
      </c>
      <c r="D35" s="321">
        <f>IF(AND($D$32&gt;0,$D$33&gt;0,$D$32&lt;$D$33,NOT($J$5="")),_xlfn.NORM.DIST(D32,$G$5,$J$5,TRUE),"")</f>
        <v>0.11165094014136409</v>
      </c>
      <c r="E35" s="2"/>
      <c r="F35" s="2"/>
      <c r="G35" s="5"/>
      <c r="H35" s="2"/>
      <c r="I35" s="2"/>
      <c r="J35" s="5"/>
      <c r="K35" s="5"/>
      <c r="L35" s="5"/>
      <c r="M35" s="5"/>
      <c r="N35" s="5"/>
      <c r="O35" s="5"/>
      <c r="P35" s="5"/>
      <c r="Q35" s="5"/>
      <c r="R35" s="5"/>
      <c r="S35" s="5"/>
      <c r="T35" s="5"/>
      <c r="U35" s="5"/>
      <c r="V35" s="5"/>
      <c r="W35" s="5"/>
    </row>
    <row r="36" spans="1:23" ht="15" customHeight="1" x14ac:dyDescent="0.25">
      <c r="A36" s="2"/>
      <c r="C36" s="33" t="s">
        <v>284</v>
      </c>
      <c r="D36" s="322">
        <f>IF(AND($D$32&gt;0,$D$33&gt;0,$D$32&lt;$D$33,NOT($J$5="")),1-_xlfn.NORM.DIST(D33,$G$5,$J$5,TRUE),"")</f>
        <v>0.11165094014136412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4i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36" t="s">
        <v>146</v>
      </c>
      <c r="C45" s="336"/>
      <c r="D45" s="336"/>
      <c r="E45" s="336"/>
      <c r="F45" s="336"/>
      <c r="G45" s="336"/>
      <c r="H45" s="336"/>
      <c r="I45" s="306"/>
      <c r="J45" s="2"/>
      <c r="K45" s="2"/>
      <c r="L45" s="5"/>
      <c r="M45" s="5"/>
      <c r="N45" s="5"/>
      <c r="O45" s="5"/>
      <c r="P45" s="5"/>
      <c r="Q45" s="5"/>
      <c r="R45" s="5"/>
      <c r="S45" s="5"/>
      <c r="T45" s="5"/>
      <c r="U45" s="5"/>
      <c r="V45" s="5"/>
      <c r="W45" s="5"/>
    </row>
    <row r="46" spans="1:23" x14ac:dyDescent="0.25">
      <c r="A46" s="2"/>
      <c r="B46" s="336" t="s">
        <v>147</v>
      </c>
      <c r="C46" s="336"/>
      <c r="D46" s="336"/>
      <c r="E46" s="336"/>
      <c r="F46" s="336"/>
      <c r="G46" s="336"/>
      <c r="H46" s="336"/>
      <c r="I46" s="306"/>
      <c r="J46" s="2"/>
      <c r="K46" s="2"/>
      <c r="L46" s="5"/>
      <c r="M46" s="5"/>
      <c r="N46" s="5"/>
      <c r="O46" s="5"/>
      <c r="P46" s="5"/>
      <c r="Q46" s="5"/>
      <c r="R46" s="5"/>
      <c r="S46" s="5"/>
      <c r="T46" s="5"/>
      <c r="U46" s="5"/>
      <c r="V46" s="5"/>
      <c r="W46" s="5"/>
    </row>
    <row r="47" spans="1:23" x14ac:dyDescent="0.25">
      <c r="A47" s="2"/>
      <c r="B47" s="336" t="s">
        <v>96</v>
      </c>
      <c r="C47" s="336"/>
      <c r="D47" s="336"/>
      <c r="E47" s="336"/>
      <c r="F47" s="336"/>
      <c r="G47" s="336"/>
      <c r="H47" s="336"/>
      <c r="I47" s="306"/>
      <c r="J47" s="2"/>
      <c r="K47" s="2"/>
      <c r="L47" s="5"/>
      <c r="M47" s="5"/>
      <c r="N47" s="5"/>
      <c r="O47" s="5"/>
      <c r="P47" s="5"/>
      <c r="Q47" s="5"/>
      <c r="R47" s="5"/>
      <c r="S47" s="5"/>
      <c r="T47" s="5"/>
      <c r="U47" s="5"/>
      <c r="V47" s="5"/>
      <c r="W47" s="5"/>
    </row>
    <row r="48" spans="1:23" x14ac:dyDescent="0.25">
      <c r="A48" s="2"/>
      <c r="B48" s="336" t="s">
        <v>229</v>
      </c>
      <c r="C48" s="336"/>
      <c r="D48" s="336"/>
      <c r="E48" s="336"/>
      <c r="F48" s="336"/>
      <c r="G48" s="336"/>
      <c r="H48" s="336"/>
      <c r="I48" s="306"/>
      <c r="J48" s="2"/>
      <c r="K48" s="2"/>
      <c r="L48" s="5"/>
      <c r="M48" s="5"/>
      <c r="N48" s="5"/>
      <c r="O48" s="5"/>
      <c r="P48" s="5"/>
      <c r="Q48" s="5"/>
      <c r="R48" s="5"/>
      <c r="S48" s="5"/>
      <c r="T48" s="5"/>
      <c r="U48" s="5"/>
      <c r="V48" s="5"/>
      <c r="W48" s="5"/>
    </row>
    <row r="49" spans="1:23" x14ac:dyDescent="0.25">
      <c r="A49" s="2"/>
      <c r="B49" s="336" t="s">
        <v>97</v>
      </c>
      <c r="C49" s="336"/>
      <c r="D49" s="336"/>
      <c r="E49" s="336"/>
      <c r="F49" s="336"/>
      <c r="G49" s="336"/>
      <c r="H49" s="336"/>
      <c r="I49" s="306"/>
      <c r="J49" s="2"/>
      <c r="K49" s="2"/>
      <c r="L49" s="5"/>
      <c r="M49" s="5"/>
      <c r="N49" s="5"/>
      <c r="O49" s="5"/>
      <c r="P49" s="5"/>
      <c r="Q49" s="5"/>
      <c r="R49" s="5"/>
      <c r="S49" s="5"/>
      <c r="T49" s="5"/>
      <c r="U49" s="5"/>
      <c r="V49" s="5"/>
      <c r="W49" s="5"/>
    </row>
    <row r="50" spans="1:23" x14ac:dyDescent="0.25">
      <c r="A50" s="2"/>
      <c r="B50" s="158" t="s">
        <v>224</v>
      </c>
      <c r="C50" s="5"/>
      <c r="D50" s="5"/>
      <c r="E50" s="5"/>
      <c r="F50" s="2"/>
      <c r="G50" s="2"/>
      <c r="H50" s="5"/>
      <c r="I50" s="5"/>
      <c r="J50" s="2"/>
      <c r="K50" s="2"/>
      <c r="L50" s="5"/>
      <c r="M50" s="5"/>
      <c r="N50" s="5"/>
      <c r="O50" s="5"/>
      <c r="P50" s="5"/>
      <c r="Q50" s="5"/>
      <c r="R50" s="5"/>
      <c r="S50" s="5"/>
      <c r="T50" s="5"/>
      <c r="U50" s="5"/>
      <c r="V50" s="5"/>
      <c r="W50" s="5"/>
    </row>
    <row r="51" spans="1:23" x14ac:dyDescent="0.25">
      <c r="A51" s="2"/>
      <c r="B51" s="158" t="s">
        <v>94</v>
      </c>
      <c r="C51" s="5"/>
      <c r="D51" s="5"/>
      <c r="E51" s="5"/>
      <c r="F51" s="2"/>
      <c r="G51" s="2"/>
      <c r="H51" s="5"/>
      <c r="I51" s="5"/>
      <c r="J51" s="2"/>
      <c r="K51" s="2"/>
      <c r="L51" s="5"/>
      <c r="M51" s="5"/>
      <c r="N51" s="5"/>
      <c r="O51" s="5"/>
      <c r="P51" s="5"/>
      <c r="Q51" s="5"/>
      <c r="R51" s="5"/>
      <c r="S51" s="5"/>
      <c r="T51" s="5"/>
      <c r="U51" s="5"/>
      <c r="V51" s="5"/>
      <c r="W51" s="5"/>
    </row>
    <row r="52" spans="1:23" x14ac:dyDescent="0.25">
      <c r="A52" s="19"/>
      <c r="B52" s="158" t="s">
        <v>223</v>
      </c>
      <c r="C52" s="5"/>
      <c r="D52" s="5"/>
      <c r="E52" s="2"/>
      <c r="F52" s="2"/>
      <c r="G52" s="5"/>
      <c r="H52" s="2"/>
      <c r="I52" s="2"/>
      <c r="J52" s="5"/>
      <c r="K52" s="5"/>
      <c r="L52" s="5"/>
      <c r="M52" s="5"/>
      <c r="N52" s="5"/>
      <c r="O52" s="5"/>
      <c r="P52" s="5"/>
      <c r="Q52" s="5"/>
      <c r="R52" s="5"/>
      <c r="S52" s="5"/>
      <c r="T52" s="5"/>
      <c r="U52" s="5"/>
      <c r="V52" s="5"/>
      <c r="W52" s="5"/>
    </row>
    <row r="53" spans="1:23" x14ac:dyDescent="0.25">
      <c r="A53" s="19"/>
      <c r="B53" s="158" t="s">
        <v>225</v>
      </c>
      <c r="C53" s="5"/>
      <c r="D53" s="5"/>
      <c r="E53" s="2"/>
      <c r="F53" s="2"/>
      <c r="G53" s="5"/>
      <c r="H53" s="2"/>
      <c r="I53" s="2"/>
      <c r="J53" s="5"/>
      <c r="K53" s="5"/>
      <c r="L53" s="5"/>
      <c r="M53" s="5"/>
      <c r="N53" s="5"/>
      <c r="O53" s="5"/>
      <c r="P53" s="5"/>
      <c r="Q53" s="5"/>
      <c r="R53" s="5"/>
      <c r="S53" s="5"/>
      <c r="T53" s="5"/>
      <c r="U53" s="5"/>
      <c r="V53" s="5"/>
      <c r="W53" s="5"/>
    </row>
    <row r="54" spans="1:23" x14ac:dyDescent="0.25">
      <c r="A54" s="19"/>
      <c r="B54" s="158" t="s">
        <v>808</v>
      </c>
      <c r="C54" s="5"/>
      <c r="D54" s="5"/>
      <c r="E54" s="2"/>
      <c r="F54" s="2"/>
      <c r="G54" s="5"/>
      <c r="H54" s="2"/>
      <c r="I54" s="2"/>
      <c r="J54" s="5"/>
      <c r="K54" s="5"/>
      <c r="L54" s="5"/>
      <c r="M54" s="5"/>
      <c r="N54" s="5"/>
      <c r="O54" s="5"/>
      <c r="P54" s="5"/>
      <c r="Q54" s="5"/>
      <c r="R54" s="5"/>
      <c r="S54" s="5"/>
      <c r="T54" s="5"/>
      <c r="U54" s="5"/>
      <c r="V54" s="5"/>
      <c r="W54" s="5"/>
    </row>
    <row r="55" spans="1:23" x14ac:dyDescent="0.25">
      <c r="A55" s="19"/>
      <c r="B55" s="158" t="s">
        <v>809</v>
      </c>
      <c r="C55" s="5"/>
      <c r="D55" s="5"/>
      <c r="E55" s="2"/>
      <c r="F55" s="2"/>
      <c r="G55" s="5"/>
      <c r="H55" s="2"/>
      <c r="I55" s="2"/>
      <c r="J55" s="5"/>
      <c r="K55" s="5"/>
      <c r="L55" s="5"/>
      <c r="M55" s="5"/>
      <c r="N55" s="5"/>
      <c r="O55" s="5"/>
      <c r="P55" s="5"/>
      <c r="Q55" s="5"/>
      <c r="R55" s="5"/>
      <c r="S55" s="5"/>
      <c r="T55" s="5"/>
      <c r="U55" s="5"/>
      <c r="V55" s="5"/>
      <c r="W55" s="5"/>
    </row>
    <row r="56" spans="1:23" x14ac:dyDescent="0.25">
      <c r="B56" s="158"/>
    </row>
    <row r="57" spans="1:23" x14ac:dyDescent="0.25">
      <c r="B57" s="158" t="s">
        <v>810</v>
      </c>
    </row>
    <row r="58" spans="1:23" x14ac:dyDescent="0.25">
      <c r="B58" s="158" t="s">
        <v>93</v>
      </c>
    </row>
    <row r="59" spans="1:23" x14ac:dyDescent="0.25">
      <c r="B59" s="355" t="s">
        <v>815</v>
      </c>
      <c r="C59" s="355"/>
      <c r="D59" s="355"/>
      <c r="E59" s="355"/>
      <c r="F59" s="355"/>
      <c r="G59" s="355"/>
      <c r="H59" s="355"/>
    </row>
    <row r="61" spans="1:23" x14ac:dyDescent="0.25">
      <c r="B61" s="370" t="s">
        <v>849</v>
      </c>
      <c r="C61" s="370"/>
    </row>
    <row r="62" spans="1:23" x14ac:dyDescent="0.25">
      <c r="B62" s="312" t="s">
        <v>827</v>
      </c>
      <c r="C62" s="312" t="s">
        <v>828</v>
      </c>
    </row>
    <row r="63" spans="1:23" x14ac:dyDescent="0.25">
      <c r="B63" s="308"/>
      <c r="C63" s="313">
        <f ca="1">$N$4</f>
        <v>117.57027721161246</v>
      </c>
    </row>
    <row r="64" spans="1:23" x14ac:dyDescent="0.25">
      <c r="B64" s="260">
        <v>1</v>
      </c>
      <c r="C64" s="259">
        <f t="dataTable" ref="C64:C10063" dt2D="0" dtr="0" r1="M3" ca="1"/>
        <v>118.57793132792311</v>
      </c>
    </row>
    <row r="65" spans="2:9" x14ac:dyDescent="0.25">
      <c r="B65" s="260">
        <v>2</v>
      </c>
      <c r="C65" s="259">
        <v>108.94476811326868</v>
      </c>
    </row>
    <row r="66" spans="2:9" x14ac:dyDescent="0.25">
      <c r="B66" s="260">
        <v>3</v>
      </c>
      <c r="C66" s="259">
        <v>115.01088206166858</v>
      </c>
    </row>
    <row r="67" spans="2:9" x14ac:dyDescent="0.25">
      <c r="B67" s="260">
        <v>4</v>
      </c>
      <c r="C67" s="259">
        <v>137.80968034046276</v>
      </c>
    </row>
    <row r="68" spans="2:9" x14ac:dyDescent="0.25">
      <c r="B68" s="260">
        <v>5</v>
      </c>
      <c r="C68" s="259">
        <v>114.75622308031659</v>
      </c>
      <c r="H68"/>
      <c r="I68"/>
    </row>
    <row r="69" spans="2:9" x14ac:dyDescent="0.25">
      <c r="B69" s="260">
        <v>6</v>
      </c>
      <c r="C69" s="259">
        <v>81.738759429889114</v>
      </c>
      <c r="H69"/>
      <c r="I69"/>
    </row>
    <row r="70" spans="2:9" x14ac:dyDescent="0.25">
      <c r="B70" s="260">
        <v>7</v>
      </c>
      <c r="C70" s="259">
        <v>155.98653127624948</v>
      </c>
      <c r="H70"/>
      <c r="I70"/>
    </row>
    <row r="71" spans="2:9" x14ac:dyDescent="0.25">
      <c r="B71" s="260">
        <v>8</v>
      </c>
      <c r="C71" s="259">
        <v>183.76013058837367</v>
      </c>
      <c r="H71"/>
      <c r="I71"/>
    </row>
    <row r="72" spans="2:9" x14ac:dyDescent="0.25">
      <c r="B72" s="260">
        <v>9</v>
      </c>
      <c r="C72" s="259">
        <v>78.710335384670756</v>
      </c>
      <c r="H72"/>
      <c r="I72"/>
    </row>
    <row r="73" spans="2:9" x14ac:dyDescent="0.25">
      <c r="B73" s="260">
        <v>10</v>
      </c>
      <c r="C73" s="259">
        <v>132.11218801586082</v>
      </c>
      <c r="H73"/>
      <c r="I73"/>
    </row>
    <row r="74" spans="2:9" x14ac:dyDescent="0.25">
      <c r="B74" s="260">
        <v>11</v>
      </c>
      <c r="C74" s="259">
        <v>127.23495218259765</v>
      </c>
      <c r="H74"/>
      <c r="I74"/>
    </row>
    <row r="75" spans="2:9" x14ac:dyDescent="0.25">
      <c r="B75" s="260">
        <v>12</v>
      </c>
      <c r="C75" s="259">
        <v>123.10368165383331</v>
      </c>
      <c r="H75"/>
      <c r="I75"/>
    </row>
    <row r="76" spans="2:9" x14ac:dyDescent="0.25">
      <c r="B76" s="260">
        <v>13</v>
      </c>
      <c r="C76" s="259">
        <v>160.0616968269465</v>
      </c>
      <c r="H76"/>
      <c r="I76"/>
    </row>
    <row r="77" spans="2:9" x14ac:dyDescent="0.25">
      <c r="B77" s="260">
        <v>14</v>
      </c>
      <c r="C77" s="259">
        <v>90.139126879886192</v>
      </c>
      <c r="H77"/>
      <c r="I77"/>
    </row>
    <row r="78" spans="2:9" x14ac:dyDescent="0.25">
      <c r="B78" s="260">
        <v>15</v>
      </c>
      <c r="C78" s="259">
        <v>82.506861689519724</v>
      </c>
      <c r="H78"/>
      <c r="I78"/>
    </row>
    <row r="79" spans="2:9" x14ac:dyDescent="0.25">
      <c r="B79" s="260">
        <v>16</v>
      </c>
      <c r="C79" s="259">
        <v>142.91100280637704</v>
      </c>
      <c r="H79"/>
      <c r="I79"/>
    </row>
    <row r="80" spans="2:9" x14ac:dyDescent="0.25">
      <c r="B80" s="260">
        <v>17</v>
      </c>
      <c r="C80" s="259">
        <v>99.731158511119361</v>
      </c>
      <c r="H80"/>
      <c r="I80"/>
    </row>
    <row r="81" spans="2:9" x14ac:dyDescent="0.25">
      <c r="B81" s="260">
        <v>18</v>
      </c>
      <c r="C81" s="259">
        <v>123.07288437212783</v>
      </c>
      <c r="H81"/>
      <c r="I81"/>
    </row>
    <row r="82" spans="2:9" x14ac:dyDescent="0.25">
      <c r="B82" s="260">
        <v>19</v>
      </c>
      <c r="C82" s="259">
        <v>111.98782879500926</v>
      </c>
      <c r="H82"/>
      <c r="I82"/>
    </row>
    <row r="83" spans="2:9" x14ac:dyDescent="0.25">
      <c r="B83" s="260">
        <v>20</v>
      </c>
      <c r="C83" s="259">
        <v>72.862434060251871</v>
      </c>
      <c r="H83"/>
      <c r="I83"/>
    </row>
    <row r="84" spans="2:9" x14ac:dyDescent="0.25">
      <c r="B84" s="260">
        <v>21</v>
      </c>
      <c r="C84" s="259">
        <v>129.10300290290778</v>
      </c>
      <c r="H84"/>
      <c r="I84"/>
    </row>
    <row r="85" spans="2:9" x14ac:dyDescent="0.25">
      <c r="B85" s="260">
        <v>22</v>
      </c>
      <c r="C85" s="259">
        <v>115.21077351209411</v>
      </c>
      <c r="H85"/>
      <c r="I85"/>
    </row>
    <row r="86" spans="2:9" x14ac:dyDescent="0.25">
      <c r="B86" s="260">
        <v>23</v>
      </c>
      <c r="C86" s="259">
        <v>126.76993119183544</v>
      </c>
      <c r="H86"/>
      <c r="I86"/>
    </row>
    <row r="87" spans="2:9" x14ac:dyDescent="0.25">
      <c r="B87" s="260">
        <v>24</v>
      </c>
      <c r="C87" s="259">
        <v>100.95210085085147</v>
      </c>
      <c r="H87"/>
      <c r="I87"/>
    </row>
    <row r="88" spans="2:9" x14ac:dyDescent="0.25">
      <c r="B88" s="260">
        <v>25</v>
      </c>
      <c r="C88" s="259">
        <v>87.87674096403758</v>
      </c>
      <c r="H88"/>
      <c r="I88"/>
    </row>
    <row r="89" spans="2:9" x14ac:dyDescent="0.25">
      <c r="B89" s="260">
        <v>26</v>
      </c>
      <c r="C89" s="259">
        <v>98.861424868666887</v>
      </c>
      <c r="H89"/>
      <c r="I89"/>
    </row>
    <row r="90" spans="2:9" x14ac:dyDescent="0.25">
      <c r="B90" s="260">
        <v>27</v>
      </c>
      <c r="C90" s="259">
        <v>145.33775188098517</v>
      </c>
      <c r="H90"/>
      <c r="I90"/>
    </row>
    <row r="91" spans="2:9" x14ac:dyDescent="0.25">
      <c r="B91" s="260">
        <v>28</v>
      </c>
      <c r="C91" s="259">
        <v>77.66257502725864</v>
      </c>
      <c r="H91"/>
      <c r="I91"/>
    </row>
    <row r="92" spans="2:9" x14ac:dyDescent="0.25">
      <c r="B92" s="260">
        <v>29</v>
      </c>
      <c r="C92" s="259">
        <v>147.0955189769538</v>
      </c>
      <c r="H92"/>
      <c r="I92"/>
    </row>
    <row r="93" spans="2:9" x14ac:dyDescent="0.25">
      <c r="B93" s="260">
        <v>30</v>
      </c>
      <c r="C93" s="259">
        <v>143.50876337317786</v>
      </c>
      <c r="H93"/>
      <c r="I93"/>
    </row>
    <row r="94" spans="2:9" x14ac:dyDescent="0.25">
      <c r="B94" s="260">
        <v>31</v>
      </c>
      <c r="C94" s="259">
        <v>140.53884274381534</v>
      </c>
      <c r="H94"/>
      <c r="I94"/>
    </row>
    <row r="95" spans="2:9" x14ac:dyDescent="0.25">
      <c r="B95" s="260">
        <v>32</v>
      </c>
      <c r="C95" s="259">
        <v>114.66713866207247</v>
      </c>
      <c r="H95"/>
      <c r="I95"/>
    </row>
    <row r="96" spans="2:9" x14ac:dyDescent="0.25">
      <c r="B96" s="260">
        <v>33</v>
      </c>
      <c r="C96" s="259">
        <v>77.077285346780499</v>
      </c>
      <c r="H96"/>
      <c r="I96"/>
    </row>
    <row r="97" spans="2:9" x14ac:dyDescent="0.25">
      <c r="B97" s="260">
        <v>34</v>
      </c>
      <c r="C97" s="259">
        <v>132.46399905443391</v>
      </c>
      <c r="H97"/>
      <c r="I97"/>
    </row>
    <row r="98" spans="2:9" x14ac:dyDescent="0.25">
      <c r="B98" s="260">
        <v>35</v>
      </c>
      <c r="C98" s="259">
        <v>160.69373104780215</v>
      </c>
      <c r="H98"/>
      <c r="I98"/>
    </row>
    <row r="99" spans="2:9" x14ac:dyDescent="0.25">
      <c r="B99" s="260">
        <v>36</v>
      </c>
      <c r="C99" s="259">
        <v>127.52350225123203</v>
      </c>
      <c r="H99"/>
      <c r="I99"/>
    </row>
    <row r="100" spans="2:9" x14ac:dyDescent="0.25">
      <c r="B100" s="260">
        <v>37</v>
      </c>
      <c r="C100" s="259">
        <v>159.22895509216806</v>
      </c>
      <c r="H100"/>
      <c r="I100"/>
    </row>
    <row r="101" spans="2:9" x14ac:dyDescent="0.25">
      <c r="B101" s="260">
        <v>38</v>
      </c>
      <c r="C101" s="259">
        <v>158.27443043997687</v>
      </c>
      <c r="H101"/>
      <c r="I101"/>
    </row>
    <row r="102" spans="2:9" x14ac:dyDescent="0.25">
      <c r="B102" s="260">
        <v>39</v>
      </c>
      <c r="C102" s="259">
        <v>88.474314710032942</v>
      </c>
      <c r="H102"/>
      <c r="I102"/>
    </row>
    <row r="103" spans="2:9" x14ac:dyDescent="0.25">
      <c r="B103" s="260">
        <v>40</v>
      </c>
      <c r="C103" s="259">
        <v>118.67386722495159</v>
      </c>
      <c r="H103"/>
      <c r="I103"/>
    </row>
    <row r="104" spans="2:9" x14ac:dyDescent="0.25">
      <c r="B104" s="260">
        <v>41</v>
      </c>
      <c r="C104" s="259">
        <v>144.24396096844038</v>
      </c>
      <c r="H104"/>
      <c r="I104"/>
    </row>
    <row r="105" spans="2:9" x14ac:dyDescent="0.25">
      <c r="B105" s="260">
        <v>42</v>
      </c>
      <c r="C105" s="259">
        <v>143.89517864600469</v>
      </c>
      <c r="H105"/>
      <c r="I105"/>
    </row>
    <row r="106" spans="2:9" x14ac:dyDescent="0.25">
      <c r="B106" s="260">
        <v>43</v>
      </c>
      <c r="C106" s="259">
        <v>152.83965369872112</v>
      </c>
      <c r="H106"/>
      <c r="I106"/>
    </row>
    <row r="107" spans="2:9" x14ac:dyDescent="0.25">
      <c r="B107" s="260">
        <v>44</v>
      </c>
      <c r="C107" s="259">
        <v>86.066561345698517</v>
      </c>
      <c r="H107"/>
      <c r="I107"/>
    </row>
    <row r="108" spans="2:9" x14ac:dyDescent="0.25">
      <c r="B108" s="260">
        <v>45</v>
      </c>
      <c r="C108" s="259">
        <v>119.3707418267592</v>
      </c>
      <c r="H108"/>
      <c r="I108"/>
    </row>
    <row r="109" spans="2:9" x14ac:dyDescent="0.25">
      <c r="B109" s="260">
        <v>46</v>
      </c>
      <c r="C109" s="259">
        <v>103.62362431050735</v>
      </c>
      <c r="H109"/>
      <c r="I109"/>
    </row>
    <row r="110" spans="2:9" x14ac:dyDescent="0.25">
      <c r="B110" s="260">
        <v>47</v>
      </c>
      <c r="C110" s="259">
        <v>87.787984044568645</v>
      </c>
      <c r="H110"/>
      <c r="I110"/>
    </row>
    <row r="111" spans="2:9" x14ac:dyDescent="0.25">
      <c r="B111" s="260">
        <v>48</v>
      </c>
      <c r="C111" s="259">
        <v>118.72800182000515</v>
      </c>
      <c r="H111"/>
      <c r="I111"/>
    </row>
    <row r="112" spans="2:9" x14ac:dyDescent="0.25">
      <c r="B112" s="260">
        <v>49</v>
      </c>
      <c r="C112" s="259">
        <v>131.4794705740434</v>
      </c>
      <c r="H112"/>
      <c r="I112"/>
    </row>
    <row r="113" spans="2:9" x14ac:dyDescent="0.25">
      <c r="B113" s="260">
        <v>50</v>
      </c>
      <c r="C113" s="259">
        <v>116.92960015716716</v>
      </c>
      <c r="H113"/>
      <c r="I113"/>
    </row>
    <row r="114" spans="2:9" x14ac:dyDescent="0.25">
      <c r="B114" s="260">
        <v>51</v>
      </c>
      <c r="C114" s="259">
        <v>116.12093529194674</v>
      </c>
      <c r="H114"/>
      <c r="I114"/>
    </row>
    <row r="115" spans="2:9" x14ac:dyDescent="0.25">
      <c r="B115" s="260">
        <v>52</v>
      </c>
      <c r="C115" s="259">
        <v>105.3273385448054</v>
      </c>
      <c r="H115"/>
      <c r="I115"/>
    </row>
    <row r="116" spans="2:9" x14ac:dyDescent="0.25">
      <c r="B116" s="260">
        <v>53</v>
      </c>
      <c r="C116" s="259">
        <v>101.6880744011504</v>
      </c>
      <c r="H116"/>
      <c r="I116"/>
    </row>
    <row r="117" spans="2:9" x14ac:dyDescent="0.25">
      <c r="B117" s="260">
        <v>54</v>
      </c>
      <c r="C117" s="259">
        <v>126.67876656577627</v>
      </c>
      <c r="H117"/>
      <c r="I117"/>
    </row>
    <row r="118" spans="2:9" x14ac:dyDescent="0.25">
      <c r="B118" s="260">
        <v>55</v>
      </c>
      <c r="C118" s="259">
        <v>145.39653649668804</v>
      </c>
      <c r="H118"/>
      <c r="I118"/>
    </row>
    <row r="119" spans="2:9" x14ac:dyDescent="0.25">
      <c r="B119" s="260">
        <v>56</v>
      </c>
      <c r="C119" s="259">
        <v>96.795200996811332</v>
      </c>
      <c r="H119"/>
      <c r="I119"/>
    </row>
    <row r="120" spans="2:9" x14ac:dyDescent="0.25">
      <c r="B120" s="260">
        <v>57</v>
      </c>
      <c r="C120" s="259">
        <v>104.69317707896026</v>
      </c>
      <c r="H120"/>
      <c r="I120"/>
    </row>
    <row r="121" spans="2:9" x14ac:dyDescent="0.25">
      <c r="B121" s="260">
        <v>58</v>
      </c>
      <c r="C121" s="259">
        <v>131.69280187828059</v>
      </c>
      <c r="H121"/>
      <c r="I121"/>
    </row>
    <row r="122" spans="2:9" x14ac:dyDescent="0.25">
      <c r="B122" s="260">
        <v>59</v>
      </c>
      <c r="C122" s="259">
        <v>149.2166550806208</v>
      </c>
      <c r="H122"/>
      <c r="I122"/>
    </row>
    <row r="123" spans="2:9" x14ac:dyDescent="0.25">
      <c r="B123" s="260">
        <v>60</v>
      </c>
      <c r="C123" s="259">
        <v>140.18955214192147</v>
      </c>
      <c r="H123"/>
      <c r="I123"/>
    </row>
    <row r="124" spans="2:9" x14ac:dyDescent="0.25">
      <c r="B124" s="260">
        <v>61</v>
      </c>
      <c r="C124" s="259">
        <v>114.24059401452899</v>
      </c>
      <c r="H124"/>
      <c r="I124"/>
    </row>
    <row r="125" spans="2:9" x14ac:dyDescent="0.25">
      <c r="B125" s="260">
        <v>62</v>
      </c>
      <c r="C125" s="259">
        <v>140.82782602371995</v>
      </c>
      <c r="H125"/>
      <c r="I125"/>
    </row>
    <row r="126" spans="2:9" x14ac:dyDescent="0.25">
      <c r="B126" s="260">
        <v>63</v>
      </c>
      <c r="C126" s="259">
        <v>102.46423364501692</v>
      </c>
      <c r="H126"/>
      <c r="I126"/>
    </row>
    <row r="127" spans="2:9" x14ac:dyDescent="0.25">
      <c r="B127" s="260">
        <v>64</v>
      </c>
      <c r="C127" s="259">
        <v>106.89545908520552</v>
      </c>
      <c r="H127"/>
      <c r="I127"/>
    </row>
    <row r="128" spans="2:9" x14ac:dyDescent="0.25">
      <c r="B128" s="260">
        <v>65</v>
      </c>
      <c r="C128" s="259">
        <v>112.53510864967429</v>
      </c>
      <c r="H128"/>
      <c r="I128"/>
    </row>
    <row r="129" spans="2:9" x14ac:dyDescent="0.25">
      <c r="B129" s="260">
        <v>66</v>
      </c>
      <c r="C129" s="259">
        <v>142.16399621330822</v>
      </c>
      <c r="H129"/>
      <c r="I129"/>
    </row>
    <row r="130" spans="2:9" x14ac:dyDescent="0.25">
      <c r="B130" s="260">
        <v>67</v>
      </c>
      <c r="C130" s="259">
        <v>132.72046027028057</v>
      </c>
      <c r="H130"/>
      <c r="I130"/>
    </row>
    <row r="131" spans="2:9" x14ac:dyDescent="0.25">
      <c r="B131" s="260">
        <v>68</v>
      </c>
      <c r="C131" s="259">
        <v>145.78967003664408</v>
      </c>
      <c r="H131"/>
      <c r="I131"/>
    </row>
    <row r="132" spans="2:9" x14ac:dyDescent="0.25">
      <c r="B132" s="260">
        <v>69</v>
      </c>
      <c r="C132" s="259">
        <v>101.46189672125283</v>
      </c>
      <c r="H132"/>
      <c r="I132"/>
    </row>
    <row r="133" spans="2:9" x14ac:dyDescent="0.25">
      <c r="B133" s="260">
        <v>70</v>
      </c>
      <c r="C133" s="259">
        <v>91.590404220784421</v>
      </c>
      <c r="H133"/>
      <c r="I133"/>
    </row>
    <row r="134" spans="2:9" x14ac:dyDescent="0.25">
      <c r="B134" s="260">
        <v>71</v>
      </c>
      <c r="C134" s="259">
        <v>101.42107025534293</v>
      </c>
      <c r="H134"/>
      <c r="I134"/>
    </row>
    <row r="135" spans="2:9" x14ac:dyDescent="0.25">
      <c r="B135" s="260">
        <v>72</v>
      </c>
      <c r="C135" s="259">
        <v>140.5320509108092</v>
      </c>
      <c r="H135"/>
      <c r="I135"/>
    </row>
    <row r="136" spans="2:9" x14ac:dyDescent="0.25">
      <c r="B136" s="260">
        <v>73</v>
      </c>
      <c r="C136" s="259">
        <v>128.70972041223385</v>
      </c>
      <c r="H136"/>
      <c r="I136"/>
    </row>
    <row r="137" spans="2:9" x14ac:dyDescent="0.25">
      <c r="B137" s="260">
        <v>74</v>
      </c>
      <c r="C137" s="259">
        <v>94.355535026887281</v>
      </c>
      <c r="H137"/>
      <c r="I137"/>
    </row>
    <row r="138" spans="2:9" x14ac:dyDescent="0.25">
      <c r="B138" s="260">
        <v>75</v>
      </c>
      <c r="C138" s="259">
        <v>118.75662570071404</v>
      </c>
      <c r="H138"/>
      <c r="I138"/>
    </row>
    <row r="139" spans="2:9" x14ac:dyDescent="0.25">
      <c r="B139" s="260">
        <v>76</v>
      </c>
      <c r="C139" s="259">
        <v>109.32350865229603</v>
      </c>
      <c r="H139"/>
      <c r="I139"/>
    </row>
    <row r="140" spans="2:9" x14ac:dyDescent="0.25">
      <c r="B140" s="260">
        <v>77</v>
      </c>
      <c r="C140" s="259">
        <v>113.58796921748386</v>
      </c>
      <c r="H140"/>
      <c r="I140"/>
    </row>
    <row r="141" spans="2:9" x14ac:dyDescent="0.25">
      <c r="B141" s="260">
        <v>78</v>
      </c>
      <c r="C141" s="259">
        <v>96.030771394812177</v>
      </c>
      <c r="H141"/>
      <c r="I141"/>
    </row>
    <row r="142" spans="2:9" x14ac:dyDescent="0.25">
      <c r="B142" s="260">
        <v>79</v>
      </c>
      <c r="C142" s="259">
        <v>140.50364932204462</v>
      </c>
      <c r="H142"/>
      <c r="I142"/>
    </row>
    <row r="143" spans="2:9" x14ac:dyDescent="0.25">
      <c r="B143" s="260">
        <v>80</v>
      </c>
      <c r="C143" s="259">
        <v>140.56893011474727</v>
      </c>
      <c r="H143"/>
      <c r="I143"/>
    </row>
    <row r="144" spans="2:9" x14ac:dyDescent="0.25">
      <c r="B144" s="260">
        <v>81</v>
      </c>
      <c r="C144" s="259">
        <v>134.70908491095534</v>
      </c>
      <c r="H144"/>
      <c r="I144"/>
    </row>
    <row r="145" spans="2:9" x14ac:dyDescent="0.25">
      <c r="B145" s="260">
        <v>82</v>
      </c>
      <c r="C145" s="259">
        <v>95.465499589861182</v>
      </c>
      <c r="H145"/>
      <c r="I145"/>
    </row>
    <row r="146" spans="2:9" x14ac:dyDescent="0.25">
      <c r="B146" s="260">
        <v>83</v>
      </c>
      <c r="C146" s="259">
        <v>124.82138101325712</v>
      </c>
      <c r="H146"/>
      <c r="I146"/>
    </row>
    <row r="147" spans="2:9" x14ac:dyDescent="0.25">
      <c r="B147" s="260">
        <v>84</v>
      </c>
      <c r="C147" s="259">
        <v>120.69031907387323</v>
      </c>
      <c r="H147"/>
      <c r="I147"/>
    </row>
    <row r="148" spans="2:9" x14ac:dyDescent="0.25">
      <c r="B148" s="260">
        <v>85</v>
      </c>
      <c r="C148" s="259">
        <v>135.12136882516438</v>
      </c>
      <c r="H148"/>
      <c r="I148"/>
    </row>
    <row r="149" spans="2:9" x14ac:dyDescent="0.25">
      <c r="B149" s="260">
        <v>86</v>
      </c>
      <c r="C149" s="259">
        <v>111.80382446744072</v>
      </c>
      <c r="H149"/>
      <c r="I149"/>
    </row>
    <row r="150" spans="2:9" x14ac:dyDescent="0.25">
      <c r="B150" s="260">
        <v>87</v>
      </c>
      <c r="C150" s="259">
        <v>112.45153941810291</v>
      </c>
      <c r="H150"/>
      <c r="I150"/>
    </row>
    <row r="151" spans="2:9" x14ac:dyDescent="0.25">
      <c r="B151" s="260">
        <v>88</v>
      </c>
      <c r="C151" s="259">
        <v>143.44808387129845</v>
      </c>
      <c r="H151"/>
      <c r="I151"/>
    </row>
    <row r="152" spans="2:9" x14ac:dyDescent="0.25">
      <c r="B152" s="260">
        <v>89</v>
      </c>
      <c r="C152" s="259">
        <v>121.64986463016984</v>
      </c>
      <c r="H152"/>
      <c r="I152"/>
    </row>
    <row r="153" spans="2:9" x14ac:dyDescent="0.25">
      <c r="B153" s="260">
        <v>90</v>
      </c>
      <c r="C153" s="259">
        <v>77.01303048661525</v>
      </c>
      <c r="H153"/>
      <c r="I153"/>
    </row>
    <row r="154" spans="2:9" x14ac:dyDescent="0.25">
      <c r="B154" s="260">
        <v>91</v>
      </c>
      <c r="C154" s="259">
        <v>156.54132020576449</v>
      </c>
      <c r="H154"/>
      <c r="I154"/>
    </row>
    <row r="155" spans="2:9" x14ac:dyDescent="0.25">
      <c r="B155" s="260">
        <v>92</v>
      </c>
      <c r="C155" s="259">
        <v>106.88055604813394</v>
      </c>
      <c r="H155"/>
      <c r="I155"/>
    </row>
    <row r="156" spans="2:9" x14ac:dyDescent="0.25">
      <c r="B156" s="260">
        <v>93</v>
      </c>
      <c r="C156" s="259">
        <v>149.78226229083279</v>
      </c>
      <c r="H156"/>
      <c r="I156"/>
    </row>
    <row r="157" spans="2:9" x14ac:dyDescent="0.25">
      <c r="B157" s="260">
        <v>94</v>
      </c>
      <c r="C157" s="259">
        <v>125.31472669121543</v>
      </c>
      <c r="H157"/>
      <c r="I157"/>
    </row>
    <row r="158" spans="2:9" x14ac:dyDescent="0.25">
      <c r="B158" s="260">
        <v>95</v>
      </c>
      <c r="C158" s="259">
        <v>113.73898287684685</v>
      </c>
      <c r="H158"/>
      <c r="I158"/>
    </row>
    <row r="159" spans="2:9" x14ac:dyDescent="0.25">
      <c r="B159" s="260">
        <v>96</v>
      </c>
      <c r="C159" s="259">
        <v>94.736574134963703</v>
      </c>
      <c r="H159"/>
      <c r="I159"/>
    </row>
    <row r="160" spans="2:9" x14ac:dyDescent="0.25">
      <c r="B160" s="260">
        <v>97</v>
      </c>
      <c r="C160" s="259">
        <v>97.803567756893031</v>
      </c>
      <c r="H160"/>
      <c r="I160"/>
    </row>
    <row r="161" spans="2:9" x14ac:dyDescent="0.25">
      <c r="B161" s="260">
        <v>98</v>
      </c>
      <c r="C161" s="259">
        <v>119.7436805848089</v>
      </c>
      <c r="H161"/>
      <c r="I161"/>
    </row>
    <row r="162" spans="2:9" x14ac:dyDescent="0.25">
      <c r="B162" s="260">
        <v>99</v>
      </c>
      <c r="C162" s="259">
        <v>108.12880725814964</v>
      </c>
      <c r="H162"/>
      <c r="I162"/>
    </row>
    <row r="163" spans="2:9" x14ac:dyDescent="0.25">
      <c r="B163" s="260">
        <v>100</v>
      </c>
      <c r="C163" s="259">
        <v>132.47325927857656</v>
      </c>
      <c r="H163"/>
      <c r="I163"/>
    </row>
    <row r="164" spans="2:9" x14ac:dyDescent="0.25">
      <c r="B164" s="260">
        <v>101</v>
      </c>
      <c r="C164" s="259">
        <v>160.0769033780831</v>
      </c>
      <c r="H164"/>
      <c r="I164"/>
    </row>
    <row r="165" spans="2:9" x14ac:dyDescent="0.25">
      <c r="B165" s="260">
        <v>102</v>
      </c>
      <c r="C165" s="259">
        <v>125.73121878651845</v>
      </c>
      <c r="H165"/>
      <c r="I165"/>
    </row>
    <row r="166" spans="2:9" x14ac:dyDescent="0.25">
      <c r="B166" s="260">
        <v>103</v>
      </c>
      <c r="C166" s="259">
        <v>127.61353611154011</v>
      </c>
      <c r="H166"/>
      <c r="I166"/>
    </row>
    <row r="167" spans="2:9" x14ac:dyDescent="0.25">
      <c r="B167" s="260">
        <v>104</v>
      </c>
      <c r="C167" s="259">
        <v>127.4703572714502</v>
      </c>
      <c r="H167"/>
      <c r="I167"/>
    </row>
    <row r="168" spans="2:9" x14ac:dyDescent="0.25">
      <c r="B168" s="260">
        <v>105</v>
      </c>
      <c r="C168" s="259">
        <v>136.96819714232839</v>
      </c>
      <c r="H168"/>
      <c r="I168"/>
    </row>
    <row r="169" spans="2:9" x14ac:dyDescent="0.25">
      <c r="B169" s="260">
        <v>106</v>
      </c>
      <c r="C169" s="259">
        <v>153.41748304208687</v>
      </c>
      <c r="H169"/>
      <c r="I169"/>
    </row>
    <row r="170" spans="2:9" x14ac:dyDescent="0.25">
      <c r="B170" s="260">
        <v>107</v>
      </c>
      <c r="C170" s="259">
        <v>103.90709890143424</v>
      </c>
      <c r="H170"/>
      <c r="I170"/>
    </row>
    <row r="171" spans="2:9" x14ac:dyDescent="0.25">
      <c r="B171" s="260">
        <v>108</v>
      </c>
      <c r="C171" s="259">
        <v>133.12410652078682</v>
      </c>
      <c r="H171"/>
      <c r="I171"/>
    </row>
    <row r="172" spans="2:9" x14ac:dyDescent="0.25">
      <c r="B172" s="260">
        <v>109</v>
      </c>
      <c r="C172" s="259">
        <v>94.941878560236717</v>
      </c>
      <c r="H172"/>
      <c r="I172"/>
    </row>
    <row r="173" spans="2:9" x14ac:dyDescent="0.25">
      <c r="B173" s="260">
        <v>110</v>
      </c>
      <c r="C173" s="259">
        <v>106.22146265652518</v>
      </c>
      <c r="H173"/>
      <c r="I173"/>
    </row>
    <row r="174" spans="2:9" x14ac:dyDescent="0.25">
      <c r="B174" s="260">
        <v>111</v>
      </c>
      <c r="C174" s="259">
        <v>109.5242810105577</v>
      </c>
      <c r="H174"/>
      <c r="I174"/>
    </row>
    <row r="175" spans="2:9" x14ac:dyDescent="0.25">
      <c r="B175" s="260">
        <v>112</v>
      </c>
      <c r="C175" s="259">
        <v>129.5697855326959</v>
      </c>
      <c r="H175"/>
      <c r="I175"/>
    </row>
    <row r="176" spans="2:9" x14ac:dyDescent="0.25">
      <c r="B176" s="260">
        <v>113</v>
      </c>
      <c r="C176" s="259">
        <v>124.40895085404784</v>
      </c>
      <c r="H176"/>
      <c r="I176"/>
    </row>
    <row r="177" spans="2:9" x14ac:dyDescent="0.25">
      <c r="B177" s="260">
        <v>114</v>
      </c>
      <c r="C177" s="259">
        <v>134.06122390100899</v>
      </c>
      <c r="H177"/>
      <c r="I177"/>
    </row>
    <row r="178" spans="2:9" x14ac:dyDescent="0.25">
      <c r="B178" s="260">
        <v>115</v>
      </c>
      <c r="C178" s="259">
        <v>93.229424943769473</v>
      </c>
      <c r="H178"/>
      <c r="I178"/>
    </row>
    <row r="179" spans="2:9" x14ac:dyDescent="0.25">
      <c r="B179" s="260">
        <v>116</v>
      </c>
      <c r="C179" s="259">
        <v>121.24312479701331</v>
      </c>
      <c r="H179"/>
      <c r="I179"/>
    </row>
    <row r="180" spans="2:9" x14ac:dyDescent="0.25">
      <c r="B180" s="260">
        <v>117</v>
      </c>
      <c r="C180" s="259">
        <v>116.09850949197357</v>
      </c>
      <c r="H180"/>
      <c r="I180"/>
    </row>
    <row r="181" spans="2:9" x14ac:dyDescent="0.25">
      <c r="B181" s="260">
        <v>118</v>
      </c>
      <c r="C181" s="259">
        <v>110.09864138381822</v>
      </c>
      <c r="H181"/>
      <c r="I181"/>
    </row>
    <row r="182" spans="2:9" x14ac:dyDescent="0.25">
      <c r="B182" s="260">
        <v>119</v>
      </c>
      <c r="C182" s="259">
        <v>149.77908874648051</v>
      </c>
      <c r="H182"/>
      <c r="I182"/>
    </row>
    <row r="183" spans="2:9" x14ac:dyDescent="0.25">
      <c r="B183" s="260">
        <v>120</v>
      </c>
      <c r="C183" s="259">
        <v>121.18068439711722</v>
      </c>
      <c r="H183"/>
      <c r="I183"/>
    </row>
    <row r="184" spans="2:9" x14ac:dyDescent="0.25">
      <c r="B184" s="260">
        <v>121</v>
      </c>
      <c r="C184" s="259">
        <v>54.787719730388474</v>
      </c>
      <c r="H184"/>
      <c r="I184"/>
    </row>
    <row r="185" spans="2:9" x14ac:dyDescent="0.25">
      <c r="B185" s="260">
        <v>122</v>
      </c>
      <c r="C185" s="259">
        <v>118.545947073794</v>
      </c>
      <c r="H185"/>
      <c r="I185"/>
    </row>
    <row r="186" spans="2:9" x14ac:dyDescent="0.25">
      <c r="B186" s="260">
        <v>123</v>
      </c>
      <c r="C186" s="259">
        <v>106.87379556487834</v>
      </c>
      <c r="H186"/>
      <c r="I186"/>
    </row>
    <row r="187" spans="2:9" x14ac:dyDescent="0.25">
      <c r="B187" s="260">
        <v>124</v>
      </c>
      <c r="C187" s="259">
        <v>117.57843773639487</v>
      </c>
      <c r="H187"/>
      <c r="I187"/>
    </row>
    <row r="188" spans="2:9" x14ac:dyDescent="0.25">
      <c r="B188" s="260">
        <v>125</v>
      </c>
      <c r="C188" s="259">
        <v>151.31396645521079</v>
      </c>
      <c r="H188"/>
      <c r="I188"/>
    </row>
    <row r="189" spans="2:9" x14ac:dyDescent="0.25">
      <c r="B189" s="260">
        <v>126</v>
      </c>
      <c r="C189" s="259">
        <v>178.83172735028336</v>
      </c>
      <c r="H189"/>
      <c r="I189"/>
    </row>
    <row r="190" spans="2:9" x14ac:dyDescent="0.25">
      <c r="B190" s="260">
        <v>127</v>
      </c>
      <c r="C190" s="259">
        <v>110.11257972666914</v>
      </c>
      <c r="H190"/>
      <c r="I190"/>
    </row>
    <row r="191" spans="2:9" x14ac:dyDescent="0.25">
      <c r="B191" s="260">
        <v>128</v>
      </c>
      <c r="C191" s="259">
        <v>133.62318203118065</v>
      </c>
      <c r="H191"/>
      <c r="I191"/>
    </row>
    <row r="192" spans="2:9" x14ac:dyDescent="0.25">
      <c r="B192" s="260">
        <v>129</v>
      </c>
      <c r="C192" s="259">
        <v>112.65124489877346</v>
      </c>
      <c r="H192"/>
      <c r="I192"/>
    </row>
    <row r="193" spans="2:9" x14ac:dyDescent="0.25">
      <c r="B193" s="260">
        <v>130</v>
      </c>
      <c r="C193" s="259">
        <v>112.66765242917036</v>
      </c>
      <c r="H193"/>
      <c r="I193"/>
    </row>
    <row r="194" spans="2:9" x14ac:dyDescent="0.25">
      <c r="B194" s="260">
        <v>131</v>
      </c>
      <c r="C194" s="259">
        <v>97.731676819993254</v>
      </c>
      <c r="H194"/>
      <c r="I194"/>
    </row>
    <row r="195" spans="2:9" x14ac:dyDescent="0.25">
      <c r="B195" s="260">
        <v>132</v>
      </c>
      <c r="C195" s="259">
        <v>182.24553069377015</v>
      </c>
      <c r="H195"/>
      <c r="I195"/>
    </row>
    <row r="196" spans="2:9" x14ac:dyDescent="0.25">
      <c r="B196" s="260">
        <v>133</v>
      </c>
      <c r="C196" s="259">
        <v>108.14425673484158</v>
      </c>
      <c r="H196"/>
      <c r="I196"/>
    </row>
    <row r="197" spans="2:9" x14ac:dyDescent="0.25">
      <c r="B197" s="260">
        <v>134</v>
      </c>
      <c r="C197" s="259">
        <v>96.977525333991395</v>
      </c>
      <c r="H197"/>
      <c r="I197"/>
    </row>
    <row r="198" spans="2:9" x14ac:dyDescent="0.25">
      <c r="B198" s="260">
        <v>135</v>
      </c>
      <c r="C198" s="259">
        <v>118.11482610365245</v>
      </c>
      <c r="H198"/>
      <c r="I198"/>
    </row>
    <row r="199" spans="2:9" x14ac:dyDescent="0.25">
      <c r="B199" s="260">
        <v>136</v>
      </c>
      <c r="C199" s="259">
        <v>126.49994059273607</v>
      </c>
      <c r="H199"/>
      <c r="I199"/>
    </row>
    <row r="200" spans="2:9" x14ac:dyDescent="0.25">
      <c r="B200" s="260">
        <v>137</v>
      </c>
      <c r="C200" s="259">
        <v>116.05648232097258</v>
      </c>
      <c r="H200"/>
      <c r="I200"/>
    </row>
    <row r="201" spans="2:9" x14ac:dyDescent="0.25">
      <c r="B201" s="260">
        <v>138</v>
      </c>
      <c r="C201" s="259">
        <v>97.871331314356695</v>
      </c>
      <c r="H201"/>
      <c r="I201"/>
    </row>
    <row r="202" spans="2:9" x14ac:dyDescent="0.25">
      <c r="B202" s="260">
        <v>139</v>
      </c>
      <c r="C202" s="259">
        <v>154.3728560290275</v>
      </c>
      <c r="H202"/>
      <c r="I202"/>
    </row>
    <row r="203" spans="2:9" x14ac:dyDescent="0.25">
      <c r="B203" s="260">
        <v>140</v>
      </c>
      <c r="C203" s="259">
        <v>86.528103517190218</v>
      </c>
      <c r="H203"/>
      <c r="I203"/>
    </row>
    <row r="204" spans="2:9" x14ac:dyDescent="0.25">
      <c r="B204" s="260">
        <v>141</v>
      </c>
      <c r="C204" s="259">
        <v>145.28428092406165</v>
      </c>
      <c r="H204"/>
      <c r="I204"/>
    </row>
    <row r="205" spans="2:9" x14ac:dyDescent="0.25">
      <c r="B205" s="260">
        <v>142</v>
      </c>
      <c r="C205" s="259">
        <v>136.06160217957907</v>
      </c>
      <c r="H205"/>
      <c r="I205"/>
    </row>
    <row r="206" spans="2:9" x14ac:dyDescent="0.25">
      <c r="B206" s="260">
        <v>143</v>
      </c>
      <c r="C206" s="259">
        <v>73.101190698268738</v>
      </c>
      <c r="H206"/>
      <c r="I206"/>
    </row>
    <row r="207" spans="2:9" x14ac:dyDescent="0.25">
      <c r="B207" s="260">
        <v>144</v>
      </c>
      <c r="C207" s="259">
        <v>129.50940861528954</v>
      </c>
      <c r="H207"/>
      <c r="I207"/>
    </row>
    <row r="208" spans="2:9" x14ac:dyDescent="0.25">
      <c r="B208" s="260">
        <v>145</v>
      </c>
      <c r="C208" s="259">
        <v>116.16109174362384</v>
      </c>
      <c r="H208"/>
      <c r="I208"/>
    </row>
    <row r="209" spans="2:9" x14ac:dyDescent="0.25">
      <c r="B209" s="260">
        <v>146</v>
      </c>
      <c r="C209" s="259">
        <v>164.25766979433214</v>
      </c>
      <c r="H209"/>
      <c r="I209"/>
    </row>
    <row r="210" spans="2:9" x14ac:dyDescent="0.25">
      <c r="B210" s="260">
        <v>147</v>
      </c>
      <c r="C210" s="259">
        <v>123.57520010804718</v>
      </c>
      <c r="H210"/>
      <c r="I210"/>
    </row>
    <row r="211" spans="2:9" x14ac:dyDescent="0.25">
      <c r="B211" s="260">
        <v>148</v>
      </c>
      <c r="C211" s="259">
        <v>129.31205104844844</v>
      </c>
      <c r="H211"/>
      <c r="I211"/>
    </row>
    <row r="212" spans="2:9" x14ac:dyDescent="0.25">
      <c r="B212" s="260">
        <v>149</v>
      </c>
      <c r="C212" s="259">
        <v>129.79353408339657</v>
      </c>
      <c r="H212"/>
      <c r="I212"/>
    </row>
    <row r="213" spans="2:9" x14ac:dyDescent="0.25">
      <c r="B213" s="260">
        <v>150</v>
      </c>
      <c r="C213" s="259">
        <v>100.36841821555784</v>
      </c>
      <c r="H213"/>
      <c r="I213"/>
    </row>
    <row r="214" spans="2:9" x14ac:dyDescent="0.25">
      <c r="B214" s="260">
        <v>151</v>
      </c>
      <c r="C214" s="259">
        <v>114.72091107678686</v>
      </c>
      <c r="H214"/>
      <c r="I214"/>
    </row>
    <row r="215" spans="2:9" x14ac:dyDescent="0.25">
      <c r="B215" s="260">
        <v>152</v>
      </c>
      <c r="C215" s="259">
        <v>123.07212265558351</v>
      </c>
      <c r="H215"/>
      <c r="I215"/>
    </row>
    <row r="216" spans="2:9" x14ac:dyDescent="0.25">
      <c r="B216" s="260">
        <v>153</v>
      </c>
      <c r="C216" s="259">
        <v>118.94046920538173</v>
      </c>
      <c r="H216"/>
      <c r="I216"/>
    </row>
    <row r="217" spans="2:9" x14ac:dyDescent="0.25">
      <c r="B217" s="260">
        <v>154</v>
      </c>
      <c r="C217" s="259">
        <v>87.234925200358688</v>
      </c>
      <c r="H217"/>
      <c r="I217"/>
    </row>
    <row r="218" spans="2:9" x14ac:dyDescent="0.25">
      <c r="B218" s="260">
        <v>155</v>
      </c>
      <c r="C218" s="259">
        <v>106.55821713405015</v>
      </c>
      <c r="H218"/>
      <c r="I218"/>
    </row>
    <row r="219" spans="2:9" x14ac:dyDescent="0.25">
      <c r="B219" s="260">
        <v>156</v>
      </c>
      <c r="C219" s="259">
        <v>128.20853138076413</v>
      </c>
      <c r="H219"/>
      <c r="I219"/>
    </row>
    <row r="220" spans="2:9" x14ac:dyDescent="0.25">
      <c r="B220" s="260">
        <v>157</v>
      </c>
      <c r="C220" s="259">
        <v>144.97902246606077</v>
      </c>
      <c r="H220"/>
      <c r="I220"/>
    </row>
    <row r="221" spans="2:9" x14ac:dyDescent="0.25">
      <c r="B221" s="260">
        <v>158</v>
      </c>
      <c r="C221" s="259">
        <v>116.35872636292324</v>
      </c>
      <c r="H221"/>
      <c r="I221"/>
    </row>
    <row r="222" spans="2:9" x14ac:dyDescent="0.25">
      <c r="B222" s="260">
        <v>159</v>
      </c>
      <c r="C222" s="259">
        <v>120.98635321318955</v>
      </c>
      <c r="H222"/>
      <c r="I222"/>
    </row>
    <row r="223" spans="2:9" x14ac:dyDescent="0.25">
      <c r="B223" s="260">
        <v>160</v>
      </c>
      <c r="C223" s="259">
        <v>132.66697948563728</v>
      </c>
    </row>
    <row r="224" spans="2:9" x14ac:dyDescent="0.25">
      <c r="B224" s="260">
        <v>161</v>
      </c>
      <c r="C224" s="259">
        <v>116.62213794532832</v>
      </c>
    </row>
    <row r="225" spans="2:9" x14ac:dyDescent="0.25">
      <c r="B225" s="260">
        <v>162</v>
      </c>
      <c r="C225" s="259">
        <v>95.461398683509685</v>
      </c>
      <c r="H225"/>
      <c r="I225"/>
    </row>
    <row r="226" spans="2:9" x14ac:dyDescent="0.25">
      <c r="B226" s="260">
        <v>163</v>
      </c>
      <c r="C226" s="259">
        <v>91.77083249012982</v>
      </c>
      <c r="H226"/>
      <c r="I226"/>
    </row>
    <row r="227" spans="2:9" x14ac:dyDescent="0.25">
      <c r="B227" s="260">
        <v>164</v>
      </c>
      <c r="C227" s="259">
        <v>123.11801718280668</v>
      </c>
      <c r="H227"/>
      <c r="I227"/>
    </row>
    <row r="228" spans="2:9" x14ac:dyDescent="0.25">
      <c r="B228" s="260">
        <v>165</v>
      </c>
      <c r="C228" s="259">
        <v>99.313944634215275</v>
      </c>
      <c r="H228"/>
      <c r="I228"/>
    </row>
    <row r="229" spans="2:9" x14ac:dyDescent="0.25">
      <c r="B229" s="260">
        <v>166</v>
      </c>
      <c r="C229" s="259">
        <v>92.044474847905917</v>
      </c>
      <c r="H229"/>
      <c r="I229"/>
    </row>
    <row r="230" spans="2:9" x14ac:dyDescent="0.25">
      <c r="B230" s="260">
        <v>167</v>
      </c>
      <c r="C230" s="259">
        <v>132.67811252021517</v>
      </c>
      <c r="H230"/>
      <c r="I230"/>
    </row>
    <row r="231" spans="2:9" x14ac:dyDescent="0.25">
      <c r="B231" s="260">
        <v>168</v>
      </c>
      <c r="C231" s="259">
        <v>97.472032632367331</v>
      </c>
      <c r="H231"/>
      <c r="I231"/>
    </row>
    <row r="232" spans="2:9" x14ac:dyDescent="0.25">
      <c r="B232" s="260">
        <v>169</v>
      </c>
      <c r="C232" s="259">
        <v>164.63907353396479</v>
      </c>
      <c r="H232"/>
      <c r="I232"/>
    </row>
    <row r="233" spans="2:9" x14ac:dyDescent="0.25">
      <c r="B233" s="260">
        <v>170</v>
      </c>
      <c r="C233" s="259">
        <v>108.4724385466676</v>
      </c>
      <c r="H233"/>
      <c r="I233"/>
    </row>
    <row r="234" spans="2:9" x14ac:dyDescent="0.25">
      <c r="B234" s="260">
        <v>171</v>
      </c>
      <c r="C234" s="259">
        <v>114.57260089360095</v>
      </c>
      <c r="H234"/>
      <c r="I234"/>
    </row>
    <row r="235" spans="2:9" x14ac:dyDescent="0.25">
      <c r="B235" s="260">
        <v>172</v>
      </c>
      <c r="C235" s="259">
        <v>118.24340409849881</v>
      </c>
      <c r="H235"/>
      <c r="I235"/>
    </row>
    <row r="236" spans="2:9" x14ac:dyDescent="0.25">
      <c r="B236" s="260">
        <v>173</v>
      </c>
      <c r="C236" s="259">
        <v>79.421047687393894</v>
      </c>
      <c r="H236"/>
      <c r="I236"/>
    </row>
    <row r="237" spans="2:9" x14ac:dyDescent="0.25">
      <c r="B237" s="260">
        <v>174</v>
      </c>
      <c r="C237" s="259">
        <v>81.245324414886767</v>
      </c>
      <c r="H237"/>
      <c r="I237"/>
    </row>
    <row r="238" spans="2:9" x14ac:dyDescent="0.25">
      <c r="B238" s="260">
        <v>175</v>
      </c>
      <c r="C238" s="259">
        <v>143.20571038732703</v>
      </c>
      <c r="H238"/>
      <c r="I238"/>
    </row>
    <row r="239" spans="2:9" x14ac:dyDescent="0.25">
      <c r="B239" s="260">
        <v>176</v>
      </c>
      <c r="C239" s="259">
        <v>162.96689650589502</v>
      </c>
      <c r="H239"/>
      <c r="I239"/>
    </row>
    <row r="240" spans="2:9" x14ac:dyDescent="0.25">
      <c r="B240" s="260">
        <v>177</v>
      </c>
      <c r="C240" s="259">
        <v>116.1865257792057</v>
      </c>
      <c r="H240"/>
      <c r="I240"/>
    </row>
    <row r="241" spans="2:3" x14ac:dyDescent="0.25">
      <c r="B241" s="260">
        <v>178</v>
      </c>
      <c r="C241" s="259">
        <v>75.269399260217142</v>
      </c>
    </row>
    <row r="242" spans="2:3" x14ac:dyDescent="0.25">
      <c r="B242" s="260">
        <v>179</v>
      </c>
      <c r="C242" s="259">
        <v>161.76069777801393</v>
      </c>
    </row>
    <row r="243" spans="2:3" x14ac:dyDescent="0.25">
      <c r="B243" s="260">
        <v>180</v>
      </c>
      <c r="C243" s="259">
        <v>134.19137162666209</v>
      </c>
    </row>
    <row r="244" spans="2:3" x14ac:dyDescent="0.25">
      <c r="B244" s="260">
        <v>181</v>
      </c>
      <c r="C244" s="259">
        <v>80.613013889154018</v>
      </c>
    </row>
    <row r="245" spans="2:3" x14ac:dyDescent="0.25">
      <c r="B245" s="260">
        <v>182</v>
      </c>
      <c r="C245" s="259">
        <v>105.98328584713335</v>
      </c>
    </row>
    <row r="246" spans="2:3" x14ac:dyDescent="0.25">
      <c r="B246" s="260">
        <v>183</v>
      </c>
      <c r="C246" s="259">
        <v>123.94805838947377</v>
      </c>
    </row>
    <row r="247" spans="2:3" x14ac:dyDescent="0.25">
      <c r="B247" s="260">
        <v>184</v>
      </c>
      <c r="C247" s="259">
        <v>160.12627093320816</v>
      </c>
    </row>
    <row r="248" spans="2:3" x14ac:dyDescent="0.25">
      <c r="B248" s="260">
        <v>185</v>
      </c>
      <c r="C248" s="259">
        <v>91.572665423151022</v>
      </c>
    </row>
    <row r="249" spans="2:3" x14ac:dyDescent="0.25">
      <c r="B249" s="260">
        <v>186</v>
      </c>
      <c r="C249" s="259">
        <v>120.06218501665279</v>
      </c>
    </row>
    <row r="250" spans="2:3" x14ac:dyDescent="0.25">
      <c r="B250" s="260">
        <v>187</v>
      </c>
      <c r="C250" s="259">
        <v>108.67764930889497</v>
      </c>
    </row>
    <row r="251" spans="2:3" x14ac:dyDescent="0.25">
      <c r="B251" s="260">
        <v>188</v>
      </c>
      <c r="C251" s="259">
        <v>110.82504698528798</v>
      </c>
    </row>
    <row r="252" spans="2:3" x14ac:dyDescent="0.25">
      <c r="B252" s="260">
        <v>189</v>
      </c>
      <c r="C252" s="259">
        <v>148.87293050592015</v>
      </c>
    </row>
    <row r="253" spans="2:3" x14ac:dyDescent="0.25">
      <c r="B253" s="260">
        <v>190</v>
      </c>
      <c r="C253" s="259">
        <v>105.31449927934408</v>
      </c>
    </row>
    <row r="254" spans="2:3" x14ac:dyDescent="0.25">
      <c r="B254" s="260">
        <v>191</v>
      </c>
      <c r="C254" s="259">
        <v>98.534527092331075</v>
      </c>
    </row>
    <row r="255" spans="2:3" x14ac:dyDescent="0.25">
      <c r="B255" s="260">
        <v>192</v>
      </c>
      <c r="C255" s="259">
        <v>175.78505546934255</v>
      </c>
    </row>
    <row r="256" spans="2:3" x14ac:dyDescent="0.25">
      <c r="B256" s="260">
        <v>193</v>
      </c>
      <c r="C256" s="259">
        <v>124.59876508893194</v>
      </c>
    </row>
    <row r="257" spans="2:3" x14ac:dyDescent="0.25">
      <c r="B257" s="260">
        <v>194</v>
      </c>
      <c r="C257" s="259">
        <v>145.88017410346814</v>
      </c>
    </row>
    <row r="258" spans="2:3" x14ac:dyDescent="0.25">
      <c r="B258" s="260">
        <v>195</v>
      </c>
      <c r="C258" s="259">
        <v>143.80034560016512</v>
      </c>
    </row>
    <row r="259" spans="2:3" x14ac:dyDescent="0.25">
      <c r="B259" s="260">
        <v>196</v>
      </c>
      <c r="C259" s="259">
        <v>69.992066961893372</v>
      </c>
    </row>
    <row r="260" spans="2:3" x14ac:dyDescent="0.25">
      <c r="B260" s="260">
        <v>197</v>
      </c>
      <c r="C260" s="259">
        <v>132.35706189781041</v>
      </c>
    </row>
    <row r="261" spans="2:3" x14ac:dyDescent="0.25">
      <c r="B261" s="260">
        <v>198</v>
      </c>
      <c r="C261" s="259">
        <v>137.45995297709362</v>
      </c>
    </row>
    <row r="262" spans="2:3" x14ac:dyDescent="0.25">
      <c r="B262" s="260">
        <v>199</v>
      </c>
      <c r="C262" s="259">
        <v>104.62566669083567</v>
      </c>
    </row>
    <row r="263" spans="2:3" x14ac:dyDescent="0.25">
      <c r="B263" s="260">
        <v>200</v>
      </c>
      <c r="C263" s="259">
        <v>166.93097062441896</v>
      </c>
    </row>
    <row r="264" spans="2:3" x14ac:dyDescent="0.25">
      <c r="B264" s="260">
        <v>201</v>
      </c>
      <c r="C264" s="259">
        <v>125.39794106344935</v>
      </c>
    </row>
    <row r="265" spans="2:3" x14ac:dyDescent="0.25">
      <c r="B265" s="260">
        <v>202</v>
      </c>
      <c r="C265" s="259">
        <v>154.64144227637945</v>
      </c>
    </row>
    <row r="266" spans="2:3" x14ac:dyDescent="0.25">
      <c r="B266" s="260">
        <v>203</v>
      </c>
      <c r="C266" s="259">
        <v>98.175700426301518</v>
      </c>
    </row>
    <row r="267" spans="2:3" x14ac:dyDescent="0.25">
      <c r="B267" s="260">
        <v>204</v>
      </c>
      <c r="C267" s="259">
        <v>120.50150637330502</v>
      </c>
    </row>
    <row r="268" spans="2:3" x14ac:dyDescent="0.25">
      <c r="B268" s="260">
        <v>205</v>
      </c>
      <c r="C268" s="259">
        <v>131.41918905243432</v>
      </c>
    </row>
    <row r="269" spans="2:3" x14ac:dyDescent="0.25">
      <c r="B269" s="260">
        <v>206</v>
      </c>
      <c r="C269" s="259">
        <v>69.77692747558217</v>
      </c>
    </row>
    <row r="270" spans="2:3" x14ac:dyDescent="0.25">
      <c r="B270" s="260">
        <v>207</v>
      </c>
      <c r="C270" s="259">
        <v>109.7363256795856</v>
      </c>
    </row>
    <row r="271" spans="2:3" x14ac:dyDescent="0.25">
      <c r="B271" s="260">
        <v>208</v>
      </c>
      <c r="C271" s="259">
        <v>90.889660721400304</v>
      </c>
    </row>
    <row r="272" spans="2:3" x14ac:dyDescent="0.25">
      <c r="B272" s="260">
        <v>209</v>
      </c>
      <c r="C272" s="259">
        <v>105.2016709000869</v>
      </c>
    </row>
    <row r="273" spans="2:3" x14ac:dyDescent="0.25">
      <c r="B273" s="260">
        <v>210</v>
      </c>
      <c r="C273" s="259">
        <v>138.39503104411736</v>
      </c>
    </row>
    <row r="274" spans="2:3" x14ac:dyDescent="0.25">
      <c r="B274" s="260">
        <v>211</v>
      </c>
      <c r="C274" s="259">
        <v>101.3039168642735</v>
      </c>
    </row>
    <row r="275" spans="2:3" x14ac:dyDescent="0.25">
      <c r="B275" s="260">
        <v>212</v>
      </c>
      <c r="C275" s="259">
        <v>124.42015470398643</v>
      </c>
    </row>
    <row r="276" spans="2:3" x14ac:dyDescent="0.25">
      <c r="B276" s="260">
        <v>213</v>
      </c>
      <c r="C276" s="259">
        <v>104.67921466943794</v>
      </c>
    </row>
    <row r="277" spans="2:3" x14ac:dyDescent="0.25">
      <c r="B277" s="260">
        <v>214</v>
      </c>
      <c r="C277" s="259">
        <v>145.4595909587643</v>
      </c>
    </row>
    <row r="278" spans="2:3" x14ac:dyDescent="0.25">
      <c r="B278" s="260">
        <v>215</v>
      </c>
      <c r="C278" s="259">
        <v>174.79242950478968</v>
      </c>
    </row>
    <row r="279" spans="2:3" x14ac:dyDescent="0.25">
      <c r="B279" s="260">
        <v>216</v>
      </c>
      <c r="C279" s="259">
        <v>59.810676572683974</v>
      </c>
    </row>
    <row r="280" spans="2:3" x14ac:dyDescent="0.25">
      <c r="B280" s="260">
        <v>217</v>
      </c>
      <c r="C280" s="259">
        <v>151.23041741590279</v>
      </c>
    </row>
    <row r="281" spans="2:3" x14ac:dyDescent="0.25">
      <c r="B281" s="260">
        <v>218</v>
      </c>
      <c r="C281" s="259">
        <v>118.25665732805304</v>
      </c>
    </row>
    <row r="282" spans="2:3" x14ac:dyDescent="0.25">
      <c r="B282" s="260">
        <v>219</v>
      </c>
      <c r="C282" s="259">
        <v>83.034958041152493</v>
      </c>
    </row>
    <row r="283" spans="2:3" x14ac:dyDescent="0.25">
      <c r="B283" s="260">
        <v>220</v>
      </c>
      <c r="C283" s="259">
        <v>166.79319277065503</v>
      </c>
    </row>
    <row r="284" spans="2:3" x14ac:dyDescent="0.25">
      <c r="B284" s="260">
        <v>221</v>
      </c>
      <c r="C284" s="259">
        <v>137.20373299053779</v>
      </c>
    </row>
    <row r="285" spans="2:3" x14ac:dyDescent="0.25">
      <c r="B285" s="260">
        <v>222</v>
      </c>
      <c r="C285" s="259">
        <v>98.14499039018601</v>
      </c>
    </row>
    <row r="286" spans="2:3" x14ac:dyDescent="0.25">
      <c r="B286" s="260">
        <v>223</v>
      </c>
      <c r="C286" s="259">
        <v>138.22188604536726</v>
      </c>
    </row>
    <row r="287" spans="2:3" x14ac:dyDescent="0.25">
      <c r="B287" s="260">
        <v>224</v>
      </c>
      <c r="C287" s="259">
        <v>115.61493778524472</v>
      </c>
    </row>
    <row r="288" spans="2:3" x14ac:dyDescent="0.25">
      <c r="B288" s="260">
        <v>225</v>
      </c>
      <c r="C288" s="259">
        <v>149.53988783366097</v>
      </c>
    </row>
    <row r="289" spans="2:3" x14ac:dyDescent="0.25">
      <c r="B289" s="260">
        <v>226</v>
      </c>
      <c r="C289" s="259">
        <v>140.69381861220097</v>
      </c>
    </row>
    <row r="290" spans="2:3" x14ac:dyDescent="0.25">
      <c r="B290" s="260">
        <v>227</v>
      </c>
      <c r="C290" s="259">
        <v>131.59905765816509</v>
      </c>
    </row>
    <row r="291" spans="2:3" x14ac:dyDescent="0.25">
      <c r="B291" s="260">
        <v>228</v>
      </c>
      <c r="C291" s="259">
        <v>132.84377300785044</v>
      </c>
    </row>
    <row r="292" spans="2:3" x14ac:dyDescent="0.25">
      <c r="B292" s="260">
        <v>229</v>
      </c>
      <c r="C292" s="259">
        <v>142.01346850278034</v>
      </c>
    </row>
    <row r="293" spans="2:3" x14ac:dyDescent="0.25">
      <c r="B293" s="260">
        <v>230</v>
      </c>
      <c r="C293" s="259">
        <v>107.78168365470357</v>
      </c>
    </row>
    <row r="294" spans="2:3" x14ac:dyDescent="0.25">
      <c r="B294" s="260">
        <v>231</v>
      </c>
      <c r="C294" s="259">
        <v>122.32964096220825</v>
      </c>
    </row>
    <row r="295" spans="2:3" x14ac:dyDescent="0.25">
      <c r="B295" s="260">
        <v>232</v>
      </c>
      <c r="C295" s="259">
        <v>114.60412936775228</v>
      </c>
    </row>
    <row r="296" spans="2:3" x14ac:dyDescent="0.25">
      <c r="B296" s="260">
        <v>233</v>
      </c>
      <c r="C296" s="259">
        <v>93.143363514074423</v>
      </c>
    </row>
    <row r="297" spans="2:3" x14ac:dyDescent="0.25">
      <c r="B297" s="260">
        <v>234</v>
      </c>
      <c r="C297" s="259">
        <v>144.92772901868639</v>
      </c>
    </row>
    <row r="298" spans="2:3" x14ac:dyDescent="0.25">
      <c r="B298" s="260">
        <v>235</v>
      </c>
      <c r="C298" s="259">
        <v>140.99041866909599</v>
      </c>
    </row>
    <row r="299" spans="2:3" x14ac:dyDescent="0.25">
      <c r="B299" s="260">
        <v>236</v>
      </c>
      <c r="C299" s="259">
        <v>121.56041382536964</v>
      </c>
    </row>
    <row r="300" spans="2:3" x14ac:dyDescent="0.25">
      <c r="B300" s="260">
        <v>237</v>
      </c>
      <c r="C300" s="259">
        <v>70.395441128741865</v>
      </c>
    </row>
    <row r="301" spans="2:3" x14ac:dyDescent="0.25">
      <c r="B301" s="260">
        <v>238</v>
      </c>
      <c r="C301" s="259">
        <v>125.2523062772989</v>
      </c>
    </row>
    <row r="302" spans="2:3" x14ac:dyDescent="0.25">
      <c r="B302" s="260">
        <v>239</v>
      </c>
      <c r="C302" s="259">
        <v>167.00540425401365</v>
      </c>
    </row>
    <row r="303" spans="2:3" x14ac:dyDescent="0.25">
      <c r="B303" s="260">
        <v>240</v>
      </c>
      <c r="C303" s="259">
        <v>86.102000419718081</v>
      </c>
    </row>
    <row r="304" spans="2:3" x14ac:dyDescent="0.25">
      <c r="B304" s="260">
        <v>241</v>
      </c>
      <c r="C304" s="259">
        <v>121.2861880245021</v>
      </c>
    </row>
    <row r="305" spans="2:3" x14ac:dyDescent="0.25">
      <c r="B305" s="260">
        <v>242</v>
      </c>
      <c r="C305" s="259">
        <v>119.90506237843067</v>
      </c>
    </row>
    <row r="306" spans="2:3" x14ac:dyDescent="0.25">
      <c r="B306" s="260">
        <v>243</v>
      </c>
      <c r="C306" s="259">
        <v>118.80124925194573</v>
      </c>
    </row>
    <row r="307" spans="2:3" x14ac:dyDescent="0.25">
      <c r="B307" s="260">
        <v>244</v>
      </c>
      <c r="C307" s="259">
        <v>118.248266025883</v>
      </c>
    </row>
    <row r="308" spans="2:3" x14ac:dyDescent="0.25">
      <c r="B308" s="260">
        <v>245</v>
      </c>
      <c r="C308" s="259">
        <v>95.389101525658532</v>
      </c>
    </row>
    <row r="309" spans="2:3" x14ac:dyDescent="0.25">
      <c r="B309" s="260">
        <v>246</v>
      </c>
      <c r="C309" s="259">
        <v>122.08997779006012</v>
      </c>
    </row>
    <row r="310" spans="2:3" x14ac:dyDescent="0.25">
      <c r="B310" s="260">
        <v>247</v>
      </c>
      <c r="C310" s="259">
        <v>118.97961674047394</v>
      </c>
    </row>
    <row r="311" spans="2:3" x14ac:dyDescent="0.25">
      <c r="B311" s="260">
        <v>248</v>
      </c>
      <c r="C311" s="259">
        <v>94.913430213058788</v>
      </c>
    </row>
    <row r="312" spans="2:3" x14ac:dyDescent="0.25">
      <c r="B312" s="260">
        <v>249</v>
      </c>
      <c r="C312" s="259">
        <v>114.79831297492487</v>
      </c>
    </row>
    <row r="313" spans="2:3" x14ac:dyDescent="0.25">
      <c r="B313" s="260">
        <v>250</v>
      </c>
      <c r="C313" s="259">
        <v>84.267341811308455</v>
      </c>
    </row>
    <row r="314" spans="2:3" x14ac:dyDescent="0.25">
      <c r="B314" s="260">
        <v>251</v>
      </c>
      <c r="C314" s="259">
        <v>103.88799254358381</v>
      </c>
    </row>
    <row r="315" spans="2:3" x14ac:dyDescent="0.25">
      <c r="B315" s="260">
        <v>252</v>
      </c>
      <c r="C315" s="259">
        <v>103.91164933846005</v>
      </c>
    </row>
    <row r="316" spans="2:3" x14ac:dyDescent="0.25">
      <c r="B316" s="260">
        <v>253</v>
      </c>
      <c r="C316" s="259">
        <v>131.42962941902431</v>
      </c>
    </row>
    <row r="317" spans="2:3" x14ac:dyDescent="0.25">
      <c r="B317" s="260">
        <v>254</v>
      </c>
      <c r="C317" s="259">
        <v>96.649468758644574</v>
      </c>
    </row>
    <row r="318" spans="2:3" x14ac:dyDescent="0.25">
      <c r="B318" s="260">
        <v>255</v>
      </c>
      <c r="C318" s="259">
        <v>125.93832651067186</v>
      </c>
    </row>
    <row r="319" spans="2:3" x14ac:dyDescent="0.25">
      <c r="B319" s="260">
        <v>256</v>
      </c>
      <c r="C319" s="259">
        <v>93.346661996251328</v>
      </c>
    </row>
    <row r="320" spans="2:3" x14ac:dyDescent="0.25">
      <c r="B320" s="260">
        <v>257</v>
      </c>
      <c r="C320" s="259">
        <v>137.93437093146181</v>
      </c>
    </row>
    <row r="321" spans="2:3" x14ac:dyDescent="0.25">
      <c r="B321" s="260">
        <v>258</v>
      </c>
      <c r="C321" s="259">
        <v>95.573106689350368</v>
      </c>
    </row>
    <row r="322" spans="2:3" x14ac:dyDescent="0.25">
      <c r="B322" s="260">
        <v>259</v>
      </c>
      <c r="C322" s="259">
        <v>106.38324818515019</v>
      </c>
    </row>
    <row r="323" spans="2:3" x14ac:dyDescent="0.25">
      <c r="B323" s="260">
        <v>260</v>
      </c>
      <c r="C323" s="259">
        <v>123.8385930965852</v>
      </c>
    </row>
    <row r="324" spans="2:3" x14ac:dyDescent="0.25">
      <c r="B324" s="260">
        <v>261</v>
      </c>
      <c r="C324" s="259">
        <v>136.2353949021421</v>
      </c>
    </row>
    <row r="325" spans="2:3" x14ac:dyDescent="0.25">
      <c r="B325" s="260">
        <v>262</v>
      </c>
      <c r="C325" s="259">
        <v>142.10065738889494</v>
      </c>
    </row>
    <row r="326" spans="2:3" x14ac:dyDescent="0.25">
      <c r="B326" s="260">
        <v>263</v>
      </c>
      <c r="C326" s="259">
        <v>120.15002397335886</v>
      </c>
    </row>
    <row r="327" spans="2:3" x14ac:dyDescent="0.25">
      <c r="B327" s="260">
        <v>264</v>
      </c>
      <c r="C327" s="259">
        <v>125.31799615933276</v>
      </c>
    </row>
    <row r="328" spans="2:3" x14ac:dyDescent="0.25">
      <c r="B328" s="260">
        <v>265</v>
      </c>
      <c r="C328" s="259">
        <v>112.16400564711255</v>
      </c>
    </row>
    <row r="329" spans="2:3" x14ac:dyDescent="0.25">
      <c r="B329" s="260">
        <v>266</v>
      </c>
      <c r="C329" s="259">
        <v>158.99125202555112</v>
      </c>
    </row>
    <row r="330" spans="2:3" x14ac:dyDescent="0.25">
      <c r="B330" s="260">
        <v>267</v>
      </c>
      <c r="C330" s="259">
        <v>126.53422167885309</v>
      </c>
    </row>
    <row r="331" spans="2:3" x14ac:dyDescent="0.25">
      <c r="B331" s="260">
        <v>268</v>
      </c>
      <c r="C331" s="259">
        <v>107.03272470356214</v>
      </c>
    </row>
    <row r="332" spans="2:3" x14ac:dyDescent="0.25">
      <c r="B332" s="260">
        <v>269</v>
      </c>
      <c r="C332" s="259">
        <v>154.81475012332763</v>
      </c>
    </row>
    <row r="333" spans="2:3" x14ac:dyDescent="0.25">
      <c r="B333" s="260">
        <v>270</v>
      </c>
      <c r="C333" s="259">
        <v>79.577992265749259</v>
      </c>
    </row>
    <row r="334" spans="2:3" x14ac:dyDescent="0.25">
      <c r="B334" s="260">
        <v>271</v>
      </c>
      <c r="C334" s="259">
        <v>84.297807267786169</v>
      </c>
    </row>
    <row r="335" spans="2:3" x14ac:dyDescent="0.25">
      <c r="B335" s="260">
        <v>272</v>
      </c>
      <c r="C335" s="259">
        <v>122.07794353546741</v>
      </c>
    </row>
    <row r="336" spans="2:3" x14ac:dyDescent="0.25">
      <c r="B336" s="260">
        <v>273</v>
      </c>
      <c r="C336" s="259">
        <v>80.254112035193486</v>
      </c>
    </row>
    <row r="337" spans="2:3" x14ac:dyDescent="0.25">
      <c r="B337" s="260">
        <v>274</v>
      </c>
      <c r="C337" s="259">
        <v>125.16023041113075</v>
      </c>
    </row>
    <row r="338" spans="2:3" x14ac:dyDescent="0.25">
      <c r="B338" s="260">
        <v>275</v>
      </c>
      <c r="C338" s="259">
        <v>105.80114694491823</v>
      </c>
    </row>
    <row r="339" spans="2:3" x14ac:dyDescent="0.25">
      <c r="B339" s="260">
        <v>276</v>
      </c>
      <c r="C339" s="259">
        <v>157.03797195939555</v>
      </c>
    </row>
    <row r="340" spans="2:3" x14ac:dyDescent="0.25">
      <c r="B340" s="260">
        <v>277</v>
      </c>
      <c r="C340" s="259">
        <v>87.464192459868926</v>
      </c>
    </row>
    <row r="341" spans="2:3" x14ac:dyDescent="0.25">
      <c r="B341" s="260">
        <v>278</v>
      </c>
      <c r="C341" s="259">
        <v>121.80068196240163</v>
      </c>
    </row>
    <row r="342" spans="2:3" x14ac:dyDescent="0.25">
      <c r="B342" s="260">
        <v>279</v>
      </c>
      <c r="C342" s="259">
        <v>86.719601089193944</v>
      </c>
    </row>
    <row r="343" spans="2:3" x14ac:dyDescent="0.25">
      <c r="B343" s="260">
        <v>280</v>
      </c>
      <c r="C343" s="259">
        <v>137.69803215196387</v>
      </c>
    </row>
    <row r="344" spans="2:3" x14ac:dyDescent="0.25">
      <c r="B344" s="260">
        <v>281</v>
      </c>
      <c r="C344" s="259">
        <v>108.90820293864338</v>
      </c>
    </row>
    <row r="345" spans="2:3" x14ac:dyDescent="0.25">
      <c r="B345" s="260">
        <v>282</v>
      </c>
      <c r="C345" s="259">
        <v>102.54205834922375</v>
      </c>
    </row>
    <row r="346" spans="2:3" x14ac:dyDescent="0.25">
      <c r="B346" s="260">
        <v>283</v>
      </c>
      <c r="C346" s="259">
        <v>117.3356922840083</v>
      </c>
    </row>
    <row r="347" spans="2:3" x14ac:dyDescent="0.25">
      <c r="B347" s="260">
        <v>284</v>
      </c>
      <c r="C347" s="259">
        <v>79.448426664457656</v>
      </c>
    </row>
    <row r="348" spans="2:3" x14ac:dyDescent="0.25">
      <c r="B348" s="260">
        <v>285</v>
      </c>
      <c r="C348" s="259">
        <v>155.44960306792177</v>
      </c>
    </row>
    <row r="349" spans="2:3" x14ac:dyDescent="0.25">
      <c r="B349" s="260">
        <v>286</v>
      </c>
      <c r="C349" s="259">
        <v>141.19120320725224</v>
      </c>
    </row>
    <row r="350" spans="2:3" x14ac:dyDescent="0.25">
      <c r="B350" s="260">
        <v>287</v>
      </c>
      <c r="C350" s="259">
        <v>66.638768640069969</v>
      </c>
    </row>
    <row r="351" spans="2:3" x14ac:dyDescent="0.25">
      <c r="B351" s="260">
        <v>288</v>
      </c>
      <c r="C351" s="259">
        <v>113.10176218007362</v>
      </c>
    </row>
    <row r="352" spans="2:3" x14ac:dyDescent="0.25">
      <c r="B352" s="260">
        <v>289</v>
      </c>
      <c r="C352" s="259">
        <v>123.4149867952718</v>
      </c>
    </row>
    <row r="353" spans="2:3" x14ac:dyDescent="0.25">
      <c r="B353" s="260">
        <v>290</v>
      </c>
      <c r="C353" s="259">
        <v>140.31481780362031</v>
      </c>
    </row>
    <row r="354" spans="2:3" x14ac:dyDescent="0.25">
      <c r="B354" s="260">
        <v>291</v>
      </c>
      <c r="C354" s="259">
        <v>103.82805745030086</v>
      </c>
    </row>
    <row r="355" spans="2:3" x14ac:dyDescent="0.25">
      <c r="B355" s="260">
        <v>292</v>
      </c>
      <c r="C355" s="259">
        <v>93.620551265793338</v>
      </c>
    </row>
    <row r="356" spans="2:3" x14ac:dyDescent="0.25">
      <c r="B356" s="260">
        <v>293</v>
      </c>
      <c r="C356" s="259">
        <v>158.75015776421634</v>
      </c>
    </row>
    <row r="357" spans="2:3" x14ac:dyDescent="0.25">
      <c r="B357" s="260">
        <v>294</v>
      </c>
      <c r="C357" s="259">
        <v>129.94927470139379</v>
      </c>
    </row>
    <row r="358" spans="2:3" x14ac:dyDescent="0.25">
      <c r="B358" s="260">
        <v>295</v>
      </c>
      <c r="C358" s="259">
        <v>151.43159234508957</v>
      </c>
    </row>
    <row r="359" spans="2:3" x14ac:dyDescent="0.25">
      <c r="B359" s="260">
        <v>296</v>
      </c>
      <c r="C359" s="259">
        <v>153.87205784366682</v>
      </c>
    </row>
    <row r="360" spans="2:3" x14ac:dyDescent="0.25">
      <c r="B360" s="260">
        <v>297</v>
      </c>
      <c r="C360" s="259">
        <v>115.9933174353778</v>
      </c>
    </row>
    <row r="361" spans="2:3" x14ac:dyDescent="0.25">
      <c r="B361" s="260">
        <v>298</v>
      </c>
      <c r="C361" s="259">
        <v>88.232371268214152</v>
      </c>
    </row>
    <row r="362" spans="2:3" x14ac:dyDescent="0.25">
      <c r="B362" s="260">
        <v>299</v>
      </c>
      <c r="C362" s="259">
        <v>97.321073692237633</v>
      </c>
    </row>
    <row r="363" spans="2:3" x14ac:dyDescent="0.25">
      <c r="B363" s="260">
        <v>300</v>
      </c>
      <c r="C363" s="259">
        <v>151.88578945650261</v>
      </c>
    </row>
    <row r="364" spans="2:3" x14ac:dyDescent="0.25">
      <c r="B364" s="260">
        <v>301</v>
      </c>
      <c r="C364" s="259">
        <v>135.16925293840174</v>
      </c>
    </row>
    <row r="365" spans="2:3" x14ac:dyDescent="0.25">
      <c r="B365" s="260">
        <v>302</v>
      </c>
      <c r="C365" s="259">
        <v>128.3807988764548</v>
      </c>
    </row>
    <row r="366" spans="2:3" x14ac:dyDescent="0.25">
      <c r="B366" s="260">
        <v>303</v>
      </c>
      <c r="C366" s="259">
        <v>83.629215427956495</v>
      </c>
    </row>
    <row r="367" spans="2:3" x14ac:dyDescent="0.25">
      <c r="B367" s="260">
        <v>304</v>
      </c>
      <c r="C367" s="259">
        <v>128.7522880417859</v>
      </c>
    </row>
    <row r="368" spans="2:3" x14ac:dyDescent="0.25">
      <c r="B368" s="260">
        <v>305</v>
      </c>
      <c r="C368" s="259">
        <v>109.19660970973221</v>
      </c>
    </row>
    <row r="369" spans="2:3" x14ac:dyDescent="0.25">
      <c r="B369" s="260">
        <v>306</v>
      </c>
      <c r="C369" s="259">
        <v>69.825246312295576</v>
      </c>
    </row>
    <row r="370" spans="2:3" x14ac:dyDescent="0.25">
      <c r="B370" s="260">
        <v>307</v>
      </c>
      <c r="C370" s="259">
        <v>124.563172460182</v>
      </c>
    </row>
    <row r="371" spans="2:3" x14ac:dyDescent="0.25">
      <c r="B371" s="260">
        <v>308</v>
      </c>
      <c r="C371" s="259">
        <v>108.22707474978317</v>
      </c>
    </row>
    <row r="372" spans="2:3" x14ac:dyDescent="0.25">
      <c r="B372" s="260">
        <v>309</v>
      </c>
      <c r="C372" s="259">
        <v>132.00527147966716</v>
      </c>
    </row>
    <row r="373" spans="2:3" x14ac:dyDescent="0.25">
      <c r="B373" s="260">
        <v>310</v>
      </c>
      <c r="C373" s="259">
        <v>137.88750507662886</v>
      </c>
    </row>
    <row r="374" spans="2:3" x14ac:dyDescent="0.25">
      <c r="B374" s="260">
        <v>311</v>
      </c>
      <c r="C374" s="259">
        <v>124.94451528178183</v>
      </c>
    </row>
    <row r="375" spans="2:3" x14ac:dyDescent="0.25">
      <c r="B375" s="260">
        <v>312</v>
      </c>
      <c r="C375" s="259">
        <v>137.62616375227051</v>
      </c>
    </row>
    <row r="376" spans="2:3" x14ac:dyDescent="0.25">
      <c r="B376" s="260">
        <v>313</v>
      </c>
      <c r="C376" s="259">
        <v>139.38922675778423</v>
      </c>
    </row>
    <row r="377" spans="2:3" x14ac:dyDescent="0.25">
      <c r="B377" s="260">
        <v>314</v>
      </c>
      <c r="C377" s="259">
        <v>130.20266543788551</v>
      </c>
    </row>
    <row r="378" spans="2:3" x14ac:dyDescent="0.25">
      <c r="B378" s="260">
        <v>315</v>
      </c>
      <c r="C378" s="259">
        <v>151.85348298063434</v>
      </c>
    </row>
    <row r="379" spans="2:3" x14ac:dyDescent="0.25">
      <c r="B379" s="260">
        <v>316</v>
      </c>
      <c r="C379" s="259">
        <v>121.4750942533621</v>
      </c>
    </row>
    <row r="380" spans="2:3" x14ac:dyDescent="0.25">
      <c r="B380" s="260">
        <v>317</v>
      </c>
      <c r="C380" s="259">
        <v>112.48462555884683</v>
      </c>
    </row>
    <row r="381" spans="2:3" x14ac:dyDescent="0.25">
      <c r="B381" s="260">
        <v>318</v>
      </c>
      <c r="C381" s="259">
        <v>102.11745799919194</v>
      </c>
    </row>
    <row r="382" spans="2:3" x14ac:dyDescent="0.25">
      <c r="B382" s="260">
        <v>319</v>
      </c>
      <c r="C382" s="259">
        <v>137.49054144683038</v>
      </c>
    </row>
    <row r="383" spans="2:3" x14ac:dyDescent="0.25">
      <c r="B383" s="260">
        <v>320</v>
      </c>
      <c r="C383" s="259">
        <v>137.48501083942244</v>
      </c>
    </row>
    <row r="384" spans="2:3" x14ac:dyDescent="0.25">
      <c r="B384" s="260">
        <v>321</v>
      </c>
      <c r="C384" s="259">
        <v>85.548721506849176</v>
      </c>
    </row>
    <row r="385" spans="2:3" x14ac:dyDescent="0.25">
      <c r="B385" s="260">
        <v>322</v>
      </c>
      <c r="C385" s="259">
        <v>128.32762371014513</v>
      </c>
    </row>
    <row r="386" spans="2:3" x14ac:dyDescent="0.25">
      <c r="B386" s="260">
        <v>323</v>
      </c>
      <c r="C386" s="259">
        <v>150.64185573436728</v>
      </c>
    </row>
    <row r="387" spans="2:3" x14ac:dyDescent="0.25">
      <c r="B387" s="260">
        <v>324</v>
      </c>
      <c r="C387" s="259">
        <v>98.96955137736262</v>
      </c>
    </row>
    <row r="388" spans="2:3" x14ac:dyDescent="0.25">
      <c r="B388" s="260">
        <v>325</v>
      </c>
      <c r="C388" s="259">
        <v>107.90751216634847</v>
      </c>
    </row>
    <row r="389" spans="2:3" x14ac:dyDescent="0.25">
      <c r="B389" s="260">
        <v>326</v>
      </c>
      <c r="C389" s="259">
        <v>125.08765188148293</v>
      </c>
    </row>
    <row r="390" spans="2:3" x14ac:dyDescent="0.25">
      <c r="B390" s="260">
        <v>327</v>
      </c>
      <c r="C390" s="259">
        <v>138.97076918696877</v>
      </c>
    </row>
    <row r="391" spans="2:3" x14ac:dyDescent="0.25">
      <c r="B391" s="260">
        <v>328</v>
      </c>
      <c r="C391" s="259">
        <v>81.527275392121993</v>
      </c>
    </row>
    <row r="392" spans="2:3" x14ac:dyDescent="0.25">
      <c r="B392" s="260">
        <v>329</v>
      </c>
      <c r="C392" s="259">
        <v>169.1799633873045</v>
      </c>
    </row>
    <row r="393" spans="2:3" x14ac:dyDescent="0.25">
      <c r="B393" s="260">
        <v>330</v>
      </c>
      <c r="C393" s="259">
        <v>139.01754147182029</v>
      </c>
    </row>
    <row r="394" spans="2:3" x14ac:dyDescent="0.25">
      <c r="B394" s="260">
        <v>331</v>
      </c>
      <c r="C394" s="259">
        <v>76.816856095438396</v>
      </c>
    </row>
    <row r="395" spans="2:3" x14ac:dyDescent="0.25">
      <c r="B395" s="260">
        <v>332</v>
      </c>
      <c r="C395" s="259">
        <v>130.84897794511588</v>
      </c>
    </row>
    <row r="396" spans="2:3" x14ac:dyDescent="0.25">
      <c r="B396" s="260">
        <v>333</v>
      </c>
      <c r="C396" s="259">
        <v>156.5736792484131</v>
      </c>
    </row>
    <row r="397" spans="2:3" x14ac:dyDescent="0.25">
      <c r="B397" s="260">
        <v>334</v>
      </c>
      <c r="C397" s="259">
        <v>109.49804420768233</v>
      </c>
    </row>
    <row r="398" spans="2:3" x14ac:dyDescent="0.25">
      <c r="B398" s="260">
        <v>335</v>
      </c>
      <c r="C398" s="259">
        <v>133.21203324546443</v>
      </c>
    </row>
    <row r="399" spans="2:3" x14ac:dyDescent="0.25">
      <c r="B399" s="260">
        <v>336</v>
      </c>
      <c r="C399" s="259">
        <v>179.99464695502758</v>
      </c>
    </row>
    <row r="400" spans="2:3" x14ac:dyDescent="0.25">
      <c r="B400" s="260">
        <v>337</v>
      </c>
      <c r="C400" s="259">
        <v>186.14829832888555</v>
      </c>
    </row>
    <row r="401" spans="2:3" x14ac:dyDescent="0.25">
      <c r="B401" s="260">
        <v>338</v>
      </c>
      <c r="C401" s="259">
        <v>111.97905808940965</v>
      </c>
    </row>
    <row r="402" spans="2:3" x14ac:dyDescent="0.25">
      <c r="B402" s="260">
        <v>339</v>
      </c>
      <c r="C402" s="259">
        <v>139.2250357576969</v>
      </c>
    </row>
    <row r="403" spans="2:3" x14ac:dyDescent="0.25">
      <c r="B403" s="260">
        <v>340</v>
      </c>
      <c r="C403" s="259">
        <v>102.01602894559186</v>
      </c>
    </row>
    <row r="404" spans="2:3" x14ac:dyDescent="0.25">
      <c r="B404" s="260">
        <v>341</v>
      </c>
      <c r="C404" s="259">
        <v>158.36962149400082</v>
      </c>
    </row>
    <row r="405" spans="2:3" x14ac:dyDescent="0.25">
      <c r="B405" s="260">
        <v>342</v>
      </c>
      <c r="C405" s="259">
        <v>92.917995882433914</v>
      </c>
    </row>
    <row r="406" spans="2:3" x14ac:dyDescent="0.25">
      <c r="B406" s="260">
        <v>343</v>
      </c>
      <c r="C406" s="259">
        <v>114.515045983834</v>
      </c>
    </row>
    <row r="407" spans="2:3" x14ac:dyDescent="0.25">
      <c r="B407" s="260">
        <v>344</v>
      </c>
      <c r="C407" s="259">
        <v>133.32573236419364</v>
      </c>
    </row>
    <row r="408" spans="2:3" x14ac:dyDescent="0.25">
      <c r="B408" s="260">
        <v>345</v>
      </c>
      <c r="C408" s="259">
        <v>96.132101345590272</v>
      </c>
    </row>
    <row r="409" spans="2:3" x14ac:dyDescent="0.25">
      <c r="B409" s="260">
        <v>346</v>
      </c>
      <c r="C409" s="259">
        <v>123.13195289291036</v>
      </c>
    </row>
    <row r="410" spans="2:3" x14ac:dyDescent="0.25">
      <c r="B410" s="260">
        <v>347</v>
      </c>
      <c r="C410" s="259">
        <v>95.255406287703664</v>
      </c>
    </row>
    <row r="411" spans="2:3" x14ac:dyDescent="0.25">
      <c r="B411" s="260">
        <v>348</v>
      </c>
      <c r="C411" s="259">
        <v>121.41108068201829</v>
      </c>
    </row>
    <row r="412" spans="2:3" x14ac:dyDescent="0.25">
      <c r="B412" s="260">
        <v>349</v>
      </c>
      <c r="C412" s="259">
        <v>134.91296306231706</v>
      </c>
    </row>
    <row r="413" spans="2:3" x14ac:dyDescent="0.25">
      <c r="B413" s="260">
        <v>350</v>
      </c>
      <c r="C413" s="259">
        <v>131.17610644208989</v>
      </c>
    </row>
    <row r="414" spans="2:3" x14ac:dyDescent="0.25">
      <c r="B414" s="260">
        <v>351</v>
      </c>
      <c r="C414" s="259">
        <v>116.52260046091452</v>
      </c>
    </row>
    <row r="415" spans="2:3" x14ac:dyDescent="0.25">
      <c r="B415" s="260">
        <v>352</v>
      </c>
      <c r="C415" s="259">
        <v>136.60740791940097</v>
      </c>
    </row>
    <row r="416" spans="2:3" x14ac:dyDescent="0.25">
      <c r="B416" s="260">
        <v>353</v>
      </c>
      <c r="C416" s="259">
        <v>147.14063491913953</v>
      </c>
    </row>
    <row r="417" spans="2:3" x14ac:dyDescent="0.25">
      <c r="B417" s="260">
        <v>354</v>
      </c>
      <c r="C417" s="259">
        <v>134.99067192403993</v>
      </c>
    </row>
    <row r="418" spans="2:3" x14ac:dyDescent="0.25">
      <c r="B418" s="260">
        <v>355</v>
      </c>
      <c r="C418" s="259">
        <v>126.87918992199893</v>
      </c>
    </row>
    <row r="419" spans="2:3" x14ac:dyDescent="0.25">
      <c r="B419" s="260">
        <v>356</v>
      </c>
      <c r="C419" s="259">
        <v>111.79373739946749</v>
      </c>
    </row>
    <row r="420" spans="2:3" x14ac:dyDescent="0.25">
      <c r="B420" s="260">
        <v>357</v>
      </c>
      <c r="C420" s="259">
        <v>152.00194170680427</v>
      </c>
    </row>
    <row r="421" spans="2:3" x14ac:dyDescent="0.25">
      <c r="B421" s="260">
        <v>358</v>
      </c>
      <c r="C421" s="259">
        <v>97.271701825769597</v>
      </c>
    </row>
    <row r="422" spans="2:3" x14ac:dyDescent="0.25">
      <c r="B422" s="260">
        <v>359</v>
      </c>
      <c r="C422" s="259">
        <v>114.57275849846299</v>
      </c>
    </row>
    <row r="423" spans="2:3" x14ac:dyDescent="0.25">
      <c r="B423" s="260">
        <v>360</v>
      </c>
      <c r="C423" s="259">
        <v>142.71882204261081</v>
      </c>
    </row>
    <row r="424" spans="2:3" x14ac:dyDescent="0.25">
      <c r="B424" s="260">
        <v>361</v>
      </c>
      <c r="C424" s="259">
        <v>92.209405142413374</v>
      </c>
    </row>
    <row r="425" spans="2:3" x14ac:dyDescent="0.25">
      <c r="B425" s="260">
        <v>362</v>
      </c>
      <c r="C425" s="259">
        <v>169.15337414520857</v>
      </c>
    </row>
    <row r="426" spans="2:3" x14ac:dyDescent="0.25">
      <c r="B426" s="260">
        <v>363</v>
      </c>
      <c r="C426" s="259">
        <v>94.799474210928338</v>
      </c>
    </row>
    <row r="427" spans="2:3" x14ac:dyDescent="0.25">
      <c r="B427" s="260">
        <v>364</v>
      </c>
      <c r="C427" s="259">
        <v>95.991055968710214</v>
      </c>
    </row>
    <row r="428" spans="2:3" x14ac:dyDescent="0.25">
      <c r="B428" s="260">
        <v>365</v>
      </c>
      <c r="C428" s="259">
        <v>107.7723096518598</v>
      </c>
    </row>
    <row r="429" spans="2:3" x14ac:dyDescent="0.25">
      <c r="B429" s="260">
        <v>366</v>
      </c>
      <c r="C429" s="259">
        <v>101.93700438554482</v>
      </c>
    </row>
    <row r="430" spans="2:3" x14ac:dyDescent="0.25">
      <c r="B430" s="260">
        <v>367</v>
      </c>
      <c r="C430" s="259">
        <v>135.39397658887125</v>
      </c>
    </row>
    <row r="431" spans="2:3" x14ac:dyDescent="0.25">
      <c r="B431" s="260">
        <v>368</v>
      </c>
      <c r="C431" s="259">
        <v>95.200654300742713</v>
      </c>
    </row>
    <row r="432" spans="2:3" x14ac:dyDescent="0.25">
      <c r="B432" s="260">
        <v>369</v>
      </c>
      <c r="C432" s="259">
        <v>139.23264741958835</v>
      </c>
    </row>
    <row r="433" spans="2:3" x14ac:dyDescent="0.25">
      <c r="B433" s="260">
        <v>370</v>
      </c>
      <c r="C433" s="259">
        <v>171.04739488938276</v>
      </c>
    </row>
    <row r="434" spans="2:3" x14ac:dyDescent="0.25">
      <c r="B434" s="260">
        <v>371</v>
      </c>
      <c r="C434" s="259">
        <v>108.6201534171273</v>
      </c>
    </row>
    <row r="435" spans="2:3" x14ac:dyDescent="0.25">
      <c r="B435" s="260">
        <v>372</v>
      </c>
      <c r="C435" s="259">
        <v>146.74346548520921</v>
      </c>
    </row>
    <row r="436" spans="2:3" x14ac:dyDescent="0.25">
      <c r="B436" s="260">
        <v>373</v>
      </c>
      <c r="C436" s="259">
        <v>92.944310004080933</v>
      </c>
    </row>
    <row r="437" spans="2:3" x14ac:dyDescent="0.25">
      <c r="B437" s="260">
        <v>374</v>
      </c>
      <c r="C437" s="259">
        <v>126.58941765803071</v>
      </c>
    </row>
    <row r="438" spans="2:3" x14ac:dyDescent="0.25">
      <c r="B438" s="260">
        <v>375</v>
      </c>
      <c r="C438" s="259">
        <v>136.46239312518708</v>
      </c>
    </row>
    <row r="439" spans="2:3" x14ac:dyDescent="0.25">
      <c r="B439" s="260">
        <v>376</v>
      </c>
      <c r="C439" s="259">
        <v>147.42010020764914</v>
      </c>
    </row>
    <row r="440" spans="2:3" x14ac:dyDescent="0.25">
      <c r="B440" s="260">
        <v>377</v>
      </c>
      <c r="C440" s="259">
        <v>112.3174533624378</v>
      </c>
    </row>
    <row r="441" spans="2:3" x14ac:dyDescent="0.25">
      <c r="B441" s="260">
        <v>378</v>
      </c>
      <c r="C441" s="259">
        <v>117.65692520403888</v>
      </c>
    </row>
    <row r="442" spans="2:3" x14ac:dyDescent="0.25">
      <c r="B442" s="260">
        <v>379</v>
      </c>
      <c r="C442" s="259">
        <v>107.37916275351868</v>
      </c>
    </row>
    <row r="443" spans="2:3" x14ac:dyDescent="0.25">
      <c r="B443" s="260">
        <v>380</v>
      </c>
      <c r="C443" s="259">
        <v>123.01136624315104</v>
      </c>
    </row>
    <row r="444" spans="2:3" x14ac:dyDescent="0.25">
      <c r="B444" s="260">
        <v>381</v>
      </c>
      <c r="C444" s="259">
        <v>105.90003615972262</v>
      </c>
    </row>
    <row r="445" spans="2:3" x14ac:dyDescent="0.25">
      <c r="B445" s="260">
        <v>382</v>
      </c>
      <c r="C445" s="259">
        <v>92.706273000766828</v>
      </c>
    </row>
    <row r="446" spans="2:3" x14ac:dyDescent="0.25">
      <c r="B446" s="260">
        <v>383</v>
      </c>
      <c r="C446" s="259">
        <v>156.71266861294865</v>
      </c>
    </row>
    <row r="447" spans="2:3" x14ac:dyDescent="0.25">
      <c r="B447" s="260">
        <v>384</v>
      </c>
      <c r="C447" s="259">
        <v>131.16392613097324</v>
      </c>
    </row>
    <row r="448" spans="2:3" x14ac:dyDescent="0.25">
      <c r="B448" s="260">
        <v>385</v>
      </c>
      <c r="C448" s="259">
        <v>124.25227007961534</v>
      </c>
    </row>
    <row r="449" spans="2:3" x14ac:dyDescent="0.25">
      <c r="B449" s="260">
        <v>386</v>
      </c>
      <c r="C449" s="259">
        <v>111.59359515401017</v>
      </c>
    </row>
    <row r="450" spans="2:3" x14ac:dyDescent="0.25">
      <c r="B450" s="260">
        <v>387</v>
      </c>
      <c r="C450" s="259">
        <v>173.31217699322821</v>
      </c>
    </row>
    <row r="451" spans="2:3" x14ac:dyDescent="0.25">
      <c r="B451" s="260">
        <v>388</v>
      </c>
      <c r="C451" s="259">
        <v>126.47273385757227</v>
      </c>
    </row>
    <row r="452" spans="2:3" x14ac:dyDescent="0.25">
      <c r="B452" s="260">
        <v>389</v>
      </c>
      <c r="C452" s="259">
        <v>138.13488799579375</v>
      </c>
    </row>
    <row r="453" spans="2:3" x14ac:dyDescent="0.25">
      <c r="B453" s="260">
        <v>390</v>
      </c>
      <c r="C453" s="259">
        <v>112.10199590975849</v>
      </c>
    </row>
    <row r="454" spans="2:3" x14ac:dyDescent="0.25">
      <c r="B454" s="260">
        <v>391</v>
      </c>
      <c r="C454" s="259">
        <v>117.9029479626187</v>
      </c>
    </row>
    <row r="455" spans="2:3" x14ac:dyDescent="0.25">
      <c r="B455" s="260">
        <v>392</v>
      </c>
      <c r="C455" s="259">
        <v>184.80685872071331</v>
      </c>
    </row>
    <row r="456" spans="2:3" x14ac:dyDescent="0.25">
      <c r="B456" s="260">
        <v>393</v>
      </c>
      <c r="C456" s="259">
        <v>120.61969325020456</v>
      </c>
    </row>
    <row r="457" spans="2:3" x14ac:dyDescent="0.25">
      <c r="B457" s="260">
        <v>394</v>
      </c>
      <c r="C457" s="259">
        <v>134.80194951842398</v>
      </c>
    </row>
    <row r="458" spans="2:3" x14ac:dyDescent="0.25">
      <c r="B458" s="260">
        <v>395</v>
      </c>
      <c r="C458" s="259">
        <v>128.66367990067548</v>
      </c>
    </row>
    <row r="459" spans="2:3" x14ac:dyDescent="0.25">
      <c r="B459" s="260">
        <v>396</v>
      </c>
      <c r="C459" s="259">
        <v>133.40569739405444</v>
      </c>
    </row>
    <row r="460" spans="2:3" x14ac:dyDescent="0.25">
      <c r="B460" s="260">
        <v>397</v>
      </c>
      <c r="C460" s="259">
        <v>117.67004410346168</v>
      </c>
    </row>
    <row r="461" spans="2:3" x14ac:dyDescent="0.25">
      <c r="B461" s="260">
        <v>398</v>
      </c>
      <c r="C461" s="259">
        <v>110.6764596809607</v>
      </c>
    </row>
    <row r="462" spans="2:3" x14ac:dyDescent="0.25">
      <c r="B462" s="260">
        <v>399</v>
      </c>
      <c r="C462" s="259">
        <v>88.573795387584397</v>
      </c>
    </row>
    <row r="463" spans="2:3" x14ac:dyDescent="0.25">
      <c r="B463" s="260">
        <v>400</v>
      </c>
      <c r="C463" s="259">
        <v>103.27088794549579</v>
      </c>
    </row>
    <row r="464" spans="2:3" x14ac:dyDescent="0.25">
      <c r="B464" s="260">
        <v>401</v>
      </c>
      <c r="C464" s="259">
        <v>133.65355831315426</v>
      </c>
    </row>
    <row r="465" spans="2:3" x14ac:dyDescent="0.25">
      <c r="B465" s="260">
        <v>402</v>
      </c>
      <c r="C465" s="259">
        <v>105.7761196130934</v>
      </c>
    </row>
    <row r="466" spans="2:3" x14ac:dyDescent="0.25">
      <c r="B466" s="260">
        <v>403</v>
      </c>
      <c r="C466" s="259">
        <v>111.93084588754611</v>
      </c>
    </row>
    <row r="467" spans="2:3" x14ac:dyDescent="0.25">
      <c r="B467" s="260">
        <v>404</v>
      </c>
      <c r="C467" s="259">
        <v>161.60427814944114</v>
      </c>
    </row>
    <row r="468" spans="2:3" x14ac:dyDescent="0.25">
      <c r="B468" s="260">
        <v>405</v>
      </c>
      <c r="C468" s="259">
        <v>133.01619268624611</v>
      </c>
    </row>
    <row r="469" spans="2:3" x14ac:dyDescent="0.25">
      <c r="B469" s="260">
        <v>406</v>
      </c>
      <c r="C469" s="259">
        <v>116.59645013725611</v>
      </c>
    </row>
    <row r="470" spans="2:3" x14ac:dyDescent="0.25">
      <c r="B470" s="260">
        <v>407</v>
      </c>
      <c r="C470" s="259">
        <v>83.678577884987561</v>
      </c>
    </row>
    <row r="471" spans="2:3" x14ac:dyDescent="0.25">
      <c r="B471" s="260">
        <v>408</v>
      </c>
      <c r="C471" s="259">
        <v>106.81808491852381</v>
      </c>
    </row>
    <row r="472" spans="2:3" x14ac:dyDescent="0.25">
      <c r="B472" s="260">
        <v>409</v>
      </c>
      <c r="C472" s="259">
        <v>77.073991998894357</v>
      </c>
    </row>
    <row r="473" spans="2:3" x14ac:dyDescent="0.25">
      <c r="B473" s="260">
        <v>410</v>
      </c>
      <c r="C473" s="259">
        <v>156.58243430647258</v>
      </c>
    </row>
    <row r="474" spans="2:3" x14ac:dyDescent="0.25">
      <c r="B474" s="260">
        <v>411</v>
      </c>
      <c r="C474" s="259">
        <v>92.546809514905391</v>
      </c>
    </row>
    <row r="475" spans="2:3" x14ac:dyDescent="0.25">
      <c r="B475" s="260">
        <v>412</v>
      </c>
      <c r="C475" s="259">
        <v>124.12223443725911</v>
      </c>
    </row>
    <row r="476" spans="2:3" x14ac:dyDescent="0.25">
      <c r="B476" s="260">
        <v>413</v>
      </c>
      <c r="C476" s="259">
        <v>123.5027325782879</v>
      </c>
    </row>
    <row r="477" spans="2:3" x14ac:dyDescent="0.25">
      <c r="B477" s="260">
        <v>414</v>
      </c>
      <c r="C477" s="259">
        <v>108.83614799531583</v>
      </c>
    </row>
    <row r="478" spans="2:3" x14ac:dyDescent="0.25">
      <c r="B478" s="260">
        <v>415</v>
      </c>
      <c r="C478" s="259">
        <v>150.43526443036541</v>
      </c>
    </row>
    <row r="479" spans="2:3" x14ac:dyDescent="0.25">
      <c r="B479" s="260">
        <v>416</v>
      </c>
      <c r="C479" s="259">
        <v>118.94291381104097</v>
      </c>
    </row>
    <row r="480" spans="2:3" x14ac:dyDescent="0.25">
      <c r="B480" s="260">
        <v>417</v>
      </c>
      <c r="C480" s="259">
        <v>124.68180739515948</v>
      </c>
    </row>
    <row r="481" spans="2:3" x14ac:dyDescent="0.25">
      <c r="B481" s="260">
        <v>418</v>
      </c>
      <c r="C481" s="259">
        <v>152.40132399672896</v>
      </c>
    </row>
    <row r="482" spans="2:3" x14ac:dyDescent="0.25">
      <c r="B482" s="260">
        <v>419</v>
      </c>
      <c r="C482" s="259">
        <v>81.276864050521453</v>
      </c>
    </row>
    <row r="483" spans="2:3" x14ac:dyDescent="0.25">
      <c r="B483" s="260">
        <v>420</v>
      </c>
      <c r="C483" s="259">
        <v>126.01345740638109</v>
      </c>
    </row>
    <row r="484" spans="2:3" x14ac:dyDescent="0.25">
      <c r="B484" s="260">
        <v>421</v>
      </c>
      <c r="C484" s="259">
        <v>110.57872373168071</v>
      </c>
    </row>
    <row r="485" spans="2:3" x14ac:dyDescent="0.25">
      <c r="B485" s="260">
        <v>422</v>
      </c>
      <c r="C485" s="259">
        <v>108.85121547969894</v>
      </c>
    </row>
    <row r="486" spans="2:3" x14ac:dyDescent="0.25">
      <c r="B486" s="260">
        <v>423</v>
      </c>
      <c r="C486" s="259">
        <v>137.81298773650778</v>
      </c>
    </row>
    <row r="487" spans="2:3" x14ac:dyDescent="0.25">
      <c r="B487" s="260">
        <v>424</v>
      </c>
      <c r="C487" s="259">
        <v>78.742890884802989</v>
      </c>
    </row>
    <row r="488" spans="2:3" x14ac:dyDescent="0.25">
      <c r="B488" s="260">
        <v>425</v>
      </c>
      <c r="C488" s="259">
        <v>95.990460936076914</v>
      </c>
    </row>
    <row r="489" spans="2:3" x14ac:dyDescent="0.25">
      <c r="B489" s="260">
        <v>426</v>
      </c>
      <c r="C489" s="259">
        <v>91.732818792499103</v>
      </c>
    </row>
    <row r="490" spans="2:3" x14ac:dyDescent="0.25">
      <c r="B490" s="260">
        <v>427</v>
      </c>
      <c r="C490" s="259">
        <v>135.16294364692951</v>
      </c>
    </row>
    <row r="491" spans="2:3" x14ac:dyDescent="0.25">
      <c r="B491" s="260">
        <v>428</v>
      </c>
      <c r="C491" s="259">
        <v>133.12098861035872</v>
      </c>
    </row>
    <row r="492" spans="2:3" x14ac:dyDescent="0.25">
      <c r="B492" s="260">
        <v>429</v>
      </c>
      <c r="C492" s="259">
        <v>66.986517755442208</v>
      </c>
    </row>
    <row r="493" spans="2:3" x14ac:dyDescent="0.25">
      <c r="B493" s="260">
        <v>430</v>
      </c>
      <c r="C493" s="259">
        <v>125.56031147848033</v>
      </c>
    </row>
    <row r="494" spans="2:3" x14ac:dyDescent="0.25">
      <c r="B494" s="260">
        <v>431</v>
      </c>
      <c r="C494" s="259">
        <v>82.821701232159256</v>
      </c>
    </row>
    <row r="495" spans="2:3" x14ac:dyDescent="0.25">
      <c r="B495" s="260">
        <v>432</v>
      </c>
      <c r="C495" s="259">
        <v>100.79592275521698</v>
      </c>
    </row>
    <row r="496" spans="2:3" x14ac:dyDescent="0.25">
      <c r="B496" s="260">
        <v>433</v>
      </c>
      <c r="C496" s="259">
        <v>106.86561295022278</v>
      </c>
    </row>
    <row r="497" spans="2:3" x14ac:dyDescent="0.25">
      <c r="B497" s="260">
        <v>434</v>
      </c>
      <c r="C497" s="259">
        <v>121.61701828986172</v>
      </c>
    </row>
    <row r="498" spans="2:3" x14ac:dyDescent="0.25">
      <c r="B498" s="260">
        <v>435</v>
      </c>
      <c r="C498" s="259">
        <v>111.07416201781844</v>
      </c>
    </row>
    <row r="499" spans="2:3" x14ac:dyDescent="0.25">
      <c r="B499" s="260">
        <v>436</v>
      </c>
      <c r="C499" s="259">
        <v>128.09541254158117</v>
      </c>
    </row>
    <row r="500" spans="2:3" x14ac:dyDescent="0.25">
      <c r="B500" s="260">
        <v>437</v>
      </c>
      <c r="C500" s="259">
        <v>105.70243671463858</v>
      </c>
    </row>
    <row r="501" spans="2:3" x14ac:dyDescent="0.25">
      <c r="B501" s="260">
        <v>438</v>
      </c>
      <c r="C501" s="259">
        <v>113.41495295325203</v>
      </c>
    </row>
    <row r="502" spans="2:3" x14ac:dyDescent="0.25">
      <c r="B502" s="260">
        <v>439</v>
      </c>
      <c r="C502" s="259">
        <v>129.70811961656474</v>
      </c>
    </row>
    <row r="503" spans="2:3" x14ac:dyDescent="0.25">
      <c r="B503" s="260">
        <v>440</v>
      </c>
      <c r="C503" s="259">
        <v>97.283792565122894</v>
      </c>
    </row>
    <row r="504" spans="2:3" x14ac:dyDescent="0.25">
      <c r="B504" s="260">
        <v>441</v>
      </c>
      <c r="C504" s="259">
        <v>119.19265665487502</v>
      </c>
    </row>
    <row r="505" spans="2:3" x14ac:dyDescent="0.25">
      <c r="B505" s="260">
        <v>442</v>
      </c>
      <c r="C505" s="259">
        <v>131.28580412078992</v>
      </c>
    </row>
    <row r="506" spans="2:3" x14ac:dyDescent="0.25">
      <c r="B506" s="260">
        <v>443</v>
      </c>
      <c r="C506" s="259">
        <v>115.35148583577585</v>
      </c>
    </row>
    <row r="507" spans="2:3" x14ac:dyDescent="0.25">
      <c r="B507" s="260">
        <v>444</v>
      </c>
      <c r="C507" s="259">
        <v>130.53720652736556</v>
      </c>
    </row>
    <row r="508" spans="2:3" x14ac:dyDescent="0.25">
      <c r="B508" s="260">
        <v>445</v>
      </c>
      <c r="C508" s="259">
        <v>126.18591261341287</v>
      </c>
    </row>
    <row r="509" spans="2:3" x14ac:dyDescent="0.25">
      <c r="B509" s="260">
        <v>446</v>
      </c>
      <c r="C509" s="259">
        <v>111.98360157261766</v>
      </c>
    </row>
    <row r="510" spans="2:3" x14ac:dyDescent="0.25">
      <c r="B510" s="260">
        <v>447</v>
      </c>
      <c r="C510" s="259">
        <v>126.01211608745275</v>
      </c>
    </row>
    <row r="511" spans="2:3" x14ac:dyDescent="0.25">
      <c r="B511" s="260">
        <v>448</v>
      </c>
      <c r="C511" s="259">
        <v>100.13082208745647</v>
      </c>
    </row>
    <row r="512" spans="2:3" x14ac:dyDescent="0.25">
      <c r="B512" s="260">
        <v>449</v>
      </c>
      <c r="C512" s="259">
        <v>81.773167485040034</v>
      </c>
    </row>
    <row r="513" spans="2:3" x14ac:dyDescent="0.25">
      <c r="B513" s="260">
        <v>450</v>
      </c>
      <c r="C513" s="259">
        <v>92.822868965487288</v>
      </c>
    </row>
    <row r="514" spans="2:3" x14ac:dyDescent="0.25">
      <c r="B514" s="260">
        <v>451</v>
      </c>
      <c r="C514" s="259">
        <v>90.623664694804944</v>
      </c>
    </row>
    <row r="515" spans="2:3" x14ac:dyDescent="0.25">
      <c r="B515" s="260">
        <v>452</v>
      </c>
      <c r="C515" s="259">
        <v>115.9127767687815</v>
      </c>
    </row>
    <row r="516" spans="2:3" x14ac:dyDescent="0.25">
      <c r="B516" s="260">
        <v>453</v>
      </c>
      <c r="C516" s="259">
        <v>134.81006499477215</v>
      </c>
    </row>
    <row r="517" spans="2:3" x14ac:dyDescent="0.25">
      <c r="B517" s="260">
        <v>454</v>
      </c>
      <c r="C517" s="259">
        <v>157.0694769787261</v>
      </c>
    </row>
    <row r="518" spans="2:3" x14ac:dyDescent="0.25">
      <c r="B518" s="260">
        <v>455</v>
      </c>
      <c r="C518" s="259">
        <v>113.00492106127751</v>
      </c>
    </row>
    <row r="519" spans="2:3" x14ac:dyDescent="0.25">
      <c r="B519" s="260">
        <v>456</v>
      </c>
      <c r="C519" s="259">
        <v>111.43845783903529</v>
      </c>
    </row>
    <row r="520" spans="2:3" x14ac:dyDescent="0.25">
      <c r="B520" s="260">
        <v>457</v>
      </c>
      <c r="C520" s="259">
        <v>182.96307087525932</v>
      </c>
    </row>
    <row r="521" spans="2:3" x14ac:dyDescent="0.25">
      <c r="B521" s="260">
        <v>458</v>
      </c>
      <c r="C521" s="259">
        <v>114.34984912644008</v>
      </c>
    </row>
    <row r="522" spans="2:3" x14ac:dyDescent="0.25">
      <c r="B522" s="260">
        <v>459</v>
      </c>
      <c r="C522" s="259">
        <v>116.86554062342741</v>
      </c>
    </row>
    <row r="523" spans="2:3" x14ac:dyDescent="0.25">
      <c r="B523" s="260">
        <v>460</v>
      </c>
      <c r="C523" s="259">
        <v>85.873260035568222</v>
      </c>
    </row>
    <row r="524" spans="2:3" x14ac:dyDescent="0.25">
      <c r="B524" s="260">
        <v>461</v>
      </c>
      <c r="C524" s="259">
        <v>156.80819791281004</v>
      </c>
    </row>
    <row r="525" spans="2:3" x14ac:dyDescent="0.25">
      <c r="B525" s="260">
        <v>462</v>
      </c>
      <c r="C525" s="259">
        <v>92.618867518926123</v>
      </c>
    </row>
    <row r="526" spans="2:3" x14ac:dyDescent="0.25">
      <c r="B526" s="260">
        <v>463</v>
      </c>
      <c r="C526" s="259">
        <v>141.82714416924114</v>
      </c>
    </row>
    <row r="527" spans="2:3" x14ac:dyDescent="0.25">
      <c r="B527" s="260">
        <v>464</v>
      </c>
      <c r="C527" s="259">
        <v>138.31738903883078</v>
      </c>
    </row>
    <row r="528" spans="2:3" x14ac:dyDescent="0.25">
      <c r="B528" s="260">
        <v>465</v>
      </c>
      <c r="C528" s="259">
        <v>151.77710059808655</v>
      </c>
    </row>
    <row r="529" spans="2:3" x14ac:dyDescent="0.25">
      <c r="B529" s="260">
        <v>466</v>
      </c>
      <c r="C529" s="259">
        <v>108.15985338479781</v>
      </c>
    </row>
    <row r="530" spans="2:3" x14ac:dyDescent="0.25">
      <c r="B530" s="260">
        <v>467</v>
      </c>
      <c r="C530" s="259">
        <v>130.30399787406225</v>
      </c>
    </row>
    <row r="531" spans="2:3" x14ac:dyDescent="0.25">
      <c r="B531" s="260">
        <v>468</v>
      </c>
      <c r="C531" s="259">
        <v>114.98951795443938</v>
      </c>
    </row>
    <row r="532" spans="2:3" x14ac:dyDescent="0.25">
      <c r="B532" s="260">
        <v>469</v>
      </c>
      <c r="C532" s="259">
        <v>94.533322365911815</v>
      </c>
    </row>
    <row r="533" spans="2:3" x14ac:dyDescent="0.25">
      <c r="B533" s="260">
        <v>470</v>
      </c>
      <c r="C533" s="259">
        <v>59.008792544117668</v>
      </c>
    </row>
    <row r="534" spans="2:3" x14ac:dyDescent="0.25">
      <c r="B534" s="260">
        <v>471</v>
      </c>
      <c r="C534" s="259">
        <v>111.4219778276905</v>
      </c>
    </row>
    <row r="535" spans="2:3" x14ac:dyDescent="0.25">
      <c r="B535" s="260">
        <v>472</v>
      </c>
      <c r="C535" s="259">
        <v>106.84978906178549</v>
      </c>
    </row>
    <row r="536" spans="2:3" x14ac:dyDescent="0.25">
      <c r="B536" s="260">
        <v>473</v>
      </c>
      <c r="C536" s="259">
        <v>105.45790809331255</v>
      </c>
    </row>
    <row r="537" spans="2:3" x14ac:dyDescent="0.25">
      <c r="B537" s="260">
        <v>474</v>
      </c>
      <c r="C537" s="259">
        <v>135.87791444121694</v>
      </c>
    </row>
    <row r="538" spans="2:3" x14ac:dyDescent="0.25">
      <c r="B538" s="260">
        <v>475</v>
      </c>
      <c r="C538" s="259">
        <v>83.793111525368317</v>
      </c>
    </row>
    <row r="539" spans="2:3" x14ac:dyDescent="0.25">
      <c r="B539" s="260">
        <v>476</v>
      </c>
      <c r="C539" s="259">
        <v>139.83372488721395</v>
      </c>
    </row>
    <row r="540" spans="2:3" x14ac:dyDescent="0.25">
      <c r="B540" s="260">
        <v>477</v>
      </c>
      <c r="C540" s="259">
        <v>122.41059075026854</v>
      </c>
    </row>
    <row r="541" spans="2:3" x14ac:dyDescent="0.25">
      <c r="B541" s="260">
        <v>478</v>
      </c>
      <c r="C541" s="259">
        <v>120.70712487629072</v>
      </c>
    </row>
    <row r="542" spans="2:3" x14ac:dyDescent="0.25">
      <c r="B542" s="260">
        <v>479</v>
      </c>
      <c r="C542" s="259">
        <v>89.889037590940248</v>
      </c>
    </row>
    <row r="543" spans="2:3" x14ac:dyDescent="0.25">
      <c r="B543" s="260">
        <v>480</v>
      </c>
      <c r="C543" s="259">
        <v>97.929450818270908</v>
      </c>
    </row>
    <row r="544" spans="2:3" x14ac:dyDescent="0.25">
      <c r="B544" s="260">
        <v>481</v>
      </c>
      <c r="C544" s="259">
        <v>123.99821097039401</v>
      </c>
    </row>
    <row r="545" spans="2:3" x14ac:dyDescent="0.25">
      <c r="B545" s="260">
        <v>482</v>
      </c>
      <c r="C545" s="259">
        <v>121.07793374224286</v>
      </c>
    </row>
    <row r="546" spans="2:3" x14ac:dyDescent="0.25">
      <c r="B546" s="260">
        <v>483</v>
      </c>
      <c r="C546" s="259">
        <v>129.00537268278276</v>
      </c>
    </row>
    <row r="547" spans="2:3" x14ac:dyDescent="0.25">
      <c r="B547" s="260">
        <v>484</v>
      </c>
      <c r="C547" s="259">
        <v>117.95243767177459</v>
      </c>
    </row>
    <row r="548" spans="2:3" x14ac:dyDescent="0.25">
      <c r="B548" s="260">
        <v>485</v>
      </c>
      <c r="C548" s="259">
        <v>127.79950993460486</v>
      </c>
    </row>
    <row r="549" spans="2:3" x14ac:dyDescent="0.25">
      <c r="B549" s="260">
        <v>486</v>
      </c>
      <c r="C549" s="259">
        <v>140.65603636660947</v>
      </c>
    </row>
    <row r="550" spans="2:3" x14ac:dyDescent="0.25">
      <c r="B550" s="260">
        <v>487</v>
      </c>
      <c r="C550" s="259">
        <v>113.03428837881526</v>
      </c>
    </row>
    <row r="551" spans="2:3" x14ac:dyDescent="0.25">
      <c r="B551" s="260">
        <v>488</v>
      </c>
      <c r="C551" s="259">
        <v>94.801401318813831</v>
      </c>
    </row>
    <row r="552" spans="2:3" x14ac:dyDescent="0.25">
      <c r="B552" s="260">
        <v>489</v>
      </c>
      <c r="C552" s="259">
        <v>109.05145634128601</v>
      </c>
    </row>
    <row r="553" spans="2:3" x14ac:dyDescent="0.25">
      <c r="B553" s="260">
        <v>490</v>
      </c>
      <c r="C553" s="259">
        <v>84.631156848138801</v>
      </c>
    </row>
    <row r="554" spans="2:3" x14ac:dyDescent="0.25">
      <c r="B554" s="260">
        <v>491</v>
      </c>
      <c r="C554" s="259">
        <v>126.37418523652093</v>
      </c>
    </row>
    <row r="555" spans="2:3" x14ac:dyDescent="0.25">
      <c r="B555" s="260">
        <v>492</v>
      </c>
      <c r="C555" s="259">
        <v>106.08695249930963</v>
      </c>
    </row>
    <row r="556" spans="2:3" x14ac:dyDescent="0.25">
      <c r="B556" s="260">
        <v>493</v>
      </c>
      <c r="C556" s="259">
        <v>108.96748732666505</v>
      </c>
    </row>
    <row r="557" spans="2:3" x14ac:dyDescent="0.25">
      <c r="B557" s="260">
        <v>494</v>
      </c>
      <c r="C557" s="259">
        <v>107.44451289426513</v>
      </c>
    </row>
    <row r="558" spans="2:3" x14ac:dyDescent="0.25">
      <c r="B558" s="260">
        <v>495</v>
      </c>
      <c r="C558" s="259">
        <v>103.56510648772482</v>
      </c>
    </row>
    <row r="559" spans="2:3" x14ac:dyDescent="0.25">
      <c r="B559" s="260">
        <v>496</v>
      </c>
      <c r="C559" s="259">
        <v>145.39233879621005</v>
      </c>
    </row>
    <row r="560" spans="2:3" x14ac:dyDescent="0.25">
      <c r="B560" s="260">
        <v>497</v>
      </c>
      <c r="C560" s="259">
        <v>120.36458378844591</v>
      </c>
    </row>
    <row r="561" spans="2:3" x14ac:dyDescent="0.25">
      <c r="B561" s="260">
        <v>498</v>
      </c>
      <c r="C561" s="259">
        <v>99.627738598351456</v>
      </c>
    </row>
    <row r="562" spans="2:3" x14ac:dyDescent="0.25">
      <c r="B562" s="260">
        <v>499</v>
      </c>
      <c r="C562" s="259">
        <v>102.22794036288491</v>
      </c>
    </row>
    <row r="563" spans="2:3" x14ac:dyDescent="0.25">
      <c r="B563" s="260">
        <v>500</v>
      </c>
      <c r="C563" s="259">
        <v>122.61793205685687</v>
      </c>
    </row>
    <row r="564" spans="2:3" x14ac:dyDescent="0.25">
      <c r="B564" s="260">
        <v>501</v>
      </c>
      <c r="C564" s="259">
        <v>132.98632741106493</v>
      </c>
    </row>
    <row r="565" spans="2:3" x14ac:dyDescent="0.25">
      <c r="B565" s="260">
        <v>502</v>
      </c>
      <c r="C565" s="259">
        <v>117.31502171899687</v>
      </c>
    </row>
    <row r="566" spans="2:3" x14ac:dyDescent="0.25">
      <c r="B566" s="260">
        <v>503</v>
      </c>
      <c r="C566" s="259">
        <v>177.68180701264711</v>
      </c>
    </row>
    <row r="567" spans="2:3" x14ac:dyDescent="0.25">
      <c r="B567" s="260">
        <v>504</v>
      </c>
      <c r="C567" s="259">
        <v>90.022588434081968</v>
      </c>
    </row>
    <row r="568" spans="2:3" x14ac:dyDescent="0.25">
      <c r="B568" s="260">
        <v>505</v>
      </c>
      <c r="C568" s="259">
        <v>147.1318732326626</v>
      </c>
    </row>
    <row r="569" spans="2:3" x14ac:dyDescent="0.25">
      <c r="B569" s="260">
        <v>506</v>
      </c>
      <c r="C569" s="259">
        <v>105.00195069025327</v>
      </c>
    </row>
    <row r="570" spans="2:3" x14ac:dyDescent="0.25">
      <c r="B570" s="260">
        <v>507</v>
      </c>
      <c r="C570" s="259">
        <v>125.17702275983302</v>
      </c>
    </row>
    <row r="571" spans="2:3" x14ac:dyDescent="0.25">
      <c r="B571" s="260">
        <v>508</v>
      </c>
      <c r="C571" s="259">
        <v>131.81025443157873</v>
      </c>
    </row>
    <row r="572" spans="2:3" x14ac:dyDescent="0.25">
      <c r="B572" s="260">
        <v>509</v>
      </c>
      <c r="C572" s="259">
        <v>104.81641022241732</v>
      </c>
    </row>
    <row r="573" spans="2:3" x14ac:dyDescent="0.25">
      <c r="B573" s="260">
        <v>510</v>
      </c>
      <c r="C573" s="259">
        <v>115.77556752942955</v>
      </c>
    </row>
    <row r="574" spans="2:3" x14ac:dyDescent="0.25">
      <c r="B574" s="260">
        <v>511</v>
      </c>
      <c r="C574" s="259">
        <v>113.56639605978634</v>
      </c>
    </row>
    <row r="575" spans="2:3" x14ac:dyDescent="0.25">
      <c r="B575" s="260">
        <v>512</v>
      </c>
      <c r="C575" s="259">
        <v>146.12510495563023</v>
      </c>
    </row>
    <row r="576" spans="2:3" x14ac:dyDescent="0.25">
      <c r="B576" s="260">
        <v>513</v>
      </c>
      <c r="C576" s="259">
        <v>109.76587606180415</v>
      </c>
    </row>
    <row r="577" spans="2:3" x14ac:dyDescent="0.25">
      <c r="B577" s="260">
        <v>514</v>
      </c>
      <c r="C577" s="259">
        <v>126.78485241997711</v>
      </c>
    </row>
    <row r="578" spans="2:3" x14ac:dyDescent="0.25">
      <c r="B578" s="260">
        <v>515</v>
      </c>
      <c r="C578" s="259">
        <v>116.22249303952371</v>
      </c>
    </row>
    <row r="579" spans="2:3" x14ac:dyDescent="0.25">
      <c r="B579" s="260">
        <v>516</v>
      </c>
      <c r="C579" s="259">
        <v>122.4199864164256</v>
      </c>
    </row>
    <row r="580" spans="2:3" x14ac:dyDescent="0.25">
      <c r="B580" s="260">
        <v>517</v>
      </c>
      <c r="C580" s="259">
        <v>118.73335218384352</v>
      </c>
    </row>
    <row r="581" spans="2:3" x14ac:dyDescent="0.25">
      <c r="B581" s="260">
        <v>518</v>
      </c>
      <c r="C581" s="259">
        <v>104.10018904977699</v>
      </c>
    </row>
    <row r="582" spans="2:3" x14ac:dyDescent="0.25">
      <c r="B582" s="260">
        <v>519</v>
      </c>
      <c r="C582" s="259">
        <v>115.96407130954286</v>
      </c>
    </row>
    <row r="583" spans="2:3" x14ac:dyDescent="0.25">
      <c r="B583" s="260">
        <v>520</v>
      </c>
      <c r="C583" s="259">
        <v>104.56870942226718</v>
      </c>
    </row>
    <row r="584" spans="2:3" x14ac:dyDescent="0.25">
      <c r="B584" s="260">
        <v>521</v>
      </c>
      <c r="C584" s="259">
        <v>126.21754590042616</v>
      </c>
    </row>
    <row r="585" spans="2:3" x14ac:dyDescent="0.25">
      <c r="B585" s="260">
        <v>522</v>
      </c>
      <c r="C585" s="259">
        <v>103.628251906025</v>
      </c>
    </row>
    <row r="586" spans="2:3" x14ac:dyDescent="0.25">
      <c r="B586" s="260">
        <v>523</v>
      </c>
      <c r="C586" s="259">
        <v>153.22571667766343</v>
      </c>
    </row>
    <row r="587" spans="2:3" x14ac:dyDescent="0.25">
      <c r="B587" s="260">
        <v>524</v>
      </c>
      <c r="C587" s="259">
        <v>99.639458641547719</v>
      </c>
    </row>
    <row r="588" spans="2:3" x14ac:dyDescent="0.25">
      <c r="B588" s="260">
        <v>525</v>
      </c>
      <c r="C588" s="259">
        <v>92.555483234361958</v>
      </c>
    </row>
    <row r="589" spans="2:3" x14ac:dyDescent="0.25">
      <c r="B589" s="260">
        <v>526</v>
      </c>
      <c r="C589" s="259">
        <v>135.92095599763996</v>
      </c>
    </row>
    <row r="590" spans="2:3" x14ac:dyDescent="0.25">
      <c r="B590" s="260">
        <v>527</v>
      </c>
      <c r="C590" s="259">
        <v>105.91123541289197</v>
      </c>
    </row>
    <row r="591" spans="2:3" x14ac:dyDescent="0.25">
      <c r="B591" s="260">
        <v>528</v>
      </c>
      <c r="C591" s="259">
        <v>124.67763760957135</v>
      </c>
    </row>
    <row r="592" spans="2:3" x14ac:dyDescent="0.25">
      <c r="B592" s="260">
        <v>529</v>
      </c>
      <c r="C592" s="259">
        <v>87.804796564494126</v>
      </c>
    </row>
    <row r="593" spans="2:3" x14ac:dyDescent="0.25">
      <c r="B593" s="260">
        <v>530</v>
      </c>
      <c r="C593" s="259">
        <v>155.60064947679601</v>
      </c>
    </row>
    <row r="594" spans="2:3" x14ac:dyDescent="0.25">
      <c r="B594" s="260">
        <v>531</v>
      </c>
      <c r="C594" s="259">
        <v>136.28026923112665</v>
      </c>
    </row>
    <row r="595" spans="2:3" x14ac:dyDescent="0.25">
      <c r="B595" s="260">
        <v>532</v>
      </c>
      <c r="C595" s="259">
        <v>171.33887555278807</v>
      </c>
    </row>
    <row r="596" spans="2:3" x14ac:dyDescent="0.25">
      <c r="B596" s="260">
        <v>533</v>
      </c>
      <c r="C596" s="259">
        <v>122.2602615776414</v>
      </c>
    </row>
    <row r="597" spans="2:3" x14ac:dyDescent="0.25">
      <c r="B597" s="260">
        <v>534</v>
      </c>
      <c r="C597" s="259">
        <v>157.2767588834441</v>
      </c>
    </row>
    <row r="598" spans="2:3" x14ac:dyDescent="0.25">
      <c r="B598" s="260">
        <v>535</v>
      </c>
      <c r="C598" s="259">
        <v>131.60748825411298</v>
      </c>
    </row>
    <row r="599" spans="2:3" x14ac:dyDescent="0.25">
      <c r="B599" s="260">
        <v>536</v>
      </c>
      <c r="C599" s="259">
        <v>172.98898932953483</v>
      </c>
    </row>
    <row r="600" spans="2:3" x14ac:dyDescent="0.25">
      <c r="B600" s="260">
        <v>537</v>
      </c>
      <c r="C600" s="259">
        <v>57.774046581506106</v>
      </c>
    </row>
    <row r="601" spans="2:3" x14ac:dyDescent="0.25">
      <c r="B601" s="260">
        <v>538</v>
      </c>
      <c r="C601" s="259">
        <v>177.89187899389557</v>
      </c>
    </row>
    <row r="602" spans="2:3" x14ac:dyDescent="0.25">
      <c r="B602" s="260">
        <v>539</v>
      </c>
      <c r="C602" s="259">
        <v>111.90454400899958</v>
      </c>
    </row>
    <row r="603" spans="2:3" x14ac:dyDescent="0.25">
      <c r="B603" s="260">
        <v>540</v>
      </c>
      <c r="C603" s="259">
        <v>146.31927531697249</v>
      </c>
    </row>
    <row r="604" spans="2:3" x14ac:dyDescent="0.25">
      <c r="B604" s="260">
        <v>541</v>
      </c>
      <c r="C604" s="259">
        <v>92.424113844907097</v>
      </c>
    </row>
    <row r="605" spans="2:3" x14ac:dyDescent="0.25">
      <c r="B605" s="260">
        <v>542</v>
      </c>
      <c r="C605" s="259">
        <v>135.87424359387796</v>
      </c>
    </row>
    <row r="606" spans="2:3" x14ac:dyDescent="0.25">
      <c r="B606" s="260">
        <v>543</v>
      </c>
      <c r="C606" s="259">
        <v>87.947879541759846</v>
      </c>
    </row>
    <row r="607" spans="2:3" x14ac:dyDescent="0.25">
      <c r="B607" s="260">
        <v>544</v>
      </c>
      <c r="C607" s="259">
        <v>120.57679894885865</v>
      </c>
    </row>
    <row r="608" spans="2:3" x14ac:dyDescent="0.25">
      <c r="B608" s="260">
        <v>545</v>
      </c>
      <c r="C608" s="259">
        <v>180.45862611846491</v>
      </c>
    </row>
    <row r="609" spans="2:3" x14ac:dyDescent="0.25">
      <c r="B609" s="260">
        <v>546</v>
      </c>
      <c r="C609" s="259">
        <v>146.13006628520387</v>
      </c>
    </row>
    <row r="610" spans="2:3" x14ac:dyDescent="0.25">
      <c r="B610" s="260">
        <v>547</v>
      </c>
      <c r="C610" s="259">
        <v>97.363267568242975</v>
      </c>
    </row>
    <row r="611" spans="2:3" x14ac:dyDescent="0.25">
      <c r="B611" s="260">
        <v>548</v>
      </c>
      <c r="C611" s="259">
        <v>114.32895177913491</v>
      </c>
    </row>
    <row r="612" spans="2:3" x14ac:dyDescent="0.25">
      <c r="B612" s="260">
        <v>549</v>
      </c>
      <c r="C612" s="259">
        <v>120.86708453932566</v>
      </c>
    </row>
    <row r="613" spans="2:3" x14ac:dyDescent="0.25">
      <c r="B613" s="260">
        <v>550</v>
      </c>
      <c r="C613" s="259">
        <v>149.58891141871879</v>
      </c>
    </row>
    <row r="614" spans="2:3" x14ac:dyDescent="0.25">
      <c r="B614" s="260">
        <v>551</v>
      </c>
      <c r="C614" s="259">
        <v>106.39786341785802</v>
      </c>
    </row>
    <row r="615" spans="2:3" x14ac:dyDescent="0.25">
      <c r="B615" s="260">
        <v>552</v>
      </c>
      <c r="C615" s="259">
        <v>147.78093470336449</v>
      </c>
    </row>
    <row r="616" spans="2:3" x14ac:dyDescent="0.25">
      <c r="B616" s="260">
        <v>553</v>
      </c>
      <c r="C616" s="259">
        <v>80.565552381870091</v>
      </c>
    </row>
    <row r="617" spans="2:3" x14ac:dyDescent="0.25">
      <c r="B617" s="260">
        <v>554</v>
      </c>
      <c r="C617" s="259">
        <v>143.23249400018148</v>
      </c>
    </row>
    <row r="618" spans="2:3" x14ac:dyDescent="0.25">
      <c r="B618" s="260">
        <v>555</v>
      </c>
      <c r="C618" s="259">
        <v>101.2140734029652</v>
      </c>
    </row>
    <row r="619" spans="2:3" x14ac:dyDescent="0.25">
      <c r="B619" s="260">
        <v>556</v>
      </c>
      <c r="C619" s="259">
        <v>73.831335941620679</v>
      </c>
    </row>
    <row r="620" spans="2:3" x14ac:dyDescent="0.25">
      <c r="B620" s="260">
        <v>557</v>
      </c>
      <c r="C620" s="259">
        <v>99.482010988794556</v>
      </c>
    </row>
    <row r="621" spans="2:3" x14ac:dyDescent="0.25">
      <c r="B621" s="260">
        <v>558</v>
      </c>
      <c r="C621" s="259">
        <v>132.75278259570854</v>
      </c>
    </row>
    <row r="622" spans="2:3" x14ac:dyDescent="0.25">
      <c r="B622" s="260">
        <v>559</v>
      </c>
      <c r="C622" s="259">
        <v>99.211138539927759</v>
      </c>
    </row>
    <row r="623" spans="2:3" x14ac:dyDescent="0.25">
      <c r="B623" s="260">
        <v>560</v>
      </c>
      <c r="C623" s="259">
        <v>93.865907227784135</v>
      </c>
    </row>
    <row r="624" spans="2:3" x14ac:dyDescent="0.25">
      <c r="B624" s="260">
        <v>561</v>
      </c>
      <c r="C624" s="259">
        <v>101.31753364915213</v>
      </c>
    </row>
    <row r="625" spans="2:3" x14ac:dyDescent="0.25">
      <c r="B625" s="260">
        <v>562</v>
      </c>
      <c r="C625" s="259">
        <v>98.049628344550158</v>
      </c>
    </row>
    <row r="626" spans="2:3" x14ac:dyDescent="0.25">
      <c r="B626" s="260">
        <v>563</v>
      </c>
      <c r="C626" s="259">
        <v>120.07915433710397</v>
      </c>
    </row>
    <row r="627" spans="2:3" x14ac:dyDescent="0.25">
      <c r="B627" s="260">
        <v>564</v>
      </c>
      <c r="C627" s="259">
        <v>125.84473076843815</v>
      </c>
    </row>
    <row r="628" spans="2:3" x14ac:dyDescent="0.25">
      <c r="B628" s="260">
        <v>565</v>
      </c>
      <c r="C628" s="259">
        <v>113.71030099715547</v>
      </c>
    </row>
    <row r="629" spans="2:3" x14ac:dyDescent="0.25">
      <c r="B629" s="260">
        <v>566</v>
      </c>
      <c r="C629" s="259">
        <v>105.07303319962766</v>
      </c>
    </row>
    <row r="630" spans="2:3" x14ac:dyDescent="0.25">
      <c r="B630" s="260">
        <v>567</v>
      </c>
      <c r="C630" s="259">
        <v>107.58912517827527</v>
      </c>
    </row>
    <row r="631" spans="2:3" x14ac:dyDescent="0.25">
      <c r="B631" s="260">
        <v>568</v>
      </c>
      <c r="C631" s="259">
        <v>127.5838117324478</v>
      </c>
    </row>
    <row r="632" spans="2:3" x14ac:dyDescent="0.25">
      <c r="B632" s="260">
        <v>569</v>
      </c>
      <c r="C632" s="259">
        <v>97.113239772258211</v>
      </c>
    </row>
    <row r="633" spans="2:3" x14ac:dyDescent="0.25">
      <c r="B633" s="260">
        <v>570</v>
      </c>
      <c r="C633" s="259">
        <v>185.88959043227968</v>
      </c>
    </row>
    <row r="634" spans="2:3" x14ac:dyDescent="0.25">
      <c r="B634" s="260">
        <v>571</v>
      </c>
      <c r="C634" s="259">
        <v>147.93394936172564</v>
      </c>
    </row>
    <row r="635" spans="2:3" x14ac:dyDescent="0.25">
      <c r="B635" s="260">
        <v>572</v>
      </c>
      <c r="C635" s="259">
        <v>96.0785241687704</v>
      </c>
    </row>
    <row r="636" spans="2:3" x14ac:dyDescent="0.25">
      <c r="B636" s="260">
        <v>573</v>
      </c>
      <c r="C636" s="259">
        <v>102.52155591977407</v>
      </c>
    </row>
    <row r="637" spans="2:3" x14ac:dyDescent="0.25">
      <c r="B637" s="260">
        <v>574</v>
      </c>
      <c r="C637" s="259">
        <v>125.6916878301292</v>
      </c>
    </row>
    <row r="638" spans="2:3" x14ac:dyDescent="0.25">
      <c r="B638" s="260">
        <v>575</v>
      </c>
      <c r="C638" s="259">
        <v>144.54149748576501</v>
      </c>
    </row>
    <row r="639" spans="2:3" x14ac:dyDescent="0.25">
      <c r="B639" s="260">
        <v>576</v>
      </c>
      <c r="C639" s="259">
        <v>141.50556220948519</v>
      </c>
    </row>
    <row r="640" spans="2:3" x14ac:dyDescent="0.25">
      <c r="B640" s="260">
        <v>577</v>
      </c>
      <c r="C640" s="259">
        <v>137.13376273646293</v>
      </c>
    </row>
    <row r="641" spans="2:3" x14ac:dyDescent="0.25">
      <c r="B641" s="260">
        <v>578</v>
      </c>
      <c r="C641" s="259">
        <v>91.15961957420275</v>
      </c>
    </row>
    <row r="642" spans="2:3" x14ac:dyDescent="0.25">
      <c r="B642" s="260">
        <v>579</v>
      </c>
      <c r="C642" s="259">
        <v>81.336076185994131</v>
      </c>
    </row>
    <row r="643" spans="2:3" x14ac:dyDescent="0.25">
      <c r="B643" s="260">
        <v>580</v>
      </c>
      <c r="C643" s="259">
        <v>127.95589124918465</v>
      </c>
    </row>
    <row r="644" spans="2:3" x14ac:dyDescent="0.25">
      <c r="B644" s="260">
        <v>581</v>
      </c>
      <c r="C644" s="259">
        <v>111.08947780938563</v>
      </c>
    </row>
    <row r="645" spans="2:3" x14ac:dyDescent="0.25">
      <c r="B645" s="260">
        <v>582</v>
      </c>
      <c r="C645" s="259">
        <v>103.8111794587023</v>
      </c>
    </row>
    <row r="646" spans="2:3" x14ac:dyDescent="0.25">
      <c r="B646" s="260">
        <v>583</v>
      </c>
      <c r="C646" s="259">
        <v>118.75132125313961</v>
      </c>
    </row>
    <row r="647" spans="2:3" x14ac:dyDescent="0.25">
      <c r="B647" s="260">
        <v>584</v>
      </c>
      <c r="C647" s="259">
        <v>131.09163521319059</v>
      </c>
    </row>
    <row r="648" spans="2:3" x14ac:dyDescent="0.25">
      <c r="B648" s="260">
        <v>585</v>
      </c>
      <c r="C648" s="259">
        <v>122.93746974356469</v>
      </c>
    </row>
    <row r="649" spans="2:3" x14ac:dyDescent="0.25">
      <c r="B649" s="260">
        <v>586</v>
      </c>
      <c r="C649" s="259">
        <v>166.02131974492082</v>
      </c>
    </row>
    <row r="650" spans="2:3" x14ac:dyDescent="0.25">
      <c r="B650" s="260">
        <v>587</v>
      </c>
      <c r="C650" s="259">
        <v>106.22837538235899</v>
      </c>
    </row>
    <row r="651" spans="2:3" x14ac:dyDescent="0.25">
      <c r="B651" s="260">
        <v>588</v>
      </c>
      <c r="C651" s="259">
        <v>114.19703834645847</v>
      </c>
    </row>
    <row r="652" spans="2:3" x14ac:dyDescent="0.25">
      <c r="B652" s="260">
        <v>589</v>
      </c>
      <c r="C652" s="259">
        <v>147.17503330459979</v>
      </c>
    </row>
    <row r="653" spans="2:3" x14ac:dyDescent="0.25">
      <c r="B653" s="260">
        <v>590</v>
      </c>
      <c r="C653" s="259">
        <v>139.3157512817566</v>
      </c>
    </row>
    <row r="654" spans="2:3" x14ac:dyDescent="0.25">
      <c r="B654" s="260">
        <v>591</v>
      </c>
      <c r="C654" s="259">
        <v>125.8400209170493</v>
      </c>
    </row>
    <row r="655" spans="2:3" x14ac:dyDescent="0.25">
      <c r="B655" s="260">
        <v>592</v>
      </c>
      <c r="C655" s="259">
        <v>142.76958451472811</v>
      </c>
    </row>
    <row r="656" spans="2:3" x14ac:dyDescent="0.25">
      <c r="B656" s="260">
        <v>593</v>
      </c>
      <c r="C656" s="259">
        <v>116.3107032526168</v>
      </c>
    </row>
    <row r="657" spans="2:3" x14ac:dyDescent="0.25">
      <c r="B657" s="260">
        <v>594</v>
      </c>
      <c r="C657" s="259">
        <v>110.12463929400273</v>
      </c>
    </row>
    <row r="658" spans="2:3" x14ac:dyDescent="0.25">
      <c r="B658" s="260">
        <v>595</v>
      </c>
      <c r="C658" s="259">
        <v>137.55815833295068</v>
      </c>
    </row>
    <row r="659" spans="2:3" x14ac:dyDescent="0.25">
      <c r="B659" s="260">
        <v>596</v>
      </c>
      <c r="C659" s="259">
        <v>136.84396240413122</v>
      </c>
    </row>
    <row r="660" spans="2:3" x14ac:dyDescent="0.25">
      <c r="B660" s="260">
        <v>597</v>
      </c>
      <c r="C660" s="259">
        <v>108.5184475820555</v>
      </c>
    </row>
    <row r="661" spans="2:3" x14ac:dyDescent="0.25">
      <c r="B661" s="260">
        <v>598</v>
      </c>
      <c r="C661" s="259">
        <v>109.68087554754698</v>
      </c>
    </row>
    <row r="662" spans="2:3" x14ac:dyDescent="0.25">
      <c r="B662" s="260">
        <v>599</v>
      </c>
      <c r="C662" s="259">
        <v>121.5837893545702</v>
      </c>
    </row>
    <row r="663" spans="2:3" x14ac:dyDescent="0.25">
      <c r="B663" s="260">
        <v>600</v>
      </c>
      <c r="C663" s="259">
        <v>104.18684866151823</v>
      </c>
    </row>
    <row r="664" spans="2:3" x14ac:dyDescent="0.25">
      <c r="B664" s="260">
        <v>601</v>
      </c>
      <c r="C664" s="259">
        <v>145.32441948395419</v>
      </c>
    </row>
    <row r="665" spans="2:3" x14ac:dyDescent="0.25">
      <c r="B665" s="260">
        <v>602</v>
      </c>
      <c r="C665" s="259">
        <v>149.39245536702356</v>
      </c>
    </row>
    <row r="666" spans="2:3" x14ac:dyDescent="0.25">
      <c r="B666" s="260">
        <v>603</v>
      </c>
      <c r="C666" s="259">
        <v>92.300860337325986</v>
      </c>
    </row>
    <row r="667" spans="2:3" x14ac:dyDescent="0.25">
      <c r="B667" s="260">
        <v>604</v>
      </c>
      <c r="C667" s="259">
        <v>137.31041839749085</v>
      </c>
    </row>
    <row r="668" spans="2:3" x14ac:dyDescent="0.25">
      <c r="B668" s="260">
        <v>605</v>
      </c>
      <c r="C668" s="259">
        <v>106.67096463123012</v>
      </c>
    </row>
    <row r="669" spans="2:3" x14ac:dyDescent="0.25">
      <c r="B669" s="260">
        <v>606</v>
      </c>
      <c r="C669" s="259">
        <v>101.31438599073903</v>
      </c>
    </row>
    <row r="670" spans="2:3" x14ac:dyDescent="0.25">
      <c r="B670" s="260">
        <v>607</v>
      </c>
      <c r="C670" s="259">
        <v>138.03927235777033</v>
      </c>
    </row>
    <row r="671" spans="2:3" x14ac:dyDescent="0.25">
      <c r="B671" s="260">
        <v>608</v>
      </c>
      <c r="C671" s="259">
        <v>95.74722365327662</v>
      </c>
    </row>
    <row r="672" spans="2:3" x14ac:dyDescent="0.25">
      <c r="B672" s="260">
        <v>609</v>
      </c>
      <c r="C672" s="259">
        <v>103.28240046856168</v>
      </c>
    </row>
    <row r="673" spans="2:3" x14ac:dyDescent="0.25">
      <c r="B673" s="260">
        <v>610</v>
      </c>
      <c r="C673" s="259">
        <v>92.89982864095046</v>
      </c>
    </row>
    <row r="674" spans="2:3" x14ac:dyDescent="0.25">
      <c r="B674" s="260">
        <v>611</v>
      </c>
      <c r="C674" s="259">
        <v>145.34074137995242</v>
      </c>
    </row>
    <row r="675" spans="2:3" x14ac:dyDescent="0.25">
      <c r="B675" s="260">
        <v>612</v>
      </c>
      <c r="C675" s="259">
        <v>95.964091753702093</v>
      </c>
    </row>
    <row r="676" spans="2:3" x14ac:dyDescent="0.25">
      <c r="B676" s="260">
        <v>613</v>
      </c>
      <c r="C676" s="259">
        <v>114.33784950366011</v>
      </c>
    </row>
    <row r="677" spans="2:3" x14ac:dyDescent="0.25">
      <c r="B677" s="260">
        <v>614</v>
      </c>
      <c r="C677" s="259">
        <v>105.82388277784639</v>
      </c>
    </row>
    <row r="678" spans="2:3" x14ac:dyDescent="0.25">
      <c r="B678" s="260">
        <v>615</v>
      </c>
      <c r="C678" s="259">
        <v>133.08429323241123</v>
      </c>
    </row>
    <row r="679" spans="2:3" x14ac:dyDescent="0.25">
      <c r="B679" s="260">
        <v>616</v>
      </c>
      <c r="C679" s="259">
        <v>99.471463516011042</v>
      </c>
    </row>
    <row r="680" spans="2:3" x14ac:dyDescent="0.25">
      <c r="B680" s="260">
        <v>617</v>
      </c>
      <c r="C680" s="259">
        <v>122.0769843278012</v>
      </c>
    </row>
    <row r="681" spans="2:3" x14ac:dyDescent="0.25">
      <c r="B681" s="260">
        <v>618</v>
      </c>
      <c r="C681" s="259">
        <v>86.179421438160858</v>
      </c>
    </row>
    <row r="682" spans="2:3" x14ac:dyDescent="0.25">
      <c r="B682" s="260">
        <v>619</v>
      </c>
      <c r="C682" s="259">
        <v>86.290158966964086</v>
      </c>
    </row>
    <row r="683" spans="2:3" x14ac:dyDescent="0.25">
      <c r="B683" s="260">
        <v>620</v>
      </c>
      <c r="C683" s="259">
        <v>102.76421247035385</v>
      </c>
    </row>
    <row r="684" spans="2:3" x14ac:dyDescent="0.25">
      <c r="B684" s="260">
        <v>621</v>
      </c>
      <c r="C684" s="259">
        <v>168.13867287587004</v>
      </c>
    </row>
    <row r="685" spans="2:3" x14ac:dyDescent="0.25">
      <c r="B685" s="260">
        <v>622</v>
      </c>
      <c r="C685" s="259">
        <v>109.09246535844299</v>
      </c>
    </row>
    <row r="686" spans="2:3" x14ac:dyDescent="0.25">
      <c r="B686" s="260">
        <v>623</v>
      </c>
      <c r="C686" s="259">
        <v>110.16337098311901</v>
      </c>
    </row>
    <row r="687" spans="2:3" x14ac:dyDescent="0.25">
      <c r="B687" s="260">
        <v>624</v>
      </c>
      <c r="C687" s="259">
        <v>154.45271780957282</v>
      </c>
    </row>
    <row r="688" spans="2:3" x14ac:dyDescent="0.25">
      <c r="B688" s="260">
        <v>625</v>
      </c>
      <c r="C688" s="259">
        <v>95.977689714595812</v>
      </c>
    </row>
    <row r="689" spans="2:3" x14ac:dyDescent="0.25">
      <c r="B689" s="260">
        <v>626</v>
      </c>
      <c r="C689" s="259">
        <v>114.31181697323788</v>
      </c>
    </row>
    <row r="690" spans="2:3" x14ac:dyDescent="0.25">
      <c r="B690" s="260">
        <v>627</v>
      </c>
      <c r="C690" s="259">
        <v>109.76286837843874</v>
      </c>
    </row>
    <row r="691" spans="2:3" x14ac:dyDescent="0.25">
      <c r="B691" s="260">
        <v>628</v>
      </c>
      <c r="C691" s="259">
        <v>131.3660232792113</v>
      </c>
    </row>
    <row r="692" spans="2:3" x14ac:dyDescent="0.25">
      <c r="B692" s="260">
        <v>629</v>
      </c>
      <c r="C692" s="259">
        <v>108.70521601247671</v>
      </c>
    </row>
    <row r="693" spans="2:3" x14ac:dyDescent="0.25">
      <c r="B693" s="260">
        <v>630</v>
      </c>
      <c r="C693" s="259">
        <v>121.89600881268115</v>
      </c>
    </row>
    <row r="694" spans="2:3" x14ac:dyDescent="0.25">
      <c r="B694" s="260">
        <v>631</v>
      </c>
      <c r="C694" s="259">
        <v>100.55999322257264</v>
      </c>
    </row>
    <row r="695" spans="2:3" x14ac:dyDescent="0.25">
      <c r="B695" s="260">
        <v>632</v>
      </c>
      <c r="C695" s="259">
        <v>115.36759694470533</v>
      </c>
    </row>
    <row r="696" spans="2:3" x14ac:dyDescent="0.25">
      <c r="B696" s="260">
        <v>633</v>
      </c>
      <c r="C696" s="259">
        <v>88.457764330168828</v>
      </c>
    </row>
    <row r="697" spans="2:3" x14ac:dyDescent="0.25">
      <c r="B697" s="260">
        <v>634</v>
      </c>
      <c r="C697" s="259">
        <v>112.0556876390649</v>
      </c>
    </row>
    <row r="698" spans="2:3" x14ac:dyDescent="0.25">
      <c r="B698" s="260">
        <v>635</v>
      </c>
      <c r="C698" s="259">
        <v>129.56997534142994</v>
      </c>
    </row>
    <row r="699" spans="2:3" x14ac:dyDescent="0.25">
      <c r="B699" s="260">
        <v>636</v>
      </c>
      <c r="C699" s="259">
        <v>143.95794068714201</v>
      </c>
    </row>
    <row r="700" spans="2:3" x14ac:dyDescent="0.25">
      <c r="B700" s="260">
        <v>637</v>
      </c>
      <c r="C700" s="259">
        <v>72.909154870318531</v>
      </c>
    </row>
    <row r="701" spans="2:3" x14ac:dyDescent="0.25">
      <c r="B701" s="260">
        <v>638</v>
      </c>
      <c r="C701" s="259">
        <v>92.357642645054938</v>
      </c>
    </row>
    <row r="702" spans="2:3" x14ac:dyDescent="0.25">
      <c r="B702" s="260">
        <v>639</v>
      </c>
      <c r="C702" s="259">
        <v>73.791649565217966</v>
      </c>
    </row>
    <row r="703" spans="2:3" x14ac:dyDescent="0.25">
      <c r="B703" s="260">
        <v>640</v>
      </c>
      <c r="C703" s="259">
        <v>151.58554011744047</v>
      </c>
    </row>
    <row r="704" spans="2:3" x14ac:dyDescent="0.25">
      <c r="B704" s="260">
        <v>641</v>
      </c>
      <c r="C704" s="259">
        <v>134.13611940063382</v>
      </c>
    </row>
    <row r="705" spans="2:3" x14ac:dyDescent="0.25">
      <c r="B705" s="260">
        <v>642</v>
      </c>
      <c r="C705" s="259">
        <v>137.32648383340643</v>
      </c>
    </row>
    <row r="706" spans="2:3" x14ac:dyDescent="0.25">
      <c r="B706" s="260">
        <v>643</v>
      </c>
      <c r="C706" s="259">
        <v>107.19450223133836</v>
      </c>
    </row>
    <row r="707" spans="2:3" x14ac:dyDescent="0.25">
      <c r="B707" s="260">
        <v>644</v>
      </c>
      <c r="C707" s="259">
        <v>158.17513229245083</v>
      </c>
    </row>
    <row r="708" spans="2:3" x14ac:dyDescent="0.25">
      <c r="B708" s="260">
        <v>645</v>
      </c>
      <c r="C708" s="259">
        <v>96.645473888182721</v>
      </c>
    </row>
    <row r="709" spans="2:3" x14ac:dyDescent="0.25">
      <c r="B709" s="260">
        <v>646</v>
      </c>
      <c r="C709" s="259">
        <v>133.26468476315901</v>
      </c>
    </row>
    <row r="710" spans="2:3" x14ac:dyDescent="0.25">
      <c r="B710" s="260">
        <v>647</v>
      </c>
      <c r="C710" s="259">
        <v>168.37133787814497</v>
      </c>
    </row>
    <row r="711" spans="2:3" x14ac:dyDescent="0.25">
      <c r="B711" s="260">
        <v>648</v>
      </c>
      <c r="C711" s="259">
        <v>114.57751175066113</v>
      </c>
    </row>
    <row r="712" spans="2:3" x14ac:dyDescent="0.25">
      <c r="B712" s="260">
        <v>649</v>
      </c>
      <c r="C712" s="259">
        <v>113.32349899814047</v>
      </c>
    </row>
    <row r="713" spans="2:3" x14ac:dyDescent="0.25">
      <c r="B713" s="260">
        <v>650</v>
      </c>
      <c r="C713" s="259">
        <v>88.825233095228384</v>
      </c>
    </row>
    <row r="714" spans="2:3" x14ac:dyDescent="0.25">
      <c r="B714" s="260">
        <v>651</v>
      </c>
      <c r="C714" s="259">
        <v>109.45353381703904</v>
      </c>
    </row>
    <row r="715" spans="2:3" x14ac:dyDescent="0.25">
      <c r="B715" s="260">
        <v>652</v>
      </c>
      <c r="C715" s="259">
        <v>89.059707145502543</v>
      </c>
    </row>
    <row r="716" spans="2:3" x14ac:dyDescent="0.25">
      <c r="B716" s="260">
        <v>653</v>
      </c>
      <c r="C716" s="259">
        <v>91.588805481756623</v>
      </c>
    </row>
    <row r="717" spans="2:3" x14ac:dyDescent="0.25">
      <c r="B717" s="260">
        <v>654</v>
      </c>
      <c r="C717" s="259">
        <v>106.65941564601596</v>
      </c>
    </row>
    <row r="718" spans="2:3" x14ac:dyDescent="0.25">
      <c r="B718" s="260">
        <v>655</v>
      </c>
      <c r="C718" s="259">
        <v>129.84665080334833</v>
      </c>
    </row>
    <row r="719" spans="2:3" x14ac:dyDescent="0.25">
      <c r="B719" s="260">
        <v>656</v>
      </c>
      <c r="C719" s="259">
        <v>101.51139216565842</v>
      </c>
    </row>
    <row r="720" spans="2:3" x14ac:dyDescent="0.25">
      <c r="B720" s="260">
        <v>657</v>
      </c>
      <c r="C720" s="259">
        <v>118.90207973385601</v>
      </c>
    </row>
    <row r="721" spans="2:3" x14ac:dyDescent="0.25">
      <c r="B721" s="260">
        <v>658</v>
      </c>
      <c r="C721" s="259">
        <v>99.800434829357243</v>
      </c>
    </row>
    <row r="722" spans="2:3" x14ac:dyDescent="0.25">
      <c r="B722" s="260">
        <v>659</v>
      </c>
      <c r="C722" s="259">
        <v>100.36329402005515</v>
      </c>
    </row>
    <row r="723" spans="2:3" x14ac:dyDescent="0.25">
      <c r="B723" s="260">
        <v>660</v>
      </c>
      <c r="C723" s="259">
        <v>127.50142086925814</v>
      </c>
    </row>
    <row r="724" spans="2:3" x14ac:dyDescent="0.25">
      <c r="B724" s="260">
        <v>661</v>
      </c>
      <c r="C724" s="259">
        <v>132.38954200372314</v>
      </c>
    </row>
    <row r="725" spans="2:3" x14ac:dyDescent="0.25">
      <c r="B725" s="260">
        <v>662</v>
      </c>
      <c r="C725" s="259">
        <v>115.34744504502189</v>
      </c>
    </row>
    <row r="726" spans="2:3" x14ac:dyDescent="0.25">
      <c r="B726" s="260">
        <v>663</v>
      </c>
      <c r="C726" s="259">
        <v>65.848511345430779</v>
      </c>
    </row>
    <row r="727" spans="2:3" x14ac:dyDescent="0.25">
      <c r="B727" s="260">
        <v>664</v>
      </c>
      <c r="C727" s="259">
        <v>101.9928425050025</v>
      </c>
    </row>
    <row r="728" spans="2:3" x14ac:dyDescent="0.25">
      <c r="B728" s="260">
        <v>665</v>
      </c>
      <c r="C728" s="259">
        <v>138.83457150969357</v>
      </c>
    </row>
    <row r="729" spans="2:3" x14ac:dyDescent="0.25">
      <c r="B729" s="260">
        <v>666</v>
      </c>
      <c r="C729" s="259">
        <v>136.42475567789893</v>
      </c>
    </row>
    <row r="730" spans="2:3" x14ac:dyDescent="0.25">
      <c r="B730" s="260">
        <v>667</v>
      </c>
      <c r="C730" s="259">
        <v>156.06644904796312</v>
      </c>
    </row>
    <row r="731" spans="2:3" x14ac:dyDescent="0.25">
      <c r="B731" s="260">
        <v>668</v>
      </c>
      <c r="C731" s="259">
        <v>98.249262481956094</v>
      </c>
    </row>
    <row r="732" spans="2:3" x14ac:dyDescent="0.25">
      <c r="B732" s="260">
        <v>669</v>
      </c>
      <c r="C732" s="259">
        <v>125.04827777973784</v>
      </c>
    </row>
    <row r="733" spans="2:3" x14ac:dyDescent="0.25">
      <c r="B733" s="260">
        <v>670</v>
      </c>
      <c r="C733" s="259">
        <v>89.861324610613195</v>
      </c>
    </row>
    <row r="734" spans="2:3" x14ac:dyDescent="0.25">
      <c r="B734" s="260">
        <v>671</v>
      </c>
      <c r="C734" s="259">
        <v>47.041578142063827</v>
      </c>
    </row>
    <row r="735" spans="2:3" x14ac:dyDescent="0.25">
      <c r="B735" s="260">
        <v>672</v>
      </c>
      <c r="C735" s="259">
        <v>123.141033716078</v>
      </c>
    </row>
    <row r="736" spans="2:3" x14ac:dyDescent="0.25">
      <c r="B736" s="260">
        <v>673</v>
      </c>
      <c r="C736" s="259">
        <v>197.85111203574692</v>
      </c>
    </row>
    <row r="737" spans="2:3" x14ac:dyDescent="0.25">
      <c r="B737" s="260">
        <v>674</v>
      </c>
      <c r="C737" s="259">
        <v>109.1925879280097</v>
      </c>
    </row>
    <row r="738" spans="2:3" x14ac:dyDescent="0.25">
      <c r="B738" s="260">
        <v>675</v>
      </c>
      <c r="C738" s="259">
        <v>152.83659062386644</v>
      </c>
    </row>
    <row r="739" spans="2:3" x14ac:dyDescent="0.25">
      <c r="B739" s="260">
        <v>676</v>
      </c>
      <c r="C739" s="259">
        <v>93.762480039954724</v>
      </c>
    </row>
    <row r="740" spans="2:3" x14ac:dyDescent="0.25">
      <c r="B740" s="260">
        <v>677</v>
      </c>
      <c r="C740" s="259">
        <v>151.59927098366973</v>
      </c>
    </row>
    <row r="741" spans="2:3" x14ac:dyDescent="0.25">
      <c r="B741" s="260">
        <v>678</v>
      </c>
      <c r="C741" s="259">
        <v>87.327888452445023</v>
      </c>
    </row>
    <row r="742" spans="2:3" x14ac:dyDescent="0.25">
      <c r="B742" s="260">
        <v>679</v>
      </c>
      <c r="C742" s="259">
        <v>139.3305261289305</v>
      </c>
    </row>
    <row r="743" spans="2:3" x14ac:dyDescent="0.25">
      <c r="B743" s="260">
        <v>680</v>
      </c>
      <c r="C743" s="259">
        <v>139.33533593283755</v>
      </c>
    </row>
    <row r="744" spans="2:3" x14ac:dyDescent="0.25">
      <c r="B744" s="260">
        <v>681</v>
      </c>
      <c r="C744" s="259">
        <v>148.97783306484334</v>
      </c>
    </row>
    <row r="745" spans="2:3" x14ac:dyDescent="0.25">
      <c r="B745" s="260">
        <v>682</v>
      </c>
      <c r="C745" s="259">
        <v>122.25086269541872</v>
      </c>
    </row>
    <row r="746" spans="2:3" x14ac:dyDescent="0.25">
      <c r="B746" s="260">
        <v>683</v>
      </c>
      <c r="C746" s="259">
        <v>104.58784843001074</v>
      </c>
    </row>
    <row r="747" spans="2:3" x14ac:dyDescent="0.25">
      <c r="B747" s="260">
        <v>684</v>
      </c>
      <c r="C747" s="259">
        <v>148.80148232130995</v>
      </c>
    </row>
    <row r="748" spans="2:3" x14ac:dyDescent="0.25">
      <c r="B748" s="260">
        <v>685</v>
      </c>
      <c r="C748" s="259">
        <v>153.41602558061498</v>
      </c>
    </row>
    <row r="749" spans="2:3" x14ac:dyDescent="0.25">
      <c r="B749" s="260">
        <v>686</v>
      </c>
      <c r="C749" s="259">
        <v>88.414880642861959</v>
      </c>
    </row>
    <row r="750" spans="2:3" x14ac:dyDescent="0.25">
      <c r="B750" s="260">
        <v>687</v>
      </c>
      <c r="C750" s="259">
        <v>114.54489074274946</v>
      </c>
    </row>
    <row r="751" spans="2:3" x14ac:dyDescent="0.25">
      <c r="B751" s="260">
        <v>688</v>
      </c>
      <c r="C751" s="259">
        <v>143.6700130164638</v>
      </c>
    </row>
    <row r="752" spans="2:3" x14ac:dyDescent="0.25">
      <c r="B752" s="260">
        <v>689</v>
      </c>
      <c r="C752" s="259">
        <v>96.753669927906145</v>
      </c>
    </row>
    <row r="753" spans="2:3" x14ac:dyDescent="0.25">
      <c r="B753" s="260">
        <v>690</v>
      </c>
      <c r="C753" s="259">
        <v>132.56368907379488</v>
      </c>
    </row>
    <row r="754" spans="2:3" x14ac:dyDescent="0.25">
      <c r="B754" s="260">
        <v>691</v>
      </c>
      <c r="C754" s="259">
        <v>90.138666491832055</v>
      </c>
    </row>
    <row r="755" spans="2:3" x14ac:dyDescent="0.25">
      <c r="B755" s="260">
        <v>692</v>
      </c>
      <c r="C755" s="259">
        <v>110.95320213854473</v>
      </c>
    </row>
    <row r="756" spans="2:3" x14ac:dyDescent="0.25">
      <c r="B756" s="260">
        <v>693</v>
      </c>
      <c r="C756" s="259">
        <v>52.154583948426392</v>
      </c>
    </row>
    <row r="757" spans="2:3" x14ac:dyDescent="0.25">
      <c r="B757" s="260">
        <v>694</v>
      </c>
      <c r="C757" s="259">
        <v>111.87530603711924</v>
      </c>
    </row>
    <row r="758" spans="2:3" x14ac:dyDescent="0.25">
      <c r="B758" s="260">
        <v>695</v>
      </c>
      <c r="C758" s="259">
        <v>94.819910835435351</v>
      </c>
    </row>
    <row r="759" spans="2:3" x14ac:dyDescent="0.25">
      <c r="B759" s="260">
        <v>696</v>
      </c>
      <c r="C759" s="259">
        <v>119.82983318814028</v>
      </c>
    </row>
    <row r="760" spans="2:3" x14ac:dyDescent="0.25">
      <c r="B760" s="260">
        <v>697</v>
      </c>
      <c r="C760" s="259">
        <v>109.36575743581085</v>
      </c>
    </row>
    <row r="761" spans="2:3" x14ac:dyDescent="0.25">
      <c r="B761" s="260">
        <v>698</v>
      </c>
      <c r="C761" s="259">
        <v>79.103475904998561</v>
      </c>
    </row>
    <row r="762" spans="2:3" x14ac:dyDescent="0.25">
      <c r="B762" s="260">
        <v>699</v>
      </c>
      <c r="C762" s="259">
        <v>107.50144926494697</v>
      </c>
    </row>
    <row r="763" spans="2:3" x14ac:dyDescent="0.25">
      <c r="B763" s="260">
        <v>700</v>
      </c>
      <c r="C763" s="259">
        <v>110.34879931955388</v>
      </c>
    </row>
    <row r="764" spans="2:3" x14ac:dyDescent="0.25">
      <c r="B764" s="260">
        <v>701</v>
      </c>
      <c r="C764" s="259">
        <v>110.37726118873918</v>
      </c>
    </row>
    <row r="765" spans="2:3" x14ac:dyDescent="0.25">
      <c r="B765" s="260">
        <v>702</v>
      </c>
      <c r="C765" s="259">
        <v>122.63378866513982</v>
      </c>
    </row>
    <row r="766" spans="2:3" x14ac:dyDescent="0.25">
      <c r="B766" s="260">
        <v>703</v>
      </c>
      <c r="C766" s="259">
        <v>111.10764547346372</v>
      </c>
    </row>
    <row r="767" spans="2:3" x14ac:dyDescent="0.25">
      <c r="B767" s="260">
        <v>704</v>
      </c>
      <c r="C767" s="259">
        <v>150.71796683801838</v>
      </c>
    </row>
    <row r="768" spans="2:3" x14ac:dyDescent="0.25">
      <c r="B768" s="260">
        <v>705</v>
      </c>
      <c r="C768" s="259">
        <v>109.04939168489989</v>
      </c>
    </row>
    <row r="769" spans="2:3" x14ac:dyDescent="0.25">
      <c r="B769" s="260">
        <v>706</v>
      </c>
      <c r="C769" s="259">
        <v>127.95634361595424</v>
      </c>
    </row>
    <row r="770" spans="2:3" x14ac:dyDescent="0.25">
      <c r="B770" s="260">
        <v>707</v>
      </c>
      <c r="C770" s="259">
        <v>115.16752558639323</v>
      </c>
    </row>
    <row r="771" spans="2:3" x14ac:dyDescent="0.25">
      <c r="B771" s="260">
        <v>708</v>
      </c>
      <c r="C771" s="259">
        <v>122.15017860081768</v>
      </c>
    </row>
    <row r="772" spans="2:3" x14ac:dyDescent="0.25">
      <c r="B772" s="260">
        <v>709</v>
      </c>
      <c r="C772" s="259">
        <v>151.95967564040606</v>
      </c>
    </row>
    <row r="773" spans="2:3" x14ac:dyDescent="0.25">
      <c r="B773" s="260">
        <v>710</v>
      </c>
      <c r="C773" s="259">
        <v>124.49950812250356</v>
      </c>
    </row>
    <row r="774" spans="2:3" x14ac:dyDescent="0.25">
      <c r="B774" s="260">
        <v>711</v>
      </c>
      <c r="C774" s="259">
        <v>124.83223877333771</v>
      </c>
    </row>
    <row r="775" spans="2:3" x14ac:dyDescent="0.25">
      <c r="B775" s="260">
        <v>712</v>
      </c>
      <c r="C775" s="259">
        <v>113.93275706917993</v>
      </c>
    </row>
    <row r="776" spans="2:3" x14ac:dyDescent="0.25">
      <c r="B776" s="260">
        <v>713</v>
      </c>
      <c r="C776" s="259">
        <v>147.21268167237145</v>
      </c>
    </row>
    <row r="777" spans="2:3" x14ac:dyDescent="0.25">
      <c r="B777" s="260">
        <v>714</v>
      </c>
      <c r="C777" s="259">
        <v>135.91974519491652</v>
      </c>
    </row>
    <row r="778" spans="2:3" x14ac:dyDescent="0.25">
      <c r="B778" s="260">
        <v>715</v>
      </c>
      <c r="C778" s="259">
        <v>127.80973426200742</v>
      </c>
    </row>
    <row r="779" spans="2:3" x14ac:dyDescent="0.25">
      <c r="B779" s="260">
        <v>716</v>
      </c>
      <c r="C779" s="259">
        <v>112.76034104719822</v>
      </c>
    </row>
    <row r="780" spans="2:3" x14ac:dyDescent="0.25">
      <c r="B780" s="260">
        <v>717</v>
      </c>
      <c r="C780" s="259">
        <v>60.392961398662194</v>
      </c>
    </row>
    <row r="781" spans="2:3" x14ac:dyDescent="0.25">
      <c r="B781" s="260">
        <v>718</v>
      </c>
      <c r="C781" s="259">
        <v>75.081712983900175</v>
      </c>
    </row>
    <row r="782" spans="2:3" x14ac:dyDescent="0.25">
      <c r="B782" s="260">
        <v>719</v>
      </c>
      <c r="C782" s="259">
        <v>143.5984514224395</v>
      </c>
    </row>
    <row r="783" spans="2:3" x14ac:dyDescent="0.25">
      <c r="B783" s="260">
        <v>720</v>
      </c>
      <c r="C783" s="259">
        <v>140.07406755665204</v>
      </c>
    </row>
    <row r="784" spans="2:3" x14ac:dyDescent="0.25">
      <c r="B784" s="260">
        <v>721</v>
      </c>
      <c r="C784" s="259">
        <v>81.490792561518987</v>
      </c>
    </row>
    <row r="785" spans="2:3" x14ac:dyDescent="0.25">
      <c r="B785" s="260">
        <v>722</v>
      </c>
      <c r="C785" s="259">
        <v>119.41841515633432</v>
      </c>
    </row>
    <row r="786" spans="2:3" x14ac:dyDescent="0.25">
      <c r="B786" s="260">
        <v>723</v>
      </c>
      <c r="C786" s="259">
        <v>139.99721396503472</v>
      </c>
    </row>
    <row r="787" spans="2:3" x14ac:dyDescent="0.25">
      <c r="B787" s="260">
        <v>724</v>
      </c>
      <c r="C787" s="259">
        <v>117.43448639383132</v>
      </c>
    </row>
    <row r="788" spans="2:3" x14ac:dyDescent="0.25">
      <c r="B788" s="260">
        <v>725</v>
      </c>
      <c r="C788" s="259">
        <v>79.399272353258681</v>
      </c>
    </row>
    <row r="789" spans="2:3" x14ac:dyDescent="0.25">
      <c r="B789" s="260">
        <v>726</v>
      </c>
      <c r="C789" s="259">
        <v>148.24263559430742</v>
      </c>
    </row>
    <row r="790" spans="2:3" x14ac:dyDescent="0.25">
      <c r="B790" s="260">
        <v>727</v>
      </c>
      <c r="C790" s="259">
        <v>130.91699650357668</v>
      </c>
    </row>
    <row r="791" spans="2:3" x14ac:dyDescent="0.25">
      <c r="B791" s="260">
        <v>728</v>
      </c>
      <c r="C791" s="259">
        <v>167.66729489438745</v>
      </c>
    </row>
    <row r="792" spans="2:3" x14ac:dyDescent="0.25">
      <c r="B792" s="260">
        <v>729</v>
      </c>
      <c r="C792" s="259">
        <v>109.45739004124339</v>
      </c>
    </row>
    <row r="793" spans="2:3" x14ac:dyDescent="0.25">
      <c r="B793" s="260">
        <v>730</v>
      </c>
      <c r="C793" s="259">
        <v>118.71343010602011</v>
      </c>
    </row>
    <row r="794" spans="2:3" x14ac:dyDescent="0.25">
      <c r="B794" s="260">
        <v>731</v>
      </c>
      <c r="C794" s="259">
        <v>96.727523588807387</v>
      </c>
    </row>
    <row r="795" spans="2:3" x14ac:dyDescent="0.25">
      <c r="B795" s="260">
        <v>732</v>
      </c>
      <c r="C795" s="259">
        <v>110.2446323798506</v>
      </c>
    </row>
    <row r="796" spans="2:3" x14ac:dyDescent="0.25">
      <c r="B796" s="260">
        <v>733</v>
      </c>
      <c r="C796" s="259">
        <v>148.52004069114398</v>
      </c>
    </row>
    <row r="797" spans="2:3" x14ac:dyDescent="0.25">
      <c r="B797" s="260">
        <v>734</v>
      </c>
      <c r="C797" s="259">
        <v>140.34534429283562</v>
      </c>
    </row>
    <row r="798" spans="2:3" x14ac:dyDescent="0.25">
      <c r="B798" s="260">
        <v>735</v>
      </c>
      <c r="C798" s="259">
        <v>132.93979161527577</v>
      </c>
    </row>
    <row r="799" spans="2:3" x14ac:dyDescent="0.25">
      <c r="B799" s="260">
        <v>736</v>
      </c>
      <c r="C799" s="259">
        <v>107.07199991845496</v>
      </c>
    </row>
    <row r="800" spans="2:3" x14ac:dyDescent="0.25">
      <c r="B800" s="260">
        <v>737</v>
      </c>
      <c r="C800" s="259">
        <v>115.7181844381349</v>
      </c>
    </row>
    <row r="801" spans="2:3" x14ac:dyDescent="0.25">
      <c r="B801" s="260">
        <v>738</v>
      </c>
      <c r="C801" s="259">
        <v>77.929900085566175</v>
      </c>
    </row>
    <row r="802" spans="2:3" x14ac:dyDescent="0.25">
      <c r="B802" s="260">
        <v>739</v>
      </c>
      <c r="C802" s="259">
        <v>93.478105208276133</v>
      </c>
    </row>
    <row r="803" spans="2:3" x14ac:dyDescent="0.25">
      <c r="B803" s="260">
        <v>740</v>
      </c>
      <c r="C803" s="259">
        <v>95.273492130728584</v>
      </c>
    </row>
    <row r="804" spans="2:3" x14ac:dyDescent="0.25">
      <c r="B804" s="260">
        <v>741</v>
      </c>
      <c r="C804" s="259">
        <v>162.07065465410136</v>
      </c>
    </row>
    <row r="805" spans="2:3" x14ac:dyDescent="0.25">
      <c r="B805" s="260">
        <v>742</v>
      </c>
      <c r="C805" s="259">
        <v>71.862499155562887</v>
      </c>
    </row>
    <row r="806" spans="2:3" x14ac:dyDescent="0.25">
      <c r="B806" s="260">
        <v>743</v>
      </c>
      <c r="C806" s="259">
        <v>151.22674503932356</v>
      </c>
    </row>
    <row r="807" spans="2:3" x14ac:dyDescent="0.25">
      <c r="B807" s="260">
        <v>744</v>
      </c>
      <c r="C807" s="259">
        <v>95.67657491510468</v>
      </c>
    </row>
    <row r="808" spans="2:3" x14ac:dyDescent="0.25">
      <c r="B808" s="260">
        <v>745</v>
      </c>
      <c r="C808" s="259">
        <v>137.01423786812779</v>
      </c>
    </row>
    <row r="809" spans="2:3" x14ac:dyDescent="0.25">
      <c r="B809" s="260">
        <v>746</v>
      </c>
      <c r="C809" s="259">
        <v>154.16548403856518</v>
      </c>
    </row>
    <row r="810" spans="2:3" x14ac:dyDescent="0.25">
      <c r="B810" s="260">
        <v>747</v>
      </c>
      <c r="C810" s="259">
        <v>163.61066102631656</v>
      </c>
    </row>
    <row r="811" spans="2:3" x14ac:dyDescent="0.25">
      <c r="B811" s="260">
        <v>748</v>
      </c>
      <c r="C811" s="259">
        <v>72.939267518007711</v>
      </c>
    </row>
    <row r="812" spans="2:3" x14ac:dyDescent="0.25">
      <c r="B812" s="260">
        <v>749</v>
      </c>
      <c r="C812" s="259">
        <v>112.84633271836181</v>
      </c>
    </row>
    <row r="813" spans="2:3" x14ac:dyDescent="0.25">
      <c r="B813" s="260">
        <v>750</v>
      </c>
      <c r="C813" s="259">
        <v>119.12926712156083</v>
      </c>
    </row>
    <row r="814" spans="2:3" x14ac:dyDescent="0.25">
      <c r="B814" s="260">
        <v>751</v>
      </c>
      <c r="C814" s="259">
        <v>99.962917308732386</v>
      </c>
    </row>
    <row r="815" spans="2:3" x14ac:dyDescent="0.25">
      <c r="B815" s="260">
        <v>752</v>
      </c>
      <c r="C815" s="259">
        <v>171.19834455923521</v>
      </c>
    </row>
    <row r="816" spans="2:3" x14ac:dyDescent="0.25">
      <c r="B816" s="260">
        <v>753</v>
      </c>
      <c r="C816" s="259">
        <v>109.10663392791007</v>
      </c>
    </row>
    <row r="817" spans="2:3" x14ac:dyDescent="0.25">
      <c r="B817" s="260">
        <v>754</v>
      </c>
      <c r="C817" s="259">
        <v>111.23459222111924</v>
      </c>
    </row>
    <row r="818" spans="2:3" x14ac:dyDescent="0.25">
      <c r="B818" s="260">
        <v>755</v>
      </c>
      <c r="C818" s="259">
        <v>128.18755908403119</v>
      </c>
    </row>
    <row r="819" spans="2:3" x14ac:dyDescent="0.25">
      <c r="B819" s="260">
        <v>756</v>
      </c>
      <c r="C819" s="259">
        <v>117.8153446314921</v>
      </c>
    </row>
    <row r="820" spans="2:3" x14ac:dyDescent="0.25">
      <c r="B820" s="260">
        <v>757</v>
      </c>
      <c r="C820" s="259">
        <v>125.38849649270348</v>
      </c>
    </row>
    <row r="821" spans="2:3" x14ac:dyDescent="0.25">
      <c r="B821" s="260">
        <v>758</v>
      </c>
      <c r="C821" s="259">
        <v>59.07862968749734</v>
      </c>
    </row>
    <row r="822" spans="2:3" x14ac:dyDescent="0.25">
      <c r="B822" s="260">
        <v>759</v>
      </c>
      <c r="C822" s="259">
        <v>135.05017173356686</v>
      </c>
    </row>
    <row r="823" spans="2:3" x14ac:dyDescent="0.25">
      <c r="B823" s="260">
        <v>760</v>
      </c>
      <c r="C823" s="259">
        <v>146.01442873300104</v>
      </c>
    </row>
    <row r="824" spans="2:3" x14ac:dyDescent="0.25">
      <c r="B824" s="260">
        <v>761</v>
      </c>
      <c r="C824" s="259">
        <v>146.5192416416098</v>
      </c>
    </row>
    <row r="825" spans="2:3" x14ac:dyDescent="0.25">
      <c r="B825" s="260">
        <v>762</v>
      </c>
      <c r="C825" s="259">
        <v>139.85116956902789</v>
      </c>
    </row>
    <row r="826" spans="2:3" x14ac:dyDescent="0.25">
      <c r="B826" s="260">
        <v>763</v>
      </c>
      <c r="C826" s="259">
        <v>156.65014691087754</v>
      </c>
    </row>
    <row r="827" spans="2:3" x14ac:dyDescent="0.25">
      <c r="B827" s="260">
        <v>764</v>
      </c>
      <c r="C827" s="259">
        <v>143.52122746886087</v>
      </c>
    </row>
    <row r="828" spans="2:3" x14ac:dyDescent="0.25">
      <c r="B828" s="260">
        <v>765</v>
      </c>
      <c r="C828" s="259">
        <v>113.56610886060692</v>
      </c>
    </row>
    <row r="829" spans="2:3" x14ac:dyDescent="0.25">
      <c r="B829" s="260">
        <v>766</v>
      </c>
      <c r="C829" s="259">
        <v>113.47513667828562</v>
      </c>
    </row>
    <row r="830" spans="2:3" x14ac:dyDescent="0.25">
      <c r="B830" s="260">
        <v>767</v>
      </c>
      <c r="C830" s="259">
        <v>126.74809175195081</v>
      </c>
    </row>
    <row r="831" spans="2:3" x14ac:dyDescent="0.25">
      <c r="B831" s="260">
        <v>768</v>
      </c>
      <c r="C831" s="259">
        <v>91.512636184871241</v>
      </c>
    </row>
    <row r="832" spans="2:3" x14ac:dyDescent="0.25">
      <c r="B832" s="260">
        <v>769</v>
      </c>
      <c r="C832" s="259">
        <v>65.360748555221321</v>
      </c>
    </row>
    <row r="833" spans="2:3" x14ac:dyDescent="0.25">
      <c r="B833" s="260">
        <v>770</v>
      </c>
      <c r="C833" s="259">
        <v>116.87074755784758</v>
      </c>
    </row>
    <row r="834" spans="2:3" x14ac:dyDescent="0.25">
      <c r="B834" s="260">
        <v>771</v>
      </c>
      <c r="C834" s="259">
        <v>152.84910128180522</v>
      </c>
    </row>
    <row r="835" spans="2:3" x14ac:dyDescent="0.25">
      <c r="B835" s="260">
        <v>772</v>
      </c>
      <c r="C835" s="259">
        <v>111.45798856524286</v>
      </c>
    </row>
    <row r="836" spans="2:3" x14ac:dyDescent="0.25">
      <c r="B836" s="260">
        <v>773</v>
      </c>
      <c r="C836" s="259">
        <v>108.07125607095116</v>
      </c>
    </row>
    <row r="837" spans="2:3" x14ac:dyDescent="0.25">
      <c r="B837" s="260">
        <v>774</v>
      </c>
      <c r="C837" s="259">
        <v>101.55443417880331</v>
      </c>
    </row>
    <row r="838" spans="2:3" x14ac:dyDescent="0.25">
      <c r="B838" s="260">
        <v>775</v>
      </c>
      <c r="C838" s="259">
        <v>117.74508936254755</v>
      </c>
    </row>
    <row r="839" spans="2:3" x14ac:dyDescent="0.25">
      <c r="B839" s="260">
        <v>776</v>
      </c>
      <c r="C839" s="259">
        <v>139.62049212993884</v>
      </c>
    </row>
    <row r="840" spans="2:3" x14ac:dyDescent="0.25">
      <c r="B840" s="260">
        <v>777</v>
      </c>
      <c r="C840" s="259">
        <v>109.13936075631155</v>
      </c>
    </row>
    <row r="841" spans="2:3" x14ac:dyDescent="0.25">
      <c r="B841" s="260">
        <v>778</v>
      </c>
      <c r="C841" s="259">
        <v>130.68038632560078</v>
      </c>
    </row>
    <row r="842" spans="2:3" x14ac:dyDescent="0.25">
      <c r="B842" s="260">
        <v>779</v>
      </c>
      <c r="C842" s="259">
        <v>129.76787861517036</v>
      </c>
    </row>
    <row r="843" spans="2:3" x14ac:dyDescent="0.25">
      <c r="B843" s="260">
        <v>780</v>
      </c>
      <c r="C843" s="259">
        <v>133.13546081242464</v>
      </c>
    </row>
    <row r="844" spans="2:3" x14ac:dyDescent="0.25">
      <c r="B844" s="260">
        <v>781</v>
      </c>
      <c r="C844" s="259">
        <v>132.87131234857497</v>
      </c>
    </row>
    <row r="845" spans="2:3" x14ac:dyDescent="0.25">
      <c r="B845" s="260">
        <v>782</v>
      </c>
      <c r="C845" s="259">
        <v>100.68959247810596</v>
      </c>
    </row>
    <row r="846" spans="2:3" x14ac:dyDescent="0.25">
      <c r="B846" s="260">
        <v>783</v>
      </c>
      <c r="C846" s="259">
        <v>120.93361847041939</v>
      </c>
    </row>
    <row r="847" spans="2:3" x14ac:dyDescent="0.25">
      <c r="B847" s="260">
        <v>784</v>
      </c>
      <c r="C847" s="259">
        <v>100.82702859923349</v>
      </c>
    </row>
    <row r="848" spans="2:3" x14ac:dyDescent="0.25">
      <c r="B848" s="260">
        <v>785</v>
      </c>
      <c r="C848" s="259">
        <v>141.04781431130127</v>
      </c>
    </row>
    <row r="849" spans="2:3" x14ac:dyDescent="0.25">
      <c r="B849" s="260">
        <v>786</v>
      </c>
      <c r="C849" s="259">
        <v>161.47630214242378</v>
      </c>
    </row>
    <row r="850" spans="2:3" x14ac:dyDescent="0.25">
      <c r="B850" s="260">
        <v>787</v>
      </c>
      <c r="C850" s="259">
        <v>88.363779015559899</v>
      </c>
    </row>
    <row r="851" spans="2:3" x14ac:dyDescent="0.25">
      <c r="B851" s="260">
        <v>788</v>
      </c>
      <c r="C851" s="259">
        <v>136.34027049694791</v>
      </c>
    </row>
    <row r="852" spans="2:3" x14ac:dyDescent="0.25">
      <c r="B852" s="260">
        <v>789</v>
      </c>
      <c r="C852" s="259">
        <v>153.98793316281191</v>
      </c>
    </row>
    <row r="853" spans="2:3" x14ac:dyDescent="0.25">
      <c r="B853" s="260">
        <v>790</v>
      </c>
      <c r="C853" s="259">
        <v>136.08916316600721</v>
      </c>
    </row>
    <row r="854" spans="2:3" x14ac:dyDescent="0.25">
      <c r="B854" s="260">
        <v>791</v>
      </c>
      <c r="C854" s="259">
        <v>127.55383203525312</v>
      </c>
    </row>
    <row r="855" spans="2:3" x14ac:dyDescent="0.25">
      <c r="B855" s="260">
        <v>792</v>
      </c>
      <c r="C855" s="259">
        <v>96.781147402143475</v>
      </c>
    </row>
    <row r="856" spans="2:3" x14ac:dyDescent="0.25">
      <c r="B856" s="260">
        <v>793</v>
      </c>
      <c r="C856" s="259">
        <v>110.66148351570068</v>
      </c>
    </row>
    <row r="857" spans="2:3" x14ac:dyDescent="0.25">
      <c r="B857" s="260">
        <v>794</v>
      </c>
      <c r="C857" s="259">
        <v>127.25880276322256</v>
      </c>
    </row>
    <row r="858" spans="2:3" x14ac:dyDescent="0.25">
      <c r="B858" s="260">
        <v>795</v>
      </c>
      <c r="C858" s="259">
        <v>108.3021154304403</v>
      </c>
    </row>
    <row r="859" spans="2:3" x14ac:dyDescent="0.25">
      <c r="B859" s="260">
        <v>796</v>
      </c>
      <c r="C859" s="259">
        <v>115.17020876866135</v>
      </c>
    </row>
    <row r="860" spans="2:3" x14ac:dyDescent="0.25">
      <c r="B860" s="260">
        <v>797</v>
      </c>
      <c r="C860" s="259">
        <v>112.38126879999569</v>
      </c>
    </row>
    <row r="861" spans="2:3" x14ac:dyDescent="0.25">
      <c r="B861" s="260">
        <v>798</v>
      </c>
      <c r="C861" s="259">
        <v>128.22200938400346</v>
      </c>
    </row>
    <row r="862" spans="2:3" x14ac:dyDescent="0.25">
      <c r="B862" s="260">
        <v>799</v>
      </c>
      <c r="C862" s="259">
        <v>102.05782779578564</v>
      </c>
    </row>
    <row r="863" spans="2:3" x14ac:dyDescent="0.25">
      <c r="B863" s="260">
        <v>800</v>
      </c>
      <c r="C863" s="259">
        <v>106.02003202172547</v>
      </c>
    </row>
    <row r="864" spans="2:3" x14ac:dyDescent="0.25">
      <c r="B864" s="260">
        <v>801</v>
      </c>
      <c r="C864" s="259">
        <v>139.59517037529793</v>
      </c>
    </row>
    <row r="865" spans="2:3" x14ac:dyDescent="0.25">
      <c r="B865" s="260">
        <v>802</v>
      </c>
      <c r="C865" s="259">
        <v>112.73251824065618</v>
      </c>
    </row>
    <row r="866" spans="2:3" x14ac:dyDescent="0.25">
      <c r="B866" s="260">
        <v>803</v>
      </c>
      <c r="C866" s="259">
        <v>72.987261988457533</v>
      </c>
    </row>
    <row r="867" spans="2:3" x14ac:dyDescent="0.25">
      <c r="B867" s="260">
        <v>804</v>
      </c>
      <c r="C867" s="259">
        <v>127.4124927635831</v>
      </c>
    </row>
    <row r="868" spans="2:3" x14ac:dyDescent="0.25">
      <c r="B868" s="260">
        <v>805</v>
      </c>
      <c r="C868" s="259">
        <v>147.49406750765513</v>
      </c>
    </row>
    <row r="869" spans="2:3" x14ac:dyDescent="0.25">
      <c r="B869" s="260">
        <v>806</v>
      </c>
      <c r="C869" s="259">
        <v>120.71695923223707</v>
      </c>
    </row>
    <row r="870" spans="2:3" x14ac:dyDescent="0.25">
      <c r="B870" s="260">
        <v>807</v>
      </c>
      <c r="C870" s="259">
        <v>94.276930261352305</v>
      </c>
    </row>
    <row r="871" spans="2:3" x14ac:dyDescent="0.25">
      <c r="B871" s="260">
        <v>808</v>
      </c>
      <c r="C871" s="259">
        <v>138.17817660924987</v>
      </c>
    </row>
    <row r="872" spans="2:3" x14ac:dyDescent="0.25">
      <c r="B872" s="260">
        <v>809</v>
      </c>
      <c r="C872" s="259">
        <v>165.32452178410546</v>
      </c>
    </row>
    <row r="873" spans="2:3" x14ac:dyDescent="0.25">
      <c r="B873" s="260">
        <v>810</v>
      </c>
      <c r="C873" s="259">
        <v>127.69119470691999</v>
      </c>
    </row>
    <row r="874" spans="2:3" x14ac:dyDescent="0.25">
      <c r="B874" s="260">
        <v>811</v>
      </c>
      <c r="C874" s="259">
        <v>115.95280918551309</v>
      </c>
    </row>
    <row r="875" spans="2:3" x14ac:dyDescent="0.25">
      <c r="B875" s="260">
        <v>812</v>
      </c>
      <c r="C875" s="259">
        <v>73.996127206442182</v>
      </c>
    </row>
    <row r="876" spans="2:3" x14ac:dyDescent="0.25">
      <c r="B876" s="260">
        <v>813</v>
      </c>
      <c r="C876" s="259">
        <v>95.95449279253819</v>
      </c>
    </row>
    <row r="877" spans="2:3" x14ac:dyDescent="0.25">
      <c r="B877" s="260">
        <v>814</v>
      </c>
      <c r="C877" s="259">
        <v>131.8958213549821</v>
      </c>
    </row>
    <row r="878" spans="2:3" x14ac:dyDescent="0.25">
      <c r="B878" s="260">
        <v>815</v>
      </c>
      <c r="C878" s="259">
        <v>125.08327535760424</v>
      </c>
    </row>
    <row r="879" spans="2:3" x14ac:dyDescent="0.25">
      <c r="B879" s="260">
        <v>816</v>
      </c>
      <c r="C879" s="259">
        <v>163.49283449811907</v>
      </c>
    </row>
    <row r="880" spans="2:3" x14ac:dyDescent="0.25">
      <c r="B880" s="260">
        <v>817</v>
      </c>
      <c r="C880" s="259">
        <v>111.75161169145221</v>
      </c>
    </row>
    <row r="881" spans="2:3" x14ac:dyDescent="0.25">
      <c r="B881" s="260">
        <v>818</v>
      </c>
      <c r="C881" s="259">
        <v>104.93642375021678</v>
      </c>
    </row>
    <row r="882" spans="2:3" x14ac:dyDescent="0.25">
      <c r="B882" s="260">
        <v>819</v>
      </c>
      <c r="C882" s="259">
        <v>101.54750921731991</v>
      </c>
    </row>
    <row r="883" spans="2:3" x14ac:dyDescent="0.25">
      <c r="B883" s="260">
        <v>820</v>
      </c>
      <c r="C883" s="259">
        <v>111.40787615347088</v>
      </c>
    </row>
    <row r="884" spans="2:3" x14ac:dyDescent="0.25">
      <c r="B884" s="260">
        <v>821</v>
      </c>
      <c r="C884" s="259">
        <v>136.66944951217309</v>
      </c>
    </row>
    <row r="885" spans="2:3" x14ac:dyDescent="0.25">
      <c r="B885" s="260">
        <v>822</v>
      </c>
      <c r="C885" s="259">
        <v>158.27088749873826</v>
      </c>
    </row>
    <row r="886" spans="2:3" x14ac:dyDescent="0.25">
      <c r="B886" s="260">
        <v>823</v>
      </c>
      <c r="C886" s="259">
        <v>134.12959300087891</v>
      </c>
    </row>
    <row r="887" spans="2:3" x14ac:dyDescent="0.25">
      <c r="B887" s="260">
        <v>824</v>
      </c>
      <c r="C887" s="259">
        <v>151.9736049372768</v>
      </c>
    </row>
    <row r="888" spans="2:3" x14ac:dyDescent="0.25">
      <c r="B888" s="260">
        <v>825</v>
      </c>
      <c r="C888" s="259">
        <v>139.58145371720732</v>
      </c>
    </row>
    <row r="889" spans="2:3" x14ac:dyDescent="0.25">
      <c r="B889" s="260">
        <v>826</v>
      </c>
      <c r="C889" s="259">
        <v>85.474390936883736</v>
      </c>
    </row>
    <row r="890" spans="2:3" x14ac:dyDescent="0.25">
      <c r="B890" s="260">
        <v>827</v>
      </c>
      <c r="C890" s="259">
        <v>115.93011185448711</v>
      </c>
    </row>
    <row r="891" spans="2:3" x14ac:dyDescent="0.25">
      <c r="B891" s="260">
        <v>828</v>
      </c>
      <c r="C891" s="259">
        <v>136.94832653007643</v>
      </c>
    </row>
    <row r="892" spans="2:3" x14ac:dyDescent="0.25">
      <c r="B892" s="260">
        <v>829</v>
      </c>
      <c r="C892" s="259">
        <v>117.05231592459573</v>
      </c>
    </row>
    <row r="893" spans="2:3" x14ac:dyDescent="0.25">
      <c r="B893" s="260">
        <v>830</v>
      </c>
      <c r="C893" s="259">
        <v>144.44753095243277</v>
      </c>
    </row>
    <row r="894" spans="2:3" x14ac:dyDescent="0.25">
      <c r="B894" s="260">
        <v>831</v>
      </c>
      <c r="C894" s="259">
        <v>186.33733893083155</v>
      </c>
    </row>
    <row r="895" spans="2:3" x14ac:dyDescent="0.25">
      <c r="B895" s="260">
        <v>832</v>
      </c>
      <c r="C895" s="259">
        <v>120.02406037089185</v>
      </c>
    </row>
    <row r="896" spans="2:3" x14ac:dyDescent="0.25">
      <c r="B896" s="260">
        <v>833</v>
      </c>
      <c r="C896" s="259">
        <v>121.71458661583237</v>
      </c>
    </row>
    <row r="897" spans="2:3" x14ac:dyDescent="0.25">
      <c r="B897" s="260">
        <v>834</v>
      </c>
      <c r="C897" s="259">
        <v>104.99358668776716</v>
      </c>
    </row>
    <row r="898" spans="2:3" x14ac:dyDescent="0.25">
      <c r="B898" s="260">
        <v>835</v>
      </c>
      <c r="C898" s="259">
        <v>142.28729862071177</v>
      </c>
    </row>
    <row r="899" spans="2:3" x14ac:dyDescent="0.25">
      <c r="B899" s="260">
        <v>836</v>
      </c>
      <c r="C899" s="259">
        <v>99.507425488958972</v>
      </c>
    </row>
    <row r="900" spans="2:3" x14ac:dyDescent="0.25">
      <c r="B900" s="260">
        <v>837</v>
      </c>
      <c r="C900" s="259">
        <v>92.913820748338964</v>
      </c>
    </row>
    <row r="901" spans="2:3" x14ac:dyDescent="0.25">
      <c r="B901" s="260">
        <v>838</v>
      </c>
      <c r="C901" s="259">
        <v>128.90882455039483</v>
      </c>
    </row>
    <row r="902" spans="2:3" x14ac:dyDescent="0.25">
      <c r="B902" s="260">
        <v>839</v>
      </c>
      <c r="C902" s="259">
        <v>111.23990215555736</v>
      </c>
    </row>
    <row r="903" spans="2:3" x14ac:dyDescent="0.25">
      <c r="B903" s="260">
        <v>840</v>
      </c>
      <c r="C903" s="259">
        <v>128.042713073485</v>
      </c>
    </row>
    <row r="904" spans="2:3" x14ac:dyDescent="0.25">
      <c r="B904" s="260">
        <v>841</v>
      </c>
      <c r="C904" s="259">
        <v>173.75580564720383</v>
      </c>
    </row>
    <row r="905" spans="2:3" x14ac:dyDescent="0.25">
      <c r="B905" s="260">
        <v>842</v>
      </c>
      <c r="C905" s="259">
        <v>159.90992703492637</v>
      </c>
    </row>
    <row r="906" spans="2:3" x14ac:dyDescent="0.25">
      <c r="B906" s="260">
        <v>843</v>
      </c>
      <c r="C906" s="259">
        <v>149.71295253754008</v>
      </c>
    </row>
    <row r="907" spans="2:3" x14ac:dyDescent="0.25">
      <c r="B907" s="260">
        <v>844</v>
      </c>
      <c r="C907" s="259">
        <v>118.50464901266783</v>
      </c>
    </row>
    <row r="908" spans="2:3" x14ac:dyDescent="0.25">
      <c r="B908" s="260">
        <v>845</v>
      </c>
      <c r="C908" s="259">
        <v>121.47616166749708</v>
      </c>
    </row>
    <row r="909" spans="2:3" x14ac:dyDescent="0.25">
      <c r="B909" s="260">
        <v>846</v>
      </c>
      <c r="C909" s="259">
        <v>148.73086500560396</v>
      </c>
    </row>
    <row r="910" spans="2:3" x14ac:dyDescent="0.25">
      <c r="B910" s="260">
        <v>847</v>
      </c>
      <c r="C910" s="259">
        <v>157.00996968996731</v>
      </c>
    </row>
    <row r="911" spans="2:3" x14ac:dyDescent="0.25">
      <c r="B911" s="260">
        <v>848</v>
      </c>
      <c r="C911" s="259">
        <v>112.74468675768634</v>
      </c>
    </row>
    <row r="912" spans="2:3" x14ac:dyDescent="0.25">
      <c r="B912" s="260">
        <v>849</v>
      </c>
      <c r="C912" s="259">
        <v>91.142611034815289</v>
      </c>
    </row>
    <row r="913" spans="2:3" x14ac:dyDescent="0.25">
      <c r="B913" s="260">
        <v>850</v>
      </c>
      <c r="C913" s="259">
        <v>111.11703339095193</v>
      </c>
    </row>
    <row r="914" spans="2:3" x14ac:dyDescent="0.25">
      <c r="B914" s="260">
        <v>851</v>
      </c>
      <c r="C914" s="259">
        <v>130.90321070297085</v>
      </c>
    </row>
    <row r="915" spans="2:3" x14ac:dyDescent="0.25">
      <c r="B915" s="260">
        <v>852</v>
      </c>
      <c r="C915" s="259">
        <v>124.50738414376434</v>
      </c>
    </row>
    <row r="916" spans="2:3" x14ac:dyDescent="0.25">
      <c r="B916" s="260">
        <v>853</v>
      </c>
      <c r="C916" s="259">
        <v>121.32732826356082</v>
      </c>
    </row>
    <row r="917" spans="2:3" x14ac:dyDescent="0.25">
      <c r="B917" s="260">
        <v>854</v>
      </c>
      <c r="C917" s="259">
        <v>75.191621215660916</v>
      </c>
    </row>
    <row r="918" spans="2:3" x14ac:dyDescent="0.25">
      <c r="B918" s="260">
        <v>855</v>
      </c>
      <c r="C918" s="259">
        <v>87.698455303479193</v>
      </c>
    </row>
    <row r="919" spans="2:3" x14ac:dyDescent="0.25">
      <c r="B919" s="260">
        <v>856</v>
      </c>
      <c r="C919" s="259">
        <v>116.74560322599376</v>
      </c>
    </row>
    <row r="920" spans="2:3" x14ac:dyDescent="0.25">
      <c r="B920" s="260">
        <v>857</v>
      </c>
      <c r="C920" s="259">
        <v>112.97573568806413</v>
      </c>
    </row>
    <row r="921" spans="2:3" x14ac:dyDescent="0.25">
      <c r="B921" s="260">
        <v>858</v>
      </c>
      <c r="C921" s="259">
        <v>143.93829666158183</v>
      </c>
    </row>
    <row r="922" spans="2:3" x14ac:dyDescent="0.25">
      <c r="B922" s="260">
        <v>859</v>
      </c>
      <c r="C922" s="259">
        <v>111.41760455634187</v>
      </c>
    </row>
    <row r="923" spans="2:3" x14ac:dyDescent="0.25">
      <c r="B923" s="260">
        <v>860</v>
      </c>
      <c r="C923" s="259">
        <v>112.88464144296826</v>
      </c>
    </row>
    <row r="924" spans="2:3" x14ac:dyDescent="0.25">
      <c r="B924" s="260">
        <v>861</v>
      </c>
      <c r="C924" s="259">
        <v>139.57391758890338</v>
      </c>
    </row>
    <row r="925" spans="2:3" x14ac:dyDescent="0.25">
      <c r="B925" s="260">
        <v>862</v>
      </c>
      <c r="C925" s="259">
        <v>112.70127359576344</v>
      </c>
    </row>
    <row r="926" spans="2:3" x14ac:dyDescent="0.25">
      <c r="B926" s="260">
        <v>863</v>
      </c>
      <c r="C926" s="259">
        <v>109.88574455109513</v>
      </c>
    </row>
    <row r="927" spans="2:3" x14ac:dyDescent="0.25">
      <c r="B927" s="260">
        <v>864</v>
      </c>
      <c r="C927" s="259">
        <v>121.77039475408853</v>
      </c>
    </row>
    <row r="928" spans="2:3" x14ac:dyDescent="0.25">
      <c r="B928" s="260">
        <v>865</v>
      </c>
      <c r="C928" s="259">
        <v>114.2158034673536</v>
      </c>
    </row>
    <row r="929" spans="2:3" x14ac:dyDescent="0.25">
      <c r="B929" s="260">
        <v>866</v>
      </c>
      <c r="C929" s="259">
        <v>118.11727910817898</v>
      </c>
    </row>
    <row r="930" spans="2:3" x14ac:dyDescent="0.25">
      <c r="B930" s="260">
        <v>867</v>
      </c>
      <c r="C930" s="259">
        <v>135.95141909152727</v>
      </c>
    </row>
    <row r="931" spans="2:3" x14ac:dyDescent="0.25">
      <c r="B931" s="260">
        <v>868</v>
      </c>
      <c r="C931" s="259">
        <v>128.9468894681944</v>
      </c>
    </row>
    <row r="932" spans="2:3" x14ac:dyDescent="0.25">
      <c r="B932" s="260">
        <v>869</v>
      </c>
      <c r="C932" s="259">
        <v>135.74772166189331</v>
      </c>
    </row>
    <row r="933" spans="2:3" x14ac:dyDescent="0.25">
      <c r="B933" s="260">
        <v>870</v>
      </c>
      <c r="C933" s="259">
        <v>148.60264085025437</v>
      </c>
    </row>
    <row r="934" spans="2:3" x14ac:dyDescent="0.25">
      <c r="B934" s="260">
        <v>871</v>
      </c>
      <c r="C934" s="259">
        <v>94.298699841651612</v>
      </c>
    </row>
    <row r="935" spans="2:3" x14ac:dyDescent="0.25">
      <c r="B935" s="260">
        <v>872</v>
      </c>
      <c r="C935" s="259">
        <v>74.291039902852518</v>
      </c>
    </row>
    <row r="936" spans="2:3" x14ac:dyDescent="0.25">
      <c r="B936" s="260">
        <v>873</v>
      </c>
      <c r="C936" s="259">
        <v>113.00568124691048</v>
      </c>
    </row>
    <row r="937" spans="2:3" x14ac:dyDescent="0.25">
      <c r="B937" s="260">
        <v>874</v>
      </c>
      <c r="C937" s="259">
        <v>114.992712245969</v>
      </c>
    </row>
    <row r="938" spans="2:3" x14ac:dyDescent="0.25">
      <c r="B938" s="260">
        <v>875</v>
      </c>
      <c r="C938" s="259">
        <v>120.8713671395668</v>
      </c>
    </row>
    <row r="939" spans="2:3" x14ac:dyDescent="0.25">
      <c r="B939" s="260">
        <v>876</v>
      </c>
      <c r="C939" s="259">
        <v>107.88603374024107</v>
      </c>
    </row>
    <row r="940" spans="2:3" x14ac:dyDescent="0.25">
      <c r="B940" s="260">
        <v>877</v>
      </c>
      <c r="C940" s="259">
        <v>87.696321932258698</v>
      </c>
    </row>
    <row r="941" spans="2:3" x14ac:dyDescent="0.25">
      <c r="B941" s="260">
        <v>878</v>
      </c>
      <c r="C941" s="259">
        <v>147.68135351798247</v>
      </c>
    </row>
    <row r="942" spans="2:3" x14ac:dyDescent="0.25">
      <c r="B942" s="260">
        <v>879</v>
      </c>
      <c r="C942" s="259">
        <v>136.20566525460885</v>
      </c>
    </row>
    <row r="943" spans="2:3" x14ac:dyDescent="0.25">
      <c r="B943" s="260">
        <v>880</v>
      </c>
      <c r="C943" s="259">
        <v>141.31128361891149</v>
      </c>
    </row>
    <row r="944" spans="2:3" x14ac:dyDescent="0.25">
      <c r="B944" s="260">
        <v>881</v>
      </c>
      <c r="C944" s="259">
        <v>100.94940644514554</v>
      </c>
    </row>
    <row r="945" spans="2:3" x14ac:dyDescent="0.25">
      <c r="B945" s="260">
        <v>882</v>
      </c>
      <c r="C945" s="259">
        <v>119.86589638150707</v>
      </c>
    </row>
    <row r="946" spans="2:3" x14ac:dyDescent="0.25">
      <c r="B946" s="260">
        <v>883</v>
      </c>
      <c r="C946" s="259">
        <v>145.27500900331657</v>
      </c>
    </row>
    <row r="947" spans="2:3" x14ac:dyDescent="0.25">
      <c r="B947" s="260">
        <v>884</v>
      </c>
      <c r="C947" s="259">
        <v>108.90121555691354</v>
      </c>
    </row>
    <row r="948" spans="2:3" x14ac:dyDescent="0.25">
      <c r="B948" s="260">
        <v>885</v>
      </c>
      <c r="C948" s="259">
        <v>102.41997968351522</v>
      </c>
    </row>
    <row r="949" spans="2:3" x14ac:dyDescent="0.25">
      <c r="B949" s="260">
        <v>886</v>
      </c>
      <c r="C949" s="259">
        <v>151.58721518792271</v>
      </c>
    </row>
    <row r="950" spans="2:3" x14ac:dyDescent="0.25">
      <c r="B950" s="260">
        <v>887</v>
      </c>
      <c r="C950" s="259">
        <v>120.95252649791391</v>
      </c>
    </row>
    <row r="951" spans="2:3" x14ac:dyDescent="0.25">
      <c r="B951" s="260">
        <v>888</v>
      </c>
      <c r="C951" s="259">
        <v>140.54058868980269</v>
      </c>
    </row>
    <row r="952" spans="2:3" x14ac:dyDescent="0.25">
      <c r="B952" s="260">
        <v>889</v>
      </c>
      <c r="C952" s="259">
        <v>46.533667865001036</v>
      </c>
    </row>
    <row r="953" spans="2:3" x14ac:dyDescent="0.25">
      <c r="B953" s="260">
        <v>890</v>
      </c>
      <c r="C953" s="259">
        <v>78.282312286978865</v>
      </c>
    </row>
    <row r="954" spans="2:3" x14ac:dyDescent="0.25">
      <c r="B954" s="260">
        <v>891</v>
      </c>
      <c r="C954" s="259">
        <v>107.08282161930828</v>
      </c>
    </row>
    <row r="955" spans="2:3" x14ac:dyDescent="0.25">
      <c r="B955" s="260">
        <v>892</v>
      </c>
      <c r="C955" s="259">
        <v>104.9917411828029</v>
      </c>
    </row>
    <row r="956" spans="2:3" x14ac:dyDescent="0.25">
      <c r="B956" s="260">
        <v>893</v>
      </c>
      <c r="C956" s="259">
        <v>99.179225557380676</v>
      </c>
    </row>
    <row r="957" spans="2:3" x14ac:dyDescent="0.25">
      <c r="B957" s="260">
        <v>894</v>
      </c>
      <c r="C957" s="259">
        <v>131.10000288859277</v>
      </c>
    </row>
    <row r="958" spans="2:3" x14ac:dyDescent="0.25">
      <c r="B958" s="260">
        <v>895</v>
      </c>
      <c r="C958" s="259">
        <v>121.53362737527756</v>
      </c>
    </row>
    <row r="959" spans="2:3" x14ac:dyDescent="0.25">
      <c r="B959" s="260">
        <v>896</v>
      </c>
      <c r="C959" s="259">
        <v>112.82523518498004</v>
      </c>
    </row>
    <row r="960" spans="2:3" x14ac:dyDescent="0.25">
      <c r="B960" s="260">
        <v>897</v>
      </c>
      <c r="C960" s="259">
        <v>159.20527675970666</v>
      </c>
    </row>
    <row r="961" spans="2:3" x14ac:dyDescent="0.25">
      <c r="B961" s="260">
        <v>898</v>
      </c>
      <c r="C961" s="259">
        <v>135.87523240648568</v>
      </c>
    </row>
    <row r="962" spans="2:3" x14ac:dyDescent="0.25">
      <c r="B962" s="260">
        <v>899</v>
      </c>
      <c r="C962" s="259">
        <v>134.40360997828878</v>
      </c>
    </row>
    <row r="963" spans="2:3" x14ac:dyDescent="0.25">
      <c r="B963" s="260">
        <v>900</v>
      </c>
      <c r="C963" s="259">
        <v>124.30261810620229</v>
      </c>
    </row>
    <row r="964" spans="2:3" x14ac:dyDescent="0.25">
      <c r="B964" s="260">
        <v>901</v>
      </c>
      <c r="C964" s="259">
        <v>97.124124251459449</v>
      </c>
    </row>
    <row r="965" spans="2:3" x14ac:dyDescent="0.25">
      <c r="B965" s="260">
        <v>902</v>
      </c>
      <c r="C965" s="259">
        <v>77.390945398001151</v>
      </c>
    </row>
    <row r="966" spans="2:3" x14ac:dyDescent="0.25">
      <c r="B966" s="260">
        <v>903</v>
      </c>
      <c r="C966" s="259">
        <v>98.581230425172649</v>
      </c>
    </row>
    <row r="967" spans="2:3" x14ac:dyDescent="0.25">
      <c r="B967" s="260">
        <v>904</v>
      </c>
      <c r="C967" s="259">
        <v>147.72740338385395</v>
      </c>
    </row>
    <row r="968" spans="2:3" x14ac:dyDescent="0.25">
      <c r="B968" s="260">
        <v>905</v>
      </c>
      <c r="C968" s="259">
        <v>168.7237279709762</v>
      </c>
    </row>
    <row r="969" spans="2:3" x14ac:dyDescent="0.25">
      <c r="B969" s="260">
        <v>906</v>
      </c>
      <c r="C969" s="259">
        <v>124.89872824742275</v>
      </c>
    </row>
    <row r="970" spans="2:3" x14ac:dyDescent="0.25">
      <c r="B970" s="260">
        <v>907</v>
      </c>
      <c r="C970" s="259">
        <v>132.43032817418612</v>
      </c>
    </row>
    <row r="971" spans="2:3" x14ac:dyDescent="0.25">
      <c r="B971" s="260">
        <v>908</v>
      </c>
      <c r="C971" s="259">
        <v>88.005990556436757</v>
      </c>
    </row>
    <row r="972" spans="2:3" x14ac:dyDescent="0.25">
      <c r="B972" s="260">
        <v>909</v>
      </c>
      <c r="C972" s="259">
        <v>101.87881226185806</v>
      </c>
    </row>
    <row r="973" spans="2:3" x14ac:dyDescent="0.25">
      <c r="B973" s="260">
        <v>910</v>
      </c>
      <c r="C973" s="259">
        <v>135.04883674916314</v>
      </c>
    </row>
    <row r="974" spans="2:3" x14ac:dyDescent="0.25">
      <c r="B974" s="260">
        <v>911</v>
      </c>
      <c r="C974" s="259">
        <v>146.84045388623838</v>
      </c>
    </row>
    <row r="975" spans="2:3" x14ac:dyDescent="0.25">
      <c r="B975" s="260">
        <v>912</v>
      </c>
      <c r="C975" s="259">
        <v>82.871021471643388</v>
      </c>
    </row>
    <row r="976" spans="2:3" x14ac:dyDescent="0.25">
      <c r="B976" s="260">
        <v>913</v>
      </c>
      <c r="C976" s="259">
        <v>139.19535427441173</v>
      </c>
    </row>
    <row r="977" spans="2:3" x14ac:dyDescent="0.25">
      <c r="B977" s="260">
        <v>914</v>
      </c>
      <c r="C977" s="259">
        <v>91.563323916965473</v>
      </c>
    </row>
    <row r="978" spans="2:3" x14ac:dyDescent="0.25">
      <c r="B978" s="260">
        <v>915</v>
      </c>
      <c r="C978" s="259">
        <v>98.281200643091779</v>
      </c>
    </row>
    <row r="979" spans="2:3" x14ac:dyDescent="0.25">
      <c r="B979" s="260">
        <v>916</v>
      </c>
      <c r="C979" s="259">
        <v>112.95415733465333</v>
      </c>
    </row>
    <row r="980" spans="2:3" x14ac:dyDescent="0.25">
      <c r="B980" s="260">
        <v>917</v>
      </c>
      <c r="C980" s="259">
        <v>136.69227683708846</v>
      </c>
    </row>
    <row r="981" spans="2:3" x14ac:dyDescent="0.25">
      <c r="B981" s="260">
        <v>918</v>
      </c>
      <c r="C981" s="259">
        <v>115.59640174626038</v>
      </c>
    </row>
    <row r="982" spans="2:3" x14ac:dyDescent="0.25">
      <c r="B982" s="260">
        <v>919</v>
      </c>
      <c r="C982" s="259">
        <v>123.92575794382691</v>
      </c>
    </row>
    <row r="983" spans="2:3" x14ac:dyDescent="0.25">
      <c r="B983" s="260">
        <v>920</v>
      </c>
      <c r="C983" s="259">
        <v>145.31103813511118</v>
      </c>
    </row>
    <row r="984" spans="2:3" x14ac:dyDescent="0.25">
      <c r="B984" s="260">
        <v>921</v>
      </c>
      <c r="C984" s="259">
        <v>95.386228115164585</v>
      </c>
    </row>
    <row r="985" spans="2:3" x14ac:dyDescent="0.25">
      <c r="B985" s="260">
        <v>922</v>
      </c>
      <c r="C985" s="259">
        <v>102.35987729831552</v>
      </c>
    </row>
    <row r="986" spans="2:3" x14ac:dyDescent="0.25">
      <c r="B986" s="260">
        <v>923</v>
      </c>
      <c r="C986" s="259">
        <v>124.02668951483031</v>
      </c>
    </row>
    <row r="987" spans="2:3" x14ac:dyDescent="0.25">
      <c r="B987" s="260">
        <v>924</v>
      </c>
      <c r="C987" s="259">
        <v>70.719948350344794</v>
      </c>
    </row>
    <row r="988" spans="2:3" x14ac:dyDescent="0.25">
      <c r="B988" s="260">
        <v>925</v>
      </c>
      <c r="C988" s="259">
        <v>106.85656026562505</v>
      </c>
    </row>
    <row r="989" spans="2:3" x14ac:dyDescent="0.25">
      <c r="B989" s="260">
        <v>926</v>
      </c>
      <c r="C989" s="259">
        <v>91.430936180694005</v>
      </c>
    </row>
    <row r="990" spans="2:3" x14ac:dyDescent="0.25">
      <c r="B990" s="260">
        <v>927</v>
      </c>
      <c r="C990" s="259">
        <v>124.56586568552221</v>
      </c>
    </row>
    <row r="991" spans="2:3" x14ac:dyDescent="0.25">
      <c r="B991" s="260">
        <v>928</v>
      </c>
      <c r="C991" s="259">
        <v>116.08351720372777</v>
      </c>
    </row>
    <row r="992" spans="2:3" x14ac:dyDescent="0.25">
      <c r="B992" s="260">
        <v>929</v>
      </c>
      <c r="C992" s="259">
        <v>102.21489301008592</v>
      </c>
    </row>
    <row r="993" spans="2:3" x14ac:dyDescent="0.25">
      <c r="B993" s="260">
        <v>930</v>
      </c>
      <c r="C993" s="259">
        <v>107.99978248897006</v>
      </c>
    </row>
    <row r="994" spans="2:3" x14ac:dyDescent="0.25">
      <c r="B994" s="260">
        <v>931</v>
      </c>
      <c r="C994" s="259">
        <v>108.69625844598716</v>
      </c>
    </row>
    <row r="995" spans="2:3" x14ac:dyDescent="0.25">
      <c r="B995" s="260">
        <v>932</v>
      </c>
      <c r="C995" s="259">
        <v>115.63341556403425</v>
      </c>
    </row>
    <row r="996" spans="2:3" x14ac:dyDescent="0.25">
      <c r="B996" s="260">
        <v>933</v>
      </c>
      <c r="C996" s="259">
        <v>140.84453584741723</v>
      </c>
    </row>
    <row r="997" spans="2:3" x14ac:dyDescent="0.25">
      <c r="B997" s="260">
        <v>934</v>
      </c>
      <c r="C997" s="259">
        <v>140.70420616219894</v>
      </c>
    </row>
    <row r="998" spans="2:3" x14ac:dyDescent="0.25">
      <c r="B998" s="260">
        <v>935</v>
      </c>
      <c r="C998" s="259">
        <v>136.81285180460355</v>
      </c>
    </row>
    <row r="999" spans="2:3" x14ac:dyDescent="0.25">
      <c r="B999" s="260">
        <v>936</v>
      </c>
      <c r="C999" s="259">
        <v>53.205917182165763</v>
      </c>
    </row>
    <row r="1000" spans="2:3" x14ac:dyDescent="0.25">
      <c r="B1000" s="260">
        <v>937</v>
      </c>
      <c r="C1000" s="259">
        <v>96.647169275762835</v>
      </c>
    </row>
    <row r="1001" spans="2:3" x14ac:dyDescent="0.25">
      <c r="B1001" s="260">
        <v>938</v>
      </c>
      <c r="C1001" s="259">
        <v>125.54446316711012</v>
      </c>
    </row>
    <row r="1002" spans="2:3" x14ac:dyDescent="0.25">
      <c r="B1002" s="260">
        <v>939</v>
      </c>
      <c r="C1002" s="259">
        <v>111.3965254627349</v>
      </c>
    </row>
    <row r="1003" spans="2:3" x14ac:dyDescent="0.25">
      <c r="B1003" s="260">
        <v>940</v>
      </c>
      <c r="C1003" s="259">
        <v>130.03209579015959</v>
      </c>
    </row>
    <row r="1004" spans="2:3" x14ac:dyDescent="0.25">
      <c r="B1004" s="260">
        <v>941</v>
      </c>
      <c r="C1004" s="259">
        <v>176.51598332872834</v>
      </c>
    </row>
    <row r="1005" spans="2:3" x14ac:dyDescent="0.25">
      <c r="B1005" s="260">
        <v>942</v>
      </c>
      <c r="C1005" s="259">
        <v>98.602325458273469</v>
      </c>
    </row>
    <row r="1006" spans="2:3" x14ac:dyDescent="0.25">
      <c r="B1006" s="260">
        <v>943</v>
      </c>
      <c r="C1006" s="259">
        <v>85.041711042879982</v>
      </c>
    </row>
    <row r="1007" spans="2:3" x14ac:dyDescent="0.25">
      <c r="B1007" s="260">
        <v>944</v>
      </c>
      <c r="C1007" s="259">
        <v>158.54816009471512</v>
      </c>
    </row>
    <row r="1008" spans="2:3" x14ac:dyDescent="0.25">
      <c r="B1008" s="260">
        <v>945</v>
      </c>
      <c r="C1008" s="259">
        <v>107.85340783300913</v>
      </c>
    </row>
    <row r="1009" spans="2:3" x14ac:dyDescent="0.25">
      <c r="B1009" s="260">
        <v>946</v>
      </c>
      <c r="C1009" s="259">
        <v>141.8814905706185</v>
      </c>
    </row>
    <row r="1010" spans="2:3" x14ac:dyDescent="0.25">
      <c r="B1010" s="260">
        <v>947</v>
      </c>
      <c r="C1010" s="259">
        <v>89.742603265567368</v>
      </c>
    </row>
    <row r="1011" spans="2:3" x14ac:dyDescent="0.25">
      <c r="B1011" s="260">
        <v>948</v>
      </c>
      <c r="C1011" s="259">
        <v>118.86693696016918</v>
      </c>
    </row>
    <row r="1012" spans="2:3" x14ac:dyDescent="0.25">
      <c r="B1012" s="260">
        <v>949</v>
      </c>
      <c r="C1012" s="259">
        <v>122.46324441436096</v>
      </c>
    </row>
    <row r="1013" spans="2:3" x14ac:dyDescent="0.25">
      <c r="B1013" s="260">
        <v>950</v>
      </c>
      <c r="C1013" s="259">
        <v>124.04084599264182</v>
      </c>
    </row>
    <row r="1014" spans="2:3" x14ac:dyDescent="0.25">
      <c r="B1014" s="260">
        <v>951</v>
      </c>
      <c r="C1014" s="259">
        <v>126.1402685599401</v>
      </c>
    </row>
    <row r="1015" spans="2:3" x14ac:dyDescent="0.25">
      <c r="B1015" s="260">
        <v>952</v>
      </c>
      <c r="C1015" s="259">
        <v>152.43983660249529</v>
      </c>
    </row>
    <row r="1016" spans="2:3" x14ac:dyDescent="0.25">
      <c r="B1016" s="260">
        <v>953</v>
      </c>
      <c r="C1016" s="259">
        <v>125.26205115893812</v>
      </c>
    </row>
    <row r="1017" spans="2:3" x14ac:dyDescent="0.25">
      <c r="B1017" s="260">
        <v>954</v>
      </c>
      <c r="C1017" s="259">
        <v>119.29098364328311</v>
      </c>
    </row>
    <row r="1018" spans="2:3" x14ac:dyDescent="0.25">
      <c r="B1018" s="260">
        <v>955</v>
      </c>
      <c r="C1018" s="259">
        <v>122.49329710397171</v>
      </c>
    </row>
    <row r="1019" spans="2:3" x14ac:dyDescent="0.25">
      <c r="B1019" s="260">
        <v>956</v>
      </c>
      <c r="C1019" s="259">
        <v>141.6508174894899</v>
      </c>
    </row>
    <row r="1020" spans="2:3" x14ac:dyDescent="0.25">
      <c r="B1020" s="260">
        <v>957</v>
      </c>
      <c r="C1020" s="259">
        <v>102.55635745682605</v>
      </c>
    </row>
    <row r="1021" spans="2:3" x14ac:dyDescent="0.25">
      <c r="B1021" s="260">
        <v>958</v>
      </c>
      <c r="C1021" s="259">
        <v>109.34731018246512</v>
      </c>
    </row>
    <row r="1022" spans="2:3" x14ac:dyDescent="0.25">
      <c r="B1022" s="260">
        <v>959</v>
      </c>
      <c r="C1022" s="259">
        <v>113.45654578636567</v>
      </c>
    </row>
    <row r="1023" spans="2:3" x14ac:dyDescent="0.25">
      <c r="B1023" s="260">
        <v>960</v>
      </c>
      <c r="C1023" s="259">
        <v>143.87464886450562</v>
      </c>
    </row>
    <row r="1024" spans="2:3" x14ac:dyDescent="0.25">
      <c r="B1024" s="260">
        <v>961</v>
      </c>
      <c r="C1024" s="259">
        <v>115.76519560233258</v>
      </c>
    </row>
    <row r="1025" spans="2:3" x14ac:dyDescent="0.25">
      <c r="B1025" s="260">
        <v>962</v>
      </c>
      <c r="C1025" s="259">
        <v>150.54542797120061</v>
      </c>
    </row>
    <row r="1026" spans="2:3" x14ac:dyDescent="0.25">
      <c r="B1026" s="260">
        <v>963</v>
      </c>
      <c r="C1026" s="259">
        <v>154.37219676219087</v>
      </c>
    </row>
    <row r="1027" spans="2:3" x14ac:dyDescent="0.25">
      <c r="B1027" s="260">
        <v>964</v>
      </c>
      <c r="C1027" s="259">
        <v>88.931478115819829</v>
      </c>
    </row>
    <row r="1028" spans="2:3" x14ac:dyDescent="0.25">
      <c r="B1028" s="260">
        <v>965</v>
      </c>
      <c r="C1028" s="259">
        <v>82.281095009862966</v>
      </c>
    </row>
    <row r="1029" spans="2:3" x14ac:dyDescent="0.25">
      <c r="B1029" s="260">
        <v>966</v>
      </c>
      <c r="C1029" s="259">
        <v>112.6947307780414</v>
      </c>
    </row>
    <row r="1030" spans="2:3" x14ac:dyDescent="0.25">
      <c r="B1030" s="260">
        <v>967</v>
      </c>
      <c r="C1030" s="259">
        <v>156.66821567665585</v>
      </c>
    </row>
    <row r="1031" spans="2:3" x14ac:dyDescent="0.25">
      <c r="B1031" s="260">
        <v>968</v>
      </c>
      <c r="C1031" s="259">
        <v>121.39510322183388</v>
      </c>
    </row>
    <row r="1032" spans="2:3" x14ac:dyDescent="0.25">
      <c r="B1032" s="260">
        <v>969</v>
      </c>
      <c r="C1032" s="259">
        <v>135.04474927415302</v>
      </c>
    </row>
    <row r="1033" spans="2:3" x14ac:dyDescent="0.25">
      <c r="B1033" s="260">
        <v>970</v>
      </c>
      <c r="C1033" s="259">
        <v>136.0068025171463</v>
      </c>
    </row>
    <row r="1034" spans="2:3" x14ac:dyDescent="0.25">
      <c r="B1034" s="260">
        <v>971</v>
      </c>
      <c r="C1034" s="259">
        <v>121.81046546038164</v>
      </c>
    </row>
    <row r="1035" spans="2:3" x14ac:dyDescent="0.25">
      <c r="B1035" s="260">
        <v>972</v>
      </c>
      <c r="C1035" s="259">
        <v>149.18591067344457</v>
      </c>
    </row>
    <row r="1036" spans="2:3" x14ac:dyDescent="0.25">
      <c r="B1036" s="260">
        <v>973</v>
      </c>
      <c r="C1036" s="259">
        <v>115.71853823142864</v>
      </c>
    </row>
    <row r="1037" spans="2:3" x14ac:dyDescent="0.25">
      <c r="B1037" s="260">
        <v>974</v>
      </c>
      <c r="C1037" s="259">
        <v>123.687969819887</v>
      </c>
    </row>
    <row r="1038" spans="2:3" x14ac:dyDescent="0.25">
      <c r="B1038" s="260">
        <v>975</v>
      </c>
      <c r="C1038" s="259">
        <v>90.296869438500295</v>
      </c>
    </row>
    <row r="1039" spans="2:3" x14ac:dyDescent="0.25">
      <c r="B1039" s="260">
        <v>976</v>
      </c>
      <c r="C1039" s="259">
        <v>108.26871893883791</v>
      </c>
    </row>
    <row r="1040" spans="2:3" x14ac:dyDescent="0.25">
      <c r="B1040" s="260">
        <v>977</v>
      </c>
      <c r="C1040" s="259">
        <v>129.2483574621767</v>
      </c>
    </row>
    <row r="1041" spans="2:3" x14ac:dyDescent="0.25">
      <c r="B1041" s="260">
        <v>978</v>
      </c>
      <c r="C1041" s="259">
        <v>120.50346090122802</v>
      </c>
    </row>
    <row r="1042" spans="2:3" x14ac:dyDescent="0.25">
      <c r="B1042" s="260">
        <v>979</v>
      </c>
      <c r="C1042" s="259">
        <v>128.15039826069432</v>
      </c>
    </row>
    <row r="1043" spans="2:3" x14ac:dyDescent="0.25">
      <c r="B1043" s="260">
        <v>980</v>
      </c>
      <c r="C1043" s="259">
        <v>83.821476021845996</v>
      </c>
    </row>
    <row r="1044" spans="2:3" x14ac:dyDescent="0.25">
      <c r="B1044" s="260">
        <v>981</v>
      </c>
      <c r="C1044" s="259">
        <v>166.32198279136909</v>
      </c>
    </row>
    <row r="1045" spans="2:3" x14ac:dyDescent="0.25">
      <c r="B1045" s="260">
        <v>982</v>
      </c>
      <c r="C1045" s="259">
        <v>109.31772374154266</v>
      </c>
    </row>
    <row r="1046" spans="2:3" x14ac:dyDescent="0.25">
      <c r="B1046" s="260">
        <v>983</v>
      </c>
      <c r="C1046" s="259">
        <v>159.58690088901545</v>
      </c>
    </row>
    <row r="1047" spans="2:3" x14ac:dyDescent="0.25">
      <c r="B1047" s="260">
        <v>984</v>
      </c>
      <c r="C1047" s="259">
        <v>123.56506142601431</v>
      </c>
    </row>
    <row r="1048" spans="2:3" x14ac:dyDescent="0.25">
      <c r="B1048" s="260">
        <v>985</v>
      </c>
      <c r="C1048" s="259">
        <v>99.493824649601265</v>
      </c>
    </row>
    <row r="1049" spans="2:3" x14ac:dyDescent="0.25">
      <c r="B1049" s="260">
        <v>986</v>
      </c>
      <c r="C1049" s="259">
        <v>125.79245169672382</v>
      </c>
    </row>
    <row r="1050" spans="2:3" x14ac:dyDescent="0.25">
      <c r="B1050" s="260">
        <v>987</v>
      </c>
      <c r="C1050" s="259">
        <v>143.29909534501968</v>
      </c>
    </row>
    <row r="1051" spans="2:3" x14ac:dyDescent="0.25">
      <c r="B1051" s="260">
        <v>988</v>
      </c>
      <c r="C1051" s="259">
        <v>114.75513040184006</v>
      </c>
    </row>
    <row r="1052" spans="2:3" x14ac:dyDescent="0.25">
      <c r="B1052" s="260">
        <v>989</v>
      </c>
      <c r="C1052" s="259">
        <v>118.17598549858987</v>
      </c>
    </row>
    <row r="1053" spans="2:3" x14ac:dyDescent="0.25">
      <c r="B1053" s="260">
        <v>990</v>
      </c>
      <c r="C1053" s="259">
        <v>94.983171843208083</v>
      </c>
    </row>
    <row r="1054" spans="2:3" x14ac:dyDescent="0.25">
      <c r="B1054" s="260">
        <v>991</v>
      </c>
      <c r="C1054" s="259">
        <v>104.38126814821062</v>
      </c>
    </row>
    <row r="1055" spans="2:3" x14ac:dyDescent="0.25">
      <c r="B1055" s="260">
        <v>992</v>
      </c>
      <c r="C1055" s="259">
        <v>112.95251318305377</v>
      </c>
    </row>
    <row r="1056" spans="2:3" x14ac:dyDescent="0.25">
      <c r="B1056" s="260">
        <v>993</v>
      </c>
      <c r="C1056" s="259">
        <v>142.07026456049877</v>
      </c>
    </row>
    <row r="1057" spans="2:3" x14ac:dyDescent="0.25">
      <c r="B1057" s="260">
        <v>994</v>
      </c>
      <c r="C1057" s="259">
        <v>143.88494665802779</v>
      </c>
    </row>
    <row r="1058" spans="2:3" x14ac:dyDescent="0.25">
      <c r="B1058" s="260">
        <v>995</v>
      </c>
      <c r="C1058" s="259">
        <v>52.232576612197093</v>
      </c>
    </row>
    <row r="1059" spans="2:3" x14ac:dyDescent="0.25">
      <c r="B1059" s="260">
        <v>996</v>
      </c>
      <c r="C1059" s="259">
        <v>123.73310002266476</v>
      </c>
    </row>
    <row r="1060" spans="2:3" x14ac:dyDescent="0.25">
      <c r="B1060" s="260">
        <v>997</v>
      </c>
      <c r="C1060" s="259">
        <v>108.93225369704564</v>
      </c>
    </row>
    <row r="1061" spans="2:3" x14ac:dyDescent="0.25">
      <c r="B1061" s="260">
        <v>998</v>
      </c>
      <c r="C1061" s="259">
        <v>106.0351263560449</v>
      </c>
    </row>
    <row r="1062" spans="2:3" x14ac:dyDescent="0.25">
      <c r="B1062" s="260">
        <v>999</v>
      </c>
      <c r="C1062" s="259">
        <v>130.37140847625892</v>
      </c>
    </row>
    <row r="1063" spans="2:3" x14ac:dyDescent="0.25">
      <c r="B1063" s="260">
        <v>1000</v>
      </c>
      <c r="C1063" s="259">
        <v>124.3090380559041</v>
      </c>
    </row>
    <row r="1064" spans="2:3" x14ac:dyDescent="0.25">
      <c r="B1064" s="260">
        <v>1001</v>
      </c>
      <c r="C1064" s="259">
        <v>112.25472171032139</v>
      </c>
    </row>
    <row r="1065" spans="2:3" x14ac:dyDescent="0.25">
      <c r="B1065" s="260">
        <v>1002</v>
      </c>
      <c r="C1065" s="259">
        <v>93.940961570783827</v>
      </c>
    </row>
    <row r="1066" spans="2:3" x14ac:dyDescent="0.25">
      <c r="B1066" s="260">
        <v>1003</v>
      </c>
      <c r="C1066" s="259">
        <v>151.38463195958715</v>
      </c>
    </row>
    <row r="1067" spans="2:3" x14ac:dyDescent="0.25">
      <c r="B1067" s="260">
        <v>1004</v>
      </c>
      <c r="C1067" s="259">
        <v>136.71383060792482</v>
      </c>
    </row>
    <row r="1068" spans="2:3" x14ac:dyDescent="0.25">
      <c r="B1068" s="260">
        <v>1005</v>
      </c>
      <c r="C1068" s="259">
        <v>87.89549452255612</v>
      </c>
    </row>
    <row r="1069" spans="2:3" x14ac:dyDescent="0.25">
      <c r="B1069" s="260">
        <v>1006</v>
      </c>
      <c r="C1069" s="259">
        <v>127.76670681184127</v>
      </c>
    </row>
    <row r="1070" spans="2:3" x14ac:dyDescent="0.25">
      <c r="B1070" s="260">
        <v>1007</v>
      </c>
      <c r="C1070" s="259">
        <v>120.44096089466214</v>
      </c>
    </row>
    <row r="1071" spans="2:3" x14ac:dyDescent="0.25">
      <c r="B1071" s="260">
        <v>1008</v>
      </c>
      <c r="C1071" s="259">
        <v>110.74744909761249</v>
      </c>
    </row>
    <row r="1072" spans="2:3" x14ac:dyDescent="0.25">
      <c r="B1072" s="260">
        <v>1009</v>
      </c>
      <c r="C1072" s="259">
        <v>124.03077661386271</v>
      </c>
    </row>
    <row r="1073" spans="2:3" x14ac:dyDescent="0.25">
      <c r="B1073" s="260">
        <v>1010</v>
      </c>
      <c r="C1073" s="259">
        <v>150.25557628478805</v>
      </c>
    </row>
    <row r="1074" spans="2:3" x14ac:dyDescent="0.25">
      <c r="B1074" s="260">
        <v>1011</v>
      </c>
      <c r="C1074" s="259">
        <v>91.91446994089037</v>
      </c>
    </row>
    <row r="1075" spans="2:3" x14ac:dyDescent="0.25">
      <c r="B1075" s="260">
        <v>1012</v>
      </c>
      <c r="C1075" s="259">
        <v>86.609664904812874</v>
      </c>
    </row>
    <row r="1076" spans="2:3" x14ac:dyDescent="0.25">
      <c r="B1076" s="260">
        <v>1013</v>
      </c>
      <c r="C1076" s="259">
        <v>99.560000128904193</v>
      </c>
    </row>
    <row r="1077" spans="2:3" x14ac:dyDescent="0.25">
      <c r="B1077" s="260">
        <v>1014</v>
      </c>
      <c r="C1077" s="259">
        <v>145.3904135676724</v>
      </c>
    </row>
    <row r="1078" spans="2:3" x14ac:dyDescent="0.25">
      <c r="B1078" s="260">
        <v>1015</v>
      </c>
      <c r="C1078" s="259">
        <v>113.9056652999427</v>
      </c>
    </row>
    <row r="1079" spans="2:3" x14ac:dyDescent="0.25">
      <c r="B1079" s="260">
        <v>1016</v>
      </c>
      <c r="C1079" s="259">
        <v>104.03649351024805</v>
      </c>
    </row>
    <row r="1080" spans="2:3" x14ac:dyDescent="0.25">
      <c r="B1080" s="260">
        <v>1017</v>
      </c>
      <c r="C1080" s="259">
        <v>109.77644239704615</v>
      </c>
    </row>
    <row r="1081" spans="2:3" x14ac:dyDescent="0.25">
      <c r="B1081" s="260">
        <v>1018</v>
      </c>
      <c r="C1081" s="259">
        <v>137.65648040670203</v>
      </c>
    </row>
    <row r="1082" spans="2:3" x14ac:dyDescent="0.25">
      <c r="B1082" s="260">
        <v>1019</v>
      </c>
      <c r="C1082" s="259">
        <v>109.14697717239029</v>
      </c>
    </row>
    <row r="1083" spans="2:3" x14ac:dyDescent="0.25">
      <c r="B1083" s="260">
        <v>1020</v>
      </c>
      <c r="C1083" s="259">
        <v>147.87929458936563</v>
      </c>
    </row>
    <row r="1084" spans="2:3" x14ac:dyDescent="0.25">
      <c r="B1084" s="260">
        <v>1021</v>
      </c>
      <c r="C1084" s="259">
        <v>93.438843643218036</v>
      </c>
    </row>
    <row r="1085" spans="2:3" x14ac:dyDescent="0.25">
      <c r="B1085" s="260">
        <v>1022</v>
      </c>
      <c r="C1085" s="259">
        <v>130.40152657443946</v>
      </c>
    </row>
    <row r="1086" spans="2:3" x14ac:dyDescent="0.25">
      <c r="B1086" s="260">
        <v>1023</v>
      </c>
      <c r="C1086" s="259">
        <v>106.47294648740217</v>
      </c>
    </row>
    <row r="1087" spans="2:3" x14ac:dyDescent="0.25">
      <c r="B1087" s="260">
        <v>1024</v>
      </c>
      <c r="C1087" s="259">
        <v>132.260440446654</v>
      </c>
    </row>
    <row r="1088" spans="2:3" x14ac:dyDescent="0.25">
      <c r="B1088" s="260">
        <v>1025</v>
      </c>
      <c r="C1088" s="259">
        <v>139.04906032080663</v>
      </c>
    </row>
    <row r="1089" spans="2:3" x14ac:dyDescent="0.25">
      <c r="B1089" s="260">
        <v>1026</v>
      </c>
      <c r="C1089" s="259">
        <v>101.6533708430369</v>
      </c>
    </row>
    <row r="1090" spans="2:3" x14ac:dyDescent="0.25">
      <c r="B1090" s="260">
        <v>1027</v>
      </c>
      <c r="C1090" s="259">
        <v>116.46970481917597</v>
      </c>
    </row>
    <row r="1091" spans="2:3" x14ac:dyDescent="0.25">
      <c r="B1091" s="260">
        <v>1028</v>
      </c>
      <c r="C1091" s="259">
        <v>140.82100707604559</v>
      </c>
    </row>
    <row r="1092" spans="2:3" x14ac:dyDescent="0.25">
      <c r="B1092" s="260">
        <v>1029</v>
      </c>
      <c r="C1092" s="259">
        <v>143.11881429627107</v>
      </c>
    </row>
    <row r="1093" spans="2:3" x14ac:dyDescent="0.25">
      <c r="B1093" s="260">
        <v>1030</v>
      </c>
      <c r="C1093" s="259">
        <v>88.414105138338272</v>
      </c>
    </row>
    <row r="1094" spans="2:3" x14ac:dyDescent="0.25">
      <c r="B1094" s="260">
        <v>1031</v>
      </c>
      <c r="C1094" s="259">
        <v>65.223182731082019</v>
      </c>
    </row>
    <row r="1095" spans="2:3" x14ac:dyDescent="0.25">
      <c r="B1095" s="260">
        <v>1032</v>
      </c>
      <c r="C1095" s="259">
        <v>146.85636708610355</v>
      </c>
    </row>
    <row r="1096" spans="2:3" x14ac:dyDescent="0.25">
      <c r="B1096" s="260">
        <v>1033</v>
      </c>
      <c r="C1096" s="259">
        <v>69.235409689927209</v>
      </c>
    </row>
    <row r="1097" spans="2:3" x14ac:dyDescent="0.25">
      <c r="B1097" s="260">
        <v>1034</v>
      </c>
      <c r="C1097" s="259">
        <v>70.092275528877394</v>
      </c>
    </row>
    <row r="1098" spans="2:3" x14ac:dyDescent="0.25">
      <c r="B1098" s="260">
        <v>1035</v>
      </c>
      <c r="C1098" s="259">
        <v>150.66712884150883</v>
      </c>
    </row>
    <row r="1099" spans="2:3" x14ac:dyDescent="0.25">
      <c r="B1099" s="260">
        <v>1036</v>
      </c>
      <c r="C1099" s="259">
        <v>114.44327045611819</v>
      </c>
    </row>
    <row r="1100" spans="2:3" x14ac:dyDescent="0.25">
      <c r="B1100" s="260">
        <v>1037</v>
      </c>
      <c r="C1100" s="259">
        <v>105.13351048889785</v>
      </c>
    </row>
    <row r="1101" spans="2:3" x14ac:dyDescent="0.25">
      <c r="B1101" s="260">
        <v>1038</v>
      </c>
      <c r="C1101" s="259">
        <v>109.17799421272068</v>
      </c>
    </row>
    <row r="1102" spans="2:3" x14ac:dyDescent="0.25">
      <c r="B1102" s="260">
        <v>1039</v>
      </c>
      <c r="C1102" s="259">
        <v>77.588938988117505</v>
      </c>
    </row>
    <row r="1103" spans="2:3" x14ac:dyDescent="0.25">
      <c r="B1103" s="260">
        <v>1040</v>
      </c>
      <c r="C1103" s="259">
        <v>104.12877699360799</v>
      </c>
    </row>
    <row r="1104" spans="2:3" x14ac:dyDescent="0.25">
      <c r="B1104" s="260">
        <v>1041</v>
      </c>
      <c r="C1104" s="259">
        <v>155.89250864614414</v>
      </c>
    </row>
    <row r="1105" spans="2:3" x14ac:dyDescent="0.25">
      <c r="B1105" s="260">
        <v>1042</v>
      </c>
      <c r="C1105" s="259">
        <v>119.18496213048252</v>
      </c>
    </row>
    <row r="1106" spans="2:3" x14ac:dyDescent="0.25">
      <c r="B1106" s="260">
        <v>1043</v>
      </c>
      <c r="C1106" s="259">
        <v>86.781853666259479</v>
      </c>
    </row>
    <row r="1107" spans="2:3" x14ac:dyDescent="0.25">
      <c r="B1107" s="260">
        <v>1044</v>
      </c>
      <c r="C1107" s="259">
        <v>93.549153933289887</v>
      </c>
    </row>
    <row r="1108" spans="2:3" x14ac:dyDescent="0.25">
      <c r="B1108" s="260">
        <v>1045</v>
      </c>
      <c r="C1108" s="259">
        <v>117.72252943672343</v>
      </c>
    </row>
    <row r="1109" spans="2:3" x14ac:dyDescent="0.25">
      <c r="B1109" s="260">
        <v>1046</v>
      </c>
      <c r="C1109" s="259">
        <v>106.92129967624622</v>
      </c>
    </row>
    <row r="1110" spans="2:3" x14ac:dyDescent="0.25">
      <c r="B1110" s="260">
        <v>1047</v>
      </c>
      <c r="C1110" s="259">
        <v>123.31290880459619</v>
      </c>
    </row>
    <row r="1111" spans="2:3" x14ac:dyDescent="0.25">
      <c r="B1111" s="260">
        <v>1048</v>
      </c>
      <c r="C1111" s="259">
        <v>97.945605640744844</v>
      </c>
    </row>
    <row r="1112" spans="2:3" x14ac:dyDescent="0.25">
      <c r="B1112" s="260">
        <v>1049</v>
      </c>
      <c r="C1112" s="259">
        <v>143.33856460309372</v>
      </c>
    </row>
    <row r="1113" spans="2:3" x14ac:dyDescent="0.25">
      <c r="B1113" s="260">
        <v>1050</v>
      </c>
      <c r="C1113" s="259">
        <v>96.697335602603658</v>
      </c>
    </row>
    <row r="1114" spans="2:3" x14ac:dyDescent="0.25">
      <c r="B1114" s="260">
        <v>1051</v>
      </c>
      <c r="C1114" s="259">
        <v>117.05970846223217</v>
      </c>
    </row>
    <row r="1115" spans="2:3" x14ac:dyDescent="0.25">
      <c r="B1115" s="260">
        <v>1052</v>
      </c>
      <c r="C1115" s="259">
        <v>111.13488400397418</v>
      </c>
    </row>
    <row r="1116" spans="2:3" x14ac:dyDescent="0.25">
      <c r="B1116" s="260">
        <v>1053</v>
      </c>
      <c r="C1116" s="259">
        <v>130.14919427718362</v>
      </c>
    </row>
    <row r="1117" spans="2:3" x14ac:dyDescent="0.25">
      <c r="B1117" s="260">
        <v>1054</v>
      </c>
      <c r="C1117" s="259">
        <v>125.77029120059372</v>
      </c>
    </row>
    <row r="1118" spans="2:3" x14ac:dyDescent="0.25">
      <c r="B1118" s="260">
        <v>1055</v>
      </c>
      <c r="C1118" s="259">
        <v>118.43831168225871</v>
      </c>
    </row>
    <row r="1119" spans="2:3" x14ac:dyDescent="0.25">
      <c r="B1119" s="260">
        <v>1056</v>
      </c>
      <c r="C1119" s="259">
        <v>112.64695687735214</v>
      </c>
    </row>
    <row r="1120" spans="2:3" x14ac:dyDescent="0.25">
      <c r="B1120" s="260">
        <v>1057</v>
      </c>
      <c r="C1120" s="259">
        <v>126.11225218342125</v>
      </c>
    </row>
    <row r="1121" spans="2:3" x14ac:dyDescent="0.25">
      <c r="B1121" s="260">
        <v>1058</v>
      </c>
      <c r="C1121" s="259">
        <v>108.80029514277474</v>
      </c>
    </row>
    <row r="1122" spans="2:3" x14ac:dyDescent="0.25">
      <c r="B1122" s="260">
        <v>1059</v>
      </c>
      <c r="C1122" s="259">
        <v>116.2260646233086</v>
      </c>
    </row>
    <row r="1123" spans="2:3" x14ac:dyDescent="0.25">
      <c r="B1123" s="260">
        <v>1060</v>
      </c>
      <c r="C1123" s="259">
        <v>125.7786363194552</v>
      </c>
    </row>
    <row r="1124" spans="2:3" x14ac:dyDescent="0.25">
      <c r="B1124" s="260">
        <v>1061</v>
      </c>
      <c r="C1124" s="259">
        <v>160.78244903624153</v>
      </c>
    </row>
    <row r="1125" spans="2:3" x14ac:dyDescent="0.25">
      <c r="B1125" s="260">
        <v>1062</v>
      </c>
      <c r="C1125" s="259">
        <v>117.15489482869309</v>
      </c>
    </row>
    <row r="1126" spans="2:3" x14ac:dyDescent="0.25">
      <c r="B1126" s="260">
        <v>1063</v>
      </c>
      <c r="C1126" s="259">
        <v>122.49402792906257</v>
      </c>
    </row>
    <row r="1127" spans="2:3" x14ac:dyDescent="0.25">
      <c r="B1127" s="260">
        <v>1064</v>
      </c>
      <c r="C1127" s="259">
        <v>129.20416182355575</v>
      </c>
    </row>
    <row r="1128" spans="2:3" x14ac:dyDescent="0.25">
      <c r="B1128" s="260">
        <v>1065</v>
      </c>
      <c r="C1128" s="259">
        <v>123.64280647781942</v>
      </c>
    </row>
    <row r="1129" spans="2:3" x14ac:dyDescent="0.25">
      <c r="B1129" s="260">
        <v>1066</v>
      </c>
      <c r="C1129" s="259">
        <v>136.48643864505431</v>
      </c>
    </row>
    <row r="1130" spans="2:3" x14ac:dyDescent="0.25">
      <c r="B1130" s="260">
        <v>1067</v>
      </c>
      <c r="C1130" s="259">
        <v>91.69358642653296</v>
      </c>
    </row>
    <row r="1131" spans="2:3" x14ac:dyDescent="0.25">
      <c r="B1131" s="260">
        <v>1068</v>
      </c>
      <c r="C1131" s="259">
        <v>102.21671222729586</v>
      </c>
    </row>
    <row r="1132" spans="2:3" x14ac:dyDescent="0.25">
      <c r="B1132" s="260">
        <v>1069</v>
      </c>
      <c r="C1132" s="259">
        <v>109.33778477325706</v>
      </c>
    </row>
    <row r="1133" spans="2:3" x14ac:dyDescent="0.25">
      <c r="B1133" s="260">
        <v>1070</v>
      </c>
      <c r="C1133" s="259">
        <v>133.64201987250419</v>
      </c>
    </row>
    <row r="1134" spans="2:3" x14ac:dyDescent="0.25">
      <c r="B1134" s="260">
        <v>1071</v>
      </c>
      <c r="C1134" s="259">
        <v>113.30636853715276</v>
      </c>
    </row>
    <row r="1135" spans="2:3" x14ac:dyDescent="0.25">
      <c r="B1135" s="260">
        <v>1072</v>
      </c>
      <c r="C1135" s="259">
        <v>100.78643141356682</v>
      </c>
    </row>
    <row r="1136" spans="2:3" x14ac:dyDescent="0.25">
      <c r="B1136" s="260">
        <v>1073</v>
      </c>
      <c r="C1136" s="259">
        <v>123.67466122067577</v>
      </c>
    </row>
    <row r="1137" spans="2:3" x14ac:dyDescent="0.25">
      <c r="B1137" s="260">
        <v>1074</v>
      </c>
      <c r="C1137" s="259">
        <v>130.69051012311476</v>
      </c>
    </row>
    <row r="1138" spans="2:3" x14ac:dyDescent="0.25">
      <c r="B1138" s="260">
        <v>1075</v>
      </c>
      <c r="C1138" s="259">
        <v>89.618208905459866</v>
      </c>
    </row>
    <row r="1139" spans="2:3" x14ac:dyDescent="0.25">
      <c r="B1139" s="260">
        <v>1076</v>
      </c>
      <c r="C1139" s="259">
        <v>138.24585240238437</v>
      </c>
    </row>
    <row r="1140" spans="2:3" x14ac:dyDescent="0.25">
      <c r="B1140" s="260">
        <v>1077</v>
      </c>
      <c r="C1140" s="259">
        <v>115.72641117311713</v>
      </c>
    </row>
    <row r="1141" spans="2:3" x14ac:dyDescent="0.25">
      <c r="B1141" s="260">
        <v>1078</v>
      </c>
      <c r="C1141" s="259">
        <v>108.48764844757392</v>
      </c>
    </row>
    <row r="1142" spans="2:3" x14ac:dyDescent="0.25">
      <c r="B1142" s="260">
        <v>1079</v>
      </c>
      <c r="C1142" s="259">
        <v>119.52650572803283</v>
      </c>
    </row>
    <row r="1143" spans="2:3" x14ac:dyDescent="0.25">
      <c r="B1143" s="260">
        <v>1080</v>
      </c>
      <c r="C1143" s="259">
        <v>122.30657013254711</v>
      </c>
    </row>
    <row r="1144" spans="2:3" x14ac:dyDescent="0.25">
      <c r="B1144" s="260">
        <v>1081</v>
      </c>
      <c r="C1144" s="259">
        <v>109.07294732375129</v>
      </c>
    </row>
    <row r="1145" spans="2:3" x14ac:dyDescent="0.25">
      <c r="B1145" s="260">
        <v>1082</v>
      </c>
      <c r="C1145" s="259">
        <v>126.65379699479934</v>
      </c>
    </row>
    <row r="1146" spans="2:3" x14ac:dyDescent="0.25">
      <c r="B1146" s="260">
        <v>1083</v>
      </c>
      <c r="C1146" s="259">
        <v>142.59163162453058</v>
      </c>
    </row>
    <row r="1147" spans="2:3" x14ac:dyDescent="0.25">
      <c r="B1147" s="260">
        <v>1084</v>
      </c>
      <c r="C1147" s="259">
        <v>124.02587255144081</v>
      </c>
    </row>
    <row r="1148" spans="2:3" x14ac:dyDescent="0.25">
      <c r="B1148" s="260">
        <v>1085</v>
      </c>
      <c r="C1148" s="259">
        <v>113.56799172001533</v>
      </c>
    </row>
    <row r="1149" spans="2:3" x14ac:dyDescent="0.25">
      <c r="B1149" s="260">
        <v>1086</v>
      </c>
      <c r="C1149" s="259">
        <v>87.657424362751584</v>
      </c>
    </row>
    <row r="1150" spans="2:3" x14ac:dyDescent="0.25">
      <c r="B1150" s="260">
        <v>1087</v>
      </c>
      <c r="C1150" s="259">
        <v>84.573318060220799</v>
      </c>
    </row>
    <row r="1151" spans="2:3" x14ac:dyDescent="0.25">
      <c r="B1151" s="260">
        <v>1088</v>
      </c>
      <c r="C1151" s="259">
        <v>107.78166455026192</v>
      </c>
    </row>
    <row r="1152" spans="2:3" x14ac:dyDescent="0.25">
      <c r="B1152" s="260">
        <v>1089</v>
      </c>
      <c r="C1152" s="259">
        <v>135.93887262482968</v>
      </c>
    </row>
    <row r="1153" spans="2:3" x14ac:dyDescent="0.25">
      <c r="B1153" s="260">
        <v>1090</v>
      </c>
      <c r="C1153" s="259">
        <v>118.53801014166822</v>
      </c>
    </row>
    <row r="1154" spans="2:3" x14ac:dyDescent="0.25">
      <c r="B1154" s="260">
        <v>1091</v>
      </c>
      <c r="C1154" s="259">
        <v>115.26185100884011</v>
      </c>
    </row>
    <row r="1155" spans="2:3" x14ac:dyDescent="0.25">
      <c r="B1155" s="260">
        <v>1092</v>
      </c>
      <c r="C1155" s="259">
        <v>104.68926428257784</v>
      </c>
    </row>
    <row r="1156" spans="2:3" x14ac:dyDescent="0.25">
      <c r="B1156" s="260">
        <v>1093</v>
      </c>
      <c r="C1156" s="259">
        <v>117.86257517766326</v>
      </c>
    </row>
    <row r="1157" spans="2:3" x14ac:dyDescent="0.25">
      <c r="B1157" s="260">
        <v>1094</v>
      </c>
      <c r="C1157" s="259">
        <v>120.44566920170111</v>
      </c>
    </row>
    <row r="1158" spans="2:3" x14ac:dyDescent="0.25">
      <c r="B1158" s="260">
        <v>1095</v>
      </c>
      <c r="C1158" s="259">
        <v>113.0519747047064</v>
      </c>
    </row>
    <row r="1159" spans="2:3" x14ac:dyDescent="0.25">
      <c r="B1159" s="260">
        <v>1096</v>
      </c>
      <c r="C1159" s="259">
        <v>128.55030089565568</v>
      </c>
    </row>
    <row r="1160" spans="2:3" x14ac:dyDescent="0.25">
      <c r="B1160" s="260">
        <v>1097</v>
      </c>
      <c r="C1160" s="259">
        <v>125.95729869041156</v>
      </c>
    </row>
    <row r="1161" spans="2:3" x14ac:dyDescent="0.25">
      <c r="B1161" s="260">
        <v>1098</v>
      </c>
      <c r="C1161" s="259">
        <v>91.014900851839116</v>
      </c>
    </row>
    <row r="1162" spans="2:3" x14ac:dyDescent="0.25">
      <c r="B1162" s="260">
        <v>1099</v>
      </c>
      <c r="C1162" s="259">
        <v>127.57943492105711</v>
      </c>
    </row>
    <row r="1163" spans="2:3" x14ac:dyDescent="0.25">
      <c r="B1163" s="260">
        <v>1100</v>
      </c>
      <c r="C1163" s="259">
        <v>127.90180920424486</v>
      </c>
    </row>
    <row r="1164" spans="2:3" x14ac:dyDescent="0.25">
      <c r="B1164" s="260">
        <v>1101</v>
      </c>
      <c r="C1164" s="259">
        <v>134.76617322456551</v>
      </c>
    </row>
    <row r="1165" spans="2:3" x14ac:dyDescent="0.25">
      <c r="B1165" s="260">
        <v>1102</v>
      </c>
      <c r="C1165" s="259">
        <v>144.86472596304088</v>
      </c>
    </row>
    <row r="1166" spans="2:3" x14ac:dyDescent="0.25">
      <c r="B1166" s="260">
        <v>1103</v>
      </c>
      <c r="C1166" s="259">
        <v>116.58785847270271</v>
      </c>
    </row>
    <row r="1167" spans="2:3" x14ac:dyDescent="0.25">
      <c r="B1167" s="260">
        <v>1104</v>
      </c>
      <c r="C1167" s="259">
        <v>102.32576851799485</v>
      </c>
    </row>
    <row r="1168" spans="2:3" x14ac:dyDescent="0.25">
      <c r="B1168" s="260">
        <v>1105</v>
      </c>
      <c r="C1168" s="259">
        <v>151.62639112867433</v>
      </c>
    </row>
    <row r="1169" spans="2:3" x14ac:dyDescent="0.25">
      <c r="B1169" s="260">
        <v>1106</v>
      </c>
      <c r="C1169" s="259">
        <v>129.07509118518558</v>
      </c>
    </row>
    <row r="1170" spans="2:3" x14ac:dyDescent="0.25">
      <c r="B1170" s="260">
        <v>1107</v>
      </c>
      <c r="C1170" s="259">
        <v>129.22935260382454</v>
      </c>
    </row>
    <row r="1171" spans="2:3" x14ac:dyDescent="0.25">
      <c r="B1171" s="260">
        <v>1108</v>
      </c>
      <c r="C1171" s="259">
        <v>158.79587211575387</v>
      </c>
    </row>
    <row r="1172" spans="2:3" x14ac:dyDescent="0.25">
      <c r="B1172" s="260">
        <v>1109</v>
      </c>
      <c r="C1172" s="259">
        <v>123.9231450248876</v>
      </c>
    </row>
    <row r="1173" spans="2:3" x14ac:dyDescent="0.25">
      <c r="B1173" s="260">
        <v>1110</v>
      </c>
      <c r="C1173" s="259">
        <v>163.99867269143337</v>
      </c>
    </row>
    <row r="1174" spans="2:3" x14ac:dyDescent="0.25">
      <c r="B1174" s="260">
        <v>1111</v>
      </c>
      <c r="C1174" s="259">
        <v>143.10829780780884</v>
      </c>
    </row>
    <row r="1175" spans="2:3" x14ac:dyDescent="0.25">
      <c r="B1175" s="260">
        <v>1112</v>
      </c>
      <c r="C1175" s="259">
        <v>118.0850763861224</v>
      </c>
    </row>
    <row r="1176" spans="2:3" x14ac:dyDescent="0.25">
      <c r="B1176" s="260">
        <v>1113</v>
      </c>
      <c r="C1176" s="259">
        <v>141.54782823280001</v>
      </c>
    </row>
    <row r="1177" spans="2:3" x14ac:dyDescent="0.25">
      <c r="B1177" s="260">
        <v>1114</v>
      </c>
      <c r="C1177" s="259">
        <v>140.65921954332788</v>
      </c>
    </row>
    <row r="1178" spans="2:3" x14ac:dyDescent="0.25">
      <c r="B1178" s="260">
        <v>1115</v>
      </c>
      <c r="C1178" s="259">
        <v>87.601675146369516</v>
      </c>
    </row>
    <row r="1179" spans="2:3" x14ac:dyDescent="0.25">
      <c r="B1179" s="260">
        <v>1116</v>
      </c>
      <c r="C1179" s="259">
        <v>95.819079567030457</v>
      </c>
    </row>
    <row r="1180" spans="2:3" x14ac:dyDescent="0.25">
      <c r="B1180" s="260">
        <v>1117</v>
      </c>
      <c r="C1180" s="259">
        <v>104.52610134540322</v>
      </c>
    </row>
    <row r="1181" spans="2:3" x14ac:dyDescent="0.25">
      <c r="B1181" s="260">
        <v>1118</v>
      </c>
      <c r="C1181" s="259">
        <v>122.49812254072295</v>
      </c>
    </row>
    <row r="1182" spans="2:3" x14ac:dyDescent="0.25">
      <c r="B1182" s="260">
        <v>1119</v>
      </c>
      <c r="C1182" s="259">
        <v>77.342919143376065</v>
      </c>
    </row>
    <row r="1183" spans="2:3" x14ac:dyDescent="0.25">
      <c r="B1183" s="260">
        <v>1120</v>
      </c>
      <c r="C1183" s="259">
        <v>108.41165670612962</v>
      </c>
    </row>
    <row r="1184" spans="2:3" x14ac:dyDescent="0.25">
      <c r="B1184" s="260">
        <v>1121</v>
      </c>
      <c r="C1184" s="259">
        <v>146.40051166158219</v>
      </c>
    </row>
    <row r="1185" spans="2:3" x14ac:dyDescent="0.25">
      <c r="B1185" s="260">
        <v>1122</v>
      </c>
      <c r="C1185" s="259">
        <v>131.0605574801157</v>
      </c>
    </row>
    <row r="1186" spans="2:3" x14ac:dyDescent="0.25">
      <c r="B1186" s="260">
        <v>1123</v>
      </c>
      <c r="C1186" s="259">
        <v>139.60860516211682</v>
      </c>
    </row>
    <row r="1187" spans="2:3" x14ac:dyDescent="0.25">
      <c r="B1187" s="260">
        <v>1124</v>
      </c>
      <c r="C1187" s="259">
        <v>124.38604839099173</v>
      </c>
    </row>
    <row r="1188" spans="2:3" x14ac:dyDescent="0.25">
      <c r="B1188" s="260">
        <v>1125</v>
      </c>
      <c r="C1188" s="259">
        <v>101.02041106890211</v>
      </c>
    </row>
    <row r="1189" spans="2:3" x14ac:dyDescent="0.25">
      <c r="B1189" s="260">
        <v>1126</v>
      </c>
      <c r="C1189" s="259">
        <v>110.55011949422544</v>
      </c>
    </row>
    <row r="1190" spans="2:3" x14ac:dyDescent="0.25">
      <c r="B1190" s="260">
        <v>1127</v>
      </c>
      <c r="C1190" s="259">
        <v>124.43295561371723</v>
      </c>
    </row>
    <row r="1191" spans="2:3" x14ac:dyDescent="0.25">
      <c r="B1191" s="260">
        <v>1128</v>
      </c>
      <c r="C1191" s="259">
        <v>91.11936455484279</v>
      </c>
    </row>
    <row r="1192" spans="2:3" x14ac:dyDescent="0.25">
      <c r="B1192" s="260">
        <v>1129</v>
      </c>
      <c r="C1192" s="259">
        <v>113.31092774859394</v>
      </c>
    </row>
    <row r="1193" spans="2:3" x14ac:dyDescent="0.25">
      <c r="B1193" s="260">
        <v>1130</v>
      </c>
      <c r="C1193" s="259">
        <v>155.98605212382094</v>
      </c>
    </row>
    <row r="1194" spans="2:3" x14ac:dyDescent="0.25">
      <c r="B1194" s="260">
        <v>1131</v>
      </c>
      <c r="C1194" s="259">
        <v>117.43905168967952</v>
      </c>
    </row>
    <row r="1195" spans="2:3" x14ac:dyDescent="0.25">
      <c r="B1195" s="260">
        <v>1132</v>
      </c>
      <c r="C1195" s="259">
        <v>111.0852992042024</v>
      </c>
    </row>
    <row r="1196" spans="2:3" x14ac:dyDescent="0.25">
      <c r="B1196" s="260">
        <v>1133</v>
      </c>
      <c r="C1196" s="259">
        <v>142.7364428349839</v>
      </c>
    </row>
    <row r="1197" spans="2:3" x14ac:dyDescent="0.25">
      <c r="B1197" s="260">
        <v>1134</v>
      </c>
      <c r="C1197" s="259">
        <v>140.03833907055258</v>
      </c>
    </row>
    <row r="1198" spans="2:3" x14ac:dyDescent="0.25">
      <c r="B1198" s="260">
        <v>1135</v>
      </c>
      <c r="C1198" s="259">
        <v>136.14667080419929</v>
      </c>
    </row>
    <row r="1199" spans="2:3" x14ac:dyDescent="0.25">
      <c r="B1199" s="260">
        <v>1136</v>
      </c>
      <c r="C1199" s="259">
        <v>174.77802126783212</v>
      </c>
    </row>
    <row r="1200" spans="2:3" x14ac:dyDescent="0.25">
      <c r="B1200" s="260">
        <v>1137</v>
      </c>
      <c r="C1200" s="259">
        <v>105.95372949117531</v>
      </c>
    </row>
    <row r="1201" spans="2:3" x14ac:dyDescent="0.25">
      <c r="B1201" s="260">
        <v>1138</v>
      </c>
      <c r="C1201" s="259">
        <v>144.97459188283034</v>
      </c>
    </row>
    <row r="1202" spans="2:3" x14ac:dyDescent="0.25">
      <c r="B1202" s="260">
        <v>1139</v>
      </c>
      <c r="C1202" s="259">
        <v>137.25977767000236</v>
      </c>
    </row>
    <row r="1203" spans="2:3" x14ac:dyDescent="0.25">
      <c r="B1203" s="260">
        <v>1140</v>
      </c>
      <c r="C1203" s="259">
        <v>88.024648229997354</v>
      </c>
    </row>
    <row r="1204" spans="2:3" x14ac:dyDescent="0.25">
      <c r="B1204" s="260">
        <v>1141</v>
      </c>
      <c r="C1204" s="259">
        <v>134.74068813294971</v>
      </c>
    </row>
    <row r="1205" spans="2:3" x14ac:dyDescent="0.25">
      <c r="B1205" s="260">
        <v>1142</v>
      </c>
      <c r="C1205" s="259">
        <v>115.27438501160694</v>
      </c>
    </row>
    <row r="1206" spans="2:3" x14ac:dyDescent="0.25">
      <c r="B1206" s="260">
        <v>1143</v>
      </c>
      <c r="C1206" s="259">
        <v>121.27959025291548</v>
      </c>
    </row>
    <row r="1207" spans="2:3" x14ac:dyDescent="0.25">
      <c r="B1207" s="260">
        <v>1144</v>
      </c>
      <c r="C1207" s="259">
        <v>125.3018712253499</v>
      </c>
    </row>
    <row r="1208" spans="2:3" x14ac:dyDescent="0.25">
      <c r="B1208" s="260">
        <v>1145</v>
      </c>
      <c r="C1208" s="259">
        <v>113.89446082850782</v>
      </c>
    </row>
    <row r="1209" spans="2:3" x14ac:dyDescent="0.25">
      <c r="B1209" s="260">
        <v>1146</v>
      </c>
      <c r="C1209" s="259">
        <v>135.02592029809091</v>
      </c>
    </row>
    <row r="1210" spans="2:3" x14ac:dyDescent="0.25">
      <c r="B1210" s="260">
        <v>1147</v>
      </c>
      <c r="C1210" s="259">
        <v>139.0339618449145</v>
      </c>
    </row>
    <row r="1211" spans="2:3" x14ac:dyDescent="0.25">
      <c r="B1211" s="260">
        <v>1148</v>
      </c>
      <c r="C1211" s="259">
        <v>108.31266504056693</v>
      </c>
    </row>
    <row r="1212" spans="2:3" x14ac:dyDescent="0.25">
      <c r="B1212" s="260">
        <v>1149</v>
      </c>
      <c r="C1212" s="259">
        <v>148.34262994373125</v>
      </c>
    </row>
    <row r="1213" spans="2:3" x14ac:dyDescent="0.25">
      <c r="B1213" s="260">
        <v>1150</v>
      </c>
      <c r="C1213" s="259">
        <v>144.44726249929829</v>
      </c>
    </row>
    <row r="1214" spans="2:3" x14ac:dyDescent="0.25">
      <c r="B1214" s="260">
        <v>1151</v>
      </c>
      <c r="C1214" s="259">
        <v>122.15147432579272</v>
      </c>
    </row>
    <row r="1215" spans="2:3" x14ac:dyDescent="0.25">
      <c r="B1215" s="260">
        <v>1152</v>
      </c>
      <c r="C1215" s="259">
        <v>116.21722477476096</v>
      </c>
    </row>
    <row r="1216" spans="2:3" x14ac:dyDescent="0.25">
      <c r="B1216" s="260">
        <v>1153</v>
      </c>
      <c r="C1216" s="259">
        <v>122.5591864847157</v>
      </c>
    </row>
    <row r="1217" spans="2:3" x14ac:dyDescent="0.25">
      <c r="B1217" s="260">
        <v>1154</v>
      </c>
      <c r="C1217" s="259">
        <v>131.25129066387089</v>
      </c>
    </row>
    <row r="1218" spans="2:3" x14ac:dyDescent="0.25">
      <c r="B1218" s="260">
        <v>1155</v>
      </c>
      <c r="C1218" s="259">
        <v>122.2388796248251</v>
      </c>
    </row>
    <row r="1219" spans="2:3" x14ac:dyDescent="0.25">
      <c r="B1219" s="260">
        <v>1156</v>
      </c>
      <c r="C1219" s="259">
        <v>91.876806478103987</v>
      </c>
    </row>
    <row r="1220" spans="2:3" x14ac:dyDescent="0.25">
      <c r="B1220" s="260">
        <v>1157</v>
      </c>
      <c r="C1220" s="259">
        <v>131.67865339103187</v>
      </c>
    </row>
    <row r="1221" spans="2:3" x14ac:dyDescent="0.25">
      <c r="B1221" s="260">
        <v>1158</v>
      </c>
      <c r="C1221" s="259">
        <v>138.04516938112877</v>
      </c>
    </row>
    <row r="1222" spans="2:3" x14ac:dyDescent="0.25">
      <c r="B1222" s="260">
        <v>1159</v>
      </c>
      <c r="C1222" s="259">
        <v>155.25387546064502</v>
      </c>
    </row>
    <row r="1223" spans="2:3" x14ac:dyDescent="0.25">
      <c r="B1223" s="260">
        <v>1160</v>
      </c>
      <c r="C1223" s="259">
        <v>113.20158240131148</v>
      </c>
    </row>
    <row r="1224" spans="2:3" x14ac:dyDescent="0.25">
      <c r="B1224" s="260">
        <v>1161</v>
      </c>
      <c r="C1224" s="259">
        <v>115.39709238578244</v>
      </c>
    </row>
    <row r="1225" spans="2:3" x14ac:dyDescent="0.25">
      <c r="B1225" s="260">
        <v>1162</v>
      </c>
      <c r="C1225" s="259">
        <v>117.57405282998756</v>
      </c>
    </row>
    <row r="1226" spans="2:3" x14ac:dyDescent="0.25">
      <c r="B1226" s="260">
        <v>1163</v>
      </c>
      <c r="C1226" s="259">
        <v>81.631039910618568</v>
      </c>
    </row>
    <row r="1227" spans="2:3" x14ac:dyDescent="0.25">
      <c r="B1227" s="260">
        <v>1164</v>
      </c>
      <c r="C1227" s="259">
        <v>115.17357832520561</v>
      </c>
    </row>
    <row r="1228" spans="2:3" x14ac:dyDescent="0.25">
      <c r="B1228" s="260">
        <v>1165</v>
      </c>
      <c r="C1228" s="259">
        <v>103.03397394872033</v>
      </c>
    </row>
    <row r="1229" spans="2:3" x14ac:dyDescent="0.25">
      <c r="B1229" s="260">
        <v>1166</v>
      </c>
      <c r="C1229" s="259">
        <v>135.33768024393919</v>
      </c>
    </row>
    <row r="1230" spans="2:3" x14ac:dyDescent="0.25">
      <c r="B1230" s="260">
        <v>1167</v>
      </c>
      <c r="C1230" s="259">
        <v>81.147826984601409</v>
      </c>
    </row>
    <row r="1231" spans="2:3" x14ac:dyDescent="0.25">
      <c r="B1231" s="260">
        <v>1168</v>
      </c>
      <c r="C1231" s="259">
        <v>98.786316301345664</v>
      </c>
    </row>
    <row r="1232" spans="2:3" x14ac:dyDescent="0.25">
      <c r="B1232" s="260">
        <v>1169</v>
      </c>
      <c r="C1232" s="259">
        <v>82.409063600635307</v>
      </c>
    </row>
    <row r="1233" spans="2:3" x14ac:dyDescent="0.25">
      <c r="B1233" s="260">
        <v>1170</v>
      </c>
      <c r="C1233" s="259">
        <v>146.39484554514428</v>
      </c>
    </row>
    <row r="1234" spans="2:3" x14ac:dyDescent="0.25">
      <c r="B1234" s="260">
        <v>1171</v>
      </c>
      <c r="C1234" s="259">
        <v>117.21569116975414</v>
      </c>
    </row>
    <row r="1235" spans="2:3" x14ac:dyDescent="0.25">
      <c r="B1235" s="260">
        <v>1172</v>
      </c>
      <c r="C1235" s="259">
        <v>107.8600711271534</v>
      </c>
    </row>
    <row r="1236" spans="2:3" x14ac:dyDescent="0.25">
      <c r="B1236" s="260">
        <v>1173</v>
      </c>
      <c r="C1236" s="259">
        <v>138.04142679591564</v>
      </c>
    </row>
    <row r="1237" spans="2:3" x14ac:dyDescent="0.25">
      <c r="B1237" s="260">
        <v>1174</v>
      </c>
      <c r="C1237" s="259">
        <v>140.3569575872674</v>
      </c>
    </row>
    <row r="1238" spans="2:3" x14ac:dyDescent="0.25">
      <c r="B1238" s="260">
        <v>1175</v>
      </c>
      <c r="C1238" s="259">
        <v>71.71515345586883</v>
      </c>
    </row>
    <row r="1239" spans="2:3" x14ac:dyDescent="0.25">
      <c r="B1239" s="260">
        <v>1176</v>
      </c>
      <c r="C1239" s="259">
        <v>81.185410947665176</v>
      </c>
    </row>
    <row r="1240" spans="2:3" x14ac:dyDescent="0.25">
      <c r="B1240" s="260">
        <v>1177</v>
      </c>
      <c r="C1240" s="259">
        <v>125.66835482677388</v>
      </c>
    </row>
    <row r="1241" spans="2:3" x14ac:dyDescent="0.25">
      <c r="B1241" s="260">
        <v>1178</v>
      </c>
      <c r="C1241" s="259">
        <v>171.90277036240627</v>
      </c>
    </row>
    <row r="1242" spans="2:3" x14ac:dyDescent="0.25">
      <c r="B1242" s="260">
        <v>1179</v>
      </c>
      <c r="C1242" s="259">
        <v>122.46162238914251</v>
      </c>
    </row>
    <row r="1243" spans="2:3" x14ac:dyDescent="0.25">
      <c r="B1243" s="260">
        <v>1180</v>
      </c>
      <c r="C1243" s="259">
        <v>96.041962036813544</v>
      </c>
    </row>
    <row r="1244" spans="2:3" x14ac:dyDescent="0.25">
      <c r="B1244" s="260">
        <v>1181</v>
      </c>
      <c r="C1244" s="259">
        <v>126.64306177993922</v>
      </c>
    </row>
    <row r="1245" spans="2:3" x14ac:dyDescent="0.25">
      <c r="B1245" s="260">
        <v>1182</v>
      </c>
      <c r="C1245" s="259">
        <v>156.63616744856887</v>
      </c>
    </row>
    <row r="1246" spans="2:3" x14ac:dyDescent="0.25">
      <c r="B1246" s="260">
        <v>1183</v>
      </c>
      <c r="C1246" s="259">
        <v>65.186615223930474</v>
      </c>
    </row>
    <row r="1247" spans="2:3" x14ac:dyDescent="0.25">
      <c r="B1247" s="260">
        <v>1184</v>
      </c>
      <c r="C1247" s="259">
        <v>104.87715526623292</v>
      </c>
    </row>
    <row r="1248" spans="2:3" x14ac:dyDescent="0.25">
      <c r="B1248" s="260">
        <v>1185</v>
      </c>
      <c r="C1248" s="259">
        <v>93.020083471121509</v>
      </c>
    </row>
    <row r="1249" spans="2:3" x14ac:dyDescent="0.25">
      <c r="B1249" s="260">
        <v>1186</v>
      </c>
      <c r="C1249" s="259">
        <v>91.35244063881882</v>
      </c>
    </row>
    <row r="1250" spans="2:3" x14ac:dyDescent="0.25">
      <c r="B1250" s="260">
        <v>1187</v>
      </c>
      <c r="C1250" s="259">
        <v>128.27786943767774</v>
      </c>
    </row>
    <row r="1251" spans="2:3" x14ac:dyDescent="0.25">
      <c r="B1251" s="260">
        <v>1188</v>
      </c>
      <c r="C1251" s="259">
        <v>138.97345471399984</v>
      </c>
    </row>
    <row r="1252" spans="2:3" x14ac:dyDescent="0.25">
      <c r="B1252" s="260">
        <v>1189</v>
      </c>
      <c r="C1252" s="259">
        <v>108.55435220100692</v>
      </c>
    </row>
    <row r="1253" spans="2:3" x14ac:dyDescent="0.25">
      <c r="B1253" s="260">
        <v>1190</v>
      </c>
      <c r="C1253" s="259">
        <v>132.96081495802977</v>
      </c>
    </row>
    <row r="1254" spans="2:3" x14ac:dyDescent="0.25">
      <c r="B1254" s="260">
        <v>1191</v>
      </c>
      <c r="C1254" s="259">
        <v>121.4023886187818</v>
      </c>
    </row>
    <row r="1255" spans="2:3" x14ac:dyDescent="0.25">
      <c r="B1255" s="260">
        <v>1192</v>
      </c>
      <c r="C1255" s="259">
        <v>141.5023200750621</v>
      </c>
    </row>
    <row r="1256" spans="2:3" x14ac:dyDescent="0.25">
      <c r="B1256" s="260">
        <v>1193</v>
      </c>
      <c r="C1256" s="259">
        <v>50.10120645476313</v>
      </c>
    </row>
    <row r="1257" spans="2:3" x14ac:dyDescent="0.25">
      <c r="B1257" s="260">
        <v>1194</v>
      </c>
      <c r="C1257" s="259">
        <v>77.785440053348736</v>
      </c>
    </row>
    <row r="1258" spans="2:3" x14ac:dyDescent="0.25">
      <c r="B1258" s="260">
        <v>1195</v>
      </c>
      <c r="C1258" s="259">
        <v>113.68689642934746</v>
      </c>
    </row>
    <row r="1259" spans="2:3" x14ac:dyDescent="0.25">
      <c r="B1259" s="260">
        <v>1196</v>
      </c>
      <c r="C1259" s="259">
        <v>149.93396675901732</v>
      </c>
    </row>
    <row r="1260" spans="2:3" x14ac:dyDescent="0.25">
      <c r="B1260" s="260">
        <v>1197</v>
      </c>
      <c r="C1260" s="259">
        <v>141.20853973852007</v>
      </c>
    </row>
    <row r="1261" spans="2:3" x14ac:dyDescent="0.25">
      <c r="B1261" s="260">
        <v>1198</v>
      </c>
      <c r="C1261" s="259">
        <v>122.80560426524715</v>
      </c>
    </row>
    <row r="1262" spans="2:3" x14ac:dyDescent="0.25">
      <c r="B1262" s="260">
        <v>1199</v>
      </c>
      <c r="C1262" s="259">
        <v>115.23974026765393</v>
      </c>
    </row>
    <row r="1263" spans="2:3" x14ac:dyDescent="0.25">
      <c r="B1263" s="260">
        <v>1200</v>
      </c>
      <c r="C1263" s="259">
        <v>145.17235447108675</v>
      </c>
    </row>
    <row r="1264" spans="2:3" x14ac:dyDescent="0.25">
      <c r="B1264" s="260">
        <v>1201</v>
      </c>
      <c r="C1264" s="259">
        <v>120.24776090701006</v>
      </c>
    </row>
    <row r="1265" spans="2:3" x14ac:dyDescent="0.25">
      <c r="B1265" s="260">
        <v>1202</v>
      </c>
      <c r="C1265" s="259">
        <v>141.14082902425875</v>
      </c>
    </row>
    <row r="1266" spans="2:3" x14ac:dyDescent="0.25">
      <c r="B1266" s="260">
        <v>1203</v>
      </c>
      <c r="C1266" s="259">
        <v>117.04027205732733</v>
      </c>
    </row>
    <row r="1267" spans="2:3" x14ac:dyDescent="0.25">
      <c r="B1267" s="260">
        <v>1204</v>
      </c>
      <c r="C1267" s="259">
        <v>130.00246675238884</v>
      </c>
    </row>
    <row r="1268" spans="2:3" x14ac:dyDescent="0.25">
      <c r="B1268" s="260">
        <v>1205</v>
      </c>
      <c r="C1268" s="259">
        <v>130.41332923049231</v>
      </c>
    </row>
    <row r="1269" spans="2:3" x14ac:dyDescent="0.25">
      <c r="B1269" s="260">
        <v>1206</v>
      </c>
      <c r="C1269" s="259">
        <v>106.50313740031905</v>
      </c>
    </row>
    <row r="1270" spans="2:3" x14ac:dyDescent="0.25">
      <c r="B1270" s="260">
        <v>1207</v>
      </c>
      <c r="C1270" s="259">
        <v>128.10284446097882</v>
      </c>
    </row>
    <row r="1271" spans="2:3" x14ac:dyDescent="0.25">
      <c r="B1271" s="260">
        <v>1208</v>
      </c>
      <c r="C1271" s="259">
        <v>117.91988324397529</v>
      </c>
    </row>
    <row r="1272" spans="2:3" x14ac:dyDescent="0.25">
      <c r="B1272" s="260">
        <v>1209</v>
      </c>
      <c r="C1272" s="259">
        <v>100.08954436088916</v>
      </c>
    </row>
    <row r="1273" spans="2:3" x14ac:dyDescent="0.25">
      <c r="B1273" s="260">
        <v>1210</v>
      </c>
      <c r="C1273" s="259">
        <v>65.657876348765996</v>
      </c>
    </row>
    <row r="1274" spans="2:3" x14ac:dyDescent="0.25">
      <c r="B1274" s="260">
        <v>1211</v>
      </c>
      <c r="C1274" s="259">
        <v>135.17247515623976</v>
      </c>
    </row>
    <row r="1275" spans="2:3" x14ac:dyDescent="0.25">
      <c r="B1275" s="260">
        <v>1212</v>
      </c>
      <c r="C1275" s="259">
        <v>110.1237173411604</v>
      </c>
    </row>
    <row r="1276" spans="2:3" x14ac:dyDescent="0.25">
      <c r="B1276" s="260">
        <v>1213</v>
      </c>
      <c r="C1276" s="259">
        <v>107.28159680573924</v>
      </c>
    </row>
    <row r="1277" spans="2:3" x14ac:dyDescent="0.25">
      <c r="B1277" s="260">
        <v>1214</v>
      </c>
      <c r="C1277" s="259">
        <v>111.69235504439764</v>
      </c>
    </row>
    <row r="1278" spans="2:3" x14ac:dyDescent="0.25">
      <c r="B1278" s="260">
        <v>1215</v>
      </c>
      <c r="C1278" s="259">
        <v>125.4168452001874</v>
      </c>
    </row>
    <row r="1279" spans="2:3" x14ac:dyDescent="0.25">
      <c r="B1279" s="260">
        <v>1216</v>
      </c>
      <c r="C1279" s="259">
        <v>134.73287142778534</v>
      </c>
    </row>
    <row r="1280" spans="2:3" x14ac:dyDescent="0.25">
      <c r="B1280" s="260">
        <v>1217</v>
      </c>
      <c r="C1280" s="259">
        <v>132.13093993641732</v>
      </c>
    </row>
    <row r="1281" spans="2:3" x14ac:dyDescent="0.25">
      <c r="B1281" s="260">
        <v>1218</v>
      </c>
      <c r="C1281" s="259">
        <v>98.284205649223139</v>
      </c>
    </row>
    <row r="1282" spans="2:3" x14ac:dyDescent="0.25">
      <c r="B1282" s="260">
        <v>1219</v>
      </c>
      <c r="C1282" s="259">
        <v>125.79541202868224</v>
      </c>
    </row>
    <row r="1283" spans="2:3" x14ac:dyDescent="0.25">
      <c r="B1283" s="260">
        <v>1220</v>
      </c>
      <c r="C1283" s="259">
        <v>113.39470065384911</v>
      </c>
    </row>
    <row r="1284" spans="2:3" x14ac:dyDescent="0.25">
      <c r="B1284" s="260">
        <v>1221</v>
      </c>
      <c r="C1284" s="259">
        <v>117.63270640614017</v>
      </c>
    </row>
    <row r="1285" spans="2:3" x14ac:dyDescent="0.25">
      <c r="B1285" s="260">
        <v>1222</v>
      </c>
      <c r="C1285" s="259">
        <v>157.75045624111763</v>
      </c>
    </row>
    <row r="1286" spans="2:3" x14ac:dyDescent="0.25">
      <c r="B1286" s="260">
        <v>1223</v>
      </c>
      <c r="C1286" s="259">
        <v>91.330926163194732</v>
      </c>
    </row>
    <row r="1287" spans="2:3" x14ac:dyDescent="0.25">
      <c r="B1287" s="260">
        <v>1224</v>
      </c>
      <c r="C1287" s="259">
        <v>104.03920646508259</v>
      </c>
    </row>
    <row r="1288" spans="2:3" x14ac:dyDescent="0.25">
      <c r="B1288" s="260">
        <v>1225</v>
      </c>
      <c r="C1288" s="259">
        <v>125.7422341115994</v>
      </c>
    </row>
    <row r="1289" spans="2:3" x14ac:dyDescent="0.25">
      <c r="B1289" s="260">
        <v>1226</v>
      </c>
      <c r="C1289" s="259">
        <v>126.50518349756335</v>
      </c>
    </row>
    <row r="1290" spans="2:3" x14ac:dyDescent="0.25">
      <c r="B1290" s="260">
        <v>1227</v>
      </c>
      <c r="C1290" s="259">
        <v>89.760917393308688</v>
      </c>
    </row>
    <row r="1291" spans="2:3" x14ac:dyDescent="0.25">
      <c r="B1291" s="260">
        <v>1228</v>
      </c>
      <c r="C1291" s="259">
        <v>142.40301840434037</v>
      </c>
    </row>
    <row r="1292" spans="2:3" x14ac:dyDescent="0.25">
      <c r="B1292" s="260">
        <v>1229</v>
      </c>
      <c r="C1292" s="259">
        <v>96.750699545082711</v>
      </c>
    </row>
    <row r="1293" spans="2:3" x14ac:dyDescent="0.25">
      <c r="B1293" s="260">
        <v>1230</v>
      </c>
      <c r="C1293" s="259">
        <v>106.35003155955603</v>
      </c>
    </row>
    <row r="1294" spans="2:3" x14ac:dyDescent="0.25">
      <c r="B1294" s="260">
        <v>1231</v>
      </c>
      <c r="C1294" s="259">
        <v>119.73642917603401</v>
      </c>
    </row>
    <row r="1295" spans="2:3" x14ac:dyDescent="0.25">
      <c r="B1295" s="260">
        <v>1232</v>
      </c>
      <c r="C1295" s="259">
        <v>120.6791257467498</v>
      </c>
    </row>
    <row r="1296" spans="2:3" x14ac:dyDescent="0.25">
      <c r="B1296" s="260">
        <v>1233</v>
      </c>
      <c r="C1296" s="259">
        <v>139.36595637759825</v>
      </c>
    </row>
    <row r="1297" spans="2:3" x14ac:dyDescent="0.25">
      <c r="B1297" s="260">
        <v>1234</v>
      </c>
      <c r="C1297" s="259">
        <v>108.25130346202262</v>
      </c>
    </row>
    <row r="1298" spans="2:3" x14ac:dyDescent="0.25">
      <c r="B1298" s="260">
        <v>1235</v>
      </c>
      <c r="C1298" s="259">
        <v>169.35819875214469</v>
      </c>
    </row>
    <row r="1299" spans="2:3" x14ac:dyDescent="0.25">
      <c r="B1299" s="260">
        <v>1236</v>
      </c>
      <c r="C1299" s="259">
        <v>121.74920621153515</v>
      </c>
    </row>
    <row r="1300" spans="2:3" x14ac:dyDescent="0.25">
      <c r="B1300" s="260">
        <v>1237</v>
      </c>
      <c r="C1300" s="259">
        <v>140.02333145712714</v>
      </c>
    </row>
    <row r="1301" spans="2:3" x14ac:dyDescent="0.25">
      <c r="B1301" s="260">
        <v>1238</v>
      </c>
      <c r="C1301" s="259">
        <v>82.63305510149425</v>
      </c>
    </row>
    <row r="1302" spans="2:3" x14ac:dyDescent="0.25">
      <c r="B1302" s="260">
        <v>1239</v>
      </c>
      <c r="C1302" s="259">
        <v>87.488568546628585</v>
      </c>
    </row>
    <row r="1303" spans="2:3" x14ac:dyDescent="0.25">
      <c r="B1303" s="260">
        <v>1240</v>
      </c>
      <c r="C1303" s="259">
        <v>74.806490352897526</v>
      </c>
    </row>
    <row r="1304" spans="2:3" x14ac:dyDescent="0.25">
      <c r="B1304" s="260">
        <v>1241</v>
      </c>
      <c r="C1304" s="259">
        <v>109.32770845495054</v>
      </c>
    </row>
    <row r="1305" spans="2:3" x14ac:dyDescent="0.25">
      <c r="B1305" s="260">
        <v>1242</v>
      </c>
      <c r="C1305" s="259">
        <v>114.93018994724927</v>
      </c>
    </row>
    <row r="1306" spans="2:3" x14ac:dyDescent="0.25">
      <c r="B1306" s="260">
        <v>1243</v>
      </c>
      <c r="C1306" s="259">
        <v>128.03332818145677</v>
      </c>
    </row>
    <row r="1307" spans="2:3" x14ac:dyDescent="0.25">
      <c r="B1307" s="260">
        <v>1244</v>
      </c>
      <c r="C1307" s="259">
        <v>128.14903850536771</v>
      </c>
    </row>
    <row r="1308" spans="2:3" x14ac:dyDescent="0.25">
      <c r="B1308" s="260">
        <v>1245</v>
      </c>
      <c r="C1308" s="259">
        <v>100.50445290674455</v>
      </c>
    </row>
    <row r="1309" spans="2:3" x14ac:dyDescent="0.25">
      <c r="B1309" s="260">
        <v>1246</v>
      </c>
      <c r="C1309" s="259">
        <v>118.34728923790284</v>
      </c>
    </row>
    <row r="1310" spans="2:3" x14ac:dyDescent="0.25">
      <c r="B1310" s="260">
        <v>1247</v>
      </c>
      <c r="C1310" s="259">
        <v>144.50949708048213</v>
      </c>
    </row>
    <row r="1311" spans="2:3" x14ac:dyDescent="0.25">
      <c r="B1311" s="260">
        <v>1248</v>
      </c>
      <c r="C1311" s="259">
        <v>121.11286153789362</v>
      </c>
    </row>
    <row r="1312" spans="2:3" x14ac:dyDescent="0.25">
      <c r="B1312" s="260">
        <v>1249</v>
      </c>
      <c r="C1312" s="259">
        <v>94.391738821776613</v>
      </c>
    </row>
    <row r="1313" spans="2:3" x14ac:dyDescent="0.25">
      <c r="B1313" s="260">
        <v>1250</v>
      </c>
      <c r="C1313" s="259">
        <v>179.9765418000799</v>
      </c>
    </row>
    <row r="1314" spans="2:3" x14ac:dyDescent="0.25">
      <c r="B1314" s="260">
        <v>1251</v>
      </c>
      <c r="C1314" s="259">
        <v>127.26217731926985</v>
      </c>
    </row>
    <row r="1315" spans="2:3" x14ac:dyDescent="0.25">
      <c r="B1315" s="260">
        <v>1252</v>
      </c>
      <c r="C1315" s="259">
        <v>103.3299977917325</v>
      </c>
    </row>
    <row r="1316" spans="2:3" x14ac:dyDescent="0.25">
      <c r="B1316" s="260">
        <v>1253</v>
      </c>
      <c r="C1316" s="259">
        <v>91.33613625153221</v>
      </c>
    </row>
    <row r="1317" spans="2:3" x14ac:dyDescent="0.25">
      <c r="B1317" s="260">
        <v>1254</v>
      </c>
      <c r="C1317" s="259">
        <v>86.45643441678402</v>
      </c>
    </row>
    <row r="1318" spans="2:3" x14ac:dyDescent="0.25">
      <c r="B1318" s="260">
        <v>1255</v>
      </c>
      <c r="C1318" s="259">
        <v>97.104312603607099</v>
      </c>
    </row>
    <row r="1319" spans="2:3" x14ac:dyDescent="0.25">
      <c r="B1319" s="260">
        <v>1256</v>
      </c>
      <c r="C1319" s="259">
        <v>128.4707862253976</v>
      </c>
    </row>
    <row r="1320" spans="2:3" x14ac:dyDescent="0.25">
      <c r="B1320" s="260">
        <v>1257</v>
      </c>
      <c r="C1320" s="259">
        <v>114.61043828223782</v>
      </c>
    </row>
    <row r="1321" spans="2:3" x14ac:dyDescent="0.25">
      <c r="B1321" s="260">
        <v>1258</v>
      </c>
      <c r="C1321" s="259">
        <v>70.387192980478588</v>
      </c>
    </row>
    <row r="1322" spans="2:3" x14ac:dyDescent="0.25">
      <c r="B1322" s="260">
        <v>1259</v>
      </c>
      <c r="C1322" s="259">
        <v>142.30130111174432</v>
      </c>
    </row>
    <row r="1323" spans="2:3" x14ac:dyDescent="0.25">
      <c r="B1323" s="260">
        <v>1260</v>
      </c>
      <c r="C1323" s="259">
        <v>99.934196690601979</v>
      </c>
    </row>
    <row r="1324" spans="2:3" x14ac:dyDescent="0.25">
      <c r="B1324" s="260">
        <v>1261</v>
      </c>
      <c r="C1324" s="259">
        <v>100.78440988072168</v>
      </c>
    </row>
    <row r="1325" spans="2:3" x14ac:dyDescent="0.25">
      <c r="B1325" s="260">
        <v>1262</v>
      </c>
      <c r="C1325" s="259">
        <v>137.81206291344421</v>
      </c>
    </row>
    <row r="1326" spans="2:3" x14ac:dyDescent="0.25">
      <c r="B1326" s="260">
        <v>1263</v>
      </c>
      <c r="C1326" s="259">
        <v>132.79539807960251</v>
      </c>
    </row>
    <row r="1327" spans="2:3" x14ac:dyDescent="0.25">
      <c r="B1327" s="260">
        <v>1264</v>
      </c>
      <c r="C1327" s="259">
        <v>164.46527974957235</v>
      </c>
    </row>
    <row r="1328" spans="2:3" x14ac:dyDescent="0.25">
      <c r="B1328" s="260">
        <v>1265</v>
      </c>
      <c r="C1328" s="259">
        <v>70.48760847077763</v>
      </c>
    </row>
    <row r="1329" spans="2:3" x14ac:dyDescent="0.25">
      <c r="B1329" s="260">
        <v>1266</v>
      </c>
      <c r="C1329" s="259">
        <v>147.41483629665566</v>
      </c>
    </row>
    <row r="1330" spans="2:3" x14ac:dyDescent="0.25">
      <c r="B1330" s="260">
        <v>1267</v>
      </c>
      <c r="C1330" s="259">
        <v>111.45818831669402</v>
      </c>
    </row>
    <row r="1331" spans="2:3" x14ac:dyDescent="0.25">
      <c r="B1331" s="260">
        <v>1268</v>
      </c>
      <c r="C1331" s="259">
        <v>95.327601225713408</v>
      </c>
    </row>
    <row r="1332" spans="2:3" x14ac:dyDescent="0.25">
      <c r="B1332" s="260">
        <v>1269</v>
      </c>
      <c r="C1332" s="259">
        <v>82.500436524338539</v>
      </c>
    </row>
    <row r="1333" spans="2:3" x14ac:dyDescent="0.25">
      <c r="B1333" s="260">
        <v>1270</v>
      </c>
      <c r="C1333" s="259">
        <v>127.67585581904773</v>
      </c>
    </row>
    <row r="1334" spans="2:3" x14ac:dyDescent="0.25">
      <c r="B1334" s="260">
        <v>1271</v>
      </c>
      <c r="C1334" s="259">
        <v>138.67356705760002</v>
      </c>
    </row>
    <row r="1335" spans="2:3" x14ac:dyDescent="0.25">
      <c r="B1335" s="260">
        <v>1272</v>
      </c>
      <c r="C1335" s="259">
        <v>127.54007803495736</v>
      </c>
    </row>
    <row r="1336" spans="2:3" x14ac:dyDescent="0.25">
      <c r="B1336" s="260">
        <v>1273</v>
      </c>
      <c r="C1336" s="259">
        <v>134.24724301584607</v>
      </c>
    </row>
    <row r="1337" spans="2:3" x14ac:dyDescent="0.25">
      <c r="B1337" s="260">
        <v>1274</v>
      </c>
      <c r="C1337" s="259">
        <v>97.165169444770811</v>
      </c>
    </row>
    <row r="1338" spans="2:3" x14ac:dyDescent="0.25">
      <c r="B1338" s="260">
        <v>1275</v>
      </c>
      <c r="C1338" s="259">
        <v>134.919142709277</v>
      </c>
    </row>
    <row r="1339" spans="2:3" x14ac:dyDescent="0.25">
      <c r="B1339" s="260">
        <v>1276</v>
      </c>
      <c r="C1339" s="259">
        <v>68.267527526474368</v>
      </c>
    </row>
    <row r="1340" spans="2:3" x14ac:dyDescent="0.25">
      <c r="B1340" s="260">
        <v>1277</v>
      </c>
      <c r="C1340" s="259">
        <v>135.3573908190418</v>
      </c>
    </row>
    <row r="1341" spans="2:3" x14ac:dyDescent="0.25">
      <c r="B1341" s="260">
        <v>1278</v>
      </c>
      <c r="C1341" s="259">
        <v>120.25954079810892</v>
      </c>
    </row>
    <row r="1342" spans="2:3" x14ac:dyDescent="0.25">
      <c r="B1342" s="260">
        <v>1279</v>
      </c>
      <c r="C1342" s="259">
        <v>122.21073054390543</v>
      </c>
    </row>
    <row r="1343" spans="2:3" x14ac:dyDescent="0.25">
      <c r="B1343" s="260">
        <v>1280</v>
      </c>
      <c r="C1343" s="259">
        <v>87.013560361201399</v>
      </c>
    </row>
    <row r="1344" spans="2:3" x14ac:dyDescent="0.25">
      <c r="B1344" s="260">
        <v>1281</v>
      </c>
      <c r="C1344" s="259">
        <v>94.492369656543332</v>
      </c>
    </row>
    <row r="1345" spans="2:3" x14ac:dyDescent="0.25">
      <c r="B1345" s="260">
        <v>1282</v>
      </c>
      <c r="C1345" s="259">
        <v>114.69174241994378</v>
      </c>
    </row>
    <row r="1346" spans="2:3" x14ac:dyDescent="0.25">
      <c r="B1346" s="260">
        <v>1283</v>
      </c>
      <c r="C1346" s="259">
        <v>134.61461862413108</v>
      </c>
    </row>
    <row r="1347" spans="2:3" x14ac:dyDescent="0.25">
      <c r="B1347" s="260">
        <v>1284</v>
      </c>
      <c r="C1347" s="259">
        <v>67.508988517311849</v>
      </c>
    </row>
    <row r="1348" spans="2:3" x14ac:dyDescent="0.25">
      <c r="B1348" s="260">
        <v>1285</v>
      </c>
      <c r="C1348" s="259">
        <v>79.003781435549854</v>
      </c>
    </row>
    <row r="1349" spans="2:3" x14ac:dyDescent="0.25">
      <c r="B1349" s="260">
        <v>1286</v>
      </c>
      <c r="C1349" s="259">
        <v>116.2759921997947</v>
      </c>
    </row>
    <row r="1350" spans="2:3" x14ac:dyDescent="0.25">
      <c r="B1350" s="260">
        <v>1287</v>
      </c>
      <c r="C1350" s="259">
        <v>101.35272124225722</v>
      </c>
    </row>
    <row r="1351" spans="2:3" x14ac:dyDescent="0.25">
      <c r="B1351" s="260">
        <v>1288</v>
      </c>
      <c r="C1351" s="259">
        <v>131.53651046978487</v>
      </c>
    </row>
    <row r="1352" spans="2:3" x14ac:dyDescent="0.25">
      <c r="B1352" s="260">
        <v>1289</v>
      </c>
      <c r="C1352" s="259">
        <v>104.26024538388903</v>
      </c>
    </row>
    <row r="1353" spans="2:3" x14ac:dyDescent="0.25">
      <c r="B1353" s="260">
        <v>1290</v>
      </c>
      <c r="C1353" s="259">
        <v>124.50703284011823</v>
      </c>
    </row>
    <row r="1354" spans="2:3" x14ac:dyDescent="0.25">
      <c r="B1354" s="260">
        <v>1291</v>
      </c>
      <c r="C1354" s="259">
        <v>129.61351225188594</v>
      </c>
    </row>
    <row r="1355" spans="2:3" x14ac:dyDescent="0.25">
      <c r="B1355" s="260">
        <v>1292</v>
      </c>
      <c r="C1355" s="259">
        <v>106.83661350793193</v>
      </c>
    </row>
    <row r="1356" spans="2:3" x14ac:dyDescent="0.25">
      <c r="B1356" s="260">
        <v>1293</v>
      </c>
      <c r="C1356" s="259">
        <v>105.79181546279203</v>
      </c>
    </row>
    <row r="1357" spans="2:3" x14ac:dyDescent="0.25">
      <c r="B1357" s="260">
        <v>1294</v>
      </c>
      <c r="C1357" s="259">
        <v>48.819953086217311</v>
      </c>
    </row>
    <row r="1358" spans="2:3" x14ac:dyDescent="0.25">
      <c r="B1358" s="260">
        <v>1295</v>
      </c>
      <c r="C1358" s="259">
        <v>130.86882499763971</v>
      </c>
    </row>
    <row r="1359" spans="2:3" x14ac:dyDescent="0.25">
      <c r="B1359" s="260">
        <v>1296</v>
      </c>
      <c r="C1359" s="259">
        <v>173.9345422024831</v>
      </c>
    </row>
    <row r="1360" spans="2:3" x14ac:dyDescent="0.25">
      <c r="B1360" s="260">
        <v>1297</v>
      </c>
      <c r="C1360" s="259">
        <v>113.90624387503927</v>
      </c>
    </row>
    <row r="1361" spans="2:3" x14ac:dyDescent="0.25">
      <c r="B1361" s="260">
        <v>1298</v>
      </c>
      <c r="C1361" s="259">
        <v>81.596713534009837</v>
      </c>
    </row>
    <row r="1362" spans="2:3" x14ac:dyDescent="0.25">
      <c r="B1362" s="260">
        <v>1299</v>
      </c>
      <c r="C1362" s="259">
        <v>123.03056516036136</v>
      </c>
    </row>
    <row r="1363" spans="2:3" x14ac:dyDescent="0.25">
      <c r="B1363" s="260">
        <v>1300</v>
      </c>
      <c r="C1363" s="259">
        <v>114.42554237898938</v>
      </c>
    </row>
    <row r="1364" spans="2:3" x14ac:dyDescent="0.25">
      <c r="B1364" s="260">
        <v>1301</v>
      </c>
      <c r="C1364" s="259">
        <v>99.608350080449455</v>
      </c>
    </row>
    <row r="1365" spans="2:3" x14ac:dyDescent="0.25">
      <c r="B1365" s="260">
        <v>1302</v>
      </c>
      <c r="C1365" s="259">
        <v>112.61937078440877</v>
      </c>
    </row>
    <row r="1366" spans="2:3" x14ac:dyDescent="0.25">
      <c r="B1366" s="260">
        <v>1303</v>
      </c>
      <c r="C1366" s="259">
        <v>137.24303482216371</v>
      </c>
    </row>
    <row r="1367" spans="2:3" x14ac:dyDescent="0.25">
      <c r="B1367" s="260">
        <v>1304</v>
      </c>
      <c r="C1367" s="259">
        <v>145.54765056159599</v>
      </c>
    </row>
    <row r="1368" spans="2:3" x14ac:dyDescent="0.25">
      <c r="B1368" s="260">
        <v>1305</v>
      </c>
      <c r="C1368" s="259">
        <v>144.22621001351359</v>
      </c>
    </row>
    <row r="1369" spans="2:3" x14ac:dyDescent="0.25">
      <c r="B1369" s="260">
        <v>1306</v>
      </c>
      <c r="C1369" s="259">
        <v>109.23080440444755</v>
      </c>
    </row>
    <row r="1370" spans="2:3" x14ac:dyDescent="0.25">
      <c r="B1370" s="260">
        <v>1307</v>
      </c>
      <c r="C1370" s="259">
        <v>51.589933122723252</v>
      </c>
    </row>
    <row r="1371" spans="2:3" x14ac:dyDescent="0.25">
      <c r="B1371" s="260">
        <v>1308</v>
      </c>
      <c r="C1371" s="259">
        <v>107.48097267150374</v>
      </c>
    </row>
    <row r="1372" spans="2:3" x14ac:dyDescent="0.25">
      <c r="B1372" s="260">
        <v>1309</v>
      </c>
      <c r="C1372" s="259">
        <v>150.25044062792969</v>
      </c>
    </row>
    <row r="1373" spans="2:3" x14ac:dyDescent="0.25">
      <c r="B1373" s="260">
        <v>1310</v>
      </c>
      <c r="C1373" s="259">
        <v>120.6420038794631</v>
      </c>
    </row>
    <row r="1374" spans="2:3" x14ac:dyDescent="0.25">
      <c r="B1374" s="260">
        <v>1311</v>
      </c>
      <c r="C1374" s="259">
        <v>151.00427916934638</v>
      </c>
    </row>
    <row r="1375" spans="2:3" x14ac:dyDescent="0.25">
      <c r="B1375" s="260">
        <v>1312</v>
      </c>
      <c r="C1375" s="259">
        <v>100.50840681369766</v>
      </c>
    </row>
    <row r="1376" spans="2:3" x14ac:dyDescent="0.25">
      <c r="B1376" s="260">
        <v>1313</v>
      </c>
      <c r="C1376" s="259">
        <v>156.52716829411753</v>
      </c>
    </row>
    <row r="1377" spans="2:3" x14ac:dyDescent="0.25">
      <c r="B1377" s="260">
        <v>1314</v>
      </c>
      <c r="C1377" s="259">
        <v>137.79996343382743</v>
      </c>
    </row>
    <row r="1378" spans="2:3" x14ac:dyDescent="0.25">
      <c r="B1378" s="260">
        <v>1315</v>
      </c>
      <c r="C1378" s="259">
        <v>92.119016141589384</v>
      </c>
    </row>
    <row r="1379" spans="2:3" x14ac:dyDescent="0.25">
      <c r="B1379" s="260">
        <v>1316</v>
      </c>
      <c r="C1379" s="259">
        <v>87.965203462238023</v>
      </c>
    </row>
    <row r="1380" spans="2:3" x14ac:dyDescent="0.25">
      <c r="B1380" s="260">
        <v>1317</v>
      </c>
      <c r="C1380" s="259">
        <v>144.93725188627377</v>
      </c>
    </row>
    <row r="1381" spans="2:3" x14ac:dyDescent="0.25">
      <c r="B1381" s="260">
        <v>1318</v>
      </c>
      <c r="C1381" s="259">
        <v>139.55752211368113</v>
      </c>
    </row>
    <row r="1382" spans="2:3" x14ac:dyDescent="0.25">
      <c r="B1382" s="260">
        <v>1319</v>
      </c>
      <c r="C1382" s="259">
        <v>109.279926418207</v>
      </c>
    </row>
    <row r="1383" spans="2:3" x14ac:dyDescent="0.25">
      <c r="B1383" s="260">
        <v>1320</v>
      </c>
      <c r="C1383" s="259">
        <v>107.7226075490095</v>
      </c>
    </row>
    <row r="1384" spans="2:3" x14ac:dyDescent="0.25">
      <c r="B1384" s="260">
        <v>1321</v>
      </c>
      <c r="C1384" s="259">
        <v>104.5170278366069</v>
      </c>
    </row>
    <row r="1385" spans="2:3" x14ac:dyDescent="0.25">
      <c r="B1385" s="260">
        <v>1322</v>
      </c>
      <c r="C1385" s="259">
        <v>118.53982942643435</v>
      </c>
    </row>
    <row r="1386" spans="2:3" x14ac:dyDescent="0.25">
      <c r="B1386" s="260">
        <v>1323</v>
      </c>
      <c r="C1386" s="259">
        <v>137.16739366848947</v>
      </c>
    </row>
    <row r="1387" spans="2:3" x14ac:dyDescent="0.25">
      <c r="B1387" s="260">
        <v>1324</v>
      </c>
      <c r="C1387" s="259">
        <v>130.26583462267845</v>
      </c>
    </row>
    <row r="1388" spans="2:3" x14ac:dyDescent="0.25">
      <c r="B1388" s="260">
        <v>1325</v>
      </c>
      <c r="C1388" s="259">
        <v>119.00230535759982</v>
      </c>
    </row>
    <row r="1389" spans="2:3" x14ac:dyDescent="0.25">
      <c r="B1389" s="260">
        <v>1326</v>
      </c>
      <c r="C1389" s="259">
        <v>127.6712334492461</v>
      </c>
    </row>
    <row r="1390" spans="2:3" x14ac:dyDescent="0.25">
      <c r="B1390" s="260">
        <v>1327</v>
      </c>
      <c r="C1390" s="259">
        <v>130.98004146270341</v>
      </c>
    </row>
    <row r="1391" spans="2:3" x14ac:dyDescent="0.25">
      <c r="B1391" s="260">
        <v>1328</v>
      </c>
      <c r="C1391" s="259">
        <v>140.14645569271346</v>
      </c>
    </row>
    <row r="1392" spans="2:3" x14ac:dyDescent="0.25">
      <c r="B1392" s="260">
        <v>1329</v>
      </c>
      <c r="C1392" s="259">
        <v>100.63652772348104</v>
      </c>
    </row>
    <row r="1393" spans="2:3" x14ac:dyDescent="0.25">
      <c r="B1393" s="260">
        <v>1330</v>
      </c>
      <c r="C1393" s="259">
        <v>83.686726023129268</v>
      </c>
    </row>
    <row r="1394" spans="2:3" x14ac:dyDescent="0.25">
      <c r="B1394" s="260">
        <v>1331</v>
      </c>
      <c r="C1394" s="259">
        <v>89.878599052600151</v>
      </c>
    </row>
    <row r="1395" spans="2:3" x14ac:dyDescent="0.25">
      <c r="B1395" s="260">
        <v>1332</v>
      </c>
      <c r="C1395" s="259">
        <v>125.36994746130352</v>
      </c>
    </row>
    <row r="1396" spans="2:3" x14ac:dyDescent="0.25">
      <c r="B1396" s="260">
        <v>1333</v>
      </c>
      <c r="C1396" s="259">
        <v>114.63622635815409</v>
      </c>
    </row>
    <row r="1397" spans="2:3" x14ac:dyDescent="0.25">
      <c r="B1397" s="260">
        <v>1334</v>
      </c>
      <c r="C1397" s="259">
        <v>133.67107455541989</v>
      </c>
    </row>
    <row r="1398" spans="2:3" x14ac:dyDescent="0.25">
      <c r="B1398" s="260">
        <v>1335</v>
      </c>
      <c r="C1398" s="259">
        <v>180.92139625972047</v>
      </c>
    </row>
    <row r="1399" spans="2:3" x14ac:dyDescent="0.25">
      <c r="B1399" s="260">
        <v>1336</v>
      </c>
      <c r="C1399" s="259">
        <v>142.91665595091825</v>
      </c>
    </row>
    <row r="1400" spans="2:3" x14ac:dyDescent="0.25">
      <c r="B1400" s="260">
        <v>1337</v>
      </c>
      <c r="C1400" s="259">
        <v>114.95622980741244</v>
      </c>
    </row>
    <row r="1401" spans="2:3" x14ac:dyDescent="0.25">
      <c r="B1401" s="260">
        <v>1338</v>
      </c>
      <c r="C1401" s="259">
        <v>99.230279427448437</v>
      </c>
    </row>
    <row r="1402" spans="2:3" x14ac:dyDescent="0.25">
      <c r="B1402" s="260">
        <v>1339</v>
      </c>
      <c r="C1402" s="259">
        <v>154.26748911807809</v>
      </c>
    </row>
    <row r="1403" spans="2:3" x14ac:dyDescent="0.25">
      <c r="B1403" s="260">
        <v>1340</v>
      </c>
      <c r="C1403" s="259">
        <v>93.044446180435216</v>
      </c>
    </row>
    <row r="1404" spans="2:3" x14ac:dyDescent="0.25">
      <c r="B1404" s="260">
        <v>1341</v>
      </c>
      <c r="C1404" s="259">
        <v>115.840365298145</v>
      </c>
    </row>
    <row r="1405" spans="2:3" x14ac:dyDescent="0.25">
      <c r="B1405" s="260">
        <v>1342</v>
      </c>
      <c r="C1405" s="259">
        <v>137.32972598815473</v>
      </c>
    </row>
    <row r="1406" spans="2:3" x14ac:dyDescent="0.25">
      <c r="B1406" s="260">
        <v>1343</v>
      </c>
      <c r="C1406" s="259">
        <v>96.958629326633158</v>
      </c>
    </row>
    <row r="1407" spans="2:3" x14ac:dyDescent="0.25">
      <c r="B1407" s="260">
        <v>1344</v>
      </c>
      <c r="C1407" s="259">
        <v>128.74902122890353</v>
      </c>
    </row>
    <row r="1408" spans="2:3" x14ac:dyDescent="0.25">
      <c r="B1408" s="260">
        <v>1345</v>
      </c>
      <c r="C1408" s="259">
        <v>117.92831298026762</v>
      </c>
    </row>
    <row r="1409" spans="2:3" x14ac:dyDescent="0.25">
      <c r="B1409" s="260">
        <v>1346</v>
      </c>
      <c r="C1409" s="259">
        <v>113.80258736060182</v>
      </c>
    </row>
    <row r="1410" spans="2:3" x14ac:dyDescent="0.25">
      <c r="B1410" s="260">
        <v>1347</v>
      </c>
      <c r="C1410" s="259">
        <v>118.85113749919495</v>
      </c>
    </row>
    <row r="1411" spans="2:3" x14ac:dyDescent="0.25">
      <c r="B1411" s="260">
        <v>1348</v>
      </c>
      <c r="C1411" s="259">
        <v>146.66169444177629</v>
      </c>
    </row>
    <row r="1412" spans="2:3" x14ac:dyDescent="0.25">
      <c r="B1412" s="260">
        <v>1349</v>
      </c>
      <c r="C1412" s="259">
        <v>146.5479345399317</v>
      </c>
    </row>
    <row r="1413" spans="2:3" x14ac:dyDescent="0.25">
      <c r="B1413" s="260">
        <v>1350</v>
      </c>
      <c r="C1413" s="259">
        <v>115.69008166517627</v>
      </c>
    </row>
    <row r="1414" spans="2:3" x14ac:dyDescent="0.25">
      <c r="B1414" s="260">
        <v>1351</v>
      </c>
      <c r="C1414" s="259">
        <v>115.09399474121656</v>
      </c>
    </row>
    <row r="1415" spans="2:3" x14ac:dyDescent="0.25">
      <c r="B1415" s="260">
        <v>1352</v>
      </c>
      <c r="C1415" s="259">
        <v>122.14078755880138</v>
      </c>
    </row>
    <row r="1416" spans="2:3" x14ac:dyDescent="0.25">
      <c r="B1416" s="260">
        <v>1353</v>
      </c>
      <c r="C1416" s="259">
        <v>147.15395302369947</v>
      </c>
    </row>
    <row r="1417" spans="2:3" x14ac:dyDescent="0.25">
      <c r="B1417" s="260">
        <v>1354</v>
      </c>
      <c r="C1417" s="259">
        <v>140.52682389747417</v>
      </c>
    </row>
    <row r="1418" spans="2:3" x14ac:dyDescent="0.25">
      <c r="B1418" s="260">
        <v>1355</v>
      </c>
      <c r="C1418" s="259">
        <v>138.64633200522269</v>
      </c>
    </row>
    <row r="1419" spans="2:3" x14ac:dyDescent="0.25">
      <c r="B1419" s="260">
        <v>1356</v>
      </c>
      <c r="C1419" s="259">
        <v>102.39449889427334</v>
      </c>
    </row>
    <row r="1420" spans="2:3" x14ac:dyDescent="0.25">
      <c r="B1420" s="260">
        <v>1357</v>
      </c>
      <c r="C1420" s="259">
        <v>128.50851523472946</v>
      </c>
    </row>
    <row r="1421" spans="2:3" x14ac:dyDescent="0.25">
      <c r="B1421" s="260">
        <v>1358</v>
      </c>
      <c r="C1421" s="259">
        <v>103.23567988662641</v>
      </c>
    </row>
    <row r="1422" spans="2:3" x14ac:dyDescent="0.25">
      <c r="B1422" s="260">
        <v>1359</v>
      </c>
      <c r="C1422" s="259">
        <v>95.157412912176483</v>
      </c>
    </row>
    <row r="1423" spans="2:3" x14ac:dyDescent="0.25">
      <c r="B1423" s="260">
        <v>1360</v>
      </c>
      <c r="C1423" s="259">
        <v>107.17085709072282</v>
      </c>
    </row>
    <row r="1424" spans="2:3" x14ac:dyDescent="0.25">
      <c r="B1424" s="260">
        <v>1361</v>
      </c>
      <c r="C1424" s="259">
        <v>117.05772497493139</v>
      </c>
    </row>
    <row r="1425" spans="2:3" x14ac:dyDescent="0.25">
      <c r="B1425" s="260">
        <v>1362</v>
      </c>
      <c r="C1425" s="259">
        <v>153.01619348654623</v>
      </c>
    </row>
    <row r="1426" spans="2:3" x14ac:dyDescent="0.25">
      <c r="B1426" s="260">
        <v>1363</v>
      </c>
      <c r="C1426" s="259">
        <v>105.79355475160631</v>
      </c>
    </row>
    <row r="1427" spans="2:3" x14ac:dyDescent="0.25">
      <c r="B1427" s="260">
        <v>1364</v>
      </c>
      <c r="C1427" s="259">
        <v>127.09855016222352</v>
      </c>
    </row>
    <row r="1428" spans="2:3" x14ac:dyDescent="0.25">
      <c r="B1428" s="260">
        <v>1365</v>
      </c>
      <c r="C1428" s="259">
        <v>78.647785038774117</v>
      </c>
    </row>
    <row r="1429" spans="2:3" x14ac:dyDescent="0.25">
      <c r="B1429" s="260">
        <v>1366</v>
      </c>
      <c r="C1429" s="259">
        <v>147.87373506437126</v>
      </c>
    </row>
    <row r="1430" spans="2:3" x14ac:dyDescent="0.25">
      <c r="B1430" s="260">
        <v>1367</v>
      </c>
      <c r="C1430" s="259">
        <v>136.14684025270449</v>
      </c>
    </row>
    <row r="1431" spans="2:3" x14ac:dyDescent="0.25">
      <c r="B1431" s="260">
        <v>1368</v>
      </c>
      <c r="C1431" s="259">
        <v>128.09428483408993</v>
      </c>
    </row>
    <row r="1432" spans="2:3" x14ac:dyDescent="0.25">
      <c r="B1432" s="260">
        <v>1369</v>
      </c>
      <c r="C1432" s="259">
        <v>138.48321363090071</v>
      </c>
    </row>
    <row r="1433" spans="2:3" x14ac:dyDescent="0.25">
      <c r="B1433" s="260">
        <v>1370</v>
      </c>
      <c r="C1433" s="259">
        <v>100.14232164947053</v>
      </c>
    </row>
    <row r="1434" spans="2:3" x14ac:dyDescent="0.25">
      <c r="B1434" s="260">
        <v>1371</v>
      </c>
      <c r="C1434" s="259">
        <v>137.15115104033222</v>
      </c>
    </row>
    <row r="1435" spans="2:3" x14ac:dyDescent="0.25">
      <c r="B1435" s="260">
        <v>1372</v>
      </c>
      <c r="C1435" s="259">
        <v>127.34022906339675</v>
      </c>
    </row>
    <row r="1436" spans="2:3" x14ac:dyDescent="0.25">
      <c r="B1436" s="260">
        <v>1373</v>
      </c>
      <c r="C1436" s="259">
        <v>113.61052993677137</v>
      </c>
    </row>
    <row r="1437" spans="2:3" x14ac:dyDescent="0.25">
      <c r="B1437" s="260">
        <v>1374</v>
      </c>
      <c r="C1437" s="259">
        <v>153.14496293306752</v>
      </c>
    </row>
    <row r="1438" spans="2:3" x14ac:dyDescent="0.25">
      <c r="B1438" s="260">
        <v>1375</v>
      </c>
      <c r="C1438" s="259">
        <v>126.34352166789064</v>
      </c>
    </row>
    <row r="1439" spans="2:3" x14ac:dyDescent="0.25">
      <c r="B1439" s="260">
        <v>1376</v>
      </c>
      <c r="C1439" s="259">
        <v>100.26074741062348</v>
      </c>
    </row>
    <row r="1440" spans="2:3" x14ac:dyDescent="0.25">
      <c r="B1440" s="260">
        <v>1377</v>
      </c>
      <c r="C1440" s="259">
        <v>108.15993892870996</v>
      </c>
    </row>
    <row r="1441" spans="2:3" x14ac:dyDescent="0.25">
      <c r="B1441" s="260">
        <v>1378</v>
      </c>
      <c r="C1441" s="259">
        <v>141.63079619043953</v>
      </c>
    </row>
    <row r="1442" spans="2:3" x14ac:dyDescent="0.25">
      <c r="B1442" s="260">
        <v>1379</v>
      </c>
      <c r="C1442" s="259">
        <v>124.78366095508275</v>
      </c>
    </row>
    <row r="1443" spans="2:3" x14ac:dyDescent="0.25">
      <c r="B1443" s="260">
        <v>1380</v>
      </c>
      <c r="C1443" s="259">
        <v>95.562560701510122</v>
      </c>
    </row>
    <row r="1444" spans="2:3" x14ac:dyDescent="0.25">
      <c r="B1444" s="260">
        <v>1381</v>
      </c>
      <c r="C1444" s="259">
        <v>114.08086866056587</v>
      </c>
    </row>
    <row r="1445" spans="2:3" x14ac:dyDescent="0.25">
      <c r="B1445" s="260">
        <v>1382</v>
      </c>
      <c r="C1445" s="259">
        <v>105.87437905147165</v>
      </c>
    </row>
    <row r="1446" spans="2:3" x14ac:dyDescent="0.25">
      <c r="B1446" s="260">
        <v>1383</v>
      </c>
      <c r="C1446" s="259">
        <v>113.47287581445606</v>
      </c>
    </row>
    <row r="1447" spans="2:3" x14ac:dyDescent="0.25">
      <c r="B1447" s="260">
        <v>1384</v>
      </c>
      <c r="C1447" s="259">
        <v>135.22051584433177</v>
      </c>
    </row>
    <row r="1448" spans="2:3" x14ac:dyDescent="0.25">
      <c r="B1448" s="260">
        <v>1385</v>
      </c>
      <c r="C1448" s="259">
        <v>89.18510331217739</v>
      </c>
    </row>
    <row r="1449" spans="2:3" x14ac:dyDescent="0.25">
      <c r="B1449" s="260">
        <v>1386</v>
      </c>
      <c r="C1449" s="259">
        <v>137.1805878878132</v>
      </c>
    </row>
    <row r="1450" spans="2:3" x14ac:dyDescent="0.25">
      <c r="B1450" s="260">
        <v>1387</v>
      </c>
      <c r="C1450" s="259">
        <v>117.76770272905208</v>
      </c>
    </row>
    <row r="1451" spans="2:3" x14ac:dyDescent="0.25">
      <c r="B1451" s="260">
        <v>1388</v>
      </c>
      <c r="C1451" s="259">
        <v>115.37274942937422</v>
      </c>
    </row>
    <row r="1452" spans="2:3" x14ac:dyDescent="0.25">
      <c r="B1452" s="260">
        <v>1389</v>
      </c>
      <c r="C1452" s="259">
        <v>132.59267929043995</v>
      </c>
    </row>
    <row r="1453" spans="2:3" x14ac:dyDescent="0.25">
      <c r="B1453" s="260">
        <v>1390</v>
      </c>
      <c r="C1453" s="259">
        <v>130.38165892370156</v>
      </c>
    </row>
    <row r="1454" spans="2:3" x14ac:dyDescent="0.25">
      <c r="B1454" s="260">
        <v>1391</v>
      </c>
      <c r="C1454" s="259">
        <v>85.656588928200122</v>
      </c>
    </row>
    <row r="1455" spans="2:3" x14ac:dyDescent="0.25">
      <c r="B1455" s="260">
        <v>1392</v>
      </c>
      <c r="C1455" s="259">
        <v>123.14873954583851</v>
      </c>
    </row>
    <row r="1456" spans="2:3" x14ac:dyDescent="0.25">
      <c r="B1456" s="260">
        <v>1393</v>
      </c>
      <c r="C1456" s="259">
        <v>115.49441004878062</v>
      </c>
    </row>
    <row r="1457" spans="2:3" x14ac:dyDescent="0.25">
      <c r="B1457" s="260">
        <v>1394</v>
      </c>
      <c r="C1457" s="259">
        <v>122.08344984819972</v>
      </c>
    </row>
    <row r="1458" spans="2:3" x14ac:dyDescent="0.25">
      <c r="B1458" s="260">
        <v>1395</v>
      </c>
      <c r="C1458" s="259">
        <v>103.26496879325065</v>
      </c>
    </row>
    <row r="1459" spans="2:3" x14ac:dyDescent="0.25">
      <c r="B1459" s="260">
        <v>1396</v>
      </c>
      <c r="C1459" s="259">
        <v>78.347794916531001</v>
      </c>
    </row>
    <row r="1460" spans="2:3" x14ac:dyDescent="0.25">
      <c r="B1460" s="260">
        <v>1397</v>
      </c>
      <c r="C1460" s="259">
        <v>72.174695449656568</v>
      </c>
    </row>
    <row r="1461" spans="2:3" x14ac:dyDescent="0.25">
      <c r="B1461" s="260">
        <v>1398</v>
      </c>
      <c r="C1461" s="259">
        <v>128.15309565851601</v>
      </c>
    </row>
    <row r="1462" spans="2:3" x14ac:dyDescent="0.25">
      <c r="B1462" s="260">
        <v>1399</v>
      </c>
      <c r="C1462" s="259">
        <v>158.42251604453006</v>
      </c>
    </row>
    <row r="1463" spans="2:3" x14ac:dyDescent="0.25">
      <c r="B1463" s="260">
        <v>1400</v>
      </c>
      <c r="C1463" s="259">
        <v>83.381013552904648</v>
      </c>
    </row>
    <row r="1464" spans="2:3" x14ac:dyDescent="0.25">
      <c r="B1464" s="260">
        <v>1401</v>
      </c>
      <c r="C1464" s="259">
        <v>151.24030437074626</v>
      </c>
    </row>
    <row r="1465" spans="2:3" x14ac:dyDescent="0.25">
      <c r="B1465" s="260">
        <v>1402</v>
      </c>
      <c r="C1465" s="259">
        <v>126.95394250052146</v>
      </c>
    </row>
    <row r="1466" spans="2:3" x14ac:dyDescent="0.25">
      <c r="B1466" s="260">
        <v>1403</v>
      </c>
      <c r="C1466" s="259">
        <v>82.877748128360153</v>
      </c>
    </row>
    <row r="1467" spans="2:3" x14ac:dyDescent="0.25">
      <c r="B1467" s="260">
        <v>1404</v>
      </c>
      <c r="C1467" s="259">
        <v>100.00148576469599</v>
      </c>
    </row>
    <row r="1468" spans="2:3" x14ac:dyDescent="0.25">
      <c r="B1468" s="260">
        <v>1405</v>
      </c>
      <c r="C1468" s="259">
        <v>85.133176708021395</v>
      </c>
    </row>
    <row r="1469" spans="2:3" x14ac:dyDescent="0.25">
      <c r="B1469" s="260">
        <v>1406</v>
      </c>
      <c r="C1469" s="259">
        <v>101.52738141073867</v>
      </c>
    </row>
    <row r="1470" spans="2:3" x14ac:dyDescent="0.25">
      <c r="B1470" s="260">
        <v>1407</v>
      </c>
      <c r="C1470" s="259">
        <v>88.236815205879878</v>
      </c>
    </row>
    <row r="1471" spans="2:3" x14ac:dyDescent="0.25">
      <c r="B1471" s="260">
        <v>1408</v>
      </c>
      <c r="C1471" s="259">
        <v>151.71017875857558</v>
      </c>
    </row>
    <row r="1472" spans="2:3" x14ac:dyDescent="0.25">
      <c r="B1472" s="260">
        <v>1409</v>
      </c>
      <c r="C1472" s="259">
        <v>109.70028742034303</v>
      </c>
    </row>
    <row r="1473" spans="2:3" x14ac:dyDescent="0.25">
      <c r="B1473" s="260">
        <v>1410</v>
      </c>
      <c r="C1473" s="259">
        <v>135.36715492120649</v>
      </c>
    </row>
    <row r="1474" spans="2:3" x14ac:dyDescent="0.25">
      <c r="B1474" s="260">
        <v>1411</v>
      </c>
      <c r="C1474" s="259">
        <v>92.344232800814183</v>
      </c>
    </row>
    <row r="1475" spans="2:3" x14ac:dyDescent="0.25">
      <c r="B1475" s="260">
        <v>1412</v>
      </c>
      <c r="C1475" s="259">
        <v>121.79925440576929</v>
      </c>
    </row>
    <row r="1476" spans="2:3" x14ac:dyDescent="0.25">
      <c r="B1476" s="260">
        <v>1413</v>
      </c>
      <c r="C1476" s="259">
        <v>133.93830892857522</v>
      </c>
    </row>
    <row r="1477" spans="2:3" x14ac:dyDescent="0.25">
      <c r="B1477" s="260">
        <v>1414</v>
      </c>
      <c r="C1477" s="259">
        <v>166.93267342288726</v>
      </c>
    </row>
    <row r="1478" spans="2:3" x14ac:dyDescent="0.25">
      <c r="B1478" s="260">
        <v>1415</v>
      </c>
      <c r="C1478" s="259">
        <v>143.53543327164388</v>
      </c>
    </row>
    <row r="1479" spans="2:3" x14ac:dyDescent="0.25">
      <c r="B1479" s="260">
        <v>1416</v>
      </c>
      <c r="C1479" s="259">
        <v>112.98871140128821</v>
      </c>
    </row>
    <row r="1480" spans="2:3" x14ac:dyDescent="0.25">
      <c r="B1480" s="260">
        <v>1417</v>
      </c>
      <c r="C1480" s="259">
        <v>147.93890076306607</v>
      </c>
    </row>
    <row r="1481" spans="2:3" x14ac:dyDescent="0.25">
      <c r="B1481" s="260">
        <v>1418</v>
      </c>
      <c r="C1481" s="259">
        <v>51.569969713319836</v>
      </c>
    </row>
    <row r="1482" spans="2:3" x14ac:dyDescent="0.25">
      <c r="B1482" s="260">
        <v>1419</v>
      </c>
      <c r="C1482" s="259">
        <v>99.677358646974909</v>
      </c>
    </row>
    <row r="1483" spans="2:3" x14ac:dyDescent="0.25">
      <c r="B1483" s="260">
        <v>1420</v>
      </c>
      <c r="C1483" s="259">
        <v>74.618268054084893</v>
      </c>
    </row>
    <row r="1484" spans="2:3" x14ac:dyDescent="0.25">
      <c r="B1484" s="260">
        <v>1421</v>
      </c>
      <c r="C1484" s="259">
        <v>96.985919327688094</v>
      </c>
    </row>
    <row r="1485" spans="2:3" x14ac:dyDescent="0.25">
      <c r="B1485" s="260">
        <v>1422</v>
      </c>
      <c r="C1485" s="259">
        <v>109.087834741335</v>
      </c>
    </row>
    <row r="1486" spans="2:3" x14ac:dyDescent="0.25">
      <c r="B1486" s="260">
        <v>1423</v>
      </c>
      <c r="C1486" s="259">
        <v>151.39237143423549</v>
      </c>
    </row>
    <row r="1487" spans="2:3" x14ac:dyDescent="0.25">
      <c r="B1487" s="260">
        <v>1424</v>
      </c>
      <c r="C1487" s="259">
        <v>124.67042323671869</v>
      </c>
    </row>
    <row r="1488" spans="2:3" x14ac:dyDescent="0.25">
      <c r="B1488" s="260">
        <v>1425</v>
      </c>
      <c r="C1488" s="259">
        <v>101.03383075358974</v>
      </c>
    </row>
    <row r="1489" spans="2:3" x14ac:dyDescent="0.25">
      <c r="B1489" s="260">
        <v>1426</v>
      </c>
      <c r="C1489" s="259">
        <v>115.46385456834773</v>
      </c>
    </row>
    <row r="1490" spans="2:3" x14ac:dyDescent="0.25">
      <c r="B1490" s="260">
        <v>1427</v>
      </c>
      <c r="C1490" s="259">
        <v>99.795805322403382</v>
      </c>
    </row>
    <row r="1491" spans="2:3" x14ac:dyDescent="0.25">
      <c r="B1491" s="260">
        <v>1428</v>
      </c>
      <c r="C1491" s="259">
        <v>95.405322373373423</v>
      </c>
    </row>
    <row r="1492" spans="2:3" x14ac:dyDescent="0.25">
      <c r="B1492" s="260">
        <v>1429</v>
      </c>
      <c r="C1492" s="259">
        <v>73.829058232764112</v>
      </c>
    </row>
    <row r="1493" spans="2:3" x14ac:dyDescent="0.25">
      <c r="B1493" s="260">
        <v>1430</v>
      </c>
      <c r="C1493" s="259">
        <v>136.7719574716379</v>
      </c>
    </row>
    <row r="1494" spans="2:3" x14ac:dyDescent="0.25">
      <c r="B1494" s="260">
        <v>1431</v>
      </c>
      <c r="C1494" s="259">
        <v>128.07795970221252</v>
      </c>
    </row>
    <row r="1495" spans="2:3" x14ac:dyDescent="0.25">
      <c r="B1495" s="260">
        <v>1432</v>
      </c>
      <c r="C1495" s="259">
        <v>122.84784418677606</v>
      </c>
    </row>
    <row r="1496" spans="2:3" x14ac:dyDescent="0.25">
      <c r="B1496" s="260">
        <v>1433</v>
      </c>
      <c r="C1496" s="259">
        <v>142.97191424759373</v>
      </c>
    </row>
    <row r="1497" spans="2:3" x14ac:dyDescent="0.25">
      <c r="B1497" s="260">
        <v>1434</v>
      </c>
      <c r="C1497" s="259">
        <v>106.59039800149996</v>
      </c>
    </row>
    <row r="1498" spans="2:3" x14ac:dyDescent="0.25">
      <c r="B1498" s="260">
        <v>1435</v>
      </c>
      <c r="C1498" s="259">
        <v>148.01365074252107</v>
      </c>
    </row>
    <row r="1499" spans="2:3" x14ac:dyDescent="0.25">
      <c r="B1499" s="260">
        <v>1436</v>
      </c>
      <c r="C1499" s="259">
        <v>127.4604488325204</v>
      </c>
    </row>
    <row r="1500" spans="2:3" x14ac:dyDescent="0.25">
      <c r="B1500" s="260">
        <v>1437</v>
      </c>
      <c r="C1500" s="259">
        <v>92.082217992192028</v>
      </c>
    </row>
    <row r="1501" spans="2:3" x14ac:dyDescent="0.25">
      <c r="B1501" s="260">
        <v>1438</v>
      </c>
      <c r="C1501" s="259">
        <v>102.79949410412783</v>
      </c>
    </row>
    <row r="1502" spans="2:3" x14ac:dyDescent="0.25">
      <c r="B1502" s="260">
        <v>1439</v>
      </c>
      <c r="C1502" s="259">
        <v>128.65897761814836</v>
      </c>
    </row>
    <row r="1503" spans="2:3" x14ac:dyDescent="0.25">
      <c r="B1503" s="260">
        <v>1440</v>
      </c>
      <c r="C1503" s="259">
        <v>131.1253820722506</v>
      </c>
    </row>
    <row r="1504" spans="2:3" x14ac:dyDescent="0.25">
      <c r="B1504" s="260">
        <v>1441</v>
      </c>
      <c r="C1504" s="259">
        <v>144.01625356861129</v>
      </c>
    </row>
    <row r="1505" spans="2:3" x14ac:dyDescent="0.25">
      <c r="B1505" s="260">
        <v>1442</v>
      </c>
      <c r="C1505" s="259">
        <v>124.04300349105215</v>
      </c>
    </row>
    <row r="1506" spans="2:3" x14ac:dyDescent="0.25">
      <c r="B1506" s="260">
        <v>1443</v>
      </c>
      <c r="C1506" s="259">
        <v>150.78855828808037</v>
      </c>
    </row>
    <row r="1507" spans="2:3" x14ac:dyDescent="0.25">
      <c r="B1507" s="260">
        <v>1444</v>
      </c>
      <c r="C1507" s="259">
        <v>111.16928823968146</v>
      </c>
    </row>
    <row r="1508" spans="2:3" x14ac:dyDescent="0.25">
      <c r="B1508" s="260">
        <v>1445</v>
      </c>
      <c r="C1508" s="259">
        <v>110.68247157766959</v>
      </c>
    </row>
    <row r="1509" spans="2:3" x14ac:dyDescent="0.25">
      <c r="B1509" s="260">
        <v>1446</v>
      </c>
      <c r="C1509" s="259">
        <v>138.1472067208453</v>
      </c>
    </row>
    <row r="1510" spans="2:3" x14ac:dyDescent="0.25">
      <c r="B1510" s="260">
        <v>1447</v>
      </c>
      <c r="C1510" s="259">
        <v>128.89761751328871</v>
      </c>
    </row>
    <row r="1511" spans="2:3" x14ac:dyDescent="0.25">
      <c r="B1511" s="260">
        <v>1448</v>
      </c>
      <c r="C1511" s="259">
        <v>161.72974007072725</v>
      </c>
    </row>
    <row r="1512" spans="2:3" x14ac:dyDescent="0.25">
      <c r="B1512" s="260">
        <v>1449</v>
      </c>
      <c r="C1512" s="259">
        <v>138.51061010243694</v>
      </c>
    </row>
    <row r="1513" spans="2:3" x14ac:dyDescent="0.25">
      <c r="B1513" s="260">
        <v>1450</v>
      </c>
      <c r="C1513" s="259">
        <v>124.35641083723868</v>
      </c>
    </row>
    <row r="1514" spans="2:3" x14ac:dyDescent="0.25">
      <c r="B1514" s="260">
        <v>1451</v>
      </c>
      <c r="C1514" s="259">
        <v>126.44800693960897</v>
      </c>
    </row>
    <row r="1515" spans="2:3" x14ac:dyDescent="0.25">
      <c r="B1515" s="260">
        <v>1452</v>
      </c>
      <c r="C1515" s="259">
        <v>77.972805141364972</v>
      </c>
    </row>
    <row r="1516" spans="2:3" x14ac:dyDescent="0.25">
      <c r="B1516" s="260">
        <v>1453</v>
      </c>
      <c r="C1516" s="259">
        <v>121.65499950520778</v>
      </c>
    </row>
    <row r="1517" spans="2:3" x14ac:dyDescent="0.25">
      <c r="B1517" s="260">
        <v>1454</v>
      </c>
      <c r="C1517" s="259">
        <v>102.46694534441284</v>
      </c>
    </row>
    <row r="1518" spans="2:3" x14ac:dyDescent="0.25">
      <c r="B1518" s="260">
        <v>1455</v>
      </c>
      <c r="C1518" s="259">
        <v>108.47608467554385</v>
      </c>
    </row>
    <row r="1519" spans="2:3" x14ac:dyDescent="0.25">
      <c r="B1519" s="260">
        <v>1456</v>
      </c>
      <c r="C1519" s="259">
        <v>109.98615678700443</v>
      </c>
    </row>
    <row r="1520" spans="2:3" x14ac:dyDescent="0.25">
      <c r="B1520" s="260">
        <v>1457</v>
      </c>
      <c r="C1520" s="259">
        <v>129.19712736423205</v>
      </c>
    </row>
    <row r="1521" spans="2:3" x14ac:dyDescent="0.25">
      <c r="B1521" s="260">
        <v>1458</v>
      </c>
      <c r="C1521" s="259">
        <v>87.29869019206366</v>
      </c>
    </row>
    <row r="1522" spans="2:3" x14ac:dyDescent="0.25">
      <c r="B1522" s="260">
        <v>1459</v>
      </c>
      <c r="C1522" s="259">
        <v>170.57874616724629</v>
      </c>
    </row>
    <row r="1523" spans="2:3" x14ac:dyDescent="0.25">
      <c r="B1523" s="260">
        <v>1460</v>
      </c>
      <c r="C1523" s="259">
        <v>102.45218984366883</v>
      </c>
    </row>
    <row r="1524" spans="2:3" x14ac:dyDescent="0.25">
      <c r="B1524" s="260">
        <v>1461</v>
      </c>
      <c r="C1524" s="259">
        <v>111.9133626187292</v>
      </c>
    </row>
    <row r="1525" spans="2:3" x14ac:dyDescent="0.25">
      <c r="B1525" s="260">
        <v>1462</v>
      </c>
      <c r="C1525" s="259">
        <v>84.245194599706991</v>
      </c>
    </row>
    <row r="1526" spans="2:3" x14ac:dyDescent="0.25">
      <c r="B1526" s="260">
        <v>1463</v>
      </c>
      <c r="C1526" s="259">
        <v>130.22960291346374</v>
      </c>
    </row>
    <row r="1527" spans="2:3" x14ac:dyDescent="0.25">
      <c r="B1527" s="260">
        <v>1464</v>
      </c>
      <c r="C1527" s="259">
        <v>93.961666635235062</v>
      </c>
    </row>
    <row r="1528" spans="2:3" x14ac:dyDescent="0.25">
      <c r="B1528" s="260">
        <v>1465</v>
      </c>
      <c r="C1528" s="259">
        <v>133.78918156238839</v>
      </c>
    </row>
    <row r="1529" spans="2:3" x14ac:dyDescent="0.25">
      <c r="B1529" s="260">
        <v>1466</v>
      </c>
      <c r="C1529" s="259">
        <v>95.35616102577049</v>
      </c>
    </row>
    <row r="1530" spans="2:3" x14ac:dyDescent="0.25">
      <c r="B1530" s="260">
        <v>1467</v>
      </c>
      <c r="C1530" s="259">
        <v>132.05661833509117</v>
      </c>
    </row>
    <row r="1531" spans="2:3" x14ac:dyDescent="0.25">
      <c r="B1531" s="260">
        <v>1468</v>
      </c>
      <c r="C1531" s="259">
        <v>96.16009600707801</v>
      </c>
    </row>
    <row r="1532" spans="2:3" x14ac:dyDescent="0.25">
      <c r="B1532" s="260">
        <v>1469</v>
      </c>
      <c r="C1532" s="259">
        <v>108.3169591940412</v>
      </c>
    </row>
    <row r="1533" spans="2:3" x14ac:dyDescent="0.25">
      <c r="B1533" s="260">
        <v>1470</v>
      </c>
      <c r="C1533" s="259">
        <v>107.14732907746631</v>
      </c>
    </row>
    <row r="1534" spans="2:3" x14ac:dyDescent="0.25">
      <c r="B1534" s="260">
        <v>1471</v>
      </c>
      <c r="C1534" s="259">
        <v>158.73442547509106</v>
      </c>
    </row>
    <row r="1535" spans="2:3" x14ac:dyDescent="0.25">
      <c r="B1535" s="260">
        <v>1472</v>
      </c>
      <c r="C1535" s="259">
        <v>115.54711057067775</v>
      </c>
    </row>
    <row r="1536" spans="2:3" x14ac:dyDescent="0.25">
      <c r="B1536" s="260">
        <v>1473</v>
      </c>
      <c r="C1536" s="259">
        <v>128.43751294600943</v>
      </c>
    </row>
    <row r="1537" spans="2:3" x14ac:dyDescent="0.25">
      <c r="B1537" s="260">
        <v>1474</v>
      </c>
      <c r="C1537" s="259">
        <v>96.753313751407603</v>
      </c>
    </row>
    <row r="1538" spans="2:3" x14ac:dyDescent="0.25">
      <c r="B1538" s="260">
        <v>1475</v>
      </c>
      <c r="C1538" s="259">
        <v>148.68717463684189</v>
      </c>
    </row>
    <row r="1539" spans="2:3" x14ac:dyDescent="0.25">
      <c r="B1539" s="260">
        <v>1476</v>
      </c>
      <c r="C1539" s="259">
        <v>104.37424305633139</v>
      </c>
    </row>
    <row r="1540" spans="2:3" x14ac:dyDescent="0.25">
      <c r="B1540" s="260">
        <v>1477</v>
      </c>
      <c r="C1540" s="259">
        <v>127.07660652338122</v>
      </c>
    </row>
    <row r="1541" spans="2:3" x14ac:dyDescent="0.25">
      <c r="B1541" s="260">
        <v>1478</v>
      </c>
      <c r="C1541" s="259">
        <v>81.778083171467074</v>
      </c>
    </row>
    <row r="1542" spans="2:3" x14ac:dyDescent="0.25">
      <c r="B1542" s="260">
        <v>1479</v>
      </c>
      <c r="C1542" s="259">
        <v>113.34535620273763</v>
      </c>
    </row>
    <row r="1543" spans="2:3" x14ac:dyDescent="0.25">
      <c r="B1543" s="260">
        <v>1480</v>
      </c>
      <c r="C1543" s="259">
        <v>148.6898037478058</v>
      </c>
    </row>
    <row r="1544" spans="2:3" x14ac:dyDescent="0.25">
      <c r="B1544" s="260">
        <v>1481</v>
      </c>
      <c r="C1544" s="259">
        <v>129.18090735601572</v>
      </c>
    </row>
    <row r="1545" spans="2:3" x14ac:dyDescent="0.25">
      <c r="B1545" s="260">
        <v>1482</v>
      </c>
      <c r="C1545" s="259">
        <v>112.30537083901768</v>
      </c>
    </row>
    <row r="1546" spans="2:3" x14ac:dyDescent="0.25">
      <c r="B1546" s="260">
        <v>1483</v>
      </c>
      <c r="C1546" s="259">
        <v>118.94838268949169</v>
      </c>
    </row>
    <row r="1547" spans="2:3" x14ac:dyDescent="0.25">
      <c r="B1547" s="260">
        <v>1484</v>
      </c>
      <c r="C1547" s="259">
        <v>123.0892966313819</v>
      </c>
    </row>
    <row r="1548" spans="2:3" x14ac:dyDescent="0.25">
      <c r="B1548" s="260">
        <v>1485</v>
      </c>
      <c r="C1548" s="259">
        <v>110.82216115869313</v>
      </c>
    </row>
    <row r="1549" spans="2:3" x14ac:dyDescent="0.25">
      <c r="B1549" s="260">
        <v>1486</v>
      </c>
      <c r="C1549" s="259">
        <v>67.270423918917203</v>
      </c>
    </row>
    <row r="1550" spans="2:3" x14ac:dyDescent="0.25">
      <c r="B1550" s="260">
        <v>1487</v>
      </c>
      <c r="C1550" s="259">
        <v>145.05566124514462</v>
      </c>
    </row>
    <row r="1551" spans="2:3" x14ac:dyDescent="0.25">
      <c r="B1551" s="260">
        <v>1488</v>
      </c>
      <c r="C1551" s="259">
        <v>130.38935895223148</v>
      </c>
    </row>
    <row r="1552" spans="2:3" x14ac:dyDescent="0.25">
      <c r="B1552" s="260">
        <v>1489</v>
      </c>
      <c r="C1552" s="259">
        <v>89.602009715513987</v>
      </c>
    </row>
    <row r="1553" spans="2:3" x14ac:dyDescent="0.25">
      <c r="B1553" s="260">
        <v>1490</v>
      </c>
      <c r="C1553" s="259">
        <v>127.042979281127</v>
      </c>
    </row>
    <row r="1554" spans="2:3" x14ac:dyDescent="0.25">
      <c r="B1554" s="260">
        <v>1491</v>
      </c>
      <c r="C1554" s="259">
        <v>155.54787718367078</v>
      </c>
    </row>
    <row r="1555" spans="2:3" x14ac:dyDescent="0.25">
      <c r="B1555" s="260">
        <v>1492</v>
      </c>
      <c r="C1555" s="259">
        <v>129.77966176922163</v>
      </c>
    </row>
    <row r="1556" spans="2:3" x14ac:dyDescent="0.25">
      <c r="B1556" s="260">
        <v>1493</v>
      </c>
      <c r="C1556" s="259">
        <v>115.02432033781859</v>
      </c>
    </row>
    <row r="1557" spans="2:3" x14ac:dyDescent="0.25">
      <c r="B1557" s="260">
        <v>1494</v>
      </c>
      <c r="C1557" s="259">
        <v>130.35366349687854</v>
      </c>
    </row>
    <row r="1558" spans="2:3" x14ac:dyDescent="0.25">
      <c r="B1558" s="260">
        <v>1495</v>
      </c>
      <c r="C1558" s="259">
        <v>139.56256148987083</v>
      </c>
    </row>
    <row r="1559" spans="2:3" x14ac:dyDescent="0.25">
      <c r="B1559" s="260">
        <v>1496</v>
      </c>
      <c r="C1559" s="259">
        <v>124.28589433703006</v>
      </c>
    </row>
    <row r="1560" spans="2:3" x14ac:dyDescent="0.25">
      <c r="B1560" s="260">
        <v>1497</v>
      </c>
      <c r="C1560" s="259">
        <v>98.383349729231384</v>
      </c>
    </row>
    <row r="1561" spans="2:3" x14ac:dyDescent="0.25">
      <c r="B1561" s="260">
        <v>1498</v>
      </c>
      <c r="C1561" s="259">
        <v>71.017464048569565</v>
      </c>
    </row>
    <row r="1562" spans="2:3" x14ac:dyDescent="0.25">
      <c r="B1562" s="260">
        <v>1499</v>
      </c>
      <c r="C1562" s="259">
        <v>126.00322493449005</v>
      </c>
    </row>
    <row r="1563" spans="2:3" x14ac:dyDescent="0.25">
      <c r="B1563" s="260">
        <v>1500</v>
      </c>
      <c r="C1563" s="259">
        <v>104.12916955340791</v>
      </c>
    </row>
    <row r="1564" spans="2:3" x14ac:dyDescent="0.25">
      <c r="B1564" s="260">
        <v>1501</v>
      </c>
      <c r="C1564" s="259">
        <v>122.50110294227976</v>
      </c>
    </row>
    <row r="1565" spans="2:3" x14ac:dyDescent="0.25">
      <c r="B1565" s="260">
        <v>1502</v>
      </c>
      <c r="C1565" s="259">
        <v>99.372715529828</v>
      </c>
    </row>
    <row r="1566" spans="2:3" x14ac:dyDescent="0.25">
      <c r="B1566" s="260">
        <v>1503</v>
      </c>
      <c r="C1566" s="259">
        <v>124.51958299774834</v>
      </c>
    </row>
    <row r="1567" spans="2:3" x14ac:dyDescent="0.25">
      <c r="B1567" s="260">
        <v>1504</v>
      </c>
      <c r="C1567" s="259">
        <v>103.95495437030476</v>
      </c>
    </row>
    <row r="1568" spans="2:3" x14ac:dyDescent="0.25">
      <c r="B1568" s="260">
        <v>1505</v>
      </c>
      <c r="C1568" s="259">
        <v>122.65668983786952</v>
      </c>
    </row>
    <row r="1569" spans="2:3" x14ac:dyDescent="0.25">
      <c r="B1569" s="260">
        <v>1506</v>
      </c>
      <c r="C1569" s="259">
        <v>97.378993815746512</v>
      </c>
    </row>
    <row r="1570" spans="2:3" x14ac:dyDescent="0.25">
      <c r="B1570" s="260">
        <v>1507</v>
      </c>
      <c r="C1570" s="259">
        <v>144.02267526544148</v>
      </c>
    </row>
    <row r="1571" spans="2:3" x14ac:dyDescent="0.25">
      <c r="B1571" s="260">
        <v>1508</v>
      </c>
      <c r="C1571" s="259">
        <v>141.97207887435616</v>
      </c>
    </row>
    <row r="1572" spans="2:3" x14ac:dyDescent="0.25">
      <c r="B1572" s="260">
        <v>1509</v>
      </c>
      <c r="C1572" s="259">
        <v>88.398964512792915</v>
      </c>
    </row>
    <row r="1573" spans="2:3" x14ac:dyDescent="0.25">
      <c r="B1573" s="260">
        <v>1510</v>
      </c>
      <c r="C1573" s="259">
        <v>150.16085776476319</v>
      </c>
    </row>
    <row r="1574" spans="2:3" x14ac:dyDescent="0.25">
      <c r="B1574" s="260">
        <v>1511</v>
      </c>
      <c r="C1574" s="259">
        <v>76.356052740431508</v>
      </c>
    </row>
    <row r="1575" spans="2:3" x14ac:dyDescent="0.25">
      <c r="B1575" s="260">
        <v>1512</v>
      </c>
      <c r="C1575" s="259">
        <v>137.19452902159816</v>
      </c>
    </row>
    <row r="1576" spans="2:3" x14ac:dyDescent="0.25">
      <c r="B1576" s="260">
        <v>1513</v>
      </c>
      <c r="C1576" s="259">
        <v>165.68021148843951</v>
      </c>
    </row>
    <row r="1577" spans="2:3" x14ac:dyDescent="0.25">
      <c r="B1577" s="260">
        <v>1514</v>
      </c>
      <c r="C1577" s="259">
        <v>105.00036822284835</v>
      </c>
    </row>
    <row r="1578" spans="2:3" x14ac:dyDescent="0.25">
      <c r="B1578" s="260">
        <v>1515</v>
      </c>
      <c r="C1578" s="259">
        <v>103.43376085016484</v>
      </c>
    </row>
    <row r="1579" spans="2:3" x14ac:dyDescent="0.25">
      <c r="B1579" s="260">
        <v>1516</v>
      </c>
      <c r="C1579" s="259">
        <v>142.16891814900433</v>
      </c>
    </row>
    <row r="1580" spans="2:3" x14ac:dyDescent="0.25">
      <c r="B1580" s="260">
        <v>1517</v>
      </c>
      <c r="C1580" s="259">
        <v>130.56114205525589</v>
      </c>
    </row>
    <row r="1581" spans="2:3" x14ac:dyDescent="0.25">
      <c r="B1581" s="260">
        <v>1518</v>
      </c>
      <c r="C1581" s="259">
        <v>85.547010379951161</v>
      </c>
    </row>
    <row r="1582" spans="2:3" x14ac:dyDescent="0.25">
      <c r="B1582" s="260">
        <v>1519</v>
      </c>
      <c r="C1582" s="259">
        <v>138.14778701695778</v>
      </c>
    </row>
    <row r="1583" spans="2:3" x14ac:dyDescent="0.25">
      <c r="B1583" s="260">
        <v>1520</v>
      </c>
      <c r="C1583" s="259">
        <v>101.84532859864289</v>
      </c>
    </row>
    <row r="1584" spans="2:3" x14ac:dyDescent="0.25">
      <c r="B1584" s="260">
        <v>1521</v>
      </c>
      <c r="C1584" s="259">
        <v>130.54479736183214</v>
      </c>
    </row>
    <row r="1585" spans="2:3" x14ac:dyDescent="0.25">
      <c r="B1585" s="260">
        <v>1522</v>
      </c>
      <c r="C1585" s="259">
        <v>114.56938448959677</v>
      </c>
    </row>
    <row r="1586" spans="2:3" x14ac:dyDescent="0.25">
      <c r="B1586" s="260">
        <v>1523</v>
      </c>
      <c r="C1586" s="259">
        <v>153.97274978607149</v>
      </c>
    </row>
    <row r="1587" spans="2:3" x14ac:dyDescent="0.25">
      <c r="B1587" s="260">
        <v>1524</v>
      </c>
      <c r="C1587" s="259">
        <v>137.36216997794014</v>
      </c>
    </row>
    <row r="1588" spans="2:3" x14ac:dyDescent="0.25">
      <c r="B1588" s="260">
        <v>1525</v>
      </c>
      <c r="C1588" s="259">
        <v>86.906169592868451</v>
      </c>
    </row>
    <row r="1589" spans="2:3" x14ac:dyDescent="0.25">
      <c r="B1589" s="260">
        <v>1526</v>
      </c>
      <c r="C1589" s="259">
        <v>132.35216438669323</v>
      </c>
    </row>
    <row r="1590" spans="2:3" x14ac:dyDescent="0.25">
      <c r="B1590" s="260">
        <v>1527</v>
      </c>
      <c r="C1590" s="259">
        <v>139.1465283198502</v>
      </c>
    </row>
    <row r="1591" spans="2:3" x14ac:dyDescent="0.25">
      <c r="B1591" s="260">
        <v>1528</v>
      </c>
      <c r="C1591" s="259">
        <v>165.531253615059</v>
      </c>
    </row>
    <row r="1592" spans="2:3" x14ac:dyDescent="0.25">
      <c r="B1592" s="260">
        <v>1529</v>
      </c>
      <c r="C1592" s="259">
        <v>126.56579537444435</v>
      </c>
    </row>
    <row r="1593" spans="2:3" x14ac:dyDescent="0.25">
      <c r="B1593" s="260">
        <v>1530</v>
      </c>
      <c r="C1593" s="259">
        <v>137.49636158924329</v>
      </c>
    </row>
    <row r="1594" spans="2:3" x14ac:dyDescent="0.25">
      <c r="B1594" s="260">
        <v>1531</v>
      </c>
      <c r="C1594" s="259">
        <v>133.12174911705395</v>
      </c>
    </row>
    <row r="1595" spans="2:3" x14ac:dyDescent="0.25">
      <c r="B1595" s="260">
        <v>1532</v>
      </c>
      <c r="C1595" s="259">
        <v>138.37952956688264</v>
      </c>
    </row>
    <row r="1596" spans="2:3" x14ac:dyDescent="0.25">
      <c r="B1596" s="260">
        <v>1533</v>
      </c>
      <c r="C1596" s="259">
        <v>111.33637309850617</v>
      </c>
    </row>
    <row r="1597" spans="2:3" x14ac:dyDescent="0.25">
      <c r="B1597" s="260">
        <v>1534</v>
      </c>
      <c r="C1597" s="259">
        <v>143.2297657641852</v>
      </c>
    </row>
    <row r="1598" spans="2:3" x14ac:dyDescent="0.25">
      <c r="B1598" s="260">
        <v>1535</v>
      </c>
      <c r="C1598" s="259">
        <v>110.09593460795222</v>
      </c>
    </row>
    <row r="1599" spans="2:3" x14ac:dyDescent="0.25">
      <c r="B1599" s="260">
        <v>1536</v>
      </c>
      <c r="C1599" s="259">
        <v>112.67846273286089</v>
      </c>
    </row>
    <row r="1600" spans="2:3" x14ac:dyDescent="0.25">
      <c r="B1600" s="260">
        <v>1537</v>
      </c>
      <c r="C1600" s="259">
        <v>159.92930628861868</v>
      </c>
    </row>
    <row r="1601" spans="2:3" x14ac:dyDescent="0.25">
      <c r="B1601" s="260">
        <v>1538</v>
      </c>
      <c r="C1601" s="259">
        <v>133.01459600621016</v>
      </c>
    </row>
    <row r="1602" spans="2:3" x14ac:dyDescent="0.25">
      <c r="B1602" s="260">
        <v>1539</v>
      </c>
      <c r="C1602" s="259">
        <v>125.80381937889594</v>
      </c>
    </row>
    <row r="1603" spans="2:3" x14ac:dyDescent="0.25">
      <c r="B1603" s="260">
        <v>1540</v>
      </c>
      <c r="C1603" s="259">
        <v>64.62431592179388</v>
      </c>
    </row>
    <row r="1604" spans="2:3" x14ac:dyDescent="0.25">
      <c r="B1604" s="260">
        <v>1541</v>
      </c>
      <c r="C1604" s="259">
        <v>129.23678644364963</v>
      </c>
    </row>
    <row r="1605" spans="2:3" x14ac:dyDescent="0.25">
      <c r="B1605" s="260">
        <v>1542</v>
      </c>
      <c r="C1605" s="259">
        <v>131.94981718230898</v>
      </c>
    </row>
    <row r="1606" spans="2:3" x14ac:dyDescent="0.25">
      <c r="B1606" s="260">
        <v>1543</v>
      </c>
      <c r="C1606" s="259">
        <v>110.28478541755398</v>
      </c>
    </row>
    <row r="1607" spans="2:3" x14ac:dyDescent="0.25">
      <c r="B1607" s="260">
        <v>1544</v>
      </c>
      <c r="C1607" s="259">
        <v>158.53894088853434</v>
      </c>
    </row>
    <row r="1608" spans="2:3" x14ac:dyDescent="0.25">
      <c r="B1608" s="260">
        <v>1545</v>
      </c>
      <c r="C1608" s="259">
        <v>97.319543297204035</v>
      </c>
    </row>
    <row r="1609" spans="2:3" x14ac:dyDescent="0.25">
      <c r="B1609" s="260">
        <v>1546</v>
      </c>
      <c r="C1609" s="259">
        <v>102.03082190050907</v>
      </c>
    </row>
    <row r="1610" spans="2:3" x14ac:dyDescent="0.25">
      <c r="B1610" s="260">
        <v>1547</v>
      </c>
      <c r="C1610" s="259">
        <v>110.03594168828729</v>
      </c>
    </row>
    <row r="1611" spans="2:3" x14ac:dyDescent="0.25">
      <c r="B1611" s="260">
        <v>1548</v>
      </c>
      <c r="C1611" s="259">
        <v>92.21379145327046</v>
      </c>
    </row>
    <row r="1612" spans="2:3" x14ac:dyDescent="0.25">
      <c r="B1612" s="260">
        <v>1549</v>
      </c>
      <c r="C1612" s="259">
        <v>93.863683803510185</v>
      </c>
    </row>
    <row r="1613" spans="2:3" x14ac:dyDescent="0.25">
      <c r="B1613" s="260">
        <v>1550</v>
      </c>
      <c r="C1613" s="259">
        <v>131.93571767725547</v>
      </c>
    </row>
    <row r="1614" spans="2:3" x14ac:dyDescent="0.25">
      <c r="B1614" s="260">
        <v>1551</v>
      </c>
      <c r="C1614" s="259">
        <v>119.80114918556846</v>
      </c>
    </row>
    <row r="1615" spans="2:3" x14ac:dyDescent="0.25">
      <c r="B1615" s="260">
        <v>1552</v>
      </c>
      <c r="C1615" s="259">
        <v>118.62866547324903</v>
      </c>
    </row>
    <row r="1616" spans="2:3" x14ac:dyDescent="0.25">
      <c r="B1616" s="260">
        <v>1553</v>
      </c>
      <c r="C1616" s="259">
        <v>129.22803444062441</v>
      </c>
    </row>
    <row r="1617" spans="2:3" x14ac:dyDescent="0.25">
      <c r="B1617" s="260">
        <v>1554</v>
      </c>
      <c r="C1617" s="259">
        <v>144.08362531879385</v>
      </c>
    </row>
    <row r="1618" spans="2:3" x14ac:dyDescent="0.25">
      <c r="B1618" s="260">
        <v>1555</v>
      </c>
      <c r="C1618" s="259">
        <v>185.7630603472376</v>
      </c>
    </row>
    <row r="1619" spans="2:3" x14ac:dyDescent="0.25">
      <c r="B1619" s="260">
        <v>1556</v>
      </c>
      <c r="C1619" s="259">
        <v>147.49198311043372</v>
      </c>
    </row>
    <row r="1620" spans="2:3" x14ac:dyDescent="0.25">
      <c r="B1620" s="260">
        <v>1557</v>
      </c>
      <c r="C1620" s="259">
        <v>145.60577951536928</v>
      </c>
    </row>
    <row r="1621" spans="2:3" x14ac:dyDescent="0.25">
      <c r="B1621" s="260">
        <v>1558</v>
      </c>
      <c r="C1621" s="259">
        <v>113.15148088889468</v>
      </c>
    </row>
    <row r="1622" spans="2:3" x14ac:dyDescent="0.25">
      <c r="B1622" s="260">
        <v>1559</v>
      </c>
      <c r="C1622" s="259">
        <v>126.6024335753597</v>
      </c>
    </row>
    <row r="1623" spans="2:3" x14ac:dyDescent="0.25">
      <c r="B1623" s="260">
        <v>1560</v>
      </c>
      <c r="C1623" s="259">
        <v>120.26966232398435</v>
      </c>
    </row>
    <row r="1624" spans="2:3" x14ac:dyDescent="0.25">
      <c r="B1624" s="260">
        <v>1561</v>
      </c>
      <c r="C1624" s="259">
        <v>138.36253390023293</v>
      </c>
    </row>
    <row r="1625" spans="2:3" x14ac:dyDescent="0.25">
      <c r="B1625" s="260">
        <v>1562</v>
      </c>
      <c r="C1625" s="259">
        <v>44.410435253759047</v>
      </c>
    </row>
    <row r="1626" spans="2:3" x14ac:dyDescent="0.25">
      <c r="B1626" s="260">
        <v>1563</v>
      </c>
      <c r="C1626" s="259">
        <v>72.91266615852318</v>
      </c>
    </row>
    <row r="1627" spans="2:3" x14ac:dyDescent="0.25">
      <c r="B1627" s="260">
        <v>1564</v>
      </c>
      <c r="C1627" s="259">
        <v>136.58510240147774</v>
      </c>
    </row>
    <row r="1628" spans="2:3" x14ac:dyDescent="0.25">
      <c r="B1628" s="260">
        <v>1565</v>
      </c>
      <c r="C1628" s="259">
        <v>167.86652476442541</v>
      </c>
    </row>
    <row r="1629" spans="2:3" x14ac:dyDescent="0.25">
      <c r="B1629" s="260">
        <v>1566</v>
      </c>
      <c r="C1629" s="259">
        <v>121.79907994465364</v>
      </c>
    </row>
    <row r="1630" spans="2:3" x14ac:dyDescent="0.25">
      <c r="B1630" s="260">
        <v>1567</v>
      </c>
      <c r="C1630" s="259">
        <v>49.374315873185751</v>
      </c>
    </row>
    <row r="1631" spans="2:3" x14ac:dyDescent="0.25">
      <c r="B1631" s="260">
        <v>1568</v>
      </c>
      <c r="C1631" s="259">
        <v>110.91482954724884</v>
      </c>
    </row>
    <row r="1632" spans="2:3" x14ac:dyDescent="0.25">
      <c r="B1632" s="260">
        <v>1569</v>
      </c>
      <c r="C1632" s="259">
        <v>121.50760866756987</v>
      </c>
    </row>
    <row r="1633" spans="2:3" x14ac:dyDescent="0.25">
      <c r="B1633" s="260">
        <v>1570</v>
      </c>
      <c r="C1633" s="259">
        <v>69.448436590002657</v>
      </c>
    </row>
    <row r="1634" spans="2:3" x14ac:dyDescent="0.25">
      <c r="B1634" s="260">
        <v>1571</v>
      </c>
      <c r="C1634" s="259">
        <v>83.313216630190084</v>
      </c>
    </row>
    <row r="1635" spans="2:3" x14ac:dyDescent="0.25">
      <c r="B1635" s="260">
        <v>1572</v>
      </c>
      <c r="C1635" s="259">
        <v>105.99007936128505</v>
      </c>
    </row>
    <row r="1636" spans="2:3" x14ac:dyDescent="0.25">
      <c r="B1636" s="260">
        <v>1573</v>
      </c>
      <c r="C1636" s="259">
        <v>158.50241991189671</v>
      </c>
    </row>
    <row r="1637" spans="2:3" x14ac:dyDescent="0.25">
      <c r="B1637" s="260">
        <v>1574</v>
      </c>
      <c r="C1637" s="259">
        <v>106.31643958592939</v>
      </c>
    </row>
    <row r="1638" spans="2:3" x14ac:dyDescent="0.25">
      <c r="B1638" s="260">
        <v>1575</v>
      </c>
      <c r="C1638" s="259">
        <v>126.1449712555702</v>
      </c>
    </row>
    <row r="1639" spans="2:3" x14ac:dyDescent="0.25">
      <c r="B1639" s="260">
        <v>1576</v>
      </c>
      <c r="C1639" s="259">
        <v>120.38309336873138</v>
      </c>
    </row>
    <row r="1640" spans="2:3" x14ac:dyDescent="0.25">
      <c r="B1640" s="260">
        <v>1577</v>
      </c>
      <c r="C1640" s="259">
        <v>89.833084471735162</v>
      </c>
    </row>
    <row r="1641" spans="2:3" x14ac:dyDescent="0.25">
      <c r="B1641" s="260">
        <v>1578</v>
      </c>
      <c r="C1641" s="259">
        <v>126.36835657799416</v>
      </c>
    </row>
    <row r="1642" spans="2:3" x14ac:dyDescent="0.25">
      <c r="B1642" s="260">
        <v>1579</v>
      </c>
      <c r="C1642" s="259">
        <v>124.29655465806526</v>
      </c>
    </row>
    <row r="1643" spans="2:3" x14ac:dyDescent="0.25">
      <c r="B1643" s="260">
        <v>1580</v>
      </c>
      <c r="C1643" s="259">
        <v>127.3343159005217</v>
      </c>
    </row>
    <row r="1644" spans="2:3" x14ac:dyDescent="0.25">
      <c r="B1644" s="260">
        <v>1581</v>
      </c>
      <c r="C1644" s="259">
        <v>141.05681389149683</v>
      </c>
    </row>
    <row r="1645" spans="2:3" x14ac:dyDescent="0.25">
      <c r="B1645" s="260">
        <v>1582</v>
      </c>
      <c r="C1645" s="259">
        <v>104.27598185482441</v>
      </c>
    </row>
    <row r="1646" spans="2:3" x14ac:dyDescent="0.25">
      <c r="B1646" s="260">
        <v>1583</v>
      </c>
      <c r="C1646" s="259">
        <v>74.917365310778052</v>
      </c>
    </row>
    <row r="1647" spans="2:3" x14ac:dyDescent="0.25">
      <c r="B1647" s="260">
        <v>1584</v>
      </c>
      <c r="C1647" s="259">
        <v>117.30315648019776</v>
      </c>
    </row>
    <row r="1648" spans="2:3" x14ac:dyDescent="0.25">
      <c r="B1648" s="260">
        <v>1585</v>
      </c>
      <c r="C1648" s="259">
        <v>77.34329469163859</v>
      </c>
    </row>
    <row r="1649" spans="2:3" x14ac:dyDescent="0.25">
      <c r="B1649" s="260">
        <v>1586</v>
      </c>
      <c r="C1649" s="259">
        <v>155.07884946085295</v>
      </c>
    </row>
    <row r="1650" spans="2:3" x14ac:dyDescent="0.25">
      <c r="B1650" s="260">
        <v>1587</v>
      </c>
      <c r="C1650" s="259">
        <v>121.96986346383758</v>
      </c>
    </row>
    <row r="1651" spans="2:3" x14ac:dyDescent="0.25">
      <c r="B1651" s="260">
        <v>1588</v>
      </c>
      <c r="C1651" s="259">
        <v>114.16470067901543</v>
      </c>
    </row>
    <row r="1652" spans="2:3" x14ac:dyDescent="0.25">
      <c r="B1652" s="260">
        <v>1589</v>
      </c>
      <c r="C1652" s="259">
        <v>121.77954120246748</v>
      </c>
    </row>
    <row r="1653" spans="2:3" x14ac:dyDescent="0.25">
      <c r="B1653" s="260">
        <v>1590</v>
      </c>
      <c r="C1653" s="259">
        <v>99.700969091663097</v>
      </c>
    </row>
    <row r="1654" spans="2:3" x14ac:dyDescent="0.25">
      <c r="B1654" s="260">
        <v>1591</v>
      </c>
      <c r="C1654" s="259">
        <v>105.17013173018398</v>
      </c>
    </row>
    <row r="1655" spans="2:3" x14ac:dyDescent="0.25">
      <c r="B1655" s="260">
        <v>1592</v>
      </c>
      <c r="C1655" s="259">
        <v>86.653294571390234</v>
      </c>
    </row>
    <row r="1656" spans="2:3" x14ac:dyDescent="0.25">
      <c r="B1656" s="260">
        <v>1593</v>
      </c>
      <c r="C1656" s="259">
        <v>139.76799611213403</v>
      </c>
    </row>
    <row r="1657" spans="2:3" x14ac:dyDescent="0.25">
      <c r="B1657" s="260">
        <v>1594</v>
      </c>
      <c r="C1657" s="259">
        <v>120.82343212621576</v>
      </c>
    </row>
    <row r="1658" spans="2:3" x14ac:dyDescent="0.25">
      <c r="B1658" s="260">
        <v>1595</v>
      </c>
      <c r="C1658" s="259">
        <v>62.481254554370764</v>
      </c>
    </row>
    <row r="1659" spans="2:3" x14ac:dyDescent="0.25">
      <c r="B1659" s="260">
        <v>1596</v>
      </c>
      <c r="C1659" s="259">
        <v>116.39971375947812</v>
      </c>
    </row>
    <row r="1660" spans="2:3" x14ac:dyDescent="0.25">
      <c r="B1660" s="260">
        <v>1597</v>
      </c>
      <c r="C1660" s="259">
        <v>128.69066083608416</v>
      </c>
    </row>
    <row r="1661" spans="2:3" x14ac:dyDescent="0.25">
      <c r="B1661" s="260">
        <v>1598</v>
      </c>
      <c r="C1661" s="259">
        <v>128.09412582668978</v>
      </c>
    </row>
    <row r="1662" spans="2:3" x14ac:dyDescent="0.25">
      <c r="B1662" s="260">
        <v>1599</v>
      </c>
      <c r="C1662" s="259">
        <v>142.05773513383448</v>
      </c>
    </row>
    <row r="1663" spans="2:3" x14ac:dyDescent="0.25">
      <c r="B1663" s="260">
        <v>1600</v>
      </c>
      <c r="C1663" s="259">
        <v>130.92621465415189</v>
      </c>
    </row>
    <row r="1664" spans="2:3" x14ac:dyDescent="0.25">
      <c r="B1664" s="260">
        <v>1601</v>
      </c>
      <c r="C1664" s="259">
        <v>142.66931749437242</v>
      </c>
    </row>
    <row r="1665" spans="2:3" x14ac:dyDescent="0.25">
      <c r="B1665" s="260">
        <v>1602</v>
      </c>
      <c r="C1665" s="259">
        <v>89.366257305311933</v>
      </c>
    </row>
    <row r="1666" spans="2:3" x14ac:dyDescent="0.25">
      <c r="B1666" s="260">
        <v>1603</v>
      </c>
      <c r="C1666" s="259">
        <v>120.01436524799479</v>
      </c>
    </row>
    <row r="1667" spans="2:3" x14ac:dyDescent="0.25">
      <c r="B1667" s="260">
        <v>1604</v>
      </c>
      <c r="C1667" s="259">
        <v>143.28725334416319</v>
      </c>
    </row>
    <row r="1668" spans="2:3" x14ac:dyDescent="0.25">
      <c r="B1668" s="260">
        <v>1605</v>
      </c>
      <c r="C1668" s="259">
        <v>118.7322398714628</v>
      </c>
    </row>
    <row r="1669" spans="2:3" x14ac:dyDescent="0.25">
      <c r="B1669" s="260">
        <v>1606</v>
      </c>
      <c r="C1669" s="259">
        <v>73.913224313091916</v>
      </c>
    </row>
    <row r="1670" spans="2:3" x14ac:dyDescent="0.25">
      <c r="B1670" s="260">
        <v>1607</v>
      </c>
      <c r="C1670" s="259">
        <v>134.18138387579165</v>
      </c>
    </row>
    <row r="1671" spans="2:3" x14ac:dyDescent="0.25">
      <c r="B1671" s="260">
        <v>1608</v>
      </c>
      <c r="C1671" s="259">
        <v>126.36817055154211</v>
      </c>
    </row>
    <row r="1672" spans="2:3" x14ac:dyDescent="0.25">
      <c r="B1672" s="260">
        <v>1609</v>
      </c>
      <c r="C1672" s="259">
        <v>89.021582824820797</v>
      </c>
    </row>
    <row r="1673" spans="2:3" x14ac:dyDescent="0.25">
      <c r="B1673" s="260">
        <v>1610</v>
      </c>
      <c r="C1673" s="259">
        <v>84.456843775907089</v>
      </c>
    </row>
    <row r="1674" spans="2:3" x14ac:dyDescent="0.25">
      <c r="B1674" s="260">
        <v>1611</v>
      </c>
      <c r="C1674" s="259">
        <v>116.31211279878598</v>
      </c>
    </row>
    <row r="1675" spans="2:3" x14ac:dyDescent="0.25">
      <c r="B1675" s="260">
        <v>1612</v>
      </c>
      <c r="C1675" s="259">
        <v>121.9480977616517</v>
      </c>
    </row>
    <row r="1676" spans="2:3" x14ac:dyDescent="0.25">
      <c r="B1676" s="260">
        <v>1613</v>
      </c>
      <c r="C1676" s="259">
        <v>144.99780496441753</v>
      </c>
    </row>
    <row r="1677" spans="2:3" x14ac:dyDescent="0.25">
      <c r="B1677" s="260">
        <v>1614</v>
      </c>
      <c r="C1677" s="259">
        <v>126.23500343026365</v>
      </c>
    </row>
    <row r="1678" spans="2:3" x14ac:dyDescent="0.25">
      <c r="B1678" s="260">
        <v>1615</v>
      </c>
      <c r="C1678" s="259">
        <v>167.65176327417828</v>
      </c>
    </row>
    <row r="1679" spans="2:3" x14ac:dyDescent="0.25">
      <c r="B1679" s="260">
        <v>1616</v>
      </c>
      <c r="C1679" s="259">
        <v>165.00285609522169</v>
      </c>
    </row>
    <row r="1680" spans="2:3" x14ac:dyDescent="0.25">
      <c r="B1680" s="260">
        <v>1617</v>
      </c>
      <c r="C1680" s="259">
        <v>109.81650735938513</v>
      </c>
    </row>
    <row r="1681" spans="2:3" x14ac:dyDescent="0.25">
      <c r="B1681" s="260">
        <v>1618</v>
      </c>
      <c r="C1681" s="259">
        <v>94.353681126057225</v>
      </c>
    </row>
    <row r="1682" spans="2:3" x14ac:dyDescent="0.25">
      <c r="B1682" s="260">
        <v>1619</v>
      </c>
      <c r="C1682" s="259">
        <v>81.030209766450014</v>
      </c>
    </row>
    <row r="1683" spans="2:3" x14ac:dyDescent="0.25">
      <c r="B1683" s="260">
        <v>1620</v>
      </c>
      <c r="C1683" s="259">
        <v>150.39096381586913</v>
      </c>
    </row>
    <row r="1684" spans="2:3" x14ac:dyDescent="0.25">
      <c r="B1684" s="260">
        <v>1621</v>
      </c>
      <c r="C1684" s="259">
        <v>150.26305818232629</v>
      </c>
    </row>
    <row r="1685" spans="2:3" x14ac:dyDescent="0.25">
      <c r="B1685" s="260">
        <v>1622</v>
      </c>
      <c r="C1685" s="259">
        <v>118.9918245465729</v>
      </c>
    </row>
    <row r="1686" spans="2:3" x14ac:dyDescent="0.25">
      <c r="B1686" s="260">
        <v>1623</v>
      </c>
      <c r="C1686" s="259">
        <v>100.67479045729334</v>
      </c>
    </row>
    <row r="1687" spans="2:3" x14ac:dyDescent="0.25">
      <c r="B1687" s="260">
        <v>1624</v>
      </c>
      <c r="C1687" s="259">
        <v>124.2784304099176</v>
      </c>
    </row>
    <row r="1688" spans="2:3" x14ac:dyDescent="0.25">
      <c r="B1688" s="260">
        <v>1625</v>
      </c>
      <c r="C1688" s="259">
        <v>105.86046837783516</v>
      </c>
    </row>
    <row r="1689" spans="2:3" x14ac:dyDescent="0.25">
      <c r="B1689" s="260">
        <v>1626</v>
      </c>
      <c r="C1689" s="259">
        <v>109.24972803319042</v>
      </c>
    </row>
    <row r="1690" spans="2:3" x14ac:dyDescent="0.25">
      <c r="B1690" s="260">
        <v>1627</v>
      </c>
      <c r="C1690" s="259">
        <v>132.68749303552542</v>
      </c>
    </row>
    <row r="1691" spans="2:3" x14ac:dyDescent="0.25">
      <c r="B1691" s="260">
        <v>1628</v>
      </c>
      <c r="C1691" s="259">
        <v>110.22967834538612</v>
      </c>
    </row>
    <row r="1692" spans="2:3" x14ac:dyDescent="0.25">
      <c r="B1692" s="260">
        <v>1629</v>
      </c>
      <c r="C1692" s="259">
        <v>116.05876205962667</v>
      </c>
    </row>
    <row r="1693" spans="2:3" x14ac:dyDescent="0.25">
      <c r="B1693" s="260">
        <v>1630</v>
      </c>
      <c r="C1693" s="259">
        <v>125.01080768916536</v>
      </c>
    </row>
    <row r="1694" spans="2:3" x14ac:dyDescent="0.25">
      <c r="B1694" s="260">
        <v>1631</v>
      </c>
      <c r="C1694" s="259">
        <v>122.3866978922411</v>
      </c>
    </row>
    <row r="1695" spans="2:3" x14ac:dyDescent="0.25">
      <c r="B1695" s="260">
        <v>1632</v>
      </c>
      <c r="C1695" s="259">
        <v>90.256778956177897</v>
      </c>
    </row>
    <row r="1696" spans="2:3" x14ac:dyDescent="0.25">
      <c r="B1696" s="260">
        <v>1633</v>
      </c>
      <c r="C1696" s="259">
        <v>117.55940801314868</v>
      </c>
    </row>
    <row r="1697" spans="2:3" x14ac:dyDescent="0.25">
      <c r="B1697" s="260">
        <v>1634</v>
      </c>
      <c r="C1697" s="259">
        <v>127.29259108595203</v>
      </c>
    </row>
    <row r="1698" spans="2:3" x14ac:dyDescent="0.25">
      <c r="B1698" s="260">
        <v>1635</v>
      </c>
      <c r="C1698" s="259">
        <v>133.13237882127348</v>
      </c>
    </row>
    <row r="1699" spans="2:3" x14ac:dyDescent="0.25">
      <c r="B1699" s="260">
        <v>1636</v>
      </c>
      <c r="C1699" s="259">
        <v>148.3188480368992</v>
      </c>
    </row>
    <row r="1700" spans="2:3" x14ac:dyDescent="0.25">
      <c r="B1700" s="260">
        <v>1637</v>
      </c>
      <c r="C1700" s="259">
        <v>120.91808643337886</v>
      </c>
    </row>
    <row r="1701" spans="2:3" x14ac:dyDescent="0.25">
      <c r="B1701" s="260">
        <v>1638</v>
      </c>
      <c r="C1701" s="259">
        <v>131.93927419822131</v>
      </c>
    </row>
    <row r="1702" spans="2:3" x14ac:dyDescent="0.25">
      <c r="B1702" s="260">
        <v>1639</v>
      </c>
      <c r="C1702" s="259">
        <v>152.93773387768874</v>
      </c>
    </row>
    <row r="1703" spans="2:3" x14ac:dyDescent="0.25">
      <c r="B1703" s="260">
        <v>1640</v>
      </c>
      <c r="C1703" s="259">
        <v>122.22423968289048</v>
      </c>
    </row>
    <row r="1704" spans="2:3" x14ac:dyDescent="0.25">
      <c r="B1704" s="260">
        <v>1641</v>
      </c>
      <c r="C1704" s="259">
        <v>150.71752877088912</v>
      </c>
    </row>
    <row r="1705" spans="2:3" x14ac:dyDescent="0.25">
      <c r="B1705" s="260">
        <v>1642</v>
      </c>
      <c r="C1705" s="259">
        <v>137.37067863408336</v>
      </c>
    </row>
    <row r="1706" spans="2:3" x14ac:dyDescent="0.25">
      <c r="B1706" s="260">
        <v>1643</v>
      </c>
      <c r="C1706" s="259">
        <v>125.89848105716609</v>
      </c>
    </row>
    <row r="1707" spans="2:3" x14ac:dyDescent="0.25">
      <c r="B1707" s="260">
        <v>1644</v>
      </c>
      <c r="C1707" s="259">
        <v>111.54383704185338</v>
      </c>
    </row>
    <row r="1708" spans="2:3" x14ac:dyDescent="0.25">
      <c r="B1708" s="260">
        <v>1645</v>
      </c>
      <c r="C1708" s="259">
        <v>144.10417876585677</v>
      </c>
    </row>
    <row r="1709" spans="2:3" x14ac:dyDescent="0.25">
      <c r="B1709" s="260">
        <v>1646</v>
      </c>
      <c r="C1709" s="259">
        <v>107.32389055846333</v>
      </c>
    </row>
    <row r="1710" spans="2:3" x14ac:dyDescent="0.25">
      <c r="B1710" s="260">
        <v>1647</v>
      </c>
      <c r="C1710" s="259">
        <v>130.9415230389119</v>
      </c>
    </row>
    <row r="1711" spans="2:3" x14ac:dyDescent="0.25">
      <c r="B1711" s="260">
        <v>1648</v>
      </c>
      <c r="C1711" s="259">
        <v>123.05494517635238</v>
      </c>
    </row>
    <row r="1712" spans="2:3" x14ac:dyDescent="0.25">
      <c r="B1712" s="260">
        <v>1649</v>
      </c>
      <c r="C1712" s="259">
        <v>138.55301911905013</v>
      </c>
    </row>
    <row r="1713" spans="2:3" x14ac:dyDescent="0.25">
      <c r="B1713" s="260">
        <v>1650</v>
      </c>
      <c r="C1713" s="259">
        <v>118.5741508999329</v>
      </c>
    </row>
    <row r="1714" spans="2:3" x14ac:dyDescent="0.25">
      <c r="B1714" s="260">
        <v>1651</v>
      </c>
      <c r="C1714" s="259">
        <v>115.55960062030127</v>
      </c>
    </row>
    <row r="1715" spans="2:3" x14ac:dyDescent="0.25">
      <c r="B1715" s="260">
        <v>1652</v>
      </c>
      <c r="C1715" s="259">
        <v>110.18841929600879</v>
      </c>
    </row>
    <row r="1716" spans="2:3" x14ac:dyDescent="0.25">
      <c r="B1716" s="260">
        <v>1653</v>
      </c>
      <c r="C1716" s="259">
        <v>125.2413331988229</v>
      </c>
    </row>
    <row r="1717" spans="2:3" x14ac:dyDescent="0.25">
      <c r="B1717" s="260">
        <v>1654</v>
      </c>
      <c r="C1717" s="259">
        <v>75.842064775223534</v>
      </c>
    </row>
    <row r="1718" spans="2:3" x14ac:dyDescent="0.25">
      <c r="B1718" s="260">
        <v>1655</v>
      </c>
      <c r="C1718" s="259">
        <v>103.3754448831389</v>
      </c>
    </row>
    <row r="1719" spans="2:3" x14ac:dyDescent="0.25">
      <c r="B1719" s="260">
        <v>1656</v>
      </c>
      <c r="C1719" s="259">
        <v>95.616689082290435</v>
      </c>
    </row>
    <row r="1720" spans="2:3" x14ac:dyDescent="0.25">
      <c r="B1720" s="260">
        <v>1657</v>
      </c>
      <c r="C1720" s="259">
        <v>100.29322029536479</v>
      </c>
    </row>
    <row r="1721" spans="2:3" x14ac:dyDescent="0.25">
      <c r="B1721" s="260">
        <v>1658</v>
      </c>
      <c r="C1721" s="259">
        <v>113.43356621876848</v>
      </c>
    </row>
    <row r="1722" spans="2:3" x14ac:dyDescent="0.25">
      <c r="B1722" s="260">
        <v>1659</v>
      </c>
      <c r="C1722" s="259">
        <v>119.28144890993831</v>
      </c>
    </row>
    <row r="1723" spans="2:3" x14ac:dyDescent="0.25">
      <c r="B1723" s="260">
        <v>1660</v>
      </c>
      <c r="C1723" s="259">
        <v>119.11231291758868</v>
      </c>
    </row>
    <row r="1724" spans="2:3" x14ac:dyDescent="0.25">
      <c r="B1724" s="260">
        <v>1661</v>
      </c>
      <c r="C1724" s="259">
        <v>104.4685104963141</v>
      </c>
    </row>
    <row r="1725" spans="2:3" x14ac:dyDescent="0.25">
      <c r="B1725" s="260">
        <v>1662</v>
      </c>
      <c r="C1725" s="259">
        <v>97.474005716377846</v>
      </c>
    </row>
    <row r="1726" spans="2:3" x14ac:dyDescent="0.25">
      <c r="B1726" s="260">
        <v>1663</v>
      </c>
      <c r="C1726" s="259">
        <v>124.00183355405026</v>
      </c>
    </row>
    <row r="1727" spans="2:3" x14ac:dyDescent="0.25">
      <c r="B1727" s="260">
        <v>1664</v>
      </c>
      <c r="C1727" s="259">
        <v>59.588381823189579</v>
      </c>
    </row>
    <row r="1728" spans="2:3" x14ac:dyDescent="0.25">
      <c r="B1728" s="260">
        <v>1665</v>
      </c>
      <c r="C1728" s="259">
        <v>120.94105959919054</v>
      </c>
    </row>
    <row r="1729" spans="2:3" x14ac:dyDescent="0.25">
      <c r="B1729" s="260">
        <v>1666</v>
      </c>
      <c r="C1729" s="259">
        <v>73.448564732862565</v>
      </c>
    </row>
    <row r="1730" spans="2:3" x14ac:dyDescent="0.25">
      <c r="B1730" s="260">
        <v>1667</v>
      </c>
      <c r="C1730" s="259">
        <v>116.00858060722443</v>
      </c>
    </row>
    <row r="1731" spans="2:3" x14ac:dyDescent="0.25">
      <c r="B1731" s="260">
        <v>1668</v>
      </c>
      <c r="C1731" s="259">
        <v>87.080457993470986</v>
      </c>
    </row>
    <row r="1732" spans="2:3" x14ac:dyDescent="0.25">
      <c r="B1732" s="260">
        <v>1669</v>
      </c>
      <c r="C1732" s="259">
        <v>128.25755808678912</v>
      </c>
    </row>
    <row r="1733" spans="2:3" x14ac:dyDescent="0.25">
      <c r="B1733" s="260">
        <v>1670</v>
      </c>
      <c r="C1733" s="259">
        <v>96.104545479542736</v>
      </c>
    </row>
    <row r="1734" spans="2:3" x14ac:dyDescent="0.25">
      <c r="B1734" s="260">
        <v>1671</v>
      </c>
      <c r="C1734" s="259">
        <v>137.84849904508269</v>
      </c>
    </row>
    <row r="1735" spans="2:3" x14ac:dyDescent="0.25">
      <c r="B1735" s="260">
        <v>1672</v>
      </c>
      <c r="C1735" s="259">
        <v>116.34755272887082</v>
      </c>
    </row>
    <row r="1736" spans="2:3" x14ac:dyDescent="0.25">
      <c r="B1736" s="260">
        <v>1673</v>
      </c>
      <c r="C1736" s="259">
        <v>155.45408173282644</v>
      </c>
    </row>
    <row r="1737" spans="2:3" x14ac:dyDescent="0.25">
      <c r="B1737" s="260">
        <v>1674</v>
      </c>
      <c r="C1737" s="259">
        <v>102.7276286727446</v>
      </c>
    </row>
    <row r="1738" spans="2:3" x14ac:dyDescent="0.25">
      <c r="B1738" s="260">
        <v>1675</v>
      </c>
      <c r="C1738" s="259">
        <v>77.52874404981543</v>
      </c>
    </row>
    <row r="1739" spans="2:3" x14ac:dyDescent="0.25">
      <c r="B1739" s="260">
        <v>1676</v>
      </c>
      <c r="C1739" s="259">
        <v>147.94960384262234</v>
      </c>
    </row>
    <row r="1740" spans="2:3" x14ac:dyDescent="0.25">
      <c r="B1740" s="260">
        <v>1677</v>
      </c>
      <c r="C1740" s="259">
        <v>129.08240233564339</v>
      </c>
    </row>
    <row r="1741" spans="2:3" x14ac:dyDescent="0.25">
      <c r="B1741" s="260">
        <v>1678</v>
      </c>
      <c r="C1741" s="259">
        <v>162.55702956435425</v>
      </c>
    </row>
    <row r="1742" spans="2:3" x14ac:dyDescent="0.25">
      <c r="B1742" s="260">
        <v>1679</v>
      </c>
      <c r="C1742" s="259">
        <v>109.71707738738012</v>
      </c>
    </row>
    <row r="1743" spans="2:3" x14ac:dyDescent="0.25">
      <c r="B1743" s="260">
        <v>1680</v>
      </c>
      <c r="C1743" s="259">
        <v>114.8387924297009</v>
      </c>
    </row>
    <row r="1744" spans="2:3" x14ac:dyDescent="0.25">
      <c r="B1744" s="260">
        <v>1681</v>
      </c>
      <c r="C1744" s="259">
        <v>141.29436650671951</v>
      </c>
    </row>
    <row r="1745" spans="2:3" x14ac:dyDescent="0.25">
      <c r="B1745" s="260">
        <v>1682</v>
      </c>
      <c r="C1745" s="259">
        <v>97.572652157722814</v>
      </c>
    </row>
    <row r="1746" spans="2:3" x14ac:dyDescent="0.25">
      <c r="B1746" s="260">
        <v>1683</v>
      </c>
      <c r="C1746" s="259">
        <v>96.675992920002983</v>
      </c>
    </row>
    <row r="1747" spans="2:3" x14ac:dyDescent="0.25">
      <c r="B1747" s="260">
        <v>1684</v>
      </c>
      <c r="C1747" s="259">
        <v>76.964496443058493</v>
      </c>
    </row>
    <row r="1748" spans="2:3" x14ac:dyDescent="0.25">
      <c r="B1748" s="260">
        <v>1685</v>
      </c>
      <c r="C1748" s="259">
        <v>141.19860159829693</v>
      </c>
    </row>
    <row r="1749" spans="2:3" x14ac:dyDescent="0.25">
      <c r="B1749" s="260">
        <v>1686</v>
      </c>
      <c r="C1749" s="259">
        <v>121.00004291438923</v>
      </c>
    </row>
    <row r="1750" spans="2:3" x14ac:dyDescent="0.25">
      <c r="B1750" s="260">
        <v>1687</v>
      </c>
      <c r="C1750" s="259">
        <v>109.59384791049263</v>
      </c>
    </row>
    <row r="1751" spans="2:3" x14ac:dyDescent="0.25">
      <c r="B1751" s="260">
        <v>1688</v>
      </c>
      <c r="C1751" s="259">
        <v>162.88450708180363</v>
      </c>
    </row>
    <row r="1752" spans="2:3" x14ac:dyDescent="0.25">
      <c r="B1752" s="260">
        <v>1689</v>
      </c>
      <c r="C1752" s="259">
        <v>85.174238658288004</v>
      </c>
    </row>
    <row r="1753" spans="2:3" x14ac:dyDescent="0.25">
      <c r="B1753" s="260">
        <v>1690</v>
      </c>
      <c r="C1753" s="259">
        <v>105.21360793631645</v>
      </c>
    </row>
    <row r="1754" spans="2:3" x14ac:dyDescent="0.25">
      <c r="B1754" s="260">
        <v>1691</v>
      </c>
      <c r="C1754" s="259">
        <v>141.68665383475175</v>
      </c>
    </row>
    <row r="1755" spans="2:3" x14ac:dyDescent="0.25">
      <c r="B1755" s="260">
        <v>1692</v>
      </c>
      <c r="C1755" s="259">
        <v>109.75660728222729</v>
      </c>
    </row>
    <row r="1756" spans="2:3" x14ac:dyDescent="0.25">
      <c r="B1756" s="260">
        <v>1693</v>
      </c>
      <c r="C1756" s="259">
        <v>118.44391340738169</v>
      </c>
    </row>
    <row r="1757" spans="2:3" x14ac:dyDescent="0.25">
      <c r="B1757" s="260">
        <v>1694</v>
      </c>
      <c r="C1757" s="259">
        <v>155.60186845805069</v>
      </c>
    </row>
    <row r="1758" spans="2:3" x14ac:dyDescent="0.25">
      <c r="B1758" s="260">
        <v>1695</v>
      </c>
      <c r="C1758" s="259">
        <v>119.84434720160637</v>
      </c>
    </row>
    <row r="1759" spans="2:3" x14ac:dyDescent="0.25">
      <c r="B1759" s="260">
        <v>1696</v>
      </c>
      <c r="C1759" s="259">
        <v>128.98010500567145</v>
      </c>
    </row>
    <row r="1760" spans="2:3" x14ac:dyDescent="0.25">
      <c r="B1760" s="260">
        <v>1697</v>
      </c>
      <c r="C1760" s="259">
        <v>102.48373685786513</v>
      </c>
    </row>
    <row r="1761" spans="2:3" x14ac:dyDescent="0.25">
      <c r="B1761" s="260">
        <v>1698</v>
      </c>
      <c r="C1761" s="259">
        <v>124.26050813658665</v>
      </c>
    </row>
    <row r="1762" spans="2:3" x14ac:dyDescent="0.25">
      <c r="B1762" s="260">
        <v>1699</v>
      </c>
      <c r="C1762" s="259">
        <v>163.3065434949082</v>
      </c>
    </row>
    <row r="1763" spans="2:3" x14ac:dyDescent="0.25">
      <c r="B1763" s="260">
        <v>1700</v>
      </c>
      <c r="C1763" s="259">
        <v>118.01426473679894</v>
      </c>
    </row>
    <row r="1764" spans="2:3" x14ac:dyDescent="0.25">
      <c r="B1764" s="260">
        <v>1701</v>
      </c>
      <c r="C1764" s="259">
        <v>142.03371567568516</v>
      </c>
    </row>
    <row r="1765" spans="2:3" x14ac:dyDescent="0.25">
      <c r="B1765" s="260">
        <v>1702</v>
      </c>
      <c r="C1765" s="259">
        <v>132.00779608022438</v>
      </c>
    </row>
    <row r="1766" spans="2:3" x14ac:dyDescent="0.25">
      <c r="B1766" s="260">
        <v>1703</v>
      </c>
      <c r="C1766" s="259">
        <v>120.29673710364823</v>
      </c>
    </row>
    <row r="1767" spans="2:3" x14ac:dyDescent="0.25">
      <c r="B1767" s="260">
        <v>1704</v>
      </c>
      <c r="C1767" s="259">
        <v>113.20336887779388</v>
      </c>
    </row>
    <row r="1768" spans="2:3" x14ac:dyDescent="0.25">
      <c r="B1768" s="260">
        <v>1705</v>
      </c>
      <c r="C1768" s="259">
        <v>127.56243657215775</v>
      </c>
    </row>
    <row r="1769" spans="2:3" x14ac:dyDescent="0.25">
      <c r="B1769" s="260">
        <v>1706</v>
      </c>
      <c r="C1769" s="259">
        <v>83.240037364731464</v>
      </c>
    </row>
    <row r="1770" spans="2:3" x14ac:dyDescent="0.25">
      <c r="B1770" s="260">
        <v>1707</v>
      </c>
      <c r="C1770" s="259">
        <v>156.32481000271966</v>
      </c>
    </row>
    <row r="1771" spans="2:3" x14ac:dyDescent="0.25">
      <c r="B1771" s="260">
        <v>1708</v>
      </c>
      <c r="C1771" s="259">
        <v>74.901096062397755</v>
      </c>
    </row>
    <row r="1772" spans="2:3" x14ac:dyDescent="0.25">
      <c r="B1772" s="260">
        <v>1709</v>
      </c>
      <c r="C1772" s="259">
        <v>134.19829984871399</v>
      </c>
    </row>
    <row r="1773" spans="2:3" x14ac:dyDescent="0.25">
      <c r="B1773" s="260">
        <v>1710</v>
      </c>
      <c r="C1773" s="259">
        <v>110.73409218801979</v>
      </c>
    </row>
    <row r="1774" spans="2:3" x14ac:dyDescent="0.25">
      <c r="B1774" s="260">
        <v>1711</v>
      </c>
      <c r="C1774" s="259">
        <v>129.00044873529697</v>
      </c>
    </row>
    <row r="1775" spans="2:3" x14ac:dyDescent="0.25">
      <c r="B1775" s="260">
        <v>1712</v>
      </c>
      <c r="C1775" s="259">
        <v>112.59022652774701</v>
      </c>
    </row>
    <row r="1776" spans="2:3" x14ac:dyDescent="0.25">
      <c r="B1776" s="260">
        <v>1713</v>
      </c>
      <c r="C1776" s="259">
        <v>130.07830363816046</v>
      </c>
    </row>
    <row r="1777" spans="2:3" x14ac:dyDescent="0.25">
      <c r="B1777" s="260">
        <v>1714</v>
      </c>
      <c r="C1777" s="259">
        <v>75.173896066748867</v>
      </c>
    </row>
    <row r="1778" spans="2:3" x14ac:dyDescent="0.25">
      <c r="B1778" s="260">
        <v>1715</v>
      </c>
      <c r="C1778" s="259">
        <v>123.1391306257182</v>
      </c>
    </row>
    <row r="1779" spans="2:3" x14ac:dyDescent="0.25">
      <c r="B1779" s="260">
        <v>1716</v>
      </c>
      <c r="C1779" s="259">
        <v>106.68833280854336</v>
      </c>
    </row>
    <row r="1780" spans="2:3" x14ac:dyDescent="0.25">
      <c r="B1780" s="260">
        <v>1717</v>
      </c>
      <c r="C1780" s="259">
        <v>92.130987798894296</v>
      </c>
    </row>
    <row r="1781" spans="2:3" x14ac:dyDescent="0.25">
      <c r="B1781" s="260">
        <v>1718</v>
      </c>
      <c r="C1781" s="259">
        <v>125.36447867851022</v>
      </c>
    </row>
    <row r="1782" spans="2:3" x14ac:dyDescent="0.25">
      <c r="B1782" s="260">
        <v>1719</v>
      </c>
      <c r="C1782" s="259">
        <v>117.8510359558321</v>
      </c>
    </row>
    <row r="1783" spans="2:3" x14ac:dyDescent="0.25">
      <c r="B1783" s="260">
        <v>1720</v>
      </c>
      <c r="C1783" s="259">
        <v>144.69243209321121</v>
      </c>
    </row>
    <row r="1784" spans="2:3" x14ac:dyDescent="0.25">
      <c r="B1784" s="260">
        <v>1721</v>
      </c>
      <c r="C1784" s="259">
        <v>167.60508457401227</v>
      </c>
    </row>
    <row r="1785" spans="2:3" x14ac:dyDescent="0.25">
      <c r="B1785" s="260">
        <v>1722</v>
      </c>
      <c r="C1785" s="259">
        <v>120.68709484053892</v>
      </c>
    </row>
    <row r="1786" spans="2:3" x14ac:dyDescent="0.25">
      <c r="B1786" s="260">
        <v>1723</v>
      </c>
      <c r="C1786" s="259">
        <v>142.93403928590288</v>
      </c>
    </row>
    <row r="1787" spans="2:3" x14ac:dyDescent="0.25">
      <c r="B1787" s="260">
        <v>1724</v>
      </c>
      <c r="C1787" s="259">
        <v>126.36267831915025</v>
      </c>
    </row>
    <row r="1788" spans="2:3" x14ac:dyDescent="0.25">
      <c r="B1788" s="260">
        <v>1725</v>
      </c>
      <c r="C1788" s="259">
        <v>158.68072805935259</v>
      </c>
    </row>
    <row r="1789" spans="2:3" x14ac:dyDescent="0.25">
      <c r="B1789" s="260">
        <v>1726</v>
      </c>
      <c r="C1789" s="259">
        <v>125.2959777091162</v>
      </c>
    </row>
    <row r="1790" spans="2:3" x14ac:dyDescent="0.25">
      <c r="B1790" s="260">
        <v>1727</v>
      </c>
      <c r="C1790" s="259">
        <v>109.79216901745269</v>
      </c>
    </row>
    <row r="1791" spans="2:3" x14ac:dyDescent="0.25">
      <c r="B1791" s="260">
        <v>1728</v>
      </c>
      <c r="C1791" s="259">
        <v>68.573245878773491</v>
      </c>
    </row>
    <row r="1792" spans="2:3" x14ac:dyDescent="0.25">
      <c r="B1792" s="260">
        <v>1729</v>
      </c>
      <c r="C1792" s="259">
        <v>84.041345702973658</v>
      </c>
    </row>
    <row r="1793" spans="2:3" x14ac:dyDescent="0.25">
      <c r="B1793" s="260">
        <v>1730</v>
      </c>
      <c r="C1793" s="259">
        <v>141.51196867273751</v>
      </c>
    </row>
    <row r="1794" spans="2:3" x14ac:dyDescent="0.25">
      <c r="B1794" s="260">
        <v>1731</v>
      </c>
      <c r="C1794" s="259">
        <v>147.15127749899926</v>
      </c>
    </row>
    <row r="1795" spans="2:3" x14ac:dyDescent="0.25">
      <c r="B1795" s="260">
        <v>1732</v>
      </c>
      <c r="C1795" s="259">
        <v>100.9850217529217</v>
      </c>
    </row>
    <row r="1796" spans="2:3" x14ac:dyDescent="0.25">
      <c r="B1796" s="260">
        <v>1733</v>
      </c>
      <c r="C1796" s="259">
        <v>117.07129520352343</v>
      </c>
    </row>
    <row r="1797" spans="2:3" x14ac:dyDescent="0.25">
      <c r="B1797" s="260">
        <v>1734</v>
      </c>
      <c r="C1797" s="259">
        <v>117.81115960852868</v>
      </c>
    </row>
    <row r="1798" spans="2:3" x14ac:dyDescent="0.25">
      <c r="B1798" s="260">
        <v>1735</v>
      </c>
      <c r="C1798" s="259">
        <v>139.81956094829891</v>
      </c>
    </row>
    <row r="1799" spans="2:3" x14ac:dyDescent="0.25">
      <c r="B1799" s="260">
        <v>1736</v>
      </c>
      <c r="C1799" s="259">
        <v>98.300220590175755</v>
      </c>
    </row>
    <row r="1800" spans="2:3" x14ac:dyDescent="0.25">
      <c r="B1800" s="260">
        <v>1737</v>
      </c>
      <c r="C1800" s="259">
        <v>154.63307534642922</v>
      </c>
    </row>
    <row r="1801" spans="2:3" x14ac:dyDescent="0.25">
      <c r="B1801" s="260">
        <v>1738</v>
      </c>
      <c r="C1801" s="259">
        <v>122.3003868751434</v>
      </c>
    </row>
    <row r="1802" spans="2:3" x14ac:dyDescent="0.25">
      <c r="B1802" s="260">
        <v>1739</v>
      </c>
      <c r="C1802" s="259">
        <v>95.589121576532165</v>
      </c>
    </row>
    <row r="1803" spans="2:3" x14ac:dyDescent="0.25">
      <c r="B1803" s="260">
        <v>1740</v>
      </c>
      <c r="C1803" s="259">
        <v>117.32624031190343</v>
      </c>
    </row>
    <row r="1804" spans="2:3" x14ac:dyDescent="0.25">
      <c r="B1804" s="260">
        <v>1741</v>
      </c>
      <c r="C1804" s="259">
        <v>130.18237714600687</v>
      </c>
    </row>
    <row r="1805" spans="2:3" x14ac:dyDescent="0.25">
      <c r="B1805" s="260">
        <v>1742</v>
      </c>
      <c r="C1805" s="259">
        <v>121.41057880452148</v>
      </c>
    </row>
    <row r="1806" spans="2:3" x14ac:dyDescent="0.25">
      <c r="B1806" s="260">
        <v>1743</v>
      </c>
      <c r="C1806" s="259">
        <v>140.79566116985509</v>
      </c>
    </row>
    <row r="1807" spans="2:3" x14ac:dyDescent="0.25">
      <c r="B1807" s="260">
        <v>1744</v>
      </c>
      <c r="C1807" s="259">
        <v>117.50939140678926</v>
      </c>
    </row>
    <row r="1808" spans="2:3" x14ac:dyDescent="0.25">
      <c r="B1808" s="260">
        <v>1745</v>
      </c>
      <c r="C1808" s="259">
        <v>150.3970788131335</v>
      </c>
    </row>
    <row r="1809" spans="2:3" x14ac:dyDescent="0.25">
      <c r="B1809" s="260">
        <v>1746</v>
      </c>
      <c r="C1809" s="259">
        <v>117.6361150324461</v>
      </c>
    </row>
    <row r="1810" spans="2:3" x14ac:dyDescent="0.25">
      <c r="B1810" s="260">
        <v>1747</v>
      </c>
      <c r="C1810" s="259">
        <v>121.58543874810637</v>
      </c>
    </row>
    <row r="1811" spans="2:3" x14ac:dyDescent="0.25">
      <c r="B1811" s="260">
        <v>1748</v>
      </c>
      <c r="C1811" s="259">
        <v>121.27632752568957</v>
      </c>
    </row>
    <row r="1812" spans="2:3" x14ac:dyDescent="0.25">
      <c r="B1812" s="260">
        <v>1749</v>
      </c>
      <c r="C1812" s="259">
        <v>132.52852929801466</v>
      </c>
    </row>
    <row r="1813" spans="2:3" x14ac:dyDescent="0.25">
      <c r="B1813" s="260">
        <v>1750</v>
      </c>
      <c r="C1813" s="259">
        <v>135.53326434133669</v>
      </c>
    </row>
    <row r="1814" spans="2:3" x14ac:dyDescent="0.25">
      <c r="B1814" s="260">
        <v>1751</v>
      </c>
      <c r="C1814" s="259">
        <v>162.1147325937373</v>
      </c>
    </row>
    <row r="1815" spans="2:3" x14ac:dyDescent="0.25">
      <c r="B1815" s="260">
        <v>1752</v>
      </c>
      <c r="C1815" s="259">
        <v>114.80736196193664</v>
      </c>
    </row>
    <row r="1816" spans="2:3" x14ac:dyDescent="0.25">
      <c r="B1816" s="260">
        <v>1753</v>
      </c>
      <c r="C1816" s="259">
        <v>95.205907394666269</v>
      </c>
    </row>
    <row r="1817" spans="2:3" x14ac:dyDescent="0.25">
      <c r="B1817" s="260">
        <v>1754</v>
      </c>
      <c r="C1817" s="259">
        <v>84.453133098783127</v>
      </c>
    </row>
    <row r="1818" spans="2:3" x14ac:dyDescent="0.25">
      <c r="B1818" s="260">
        <v>1755</v>
      </c>
      <c r="C1818" s="259">
        <v>103.66557000371225</v>
      </c>
    </row>
    <row r="1819" spans="2:3" x14ac:dyDescent="0.25">
      <c r="B1819" s="260">
        <v>1756</v>
      </c>
      <c r="C1819" s="259">
        <v>111.48361291531883</v>
      </c>
    </row>
    <row r="1820" spans="2:3" x14ac:dyDescent="0.25">
      <c r="B1820" s="260">
        <v>1757</v>
      </c>
      <c r="C1820" s="259">
        <v>101.66863147052855</v>
      </c>
    </row>
    <row r="1821" spans="2:3" x14ac:dyDescent="0.25">
      <c r="B1821" s="260">
        <v>1758</v>
      </c>
      <c r="C1821" s="259">
        <v>111.4970434636911</v>
      </c>
    </row>
    <row r="1822" spans="2:3" x14ac:dyDescent="0.25">
      <c r="B1822" s="260">
        <v>1759</v>
      </c>
      <c r="C1822" s="259">
        <v>122.39142893303804</v>
      </c>
    </row>
    <row r="1823" spans="2:3" x14ac:dyDescent="0.25">
      <c r="B1823" s="260">
        <v>1760</v>
      </c>
      <c r="C1823" s="259">
        <v>142.90452237728192</v>
      </c>
    </row>
    <row r="1824" spans="2:3" x14ac:dyDescent="0.25">
      <c r="B1824" s="260">
        <v>1761</v>
      </c>
      <c r="C1824" s="259">
        <v>95.174872598442747</v>
      </c>
    </row>
    <row r="1825" spans="2:3" x14ac:dyDescent="0.25">
      <c r="B1825" s="260">
        <v>1762</v>
      </c>
      <c r="C1825" s="259">
        <v>138.64221196314207</v>
      </c>
    </row>
    <row r="1826" spans="2:3" x14ac:dyDescent="0.25">
      <c r="B1826" s="260">
        <v>1763</v>
      </c>
      <c r="C1826" s="259">
        <v>146.85316172448668</v>
      </c>
    </row>
    <row r="1827" spans="2:3" x14ac:dyDescent="0.25">
      <c r="B1827" s="260">
        <v>1764</v>
      </c>
      <c r="C1827" s="259">
        <v>144.5429330566916</v>
      </c>
    </row>
    <row r="1828" spans="2:3" x14ac:dyDescent="0.25">
      <c r="B1828" s="260">
        <v>1765</v>
      </c>
      <c r="C1828" s="259">
        <v>159.68776823659874</v>
      </c>
    </row>
    <row r="1829" spans="2:3" x14ac:dyDescent="0.25">
      <c r="B1829" s="260">
        <v>1766</v>
      </c>
      <c r="C1829" s="259">
        <v>82.720072342855204</v>
      </c>
    </row>
    <row r="1830" spans="2:3" x14ac:dyDescent="0.25">
      <c r="B1830" s="260">
        <v>1767</v>
      </c>
      <c r="C1830" s="259">
        <v>141.88312394247811</v>
      </c>
    </row>
    <row r="1831" spans="2:3" x14ac:dyDescent="0.25">
      <c r="B1831" s="260">
        <v>1768</v>
      </c>
      <c r="C1831" s="259">
        <v>148.58036627039021</v>
      </c>
    </row>
    <row r="1832" spans="2:3" x14ac:dyDescent="0.25">
      <c r="B1832" s="260">
        <v>1769</v>
      </c>
      <c r="C1832" s="259">
        <v>86.301896973979183</v>
      </c>
    </row>
    <row r="1833" spans="2:3" x14ac:dyDescent="0.25">
      <c r="B1833" s="260">
        <v>1770</v>
      </c>
      <c r="C1833" s="259">
        <v>146.58828279298268</v>
      </c>
    </row>
    <row r="1834" spans="2:3" x14ac:dyDescent="0.25">
      <c r="B1834" s="260">
        <v>1771</v>
      </c>
      <c r="C1834" s="259">
        <v>151.52716706914885</v>
      </c>
    </row>
    <row r="1835" spans="2:3" x14ac:dyDescent="0.25">
      <c r="B1835" s="260">
        <v>1772</v>
      </c>
      <c r="C1835" s="259">
        <v>151.79722409915948</v>
      </c>
    </row>
    <row r="1836" spans="2:3" x14ac:dyDescent="0.25">
      <c r="B1836" s="260">
        <v>1773</v>
      </c>
      <c r="C1836" s="259">
        <v>103.09632743764017</v>
      </c>
    </row>
    <row r="1837" spans="2:3" x14ac:dyDescent="0.25">
      <c r="B1837" s="260">
        <v>1774</v>
      </c>
      <c r="C1837" s="259">
        <v>114.19170800328726</v>
      </c>
    </row>
    <row r="1838" spans="2:3" x14ac:dyDescent="0.25">
      <c r="B1838" s="260">
        <v>1775</v>
      </c>
      <c r="C1838" s="259">
        <v>88.752800275253563</v>
      </c>
    </row>
    <row r="1839" spans="2:3" x14ac:dyDescent="0.25">
      <c r="B1839" s="260">
        <v>1776</v>
      </c>
      <c r="C1839" s="259">
        <v>122.11333198051985</v>
      </c>
    </row>
    <row r="1840" spans="2:3" x14ac:dyDescent="0.25">
      <c r="B1840" s="260">
        <v>1777</v>
      </c>
      <c r="C1840" s="259">
        <v>121.12586544136218</v>
      </c>
    </row>
    <row r="1841" spans="2:3" x14ac:dyDescent="0.25">
      <c r="B1841" s="260">
        <v>1778</v>
      </c>
      <c r="C1841" s="259">
        <v>156.35161514278104</v>
      </c>
    </row>
    <row r="1842" spans="2:3" x14ac:dyDescent="0.25">
      <c r="B1842" s="260">
        <v>1779</v>
      </c>
      <c r="C1842" s="259">
        <v>143.24119866365521</v>
      </c>
    </row>
    <row r="1843" spans="2:3" x14ac:dyDescent="0.25">
      <c r="B1843" s="260">
        <v>1780</v>
      </c>
      <c r="C1843" s="259">
        <v>132.6164197798378</v>
      </c>
    </row>
    <row r="1844" spans="2:3" x14ac:dyDescent="0.25">
      <c r="B1844" s="260">
        <v>1781</v>
      </c>
      <c r="C1844" s="259">
        <v>101.76674249638613</v>
      </c>
    </row>
    <row r="1845" spans="2:3" x14ac:dyDescent="0.25">
      <c r="B1845" s="260">
        <v>1782</v>
      </c>
      <c r="C1845" s="259">
        <v>121.24834452569957</v>
      </c>
    </row>
    <row r="1846" spans="2:3" x14ac:dyDescent="0.25">
      <c r="B1846" s="260">
        <v>1783</v>
      </c>
      <c r="C1846" s="259">
        <v>71.253336333348443</v>
      </c>
    </row>
    <row r="1847" spans="2:3" x14ac:dyDescent="0.25">
      <c r="B1847" s="260">
        <v>1784</v>
      </c>
      <c r="C1847" s="259">
        <v>106.00265944076853</v>
      </c>
    </row>
    <row r="1848" spans="2:3" x14ac:dyDescent="0.25">
      <c r="B1848" s="260">
        <v>1785</v>
      </c>
      <c r="C1848" s="259">
        <v>132.47581457309346</v>
      </c>
    </row>
    <row r="1849" spans="2:3" x14ac:dyDescent="0.25">
      <c r="B1849" s="260">
        <v>1786</v>
      </c>
      <c r="C1849" s="259">
        <v>159.573321446026</v>
      </c>
    </row>
    <row r="1850" spans="2:3" x14ac:dyDescent="0.25">
      <c r="B1850" s="260">
        <v>1787</v>
      </c>
      <c r="C1850" s="259">
        <v>117.41124517332824</v>
      </c>
    </row>
    <row r="1851" spans="2:3" x14ac:dyDescent="0.25">
      <c r="B1851" s="260">
        <v>1788</v>
      </c>
      <c r="C1851" s="259">
        <v>113.5591336619912</v>
      </c>
    </row>
    <row r="1852" spans="2:3" x14ac:dyDescent="0.25">
      <c r="B1852" s="260">
        <v>1789</v>
      </c>
      <c r="C1852" s="259">
        <v>158.39978399760741</v>
      </c>
    </row>
    <row r="1853" spans="2:3" x14ac:dyDescent="0.25">
      <c r="B1853" s="260">
        <v>1790</v>
      </c>
      <c r="C1853" s="259">
        <v>98.150439953445002</v>
      </c>
    </row>
    <row r="1854" spans="2:3" x14ac:dyDescent="0.25">
      <c r="B1854" s="260">
        <v>1791</v>
      </c>
      <c r="C1854" s="259">
        <v>112.25533807181139</v>
      </c>
    </row>
    <row r="1855" spans="2:3" x14ac:dyDescent="0.25">
      <c r="B1855" s="260">
        <v>1792</v>
      </c>
      <c r="C1855" s="259">
        <v>123.12683741851453</v>
      </c>
    </row>
    <row r="1856" spans="2:3" x14ac:dyDescent="0.25">
      <c r="B1856" s="260">
        <v>1793</v>
      </c>
      <c r="C1856" s="259">
        <v>125.32888637430007</v>
      </c>
    </row>
    <row r="1857" spans="2:3" x14ac:dyDescent="0.25">
      <c r="B1857" s="260">
        <v>1794</v>
      </c>
      <c r="C1857" s="259">
        <v>91.74651047811281</v>
      </c>
    </row>
    <row r="1858" spans="2:3" x14ac:dyDescent="0.25">
      <c r="B1858" s="260">
        <v>1795</v>
      </c>
      <c r="C1858" s="259">
        <v>124.46811522879186</v>
      </c>
    </row>
    <row r="1859" spans="2:3" x14ac:dyDescent="0.25">
      <c r="B1859" s="260">
        <v>1796</v>
      </c>
      <c r="C1859" s="259">
        <v>99.268739853499511</v>
      </c>
    </row>
    <row r="1860" spans="2:3" x14ac:dyDescent="0.25">
      <c r="B1860" s="260">
        <v>1797</v>
      </c>
      <c r="C1860" s="259">
        <v>128.02472433258097</v>
      </c>
    </row>
    <row r="1861" spans="2:3" x14ac:dyDescent="0.25">
      <c r="B1861" s="260">
        <v>1798</v>
      </c>
      <c r="C1861" s="259">
        <v>118.07214965408838</v>
      </c>
    </row>
    <row r="1862" spans="2:3" x14ac:dyDescent="0.25">
      <c r="B1862" s="260">
        <v>1799</v>
      </c>
      <c r="C1862" s="259">
        <v>112.64171375601931</v>
      </c>
    </row>
    <row r="1863" spans="2:3" x14ac:dyDescent="0.25">
      <c r="B1863" s="260">
        <v>1800</v>
      </c>
      <c r="C1863" s="259">
        <v>163.61230619248471</v>
      </c>
    </row>
    <row r="1864" spans="2:3" x14ac:dyDescent="0.25">
      <c r="B1864" s="260">
        <v>1801</v>
      </c>
      <c r="C1864" s="259">
        <v>165.87529255910803</v>
      </c>
    </row>
    <row r="1865" spans="2:3" x14ac:dyDescent="0.25">
      <c r="B1865" s="260">
        <v>1802</v>
      </c>
      <c r="C1865" s="259">
        <v>101.44237134055263</v>
      </c>
    </row>
    <row r="1866" spans="2:3" x14ac:dyDescent="0.25">
      <c r="B1866" s="260">
        <v>1803</v>
      </c>
      <c r="C1866" s="259">
        <v>110.65762481172155</v>
      </c>
    </row>
    <row r="1867" spans="2:3" x14ac:dyDescent="0.25">
      <c r="B1867" s="260">
        <v>1804</v>
      </c>
      <c r="C1867" s="259">
        <v>166.37058172794309</v>
      </c>
    </row>
    <row r="1868" spans="2:3" x14ac:dyDescent="0.25">
      <c r="B1868" s="260">
        <v>1805</v>
      </c>
      <c r="C1868" s="259">
        <v>74.149702353960521</v>
      </c>
    </row>
    <row r="1869" spans="2:3" x14ac:dyDescent="0.25">
      <c r="B1869" s="260">
        <v>1806</v>
      </c>
      <c r="C1869" s="259">
        <v>153.59187402360374</v>
      </c>
    </row>
    <row r="1870" spans="2:3" x14ac:dyDescent="0.25">
      <c r="B1870" s="260">
        <v>1807</v>
      </c>
      <c r="C1870" s="259">
        <v>115.14497736929761</v>
      </c>
    </row>
    <row r="1871" spans="2:3" x14ac:dyDescent="0.25">
      <c r="B1871" s="260">
        <v>1808</v>
      </c>
      <c r="C1871" s="259">
        <v>110.3659918381837</v>
      </c>
    </row>
    <row r="1872" spans="2:3" x14ac:dyDescent="0.25">
      <c r="B1872" s="260">
        <v>1809</v>
      </c>
      <c r="C1872" s="259">
        <v>115.17238475824392</v>
      </c>
    </row>
    <row r="1873" spans="2:3" x14ac:dyDescent="0.25">
      <c r="B1873" s="260">
        <v>1810</v>
      </c>
      <c r="C1873" s="259">
        <v>132.57320180323461</v>
      </c>
    </row>
    <row r="1874" spans="2:3" x14ac:dyDescent="0.25">
      <c r="B1874" s="260">
        <v>1811</v>
      </c>
      <c r="C1874" s="259">
        <v>140.32079637566062</v>
      </c>
    </row>
    <row r="1875" spans="2:3" x14ac:dyDescent="0.25">
      <c r="B1875" s="260">
        <v>1812</v>
      </c>
      <c r="C1875" s="259">
        <v>104.5013687329827</v>
      </c>
    </row>
    <row r="1876" spans="2:3" x14ac:dyDescent="0.25">
      <c r="B1876" s="260">
        <v>1813</v>
      </c>
      <c r="C1876" s="259">
        <v>159.60646600678803</v>
      </c>
    </row>
    <row r="1877" spans="2:3" x14ac:dyDescent="0.25">
      <c r="B1877" s="260">
        <v>1814</v>
      </c>
      <c r="C1877" s="259">
        <v>131.7045980686886</v>
      </c>
    </row>
    <row r="1878" spans="2:3" x14ac:dyDescent="0.25">
      <c r="B1878" s="260">
        <v>1815</v>
      </c>
      <c r="C1878" s="259">
        <v>138.1062816828879</v>
      </c>
    </row>
    <row r="1879" spans="2:3" x14ac:dyDescent="0.25">
      <c r="B1879" s="260">
        <v>1816</v>
      </c>
      <c r="C1879" s="259">
        <v>118.16495823967817</v>
      </c>
    </row>
    <row r="1880" spans="2:3" x14ac:dyDescent="0.25">
      <c r="B1880" s="260">
        <v>1817</v>
      </c>
      <c r="C1880" s="259">
        <v>98.576437106427548</v>
      </c>
    </row>
    <row r="1881" spans="2:3" x14ac:dyDescent="0.25">
      <c r="B1881" s="260">
        <v>1818</v>
      </c>
      <c r="C1881" s="259">
        <v>166.33623042538798</v>
      </c>
    </row>
    <row r="1882" spans="2:3" x14ac:dyDescent="0.25">
      <c r="B1882" s="260">
        <v>1819</v>
      </c>
      <c r="C1882" s="259">
        <v>118.87733236876171</v>
      </c>
    </row>
    <row r="1883" spans="2:3" x14ac:dyDescent="0.25">
      <c r="B1883" s="260">
        <v>1820</v>
      </c>
      <c r="C1883" s="259">
        <v>147.92260829112575</v>
      </c>
    </row>
    <row r="1884" spans="2:3" x14ac:dyDescent="0.25">
      <c r="B1884" s="260">
        <v>1821</v>
      </c>
      <c r="C1884" s="259">
        <v>151.71209559177507</v>
      </c>
    </row>
    <row r="1885" spans="2:3" x14ac:dyDescent="0.25">
      <c r="B1885" s="260">
        <v>1822</v>
      </c>
      <c r="C1885" s="259">
        <v>133.39300007219566</v>
      </c>
    </row>
    <row r="1886" spans="2:3" x14ac:dyDescent="0.25">
      <c r="B1886" s="260">
        <v>1823</v>
      </c>
      <c r="C1886" s="259">
        <v>110.57428024710207</v>
      </c>
    </row>
    <row r="1887" spans="2:3" x14ac:dyDescent="0.25">
      <c r="B1887" s="260">
        <v>1824</v>
      </c>
      <c r="C1887" s="259">
        <v>137.43156656138081</v>
      </c>
    </row>
    <row r="1888" spans="2:3" x14ac:dyDescent="0.25">
      <c r="B1888" s="260">
        <v>1825</v>
      </c>
      <c r="C1888" s="259">
        <v>103.48833718134505</v>
      </c>
    </row>
    <row r="1889" spans="2:3" x14ac:dyDescent="0.25">
      <c r="B1889" s="260">
        <v>1826</v>
      </c>
      <c r="C1889" s="259">
        <v>133.98762484049365</v>
      </c>
    </row>
    <row r="1890" spans="2:3" x14ac:dyDescent="0.25">
      <c r="B1890" s="260">
        <v>1827</v>
      </c>
      <c r="C1890" s="259">
        <v>131.94826408914426</v>
      </c>
    </row>
    <row r="1891" spans="2:3" x14ac:dyDescent="0.25">
      <c r="B1891" s="260">
        <v>1828</v>
      </c>
      <c r="C1891" s="259">
        <v>127.69488654837043</v>
      </c>
    </row>
    <row r="1892" spans="2:3" x14ac:dyDescent="0.25">
      <c r="B1892" s="260">
        <v>1829</v>
      </c>
      <c r="C1892" s="259">
        <v>152.13974432718254</v>
      </c>
    </row>
    <row r="1893" spans="2:3" x14ac:dyDescent="0.25">
      <c r="B1893" s="260">
        <v>1830</v>
      </c>
      <c r="C1893" s="259">
        <v>142.26589207763482</v>
      </c>
    </row>
    <row r="1894" spans="2:3" x14ac:dyDescent="0.25">
      <c r="B1894" s="260">
        <v>1831</v>
      </c>
      <c r="C1894" s="259">
        <v>129.18740033842008</v>
      </c>
    </row>
    <row r="1895" spans="2:3" x14ac:dyDescent="0.25">
      <c r="B1895" s="260">
        <v>1832</v>
      </c>
      <c r="C1895" s="259">
        <v>109.86559970444276</v>
      </c>
    </row>
    <row r="1896" spans="2:3" x14ac:dyDescent="0.25">
      <c r="B1896" s="260">
        <v>1833</v>
      </c>
      <c r="C1896" s="259">
        <v>112.87443458260299</v>
      </c>
    </row>
    <row r="1897" spans="2:3" x14ac:dyDescent="0.25">
      <c r="B1897" s="260">
        <v>1834</v>
      </c>
      <c r="C1897" s="259">
        <v>95.105654514404847</v>
      </c>
    </row>
    <row r="1898" spans="2:3" x14ac:dyDescent="0.25">
      <c r="B1898" s="260">
        <v>1835</v>
      </c>
      <c r="C1898" s="259">
        <v>123.48740351186305</v>
      </c>
    </row>
    <row r="1899" spans="2:3" x14ac:dyDescent="0.25">
      <c r="B1899" s="260">
        <v>1836</v>
      </c>
      <c r="C1899" s="259">
        <v>111.87290966645044</v>
      </c>
    </row>
    <row r="1900" spans="2:3" x14ac:dyDescent="0.25">
      <c r="B1900" s="260">
        <v>1837</v>
      </c>
      <c r="C1900" s="259">
        <v>137.39068814304881</v>
      </c>
    </row>
    <row r="1901" spans="2:3" x14ac:dyDescent="0.25">
      <c r="B1901" s="260">
        <v>1838</v>
      </c>
      <c r="C1901" s="259">
        <v>138.55559352219475</v>
      </c>
    </row>
    <row r="1902" spans="2:3" x14ac:dyDescent="0.25">
      <c r="B1902" s="260">
        <v>1839</v>
      </c>
      <c r="C1902" s="259">
        <v>79.234980670558258</v>
      </c>
    </row>
    <row r="1903" spans="2:3" x14ac:dyDescent="0.25">
      <c r="B1903" s="260">
        <v>1840</v>
      </c>
      <c r="C1903" s="259">
        <v>126.47329473326431</v>
      </c>
    </row>
    <row r="1904" spans="2:3" x14ac:dyDescent="0.25">
      <c r="B1904" s="260">
        <v>1841</v>
      </c>
      <c r="C1904" s="259">
        <v>124.90558585399081</v>
      </c>
    </row>
    <row r="1905" spans="2:3" x14ac:dyDescent="0.25">
      <c r="B1905" s="260">
        <v>1842</v>
      </c>
      <c r="C1905" s="259">
        <v>144.90682462057936</v>
      </c>
    </row>
    <row r="1906" spans="2:3" x14ac:dyDescent="0.25">
      <c r="B1906" s="260">
        <v>1843</v>
      </c>
      <c r="C1906" s="259">
        <v>120.63939576089086</v>
      </c>
    </row>
    <row r="1907" spans="2:3" x14ac:dyDescent="0.25">
      <c r="B1907" s="260">
        <v>1844</v>
      </c>
      <c r="C1907" s="259">
        <v>132.00797650082353</v>
      </c>
    </row>
    <row r="1908" spans="2:3" x14ac:dyDescent="0.25">
      <c r="B1908" s="260">
        <v>1845</v>
      </c>
      <c r="C1908" s="259">
        <v>118.0389312900018</v>
      </c>
    </row>
    <row r="1909" spans="2:3" x14ac:dyDescent="0.25">
      <c r="B1909" s="260">
        <v>1846</v>
      </c>
      <c r="C1909" s="259">
        <v>119.08615730180804</v>
      </c>
    </row>
    <row r="1910" spans="2:3" x14ac:dyDescent="0.25">
      <c r="B1910" s="260">
        <v>1847</v>
      </c>
      <c r="C1910" s="259">
        <v>109.40388239654641</v>
      </c>
    </row>
    <row r="1911" spans="2:3" x14ac:dyDescent="0.25">
      <c r="B1911" s="260">
        <v>1848</v>
      </c>
      <c r="C1911" s="259">
        <v>93.000262272106937</v>
      </c>
    </row>
    <row r="1912" spans="2:3" x14ac:dyDescent="0.25">
      <c r="B1912" s="260">
        <v>1849</v>
      </c>
      <c r="C1912" s="259">
        <v>122.22528871368372</v>
      </c>
    </row>
    <row r="1913" spans="2:3" x14ac:dyDescent="0.25">
      <c r="B1913" s="260">
        <v>1850</v>
      </c>
      <c r="C1913" s="259">
        <v>113.60436370113905</v>
      </c>
    </row>
    <row r="1914" spans="2:3" x14ac:dyDescent="0.25">
      <c r="B1914" s="260">
        <v>1851</v>
      </c>
      <c r="C1914" s="259">
        <v>96.531142914228425</v>
      </c>
    </row>
    <row r="1915" spans="2:3" x14ac:dyDescent="0.25">
      <c r="B1915" s="260">
        <v>1852</v>
      </c>
      <c r="C1915" s="259">
        <v>174.14369379754825</v>
      </c>
    </row>
    <row r="1916" spans="2:3" x14ac:dyDescent="0.25">
      <c r="B1916" s="260">
        <v>1853</v>
      </c>
      <c r="C1916" s="259">
        <v>135.46881676574154</v>
      </c>
    </row>
    <row r="1917" spans="2:3" x14ac:dyDescent="0.25">
      <c r="B1917" s="260">
        <v>1854</v>
      </c>
      <c r="C1917" s="259">
        <v>123.18119368918558</v>
      </c>
    </row>
    <row r="1918" spans="2:3" x14ac:dyDescent="0.25">
      <c r="B1918" s="260">
        <v>1855</v>
      </c>
      <c r="C1918" s="259">
        <v>135.35650856065351</v>
      </c>
    </row>
    <row r="1919" spans="2:3" x14ac:dyDescent="0.25">
      <c r="B1919" s="260">
        <v>1856</v>
      </c>
      <c r="C1919" s="259">
        <v>53.961129715560702</v>
      </c>
    </row>
    <row r="1920" spans="2:3" x14ac:dyDescent="0.25">
      <c r="B1920" s="260">
        <v>1857</v>
      </c>
      <c r="C1920" s="259">
        <v>114.09005537705519</v>
      </c>
    </row>
    <row r="1921" spans="2:3" x14ac:dyDescent="0.25">
      <c r="B1921" s="260">
        <v>1858</v>
      </c>
      <c r="C1921" s="259">
        <v>78.580592160207843</v>
      </c>
    </row>
    <row r="1922" spans="2:3" x14ac:dyDescent="0.25">
      <c r="B1922" s="260">
        <v>1859</v>
      </c>
      <c r="C1922" s="259">
        <v>128.52297680431266</v>
      </c>
    </row>
    <row r="1923" spans="2:3" x14ac:dyDescent="0.25">
      <c r="B1923" s="260">
        <v>1860</v>
      </c>
      <c r="C1923" s="259">
        <v>136.97350132522979</v>
      </c>
    </row>
    <row r="1924" spans="2:3" x14ac:dyDescent="0.25">
      <c r="B1924" s="260">
        <v>1861</v>
      </c>
      <c r="C1924" s="259">
        <v>165.15056634860605</v>
      </c>
    </row>
    <row r="1925" spans="2:3" x14ac:dyDescent="0.25">
      <c r="B1925" s="260">
        <v>1862</v>
      </c>
      <c r="C1925" s="259">
        <v>138.22794824877261</v>
      </c>
    </row>
    <row r="1926" spans="2:3" x14ac:dyDescent="0.25">
      <c r="B1926" s="260">
        <v>1863</v>
      </c>
      <c r="C1926" s="259">
        <v>102.75599290999651</v>
      </c>
    </row>
    <row r="1927" spans="2:3" x14ac:dyDescent="0.25">
      <c r="B1927" s="260">
        <v>1864</v>
      </c>
      <c r="C1927" s="259">
        <v>164.43507510910501</v>
      </c>
    </row>
    <row r="1928" spans="2:3" x14ac:dyDescent="0.25">
      <c r="B1928" s="260">
        <v>1865</v>
      </c>
      <c r="C1928" s="259">
        <v>127.76211342200187</v>
      </c>
    </row>
    <row r="1929" spans="2:3" x14ac:dyDescent="0.25">
      <c r="B1929" s="260">
        <v>1866</v>
      </c>
      <c r="C1929" s="259">
        <v>187.15096193167335</v>
      </c>
    </row>
    <row r="1930" spans="2:3" x14ac:dyDescent="0.25">
      <c r="B1930" s="260">
        <v>1867</v>
      </c>
      <c r="C1930" s="259">
        <v>154.83117603938777</v>
      </c>
    </row>
    <row r="1931" spans="2:3" x14ac:dyDescent="0.25">
      <c r="B1931" s="260">
        <v>1868</v>
      </c>
      <c r="C1931" s="259">
        <v>101.83861815029952</v>
      </c>
    </row>
    <row r="1932" spans="2:3" x14ac:dyDescent="0.25">
      <c r="B1932" s="260">
        <v>1869</v>
      </c>
      <c r="C1932" s="259">
        <v>88.996237076456921</v>
      </c>
    </row>
    <row r="1933" spans="2:3" x14ac:dyDescent="0.25">
      <c r="B1933" s="260">
        <v>1870</v>
      </c>
      <c r="C1933" s="259">
        <v>102.39208203356469</v>
      </c>
    </row>
    <row r="1934" spans="2:3" x14ac:dyDescent="0.25">
      <c r="B1934" s="260">
        <v>1871</v>
      </c>
      <c r="C1934" s="259">
        <v>104.56465723821589</v>
      </c>
    </row>
    <row r="1935" spans="2:3" x14ac:dyDescent="0.25">
      <c r="B1935" s="260">
        <v>1872</v>
      </c>
      <c r="C1935" s="259">
        <v>118.73624468633093</v>
      </c>
    </row>
    <row r="1936" spans="2:3" x14ac:dyDescent="0.25">
      <c r="B1936" s="260">
        <v>1873</v>
      </c>
      <c r="C1936" s="259">
        <v>105.5396883650352</v>
      </c>
    </row>
    <row r="1937" spans="2:3" x14ac:dyDescent="0.25">
      <c r="B1937" s="260">
        <v>1874</v>
      </c>
      <c r="C1937" s="259">
        <v>94.166840500301788</v>
      </c>
    </row>
    <row r="1938" spans="2:3" x14ac:dyDescent="0.25">
      <c r="B1938" s="260">
        <v>1875</v>
      </c>
      <c r="C1938" s="259">
        <v>119.2943505079465</v>
      </c>
    </row>
    <row r="1939" spans="2:3" x14ac:dyDescent="0.25">
      <c r="B1939" s="260">
        <v>1876</v>
      </c>
      <c r="C1939" s="259">
        <v>122.76689703182777</v>
      </c>
    </row>
    <row r="1940" spans="2:3" x14ac:dyDescent="0.25">
      <c r="B1940" s="260">
        <v>1877</v>
      </c>
      <c r="C1940" s="259">
        <v>133.90998174867781</v>
      </c>
    </row>
    <row r="1941" spans="2:3" x14ac:dyDescent="0.25">
      <c r="B1941" s="260">
        <v>1878</v>
      </c>
      <c r="C1941" s="259">
        <v>126.11050154136876</v>
      </c>
    </row>
    <row r="1942" spans="2:3" x14ac:dyDescent="0.25">
      <c r="B1942" s="260">
        <v>1879</v>
      </c>
      <c r="C1942" s="259">
        <v>140.5544190389798</v>
      </c>
    </row>
    <row r="1943" spans="2:3" x14ac:dyDescent="0.25">
      <c r="B1943" s="260">
        <v>1880</v>
      </c>
      <c r="C1943" s="259">
        <v>130.77861422933179</v>
      </c>
    </row>
    <row r="1944" spans="2:3" x14ac:dyDescent="0.25">
      <c r="B1944" s="260">
        <v>1881</v>
      </c>
      <c r="C1944" s="259">
        <v>111.72590337360278</v>
      </c>
    </row>
    <row r="1945" spans="2:3" x14ac:dyDescent="0.25">
      <c r="B1945" s="260">
        <v>1882</v>
      </c>
      <c r="C1945" s="259">
        <v>117.81249555949547</v>
      </c>
    </row>
    <row r="1946" spans="2:3" x14ac:dyDescent="0.25">
      <c r="B1946" s="260">
        <v>1883</v>
      </c>
      <c r="C1946" s="259">
        <v>127.4688118482815</v>
      </c>
    </row>
    <row r="1947" spans="2:3" x14ac:dyDescent="0.25">
      <c r="B1947" s="260">
        <v>1884</v>
      </c>
      <c r="C1947" s="259">
        <v>141.19653989908952</v>
      </c>
    </row>
    <row r="1948" spans="2:3" x14ac:dyDescent="0.25">
      <c r="B1948" s="260">
        <v>1885</v>
      </c>
      <c r="C1948" s="259">
        <v>132.37525248180467</v>
      </c>
    </row>
    <row r="1949" spans="2:3" x14ac:dyDescent="0.25">
      <c r="B1949" s="260">
        <v>1886</v>
      </c>
      <c r="C1949" s="259">
        <v>101.40942051140068</v>
      </c>
    </row>
    <row r="1950" spans="2:3" x14ac:dyDescent="0.25">
      <c r="B1950" s="260">
        <v>1887</v>
      </c>
      <c r="C1950" s="259">
        <v>75.39302324295528</v>
      </c>
    </row>
    <row r="1951" spans="2:3" x14ac:dyDescent="0.25">
      <c r="B1951" s="260">
        <v>1888</v>
      </c>
      <c r="C1951" s="259">
        <v>82.631122912265369</v>
      </c>
    </row>
    <row r="1952" spans="2:3" x14ac:dyDescent="0.25">
      <c r="B1952" s="260">
        <v>1889</v>
      </c>
      <c r="C1952" s="259">
        <v>108.5023000550531</v>
      </c>
    </row>
    <row r="1953" spans="2:3" x14ac:dyDescent="0.25">
      <c r="B1953" s="260">
        <v>1890</v>
      </c>
      <c r="C1953" s="259">
        <v>103.56263492343183</v>
      </c>
    </row>
    <row r="1954" spans="2:3" x14ac:dyDescent="0.25">
      <c r="B1954" s="260">
        <v>1891</v>
      </c>
      <c r="C1954" s="259">
        <v>114.01792059110061</v>
      </c>
    </row>
    <row r="1955" spans="2:3" x14ac:dyDescent="0.25">
      <c r="B1955" s="260">
        <v>1892</v>
      </c>
      <c r="C1955" s="259">
        <v>104.82067408255834</v>
      </c>
    </row>
    <row r="1956" spans="2:3" x14ac:dyDescent="0.25">
      <c r="B1956" s="260">
        <v>1893</v>
      </c>
      <c r="C1956" s="259">
        <v>154.52019248110506</v>
      </c>
    </row>
    <row r="1957" spans="2:3" x14ac:dyDescent="0.25">
      <c r="B1957" s="260">
        <v>1894</v>
      </c>
      <c r="C1957" s="259">
        <v>92.429837532361276</v>
      </c>
    </row>
    <row r="1958" spans="2:3" x14ac:dyDescent="0.25">
      <c r="B1958" s="260">
        <v>1895</v>
      </c>
      <c r="C1958" s="259">
        <v>73.083089846158131</v>
      </c>
    </row>
    <row r="1959" spans="2:3" x14ac:dyDescent="0.25">
      <c r="B1959" s="260">
        <v>1896</v>
      </c>
      <c r="C1959" s="259">
        <v>146.3784458708935</v>
      </c>
    </row>
    <row r="1960" spans="2:3" x14ac:dyDescent="0.25">
      <c r="B1960" s="260">
        <v>1897</v>
      </c>
      <c r="C1960" s="259">
        <v>103.3479500423249</v>
      </c>
    </row>
    <row r="1961" spans="2:3" x14ac:dyDescent="0.25">
      <c r="B1961" s="260">
        <v>1898</v>
      </c>
      <c r="C1961" s="259">
        <v>119.83479022337865</v>
      </c>
    </row>
    <row r="1962" spans="2:3" x14ac:dyDescent="0.25">
      <c r="B1962" s="260">
        <v>1899</v>
      </c>
      <c r="C1962" s="259">
        <v>142.12334251626544</v>
      </c>
    </row>
    <row r="1963" spans="2:3" x14ac:dyDescent="0.25">
      <c r="B1963" s="260">
        <v>1900</v>
      </c>
      <c r="C1963" s="259">
        <v>143.90467120783589</v>
      </c>
    </row>
    <row r="1964" spans="2:3" x14ac:dyDescent="0.25">
      <c r="B1964" s="260">
        <v>1901</v>
      </c>
      <c r="C1964" s="259">
        <v>150.21816150688062</v>
      </c>
    </row>
    <row r="1965" spans="2:3" x14ac:dyDescent="0.25">
      <c r="B1965" s="260">
        <v>1902</v>
      </c>
      <c r="C1965" s="259">
        <v>138.47512570940947</v>
      </c>
    </row>
    <row r="1966" spans="2:3" x14ac:dyDescent="0.25">
      <c r="B1966" s="260">
        <v>1903</v>
      </c>
      <c r="C1966" s="259">
        <v>163.1212491271402</v>
      </c>
    </row>
    <row r="1967" spans="2:3" x14ac:dyDescent="0.25">
      <c r="B1967" s="260">
        <v>1904</v>
      </c>
      <c r="C1967" s="259">
        <v>127.80306989569185</v>
      </c>
    </row>
    <row r="1968" spans="2:3" x14ac:dyDescent="0.25">
      <c r="B1968" s="260">
        <v>1905</v>
      </c>
      <c r="C1968" s="259">
        <v>152.35977877635364</v>
      </c>
    </row>
    <row r="1969" spans="2:3" x14ac:dyDescent="0.25">
      <c r="B1969" s="260">
        <v>1906</v>
      </c>
      <c r="C1969" s="259">
        <v>107.39132970262095</v>
      </c>
    </row>
    <row r="1970" spans="2:3" x14ac:dyDescent="0.25">
      <c r="B1970" s="260">
        <v>1907</v>
      </c>
      <c r="C1970" s="259">
        <v>101.8456567278939</v>
      </c>
    </row>
    <row r="1971" spans="2:3" x14ac:dyDescent="0.25">
      <c r="B1971" s="260">
        <v>1908</v>
      </c>
      <c r="C1971" s="259">
        <v>98.739974807594308</v>
      </c>
    </row>
    <row r="1972" spans="2:3" x14ac:dyDescent="0.25">
      <c r="B1972" s="260">
        <v>1909</v>
      </c>
      <c r="C1972" s="259">
        <v>130.55453277435333</v>
      </c>
    </row>
    <row r="1973" spans="2:3" x14ac:dyDescent="0.25">
      <c r="B1973" s="260">
        <v>1910</v>
      </c>
      <c r="C1973" s="259">
        <v>85.871055090206724</v>
      </c>
    </row>
    <row r="1974" spans="2:3" x14ac:dyDescent="0.25">
      <c r="B1974" s="260">
        <v>1911</v>
      </c>
      <c r="C1974" s="259">
        <v>125.48856924226671</v>
      </c>
    </row>
    <row r="1975" spans="2:3" x14ac:dyDescent="0.25">
      <c r="B1975" s="260">
        <v>1912</v>
      </c>
      <c r="C1975" s="259">
        <v>95.400272882673661</v>
      </c>
    </row>
    <row r="1976" spans="2:3" x14ac:dyDescent="0.25">
      <c r="B1976" s="260">
        <v>1913</v>
      </c>
      <c r="C1976" s="259">
        <v>107.48206631393711</v>
      </c>
    </row>
    <row r="1977" spans="2:3" x14ac:dyDescent="0.25">
      <c r="B1977" s="260">
        <v>1914</v>
      </c>
      <c r="C1977" s="259">
        <v>120.49354796090518</v>
      </c>
    </row>
    <row r="1978" spans="2:3" x14ac:dyDescent="0.25">
      <c r="B1978" s="260">
        <v>1915</v>
      </c>
      <c r="C1978" s="259">
        <v>57.853996548222938</v>
      </c>
    </row>
    <row r="1979" spans="2:3" x14ac:dyDescent="0.25">
      <c r="B1979" s="260">
        <v>1916</v>
      </c>
      <c r="C1979" s="259">
        <v>167.80408303262965</v>
      </c>
    </row>
    <row r="1980" spans="2:3" x14ac:dyDescent="0.25">
      <c r="B1980" s="260">
        <v>1917</v>
      </c>
      <c r="C1980" s="259">
        <v>112.3801083014046</v>
      </c>
    </row>
    <row r="1981" spans="2:3" x14ac:dyDescent="0.25">
      <c r="B1981" s="260">
        <v>1918</v>
      </c>
      <c r="C1981" s="259">
        <v>133.55078909806701</v>
      </c>
    </row>
    <row r="1982" spans="2:3" x14ac:dyDescent="0.25">
      <c r="B1982" s="260">
        <v>1919</v>
      </c>
      <c r="C1982" s="259">
        <v>98.617822160424353</v>
      </c>
    </row>
    <row r="1983" spans="2:3" x14ac:dyDescent="0.25">
      <c r="B1983" s="260">
        <v>1920</v>
      </c>
      <c r="C1983" s="259">
        <v>77.860686415329752</v>
      </c>
    </row>
    <row r="1984" spans="2:3" x14ac:dyDescent="0.25">
      <c r="B1984" s="260">
        <v>1921</v>
      </c>
      <c r="C1984" s="259">
        <v>61.90997906506437</v>
      </c>
    </row>
    <row r="1985" spans="2:3" x14ac:dyDescent="0.25">
      <c r="B1985" s="260">
        <v>1922</v>
      </c>
      <c r="C1985" s="259">
        <v>100.69083671436132</v>
      </c>
    </row>
    <row r="1986" spans="2:3" x14ac:dyDescent="0.25">
      <c r="B1986" s="260">
        <v>1923</v>
      </c>
      <c r="C1986" s="259">
        <v>110.30574281677033</v>
      </c>
    </row>
    <row r="1987" spans="2:3" x14ac:dyDescent="0.25">
      <c r="B1987" s="260">
        <v>1924</v>
      </c>
      <c r="C1987" s="259">
        <v>131.51352707725209</v>
      </c>
    </row>
    <row r="1988" spans="2:3" x14ac:dyDescent="0.25">
      <c r="B1988" s="260">
        <v>1925</v>
      </c>
      <c r="C1988" s="259">
        <v>145.42129379337126</v>
      </c>
    </row>
    <row r="1989" spans="2:3" x14ac:dyDescent="0.25">
      <c r="B1989" s="260">
        <v>1926</v>
      </c>
      <c r="C1989" s="259">
        <v>168.95610523858389</v>
      </c>
    </row>
    <row r="1990" spans="2:3" x14ac:dyDescent="0.25">
      <c r="B1990" s="260">
        <v>1927</v>
      </c>
      <c r="C1990" s="259">
        <v>86.590766288042815</v>
      </c>
    </row>
    <row r="1991" spans="2:3" x14ac:dyDescent="0.25">
      <c r="B1991" s="260">
        <v>1928</v>
      </c>
      <c r="C1991" s="259">
        <v>145.85909693638871</v>
      </c>
    </row>
    <row r="1992" spans="2:3" x14ac:dyDescent="0.25">
      <c r="B1992" s="260">
        <v>1929</v>
      </c>
      <c r="C1992" s="259">
        <v>124.59538440958111</v>
      </c>
    </row>
    <row r="1993" spans="2:3" x14ac:dyDescent="0.25">
      <c r="B1993" s="260">
        <v>1930</v>
      </c>
      <c r="C1993" s="259">
        <v>117.5033026439944</v>
      </c>
    </row>
    <row r="1994" spans="2:3" x14ac:dyDescent="0.25">
      <c r="B1994" s="260">
        <v>1931</v>
      </c>
      <c r="C1994" s="259">
        <v>73.579201976624262</v>
      </c>
    </row>
    <row r="1995" spans="2:3" x14ac:dyDescent="0.25">
      <c r="B1995" s="260">
        <v>1932</v>
      </c>
      <c r="C1995" s="259">
        <v>119.60532048286149</v>
      </c>
    </row>
    <row r="1996" spans="2:3" x14ac:dyDescent="0.25">
      <c r="B1996" s="260">
        <v>1933</v>
      </c>
      <c r="C1996" s="259">
        <v>132.1442976552556</v>
      </c>
    </row>
    <row r="1997" spans="2:3" x14ac:dyDescent="0.25">
      <c r="B1997" s="260">
        <v>1934</v>
      </c>
      <c r="C1997" s="259">
        <v>139.07155605548445</v>
      </c>
    </row>
    <row r="1998" spans="2:3" x14ac:dyDescent="0.25">
      <c r="B1998" s="260">
        <v>1935</v>
      </c>
      <c r="C1998" s="259">
        <v>113.90286788212458</v>
      </c>
    </row>
    <row r="1999" spans="2:3" x14ac:dyDescent="0.25">
      <c r="B1999" s="260">
        <v>1936</v>
      </c>
      <c r="C1999" s="259">
        <v>129.43484001851584</v>
      </c>
    </row>
    <row r="2000" spans="2:3" x14ac:dyDescent="0.25">
      <c r="B2000" s="260">
        <v>1937</v>
      </c>
      <c r="C2000" s="259">
        <v>128.07100355025662</v>
      </c>
    </row>
    <row r="2001" spans="2:3" x14ac:dyDescent="0.25">
      <c r="B2001" s="260">
        <v>1938</v>
      </c>
      <c r="C2001" s="259">
        <v>177.61137195640848</v>
      </c>
    </row>
    <row r="2002" spans="2:3" x14ac:dyDescent="0.25">
      <c r="B2002" s="260">
        <v>1939</v>
      </c>
      <c r="C2002" s="259">
        <v>118.50291983877747</v>
      </c>
    </row>
    <row r="2003" spans="2:3" x14ac:dyDescent="0.25">
      <c r="B2003" s="260">
        <v>1940</v>
      </c>
      <c r="C2003" s="259">
        <v>138.44728102274277</v>
      </c>
    </row>
    <row r="2004" spans="2:3" x14ac:dyDescent="0.25">
      <c r="B2004" s="260">
        <v>1941</v>
      </c>
      <c r="C2004" s="259">
        <v>97.273957469995381</v>
      </c>
    </row>
    <row r="2005" spans="2:3" x14ac:dyDescent="0.25">
      <c r="B2005" s="260">
        <v>1942</v>
      </c>
      <c r="C2005" s="259">
        <v>118.98347420710701</v>
      </c>
    </row>
    <row r="2006" spans="2:3" x14ac:dyDescent="0.25">
      <c r="B2006" s="260">
        <v>1943</v>
      </c>
      <c r="C2006" s="259">
        <v>77.805373079413201</v>
      </c>
    </row>
    <row r="2007" spans="2:3" x14ac:dyDescent="0.25">
      <c r="B2007" s="260">
        <v>1944</v>
      </c>
      <c r="C2007" s="259">
        <v>110.24754195207433</v>
      </c>
    </row>
    <row r="2008" spans="2:3" x14ac:dyDescent="0.25">
      <c r="B2008" s="260">
        <v>1945</v>
      </c>
      <c r="C2008" s="259">
        <v>105.27542779622004</v>
      </c>
    </row>
    <row r="2009" spans="2:3" x14ac:dyDescent="0.25">
      <c r="B2009" s="260">
        <v>1946</v>
      </c>
      <c r="C2009" s="259">
        <v>123.08173173119471</v>
      </c>
    </row>
    <row r="2010" spans="2:3" x14ac:dyDescent="0.25">
      <c r="B2010" s="260">
        <v>1947</v>
      </c>
      <c r="C2010" s="259">
        <v>137.54502460815624</v>
      </c>
    </row>
    <row r="2011" spans="2:3" x14ac:dyDescent="0.25">
      <c r="B2011" s="260">
        <v>1948</v>
      </c>
      <c r="C2011" s="259">
        <v>99.163757518494208</v>
      </c>
    </row>
    <row r="2012" spans="2:3" x14ac:dyDescent="0.25">
      <c r="B2012" s="260">
        <v>1949</v>
      </c>
      <c r="C2012" s="259">
        <v>96.659104858450434</v>
      </c>
    </row>
    <row r="2013" spans="2:3" x14ac:dyDescent="0.25">
      <c r="B2013" s="260">
        <v>1950</v>
      </c>
      <c r="C2013" s="259">
        <v>120.28726391390026</v>
      </c>
    </row>
    <row r="2014" spans="2:3" x14ac:dyDescent="0.25">
      <c r="B2014" s="260">
        <v>1951</v>
      </c>
      <c r="C2014" s="259">
        <v>87.459963544567429</v>
      </c>
    </row>
    <row r="2015" spans="2:3" x14ac:dyDescent="0.25">
      <c r="B2015" s="260">
        <v>1952</v>
      </c>
      <c r="C2015" s="259">
        <v>133.98639626790936</v>
      </c>
    </row>
    <row r="2016" spans="2:3" x14ac:dyDescent="0.25">
      <c r="B2016" s="260">
        <v>1953</v>
      </c>
      <c r="C2016" s="259">
        <v>114.970909110549</v>
      </c>
    </row>
    <row r="2017" spans="2:3" x14ac:dyDescent="0.25">
      <c r="B2017" s="260">
        <v>1954</v>
      </c>
      <c r="C2017" s="259">
        <v>102.84344205565385</v>
      </c>
    </row>
    <row r="2018" spans="2:3" x14ac:dyDescent="0.25">
      <c r="B2018" s="260">
        <v>1955</v>
      </c>
      <c r="C2018" s="259">
        <v>120.28688317816253</v>
      </c>
    </row>
    <row r="2019" spans="2:3" x14ac:dyDescent="0.25">
      <c r="B2019" s="260">
        <v>1956</v>
      </c>
      <c r="C2019" s="259">
        <v>142.21649807788714</v>
      </c>
    </row>
    <row r="2020" spans="2:3" x14ac:dyDescent="0.25">
      <c r="B2020" s="260">
        <v>1957</v>
      </c>
      <c r="C2020" s="259">
        <v>112.83640679460362</v>
      </c>
    </row>
    <row r="2021" spans="2:3" x14ac:dyDescent="0.25">
      <c r="B2021" s="260">
        <v>1958</v>
      </c>
      <c r="C2021" s="259">
        <v>98.099327801678115</v>
      </c>
    </row>
    <row r="2022" spans="2:3" x14ac:dyDescent="0.25">
      <c r="B2022" s="260">
        <v>1959</v>
      </c>
      <c r="C2022" s="259">
        <v>134.79732998217187</v>
      </c>
    </row>
    <row r="2023" spans="2:3" x14ac:dyDescent="0.25">
      <c r="B2023" s="260">
        <v>1960</v>
      </c>
      <c r="C2023" s="259">
        <v>105.74676607009798</v>
      </c>
    </row>
    <row r="2024" spans="2:3" x14ac:dyDescent="0.25">
      <c r="B2024" s="260">
        <v>1961</v>
      </c>
      <c r="C2024" s="259">
        <v>84.240287136165847</v>
      </c>
    </row>
    <row r="2025" spans="2:3" x14ac:dyDescent="0.25">
      <c r="B2025" s="260">
        <v>1962</v>
      </c>
      <c r="C2025" s="259">
        <v>125.89280022736178</v>
      </c>
    </row>
    <row r="2026" spans="2:3" x14ac:dyDescent="0.25">
      <c r="B2026" s="260">
        <v>1963</v>
      </c>
      <c r="C2026" s="259">
        <v>100.18072318394537</v>
      </c>
    </row>
    <row r="2027" spans="2:3" x14ac:dyDescent="0.25">
      <c r="B2027" s="260">
        <v>1964</v>
      </c>
      <c r="C2027" s="259">
        <v>121.18463821572306</v>
      </c>
    </row>
    <row r="2028" spans="2:3" x14ac:dyDescent="0.25">
      <c r="B2028" s="260">
        <v>1965</v>
      </c>
      <c r="C2028" s="259">
        <v>113.99272046253205</v>
      </c>
    </row>
    <row r="2029" spans="2:3" x14ac:dyDescent="0.25">
      <c r="B2029" s="260">
        <v>1966</v>
      </c>
      <c r="C2029" s="259">
        <v>103.1412153587531</v>
      </c>
    </row>
    <row r="2030" spans="2:3" x14ac:dyDescent="0.25">
      <c r="B2030" s="260">
        <v>1967</v>
      </c>
      <c r="C2030" s="259">
        <v>107.80116106264589</v>
      </c>
    </row>
    <row r="2031" spans="2:3" x14ac:dyDescent="0.25">
      <c r="B2031" s="260">
        <v>1968</v>
      </c>
      <c r="C2031" s="259">
        <v>161.42051940082592</v>
      </c>
    </row>
    <row r="2032" spans="2:3" x14ac:dyDescent="0.25">
      <c r="B2032" s="260">
        <v>1969</v>
      </c>
      <c r="C2032" s="259">
        <v>156.68000306347676</v>
      </c>
    </row>
    <row r="2033" spans="2:3" x14ac:dyDescent="0.25">
      <c r="B2033" s="260">
        <v>1970</v>
      </c>
      <c r="C2033" s="259">
        <v>99.023762360471665</v>
      </c>
    </row>
    <row r="2034" spans="2:3" x14ac:dyDescent="0.25">
      <c r="B2034" s="260">
        <v>1971</v>
      </c>
      <c r="C2034" s="259">
        <v>120.72320782189591</v>
      </c>
    </row>
    <row r="2035" spans="2:3" x14ac:dyDescent="0.25">
      <c r="B2035" s="260">
        <v>1972</v>
      </c>
      <c r="C2035" s="259">
        <v>110.44524156782714</v>
      </c>
    </row>
    <row r="2036" spans="2:3" x14ac:dyDescent="0.25">
      <c r="B2036" s="260">
        <v>1973</v>
      </c>
      <c r="C2036" s="259">
        <v>104.23090686856384</v>
      </c>
    </row>
    <row r="2037" spans="2:3" x14ac:dyDescent="0.25">
      <c r="B2037" s="260">
        <v>1974</v>
      </c>
      <c r="C2037" s="259">
        <v>140.82073690424207</v>
      </c>
    </row>
    <row r="2038" spans="2:3" x14ac:dyDescent="0.25">
      <c r="B2038" s="260">
        <v>1975</v>
      </c>
      <c r="C2038" s="259">
        <v>116.55544656661127</v>
      </c>
    </row>
    <row r="2039" spans="2:3" x14ac:dyDescent="0.25">
      <c r="B2039" s="260">
        <v>1976</v>
      </c>
      <c r="C2039" s="259">
        <v>83.385006454512705</v>
      </c>
    </row>
    <row r="2040" spans="2:3" x14ac:dyDescent="0.25">
      <c r="B2040" s="260">
        <v>1977</v>
      </c>
      <c r="C2040" s="259">
        <v>123.75601215197146</v>
      </c>
    </row>
    <row r="2041" spans="2:3" x14ac:dyDescent="0.25">
      <c r="B2041" s="260">
        <v>1978</v>
      </c>
      <c r="C2041" s="259">
        <v>68.195547114389498</v>
      </c>
    </row>
    <row r="2042" spans="2:3" x14ac:dyDescent="0.25">
      <c r="B2042" s="260">
        <v>1979</v>
      </c>
      <c r="C2042" s="259">
        <v>112.08161694826865</v>
      </c>
    </row>
    <row r="2043" spans="2:3" x14ac:dyDescent="0.25">
      <c r="B2043" s="260">
        <v>1980</v>
      </c>
      <c r="C2043" s="259">
        <v>58.720147563736944</v>
      </c>
    </row>
    <row r="2044" spans="2:3" x14ac:dyDescent="0.25">
      <c r="B2044" s="260">
        <v>1981</v>
      </c>
      <c r="C2044" s="259">
        <v>114.41338179129963</v>
      </c>
    </row>
    <row r="2045" spans="2:3" x14ac:dyDescent="0.25">
      <c r="B2045" s="260">
        <v>1982</v>
      </c>
      <c r="C2045" s="259">
        <v>133.41069736087394</v>
      </c>
    </row>
    <row r="2046" spans="2:3" x14ac:dyDescent="0.25">
      <c r="B2046" s="260">
        <v>1983</v>
      </c>
      <c r="C2046" s="259">
        <v>148.45542794416792</v>
      </c>
    </row>
    <row r="2047" spans="2:3" x14ac:dyDescent="0.25">
      <c r="B2047" s="260">
        <v>1984</v>
      </c>
      <c r="C2047" s="259">
        <v>102.14398477495789</v>
      </c>
    </row>
    <row r="2048" spans="2:3" x14ac:dyDescent="0.25">
      <c r="B2048" s="260">
        <v>1985</v>
      </c>
      <c r="C2048" s="259">
        <v>149.22714950831866</v>
      </c>
    </row>
    <row r="2049" spans="2:3" x14ac:dyDescent="0.25">
      <c r="B2049" s="260">
        <v>1986</v>
      </c>
      <c r="C2049" s="259">
        <v>106.10860678915134</v>
      </c>
    </row>
    <row r="2050" spans="2:3" x14ac:dyDescent="0.25">
      <c r="B2050" s="260">
        <v>1987</v>
      </c>
      <c r="C2050" s="259">
        <v>106.18063000053155</v>
      </c>
    </row>
    <row r="2051" spans="2:3" x14ac:dyDescent="0.25">
      <c r="B2051" s="260">
        <v>1988</v>
      </c>
      <c r="C2051" s="259">
        <v>126.0313554248999</v>
      </c>
    </row>
    <row r="2052" spans="2:3" x14ac:dyDescent="0.25">
      <c r="B2052" s="260">
        <v>1989</v>
      </c>
      <c r="C2052" s="259">
        <v>104.17848942516551</v>
      </c>
    </row>
    <row r="2053" spans="2:3" x14ac:dyDescent="0.25">
      <c r="B2053" s="260">
        <v>1990</v>
      </c>
      <c r="C2053" s="259">
        <v>148.89635227875289</v>
      </c>
    </row>
    <row r="2054" spans="2:3" x14ac:dyDescent="0.25">
      <c r="B2054" s="260">
        <v>1991</v>
      </c>
      <c r="C2054" s="259">
        <v>153.44351936024123</v>
      </c>
    </row>
    <row r="2055" spans="2:3" x14ac:dyDescent="0.25">
      <c r="B2055" s="260">
        <v>1992</v>
      </c>
      <c r="C2055" s="259">
        <v>139.45514609567905</v>
      </c>
    </row>
    <row r="2056" spans="2:3" x14ac:dyDescent="0.25">
      <c r="B2056" s="260">
        <v>1993</v>
      </c>
      <c r="C2056" s="259">
        <v>122.29811732429889</v>
      </c>
    </row>
    <row r="2057" spans="2:3" x14ac:dyDescent="0.25">
      <c r="B2057" s="260">
        <v>1994</v>
      </c>
      <c r="C2057" s="259">
        <v>122.86726749124389</v>
      </c>
    </row>
    <row r="2058" spans="2:3" x14ac:dyDescent="0.25">
      <c r="B2058" s="260">
        <v>1995</v>
      </c>
      <c r="C2058" s="259">
        <v>126.14263928159401</v>
      </c>
    </row>
    <row r="2059" spans="2:3" x14ac:dyDescent="0.25">
      <c r="B2059" s="260">
        <v>1996</v>
      </c>
      <c r="C2059" s="259">
        <v>95.201475642521132</v>
      </c>
    </row>
    <row r="2060" spans="2:3" x14ac:dyDescent="0.25">
      <c r="B2060" s="260">
        <v>1997</v>
      </c>
      <c r="C2060" s="259">
        <v>97.883136161433328</v>
      </c>
    </row>
    <row r="2061" spans="2:3" x14ac:dyDescent="0.25">
      <c r="B2061" s="260">
        <v>1998</v>
      </c>
      <c r="C2061" s="259">
        <v>140.56200012464666</v>
      </c>
    </row>
    <row r="2062" spans="2:3" x14ac:dyDescent="0.25">
      <c r="B2062" s="260">
        <v>1999</v>
      </c>
      <c r="C2062" s="259">
        <v>107.45242153259635</v>
      </c>
    </row>
    <row r="2063" spans="2:3" x14ac:dyDescent="0.25">
      <c r="B2063" s="260">
        <v>2000</v>
      </c>
      <c r="C2063" s="259">
        <v>109.22967807492955</v>
      </c>
    </row>
    <row r="2064" spans="2:3" x14ac:dyDescent="0.25">
      <c r="B2064" s="260">
        <v>2001</v>
      </c>
      <c r="C2064" s="259">
        <v>151.12998075564954</v>
      </c>
    </row>
    <row r="2065" spans="2:3" x14ac:dyDescent="0.25">
      <c r="B2065" s="260">
        <v>2002</v>
      </c>
      <c r="C2065" s="259">
        <v>95.209432121610234</v>
      </c>
    </row>
    <row r="2066" spans="2:3" x14ac:dyDescent="0.25">
      <c r="B2066" s="260">
        <v>2003</v>
      </c>
      <c r="C2066" s="259">
        <v>136.0183280478567</v>
      </c>
    </row>
    <row r="2067" spans="2:3" x14ac:dyDescent="0.25">
      <c r="B2067" s="260">
        <v>2004</v>
      </c>
      <c r="C2067" s="259">
        <v>129.38905231643901</v>
      </c>
    </row>
    <row r="2068" spans="2:3" x14ac:dyDescent="0.25">
      <c r="B2068" s="260">
        <v>2005</v>
      </c>
      <c r="C2068" s="259">
        <v>134.38139259256397</v>
      </c>
    </row>
    <row r="2069" spans="2:3" x14ac:dyDescent="0.25">
      <c r="B2069" s="260">
        <v>2006</v>
      </c>
      <c r="C2069" s="259">
        <v>139.14773321639342</v>
      </c>
    </row>
    <row r="2070" spans="2:3" x14ac:dyDescent="0.25">
      <c r="B2070" s="260">
        <v>2007</v>
      </c>
      <c r="C2070" s="259">
        <v>138.46424773578249</v>
      </c>
    </row>
    <row r="2071" spans="2:3" x14ac:dyDescent="0.25">
      <c r="B2071" s="260">
        <v>2008</v>
      </c>
      <c r="C2071" s="259">
        <v>102.60764477503713</v>
      </c>
    </row>
    <row r="2072" spans="2:3" x14ac:dyDescent="0.25">
      <c r="B2072" s="260">
        <v>2009</v>
      </c>
      <c r="C2072" s="259">
        <v>135.2185422605977</v>
      </c>
    </row>
    <row r="2073" spans="2:3" x14ac:dyDescent="0.25">
      <c r="B2073" s="260">
        <v>2010</v>
      </c>
      <c r="C2073" s="259">
        <v>106.67605135247706</v>
      </c>
    </row>
    <row r="2074" spans="2:3" x14ac:dyDescent="0.25">
      <c r="B2074" s="260">
        <v>2011</v>
      </c>
      <c r="C2074" s="259">
        <v>117.58099326364001</v>
      </c>
    </row>
    <row r="2075" spans="2:3" x14ac:dyDescent="0.25">
      <c r="B2075" s="260">
        <v>2012</v>
      </c>
      <c r="C2075" s="259">
        <v>146.59790693885276</v>
      </c>
    </row>
    <row r="2076" spans="2:3" x14ac:dyDescent="0.25">
      <c r="B2076" s="260">
        <v>2013</v>
      </c>
      <c r="C2076" s="259">
        <v>159.96120741386062</v>
      </c>
    </row>
    <row r="2077" spans="2:3" x14ac:dyDescent="0.25">
      <c r="B2077" s="260">
        <v>2014</v>
      </c>
      <c r="C2077" s="259">
        <v>126.39312051554718</v>
      </c>
    </row>
    <row r="2078" spans="2:3" x14ac:dyDescent="0.25">
      <c r="B2078" s="260">
        <v>2015</v>
      </c>
      <c r="C2078" s="259">
        <v>108.14235918120212</v>
      </c>
    </row>
    <row r="2079" spans="2:3" x14ac:dyDescent="0.25">
      <c r="B2079" s="260">
        <v>2016</v>
      </c>
      <c r="C2079" s="259">
        <v>126.33230656328098</v>
      </c>
    </row>
    <row r="2080" spans="2:3" x14ac:dyDescent="0.25">
      <c r="B2080" s="260">
        <v>2017</v>
      </c>
      <c r="C2080" s="259">
        <v>175.46744643218949</v>
      </c>
    </row>
    <row r="2081" spans="2:3" x14ac:dyDescent="0.25">
      <c r="B2081" s="260">
        <v>2018</v>
      </c>
      <c r="C2081" s="259">
        <v>141.3468979985638</v>
      </c>
    </row>
    <row r="2082" spans="2:3" x14ac:dyDescent="0.25">
      <c r="B2082" s="260">
        <v>2019</v>
      </c>
      <c r="C2082" s="259">
        <v>100.60659834938903</v>
      </c>
    </row>
    <row r="2083" spans="2:3" x14ac:dyDescent="0.25">
      <c r="B2083" s="260">
        <v>2020</v>
      </c>
      <c r="C2083" s="259">
        <v>137.58050819078812</v>
      </c>
    </row>
    <row r="2084" spans="2:3" x14ac:dyDescent="0.25">
      <c r="B2084" s="260">
        <v>2021</v>
      </c>
      <c r="C2084" s="259">
        <v>137.1730398755497</v>
      </c>
    </row>
    <row r="2085" spans="2:3" x14ac:dyDescent="0.25">
      <c r="B2085" s="260">
        <v>2022</v>
      </c>
      <c r="C2085" s="259">
        <v>116.96027650491916</v>
      </c>
    </row>
    <row r="2086" spans="2:3" x14ac:dyDescent="0.25">
      <c r="B2086" s="260">
        <v>2023</v>
      </c>
      <c r="C2086" s="259">
        <v>134.20047494739981</v>
      </c>
    </row>
    <row r="2087" spans="2:3" x14ac:dyDescent="0.25">
      <c r="B2087" s="260">
        <v>2024</v>
      </c>
      <c r="C2087" s="259">
        <v>137.86850783800378</v>
      </c>
    </row>
    <row r="2088" spans="2:3" x14ac:dyDescent="0.25">
      <c r="B2088" s="260">
        <v>2025</v>
      </c>
      <c r="C2088" s="259">
        <v>81.286165063457219</v>
      </c>
    </row>
    <row r="2089" spans="2:3" x14ac:dyDescent="0.25">
      <c r="B2089" s="260">
        <v>2026</v>
      </c>
      <c r="C2089" s="259">
        <v>129.40042447874271</v>
      </c>
    </row>
    <row r="2090" spans="2:3" x14ac:dyDescent="0.25">
      <c r="B2090" s="260">
        <v>2027</v>
      </c>
      <c r="C2090" s="259">
        <v>151.49020956177779</v>
      </c>
    </row>
    <row r="2091" spans="2:3" x14ac:dyDescent="0.25">
      <c r="B2091" s="260">
        <v>2028</v>
      </c>
      <c r="C2091" s="259">
        <v>124.8023845868431</v>
      </c>
    </row>
    <row r="2092" spans="2:3" x14ac:dyDescent="0.25">
      <c r="B2092" s="260">
        <v>2029</v>
      </c>
      <c r="C2092" s="259">
        <v>141.83834394517501</v>
      </c>
    </row>
    <row r="2093" spans="2:3" x14ac:dyDescent="0.25">
      <c r="B2093" s="260">
        <v>2030</v>
      </c>
      <c r="C2093" s="259">
        <v>134.47672568710462</v>
      </c>
    </row>
    <row r="2094" spans="2:3" x14ac:dyDescent="0.25">
      <c r="B2094" s="260">
        <v>2031</v>
      </c>
      <c r="C2094" s="259">
        <v>143.05831750787183</v>
      </c>
    </row>
    <row r="2095" spans="2:3" x14ac:dyDescent="0.25">
      <c r="B2095" s="260">
        <v>2032</v>
      </c>
      <c r="C2095" s="259">
        <v>99.810074705188583</v>
      </c>
    </row>
    <row r="2096" spans="2:3" x14ac:dyDescent="0.25">
      <c r="B2096" s="260">
        <v>2033</v>
      </c>
      <c r="C2096" s="259">
        <v>106.88162868470138</v>
      </c>
    </row>
    <row r="2097" spans="2:3" x14ac:dyDescent="0.25">
      <c r="B2097" s="260">
        <v>2034</v>
      </c>
      <c r="C2097" s="259">
        <v>118.21605408752089</v>
      </c>
    </row>
    <row r="2098" spans="2:3" x14ac:dyDescent="0.25">
      <c r="B2098" s="260">
        <v>2035</v>
      </c>
      <c r="C2098" s="259">
        <v>105.75684055515639</v>
      </c>
    </row>
    <row r="2099" spans="2:3" x14ac:dyDescent="0.25">
      <c r="B2099" s="260">
        <v>2036</v>
      </c>
      <c r="C2099" s="259">
        <v>74.358129317848437</v>
      </c>
    </row>
    <row r="2100" spans="2:3" x14ac:dyDescent="0.25">
      <c r="B2100" s="260">
        <v>2037</v>
      </c>
      <c r="C2100" s="259">
        <v>99.460707898039033</v>
      </c>
    </row>
    <row r="2101" spans="2:3" x14ac:dyDescent="0.25">
      <c r="B2101" s="260">
        <v>2038</v>
      </c>
      <c r="C2101" s="259">
        <v>140.45992234179272</v>
      </c>
    </row>
    <row r="2102" spans="2:3" x14ac:dyDescent="0.25">
      <c r="B2102" s="260">
        <v>2039</v>
      </c>
      <c r="C2102" s="259">
        <v>112.94321077249474</v>
      </c>
    </row>
    <row r="2103" spans="2:3" x14ac:dyDescent="0.25">
      <c r="B2103" s="260">
        <v>2040</v>
      </c>
      <c r="C2103" s="259">
        <v>102.87786230065763</v>
      </c>
    </row>
    <row r="2104" spans="2:3" x14ac:dyDescent="0.25">
      <c r="B2104" s="260">
        <v>2041</v>
      </c>
      <c r="C2104" s="259">
        <v>112.51306944640567</v>
      </c>
    </row>
    <row r="2105" spans="2:3" x14ac:dyDescent="0.25">
      <c r="B2105" s="260">
        <v>2042</v>
      </c>
      <c r="C2105" s="259">
        <v>120.24196391316551</v>
      </c>
    </row>
    <row r="2106" spans="2:3" x14ac:dyDescent="0.25">
      <c r="B2106" s="260">
        <v>2043</v>
      </c>
      <c r="C2106" s="259">
        <v>146.62609390003152</v>
      </c>
    </row>
    <row r="2107" spans="2:3" x14ac:dyDescent="0.25">
      <c r="B2107" s="260">
        <v>2044</v>
      </c>
      <c r="C2107" s="259">
        <v>149.28887040707542</v>
      </c>
    </row>
    <row r="2108" spans="2:3" x14ac:dyDescent="0.25">
      <c r="B2108" s="260">
        <v>2045</v>
      </c>
      <c r="C2108" s="259">
        <v>124.21087394339158</v>
      </c>
    </row>
    <row r="2109" spans="2:3" x14ac:dyDescent="0.25">
      <c r="B2109" s="260">
        <v>2046</v>
      </c>
      <c r="C2109" s="259">
        <v>127.10818520794751</v>
      </c>
    </row>
    <row r="2110" spans="2:3" x14ac:dyDescent="0.25">
      <c r="B2110" s="260">
        <v>2047</v>
      </c>
      <c r="C2110" s="259">
        <v>152.89139558091017</v>
      </c>
    </row>
    <row r="2111" spans="2:3" x14ac:dyDescent="0.25">
      <c r="B2111" s="260">
        <v>2048</v>
      </c>
      <c r="C2111" s="259">
        <v>94.402211063845428</v>
      </c>
    </row>
    <row r="2112" spans="2:3" x14ac:dyDescent="0.25">
      <c r="B2112" s="260">
        <v>2049</v>
      </c>
      <c r="C2112" s="259">
        <v>150.81970343670676</v>
      </c>
    </row>
    <row r="2113" spans="2:3" x14ac:dyDescent="0.25">
      <c r="B2113" s="260">
        <v>2050</v>
      </c>
      <c r="C2113" s="259">
        <v>106.60080662976839</v>
      </c>
    </row>
    <row r="2114" spans="2:3" x14ac:dyDescent="0.25">
      <c r="B2114" s="260">
        <v>2051</v>
      </c>
      <c r="C2114" s="259">
        <v>113.87785989858946</v>
      </c>
    </row>
    <row r="2115" spans="2:3" x14ac:dyDescent="0.25">
      <c r="B2115" s="260">
        <v>2052</v>
      </c>
      <c r="C2115" s="259">
        <v>123.67318064527774</v>
      </c>
    </row>
    <row r="2116" spans="2:3" x14ac:dyDescent="0.25">
      <c r="B2116" s="260">
        <v>2053</v>
      </c>
      <c r="C2116" s="259">
        <v>152.48127544663157</v>
      </c>
    </row>
    <row r="2117" spans="2:3" x14ac:dyDescent="0.25">
      <c r="B2117" s="260">
        <v>2054</v>
      </c>
      <c r="C2117" s="259">
        <v>132.60728848709869</v>
      </c>
    </row>
    <row r="2118" spans="2:3" x14ac:dyDescent="0.25">
      <c r="B2118" s="260">
        <v>2055</v>
      </c>
      <c r="C2118" s="259">
        <v>102.71163265451939</v>
      </c>
    </row>
    <row r="2119" spans="2:3" x14ac:dyDescent="0.25">
      <c r="B2119" s="260">
        <v>2056</v>
      </c>
      <c r="C2119" s="259">
        <v>97.978117647384323</v>
      </c>
    </row>
    <row r="2120" spans="2:3" x14ac:dyDescent="0.25">
      <c r="B2120" s="260">
        <v>2057</v>
      </c>
      <c r="C2120" s="259">
        <v>121.77086023145925</v>
      </c>
    </row>
    <row r="2121" spans="2:3" x14ac:dyDescent="0.25">
      <c r="B2121" s="260">
        <v>2058</v>
      </c>
      <c r="C2121" s="259">
        <v>100.67461112570318</v>
      </c>
    </row>
    <row r="2122" spans="2:3" x14ac:dyDescent="0.25">
      <c r="B2122" s="260">
        <v>2059</v>
      </c>
      <c r="C2122" s="259">
        <v>138.03469959596106</v>
      </c>
    </row>
    <row r="2123" spans="2:3" x14ac:dyDescent="0.25">
      <c r="B2123" s="260">
        <v>2060</v>
      </c>
      <c r="C2123" s="259">
        <v>143.81643926258951</v>
      </c>
    </row>
    <row r="2124" spans="2:3" x14ac:dyDescent="0.25">
      <c r="B2124" s="260">
        <v>2061</v>
      </c>
      <c r="C2124" s="259">
        <v>125.16820698118134</v>
      </c>
    </row>
    <row r="2125" spans="2:3" x14ac:dyDescent="0.25">
      <c r="B2125" s="260">
        <v>2062</v>
      </c>
      <c r="C2125" s="259">
        <v>146.8820436179771</v>
      </c>
    </row>
    <row r="2126" spans="2:3" x14ac:dyDescent="0.25">
      <c r="B2126" s="260">
        <v>2063</v>
      </c>
      <c r="C2126" s="259">
        <v>137.15473009974656</v>
      </c>
    </row>
    <row r="2127" spans="2:3" x14ac:dyDescent="0.25">
      <c r="B2127" s="260">
        <v>2064</v>
      </c>
      <c r="C2127" s="259">
        <v>118.90168446914873</v>
      </c>
    </row>
    <row r="2128" spans="2:3" x14ac:dyDescent="0.25">
      <c r="B2128" s="260">
        <v>2065</v>
      </c>
      <c r="C2128" s="259">
        <v>115.74927936478819</v>
      </c>
    </row>
    <row r="2129" spans="2:3" x14ac:dyDescent="0.25">
      <c r="B2129" s="260">
        <v>2066</v>
      </c>
      <c r="C2129" s="259">
        <v>131.83251553431455</v>
      </c>
    </row>
    <row r="2130" spans="2:3" x14ac:dyDescent="0.25">
      <c r="B2130" s="260">
        <v>2067</v>
      </c>
      <c r="C2130" s="259">
        <v>98.203993807533337</v>
      </c>
    </row>
    <row r="2131" spans="2:3" x14ac:dyDescent="0.25">
      <c r="B2131" s="260">
        <v>2068</v>
      </c>
      <c r="C2131" s="259">
        <v>130.08516252998356</v>
      </c>
    </row>
    <row r="2132" spans="2:3" x14ac:dyDescent="0.25">
      <c r="B2132" s="260">
        <v>2069</v>
      </c>
      <c r="C2132" s="259">
        <v>155.18946916897102</v>
      </c>
    </row>
    <row r="2133" spans="2:3" x14ac:dyDescent="0.25">
      <c r="B2133" s="260">
        <v>2070</v>
      </c>
      <c r="C2133" s="259">
        <v>165.98008560989925</v>
      </c>
    </row>
    <row r="2134" spans="2:3" x14ac:dyDescent="0.25">
      <c r="B2134" s="260">
        <v>2071</v>
      </c>
      <c r="C2134" s="259">
        <v>122.53518594347655</v>
      </c>
    </row>
    <row r="2135" spans="2:3" x14ac:dyDescent="0.25">
      <c r="B2135" s="260">
        <v>2072</v>
      </c>
      <c r="C2135" s="259">
        <v>107.09141623300579</v>
      </c>
    </row>
    <row r="2136" spans="2:3" x14ac:dyDescent="0.25">
      <c r="B2136" s="260">
        <v>2073</v>
      </c>
      <c r="C2136" s="259">
        <v>107.71448876286905</v>
      </c>
    </row>
    <row r="2137" spans="2:3" x14ac:dyDescent="0.25">
      <c r="B2137" s="260">
        <v>2074</v>
      </c>
      <c r="C2137" s="259">
        <v>127.25597216662629</v>
      </c>
    </row>
    <row r="2138" spans="2:3" x14ac:dyDescent="0.25">
      <c r="B2138" s="260">
        <v>2075</v>
      </c>
      <c r="C2138" s="259">
        <v>117.78333936093213</v>
      </c>
    </row>
    <row r="2139" spans="2:3" x14ac:dyDescent="0.25">
      <c r="B2139" s="260">
        <v>2076</v>
      </c>
      <c r="C2139" s="259">
        <v>120.06777084898548</v>
      </c>
    </row>
    <row r="2140" spans="2:3" x14ac:dyDescent="0.25">
      <c r="B2140" s="260">
        <v>2077</v>
      </c>
      <c r="C2140" s="259">
        <v>157.50895098368147</v>
      </c>
    </row>
    <row r="2141" spans="2:3" x14ac:dyDescent="0.25">
      <c r="B2141" s="260">
        <v>2078</v>
      </c>
      <c r="C2141" s="259">
        <v>112.09255764003754</v>
      </c>
    </row>
    <row r="2142" spans="2:3" x14ac:dyDescent="0.25">
      <c r="B2142" s="260">
        <v>2079</v>
      </c>
      <c r="C2142" s="259">
        <v>145.79135799034131</v>
      </c>
    </row>
    <row r="2143" spans="2:3" x14ac:dyDescent="0.25">
      <c r="B2143" s="260">
        <v>2080</v>
      </c>
      <c r="C2143" s="259">
        <v>130.55952761533973</v>
      </c>
    </row>
    <row r="2144" spans="2:3" x14ac:dyDescent="0.25">
      <c r="B2144" s="260">
        <v>2081</v>
      </c>
      <c r="C2144" s="259">
        <v>123.84637609821738</v>
      </c>
    </row>
    <row r="2145" spans="2:3" x14ac:dyDescent="0.25">
      <c r="B2145" s="260">
        <v>2082</v>
      </c>
      <c r="C2145" s="259">
        <v>133.59994574355176</v>
      </c>
    </row>
    <row r="2146" spans="2:3" x14ac:dyDescent="0.25">
      <c r="B2146" s="260">
        <v>2083</v>
      </c>
      <c r="C2146" s="259">
        <v>100.21681856934394</v>
      </c>
    </row>
    <row r="2147" spans="2:3" x14ac:dyDescent="0.25">
      <c r="B2147" s="260">
        <v>2084</v>
      </c>
      <c r="C2147" s="259">
        <v>106.19039729665872</v>
      </c>
    </row>
    <row r="2148" spans="2:3" x14ac:dyDescent="0.25">
      <c r="B2148" s="260">
        <v>2085</v>
      </c>
      <c r="C2148" s="259">
        <v>121.7606878248159</v>
      </c>
    </row>
    <row r="2149" spans="2:3" x14ac:dyDescent="0.25">
      <c r="B2149" s="260">
        <v>2086</v>
      </c>
      <c r="C2149" s="259">
        <v>94.901026042248787</v>
      </c>
    </row>
    <row r="2150" spans="2:3" x14ac:dyDescent="0.25">
      <c r="B2150" s="260">
        <v>2087</v>
      </c>
      <c r="C2150" s="259">
        <v>88.807948242556549</v>
      </c>
    </row>
    <row r="2151" spans="2:3" x14ac:dyDescent="0.25">
      <c r="B2151" s="260">
        <v>2088</v>
      </c>
      <c r="C2151" s="259">
        <v>124.79988673223642</v>
      </c>
    </row>
    <row r="2152" spans="2:3" x14ac:dyDescent="0.25">
      <c r="B2152" s="260">
        <v>2089</v>
      </c>
      <c r="C2152" s="259">
        <v>91.03510752683006</v>
      </c>
    </row>
    <row r="2153" spans="2:3" x14ac:dyDescent="0.25">
      <c r="B2153" s="260">
        <v>2090</v>
      </c>
      <c r="C2153" s="259">
        <v>96.929347631429877</v>
      </c>
    </row>
    <row r="2154" spans="2:3" x14ac:dyDescent="0.25">
      <c r="B2154" s="260">
        <v>2091</v>
      </c>
      <c r="C2154" s="259">
        <v>108.5211606863261</v>
      </c>
    </row>
    <row r="2155" spans="2:3" x14ac:dyDescent="0.25">
      <c r="B2155" s="260">
        <v>2092</v>
      </c>
      <c r="C2155" s="259">
        <v>126.89272396423473</v>
      </c>
    </row>
    <row r="2156" spans="2:3" x14ac:dyDescent="0.25">
      <c r="B2156" s="260">
        <v>2093</v>
      </c>
      <c r="C2156" s="259">
        <v>121.00975491149403</v>
      </c>
    </row>
    <row r="2157" spans="2:3" x14ac:dyDescent="0.25">
      <c r="B2157" s="260">
        <v>2094</v>
      </c>
      <c r="C2157" s="259">
        <v>104.40604380482273</v>
      </c>
    </row>
    <row r="2158" spans="2:3" x14ac:dyDescent="0.25">
      <c r="B2158" s="260">
        <v>2095</v>
      </c>
      <c r="C2158" s="259">
        <v>130.29855723572507</v>
      </c>
    </row>
    <row r="2159" spans="2:3" x14ac:dyDescent="0.25">
      <c r="B2159" s="260">
        <v>2096</v>
      </c>
      <c r="C2159" s="259">
        <v>143.26131014228292</v>
      </c>
    </row>
    <row r="2160" spans="2:3" x14ac:dyDescent="0.25">
      <c r="B2160" s="260">
        <v>2097</v>
      </c>
      <c r="C2160" s="259">
        <v>112.56205333168171</v>
      </c>
    </row>
    <row r="2161" spans="2:3" x14ac:dyDescent="0.25">
      <c r="B2161" s="260">
        <v>2098</v>
      </c>
      <c r="C2161" s="259">
        <v>103.4192915880232</v>
      </c>
    </row>
    <row r="2162" spans="2:3" x14ac:dyDescent="0.25">
      <c r="B2162" s="260">
        <v>2099</v>
      </c>
      <c r="C2162" s="259">
        <v>118.37679744875618</v>
      </c>
    </row>
    <row r="2163" spans="2:3" x14ac:dyDescent="0.25">
      <c r="B2163" s="260">
        <v>2100</v>
      </c>
      <c r="C2163" s="259">
        <v>188.00924281328491</v>
      </c>
    </row>
    <row r="2164" spans="2:3" x14ac:dyDescent="0.25">
      <c r="B2164" s="260">
        <v>2101</v>
      </c>
      <c r="C2164" s="259">
        <v>115.716797786493</v>
      </c>
    </row>
    <row r="2165" spans="2:3" x14ac:dyDescent="0.25">
      <c r="B2165" s="260">
        <v>2102</v>
      </c>
      <c r="C2165" s="259">
        <v>94.954920681097235</v>
      </c>
    </row>
    <row r="2166" spans="2:3" x14ac:dyDescent="0.25">
      <c r="B2166" s="260">
        <v>2103</v>
      </c>
      <c r="C2166" s="259">
        <v>133.78966766522038</v>
      </c>
    </row>
    <row r="2167" spans="2:3" x14ac:dyDescent="0.25">
      <c r="B2167" s="260">
        <v>2104</v>
      </c>
      <c r="C2167" s="259">
        <v>116.80556745536498</v>
      </c>
    </row>
    <row r="2168" spans="2:3" x14ac:dyDescent="0.25">
      <c r="B2168" s="260">
        <v>2105</v>
      </c>
      <c r="C2168" s="259">
        <v>123.09630255780762</v>
      </c>
    </row>
    <row r="2169" spans="2:3" x14ac:dyDescent="0.25">
      <c r="B2169" s="260">
        <v>2106</v>
      </c>
      <c r="C2169" s="259">
        <v>134.11829458260249</v>
      </c>
    </row>
    <row r="2170" spans="2:3" x14ac:dyDescent="0.25">
      <c r="B2170" s="260">
        <v>2107</v>
      </c>
      <c r="C2170" s="259">
        <v>143.89508214590609</v>
      </c>
    </row>
    <row r="2171" spans="2:3" x14ac:dyDescent="0.25">
      <c r="B2171" s="260">
        <v>2108</v>
      </c>
      <c r="C2171" s="259">
        <v>108.21929614390714</v>
      </c>
    </row>
    <row r="2172" spans="2:3" x14ac:dyDescent="0.25">
      <c r="B2172" s="260">
        <v>2109</v>
      </c>
      <c r="C2172" s="259">
        <v>140.4051647352951</v>
      </c>
    </row>
    <row r="2173" spans="2:3" x14ac:dyDescent="0.25">
      <c r="B2173" s="260">
        <v>2110</v>
      </c>
      <c r="C2173" s="259">
        <v>115.31533972233991</v>
      </c>
    </row>
    <row r="2174" spans="2:3" x14ac:dyDescent="0.25">
      <c r="B2174" s="260">
        <v>2111</v>
      </c>
      <c r="C2174" s="259">
        <v>125.66407084610368</v>
      </c>
    </row>
    <row r="2175" spans="2:3" x14ac:dyDescent="0.25">
      <c r="B2175" s="260">
        <v>2112</v>
      </c>
      <c r="C2175" s="259">
        <v>149.61862921778453</v>
      </c>
    </row>
    <row r="2176" spans="2:3" x14ac:dyDescent="0.25">
      <c r="B2176" s="260">
        <v>2113</v>
      </c>
      <c r="C2176" s="259">
        <v>98.259838747073331</v>
      </c>
    </row>
    <row r="2177" spans="2:3" x14ac:dyDescent="0.25">
      <c r="B2177" s="260">
        <v>2114</v>
      </c>
      <c r="C2177" s="259">
        <v>98.544533670894083</v>
      </c>
    </row>
    <row r="2178" spans="2:3" x14ac:dyDescent="0.25">
      <c r="B2178" s="260">
        <v>2115</v>
      </c>
      <c r="C2178" s="259">
        <v>172.78572018576534</v>
      </c>
    </row>
    <row r="2179" spans="2:3" x14ac:dyDescent="0.25">
      <c r="B2179" s="260">
        <v>2116</v>
      </c>
      <c r="C2179" s="259">
        <v>154.26107694254617</v>
      </c>
    </row>
    <row r="2180" spans="2:3" x14ac:dyDescent="0.25">
      <c r="B2180" s="260">
        <v>2117</v>
      </c>
      <c r="C2180" s="259">
        <v>78.410269351312479</v>
      </c>
    </row>
    <row r="2181" spans="2:3" x14ac:dyDescent="0.25">
      <c r="B2181" s="260">
        <v>2118</v>
      </c>
      <c r="C2181" s="259">
        <v>98.953436207411229</v>
      </c>
    </row>
    <row r="2182" spans="2:3" x14ac:dyDescent="0.25">
      <c r="B2182" s="260">
        <v>2119</v>
      </c>
      <c r="C2182" s="259">
        <v>114.52685329681981</v>
      </c>
    </row>
    <row r="2183" spans="2:3" x14ac:dyDescent="0.25">
      <c r="B2183" s="260">
        <v>2120</v>
      </c>
      <c r="C2183" s="259">
        <v>103.96764278370264</v>
      </c>
    </row>
    <row r="2184" spans="2:3" x14ac:dyDescent="0.25">
      <c r="B2184" s="260">
        <v>2121</v>
      </c>
      <c r="C2184" s="259">
        <v>119.6090724969924</v>
      </c>
    </row>
    <row r="2185" spans="2:3" x14ac:dyDescent="0.25">
      <c r="B2185" s="260">
        <v>2122</v>
      </c>
      <c r="C2185" s="259">
        <v>128.04818173731505</v>
      </c>
    </row>
    <row r="2186" spans="2:3" x14ac:dyDescent="0.25">
      <c r="B2186" s="260">
        <v>2123</v>
      </c>
      <c r="C2186" s="259">
        <v>107.12128800620854</v>
      </c>
    </row>
    <row r="2187" spans="2:3" x14ac:dyDescent="0.25">
      <c r="B2187" s="260">
        <v>2124</v>
      </c>
      <c r="C2187" s="259">
        <v>129.52448327513355</v>
      </c>
    </row>
    <row r="2188" spans="2:3" x14ac:dyDescent="0.25">
      <c r="B2188" s="260">
        <v>2125</v>
      </c>
      <c r="C2188" s="259">
        <v>106.5758518575993</v>
      </c>
    </row>
    <row r="2189" spans="2:3" x14ac:dyDescent="0.25">
      <c r="B2189" s="260">
        <v>2126</v>
      </c>
      <c r="C2189" s="259">
        <v>112.34371865312173</v>
      </c>
    </row>
    <row r="2190" spans="2:3" x14ac:dyDescent="0.25">
      <c r="B2190" s="260">
        <v>2127</v>
      </c>
      <c r="C2190" s="259">
        <v>102.51733206049047</v>
      </c>
    </row>
    <row r="2191" spans="2:3" x14ac:dyDescent="0.25">
      <c r="B2191" s="260">
        <v>2128</v>
      </c>
      <c r="C2191" s="259">
        <v>99.787003869723918</v>
      </c>
    </row>
    <row r="2192" spans="2:3" x14ac:dyDescent="0.25">
      <c r="B2192" s="260">
        <v>2129</v>
      </c>
      <c r="C2192" s="259">
        <v>163.59444740100275</v>
      </c>
    </row>
    <row r="2193" spans="2:3" x14ac:dyDescent="0.25">
      <c r="B2193" s="260">
        <v>2130</v>
      </c>
      <c r="C2193" s="259">
        <v>146.28196243876829</v>
      </c>
    </row>
    <row r="2194" spans="2:3" x14ac:dyDescent="0.25">
      <c r="B2194" s="260">
        <v>2131</v>
      </c>
      <c r="C2194" s="259">
        <v>118.45886709370254</v>
      </c>
    </row>
    <row r="2195" spans="2:3" x14ac:dyDescent="0.25">
      <c r="B2195" s="260">
        <v>2132</v>
      </c>
      <c r="C2195" s="259">
        <v>76.492078545863762</v>
      </c>
    </row>
    <row r="2196" spans="2:3" x14ac:dyDescent="0.25">
      <c r="B2196" s="260">
        <v>2133</v>
      </c>
      <c r="C2196" s="259">
        <v>96.507270954883012</v>
      </c>
    </row>
    <row r="2197" spans="2:3" x14ac:dyDescent="0.25">
      <c r="B2197" s="260">
        <v>2134</v>
      </c>
      <c r="C2197" s="259">
        <v>90.126324316564819</v>
      </c>
    </row>
    <row r="2198" spans="2:3" x14ac:dyDescent="0.25">
      <c r="B2198" s="260">
        <v>2135</v>
      </c>
      <c r="C2198" s="259">
        <v>127.57279464734476</v>
      </c>
    </row>
    <row r="2199" spans="2:3" x14ac:dyDescent="0.25">
      <c r="B2199" s="260">
        <v>2136</v>
      </c>
      <c r="C2199" s="259">
        <v>96.615285952476498</v>
      </c>
    </row>
    <row r="2200" spans="2:3" x14ac:dyDescent="0.25">
      <c r="B2200" s="260">
        <v>2137</v>
      </c>
      <c r="C2200" s="259">
        <v>124.80127072338149</v>
      </c>
    </row>
    <row r="2201" spans="2:3" x14ac:dyDescent="0.25">
      <c r="B2201" s="260">
        <v>2138</v>
      </c>
      <c r="C2201" s="259">
        <v>133.33581800865124</v>
      </c>
    </row>
    <row r="2202" spans="2:3" x14ac:dyDescent="0.25">
      <c r="B2202" s="260">
        <v>2139</v>
      </c>
      <c r="C2202" s="259">
        <v>115.43011413976259</v>
      </c>
    </row>
    <row r="2203" spans="2:3" x14ac:dyDescent="0.25">
      <c r="B2203" s="260">
        <v>2140</v>
      </c>
      <c r="C2203" s="259">
        <v>45.915595830833468</v>
      </c>
    </row>
    <row r="2204" spans="2:3" x14ac:dyDescent="0.25">
      <c r="B2204" s="260">
        <v>2141</v>
      </c>
      <c r="C2204" s="259">
        <v>126.4693475533266</v>
      </c>
    </row>
    <row r="2205" spans="2:3" x14ac:dyDescent="0.25">
      <c r="B2205" s="260">
        <v>2142</v>
      </c>
      <c r="C2205" s="259">
        <v>100.92468791848749</v>
      </c>
    </row>
    <row r="2206" spans="2:3" x14ac:dyDescent="0.25">
      <c r="B2206" s="260">
        <v>2143</v>
      </c>
      <c r="C2206" s="259">
        <v>114.86027869243864</v>
      </c>
    </row>
    <row r="2207" spans="2:3" x14ac:dyDescent="0.25">
      <c r="B2207" s="260">
        <v>2144</v>
      </c>
      <c r="C2207" s="259">
        <v>86.853847549997226</v>
      </c>
    </row>
    <row r="2208" spans="2:3" x14ac:dyDescent="0.25">
      <c r="B2208" s="260">
        <v>2145</v>
      </c>
      <c r="C2208" s="259">
        <v>122.53584429688141</v>
      </c>
    </row>
    <row r="2209" spans="2:3" x14ac:dyDescent="0.25">
      <c r="B2209" s="260">
        <v>2146</v>
      </c>
      <c r="C2209" s="259">
        <v>113.01522652572966</v>
      </c>
    </row>
    <row r="2210" spans="2:3" x14ac:dyDescent="0.25">
      <c r="B2210" s="260">
        <v>2147</v>
      </c>
      <c r="C2210" s="259">
        <v>147.4886031307685</v>
      </c>
    </row>
    <row r="2211" spans="2:3" x14ac:dyDescent="0.25">
      <c r="B2211" s="260">
        <v>2148</v>
      </c>
      <c r="C2211" s="259">
        <v>107.94934019296244</v>
      </c>
    </row>
    <row r="2212" spans="2:3" x14ac:dyDescent="0.25">
      <c r="B2212" s="260">
        <v>2149</v>
      </c>
      <c r="C2212" s="259">
        <v>108.25606631479224</v>
      </c>
    </row>
    <row r="2213" spans="2:3" x14ac:dyDescent="0.25">
      <c r="B2213" s="260">
        <v>2150</v>
      </c>
      <c r="C2213" s="259">
        <v>135.80461713730867</v>
      </c>
    </row>
    <row r="2214" spans="2:3" x14ac:dyDescent="0.25">
      <c r="B2214" s="260">
        <v>2151</v>
      </c>
      <c r="C2214" s="259">
        <v>130.02550678318701</v>
      </c>
    </row>
    <row r="2215" spans="2:3" x14ac:dyDescent="0.25">
      <c r="B2215" s="260">
        <v>2152</v>
      </c>
      <c r="C2215" s="259">
        <v>134.03605728768875</v>
      </c>
    </row>
    <row r="2216" spans="2:3" x14ac:dyDescent="0.25">
      <c r="B2216" s="260">
        <v>2153</v>
      </c>
      <c r="C2216" s="259">
        <v>126.86231682812448</v>
      </c>
    </row>
    <row r="2217" spans="2:3" x14ac:dyDescent="0.25">
      <c r="B2217" s="260">
        <v>2154</v>
      </c>
      <c r="C2217" s="259">
        <v>148.62296856113508</v>
      </c>
    </row>
    <row r="2218" spans="2:3" x14ac:dyDescent="0.25">
      <c r="B2218" s="260">
        <v>2155</v>
      </c>
      <c r="C2218" s="259">
        <v>120.07114332532231</v>
      </c>
    </row>
    <row r="2219" spans="2:3" x14ac:dyDescent="0.25">
      <c r="B2219" s="260">
        <v>2156</v>
      </c>
      <c r="C2219" s="259">
        <v>151.44025680829623</v>
      </c>
    </row>
    <row r="2220" spans="2:3" x14ac:dyDescent="0.25">
      <c r="B2220" s="260">
        <v>2157</v>
      </c>
      <c r="C2220" s="259">
        <v>100.22266749346969</v>
      </c>
    </row>
    <row r="2221" spans="2:3" x14ac:dyDescent="0.25">
      <c r="B2221" s="260">
        <v>2158</v>
      </c>
      <c r="C2221" s="259">
        <v>134.68121896667088</v>
      </c>
    </row>
    <row r="2222" spans="2:3" x14ac:dyDescent="0.25">
      <c r="B2222" s="260">
        <v>2159</v>
      </c>
      <c r="C2222" s="259">
        <v>152.04028619693941</v>
      </c>
    </row>
    <row r="2223" spans="2:3" x14ac:dyDescent="0.25">
      <c r="B2223" s="260">
        <v>2160</v>
      </c>
      <c r="C2223" s="259">
        <v>125.77975182601725</v>
      </c>
    </row>
    <row r="2224" spans="2:3" x14ac:dyDescent="0.25">
      <c r="B2224" s="260">
        <v>2161</v>
      </c>
      <c r="C2224" s="259">
        <v>82.572002266036336</v>
      </c>
    </row>
    <row r="2225" spans="2:3" x14ac:dyDescent="0.25">
      <c r="B2225" s="260">
        <v>2162</v>
      </c>
      <c r="C2225" s="259">
        <v>104.23085984980082</v>
      </c>
    </row>
    <row r="2226" spans="2:3" x14ac:dyDescent="0.25">
      <c r="B2226" s="260">
        <v>2163</v>
      </c>
      <c r="C2226" s="259">
        <v>125.30731119119982</v>
      </c>
    </row>
    <row r="2227" spans="2:3" x14ac:dyDescent="0.25">
      <c r="B2227" s="260">
        <v>2164</v>
      </c>
      <c r="C2227" s="259">
        <v>128.05940682240541</v>
      </c>
    </row>
    <row r="2228" spans="2:3" x14ac:dyDescent="0.25">
      <c r="B2228" s="260">
        <v>2165</v>
      </c>
      <c r="C2228" s="259">
        <v>114.16452167238641</v>
      </c>
    </row>
    <row r="2229" spans="2:3" x14ac:dyDescent="0.25">
      <c r="B2229" s="260">
        <v>2166</v>
      </c>
      <c r="C2229" s="259">
        <v>115.43764841279302</v>
      </c>
    </row>
    <row r="2230" spans="2:3" x14ac:dyDescent="0.25">
      <c r="B2230" s="260">
        <v>2167</v>
      </c>
      <c r="C2230" s="259">
        <v>144.07989012992431</v>
      </c>
    </row>
    <row r="2231" spans="2:3" x14ac:dyDescent="0.25">
      <c r="B2231" s="260">
        <v>2168</v>
      </c>
      <c r="C2231" s="259">
        <v>100.51326289053219</v>
      </c>
    </row>
    <row r="2232" spans="2:3" x14ac:dyDescent="0.25">
      <c r="B2232" s="260">
        <v>2169</v>
      </c>
      <c r="C2232" s="259">
        <v>128.88850128250814</v>
      </c>
    </row>
    <row r="2233" spans="2:3" x14ac:dyDescent="0.25">
      <c r="B2233" s="260">
        <v>2170</v>
      </c>
      <c r="C2233" s="259">
        <v>137.5447640287274</v>
      </c>
    </row>
    <row r="2234" spans="2:3" x14ac:dyDescent="0.25">
      <c r="B2234" s="260">
        <v>2171</v>
      </c>
      <c r="C2234" s="259">
        <v>152.10815232826641</v>
      </c>
    </row>
    <row r="2235" spans="2:3" x14ac:dyDescent="0.25">
      <c r="B2235" s="260">
        <v>2172</v>
      </c>
      <c r="C2235" s="259">
        <v>137.05369265198988</v>
      </c>
    </row>
    <row r="2236" spans="2:3" x14ac:dyDescent="0.25">
      <c r="B2236" s="260">
        <v>2173</v>
      </c>
      <c r="C2236" s="259">
        <v>137.37355485624494</v>
      </c>
    </row>
    <row r="2237" spans="2:3" x14ac:dyDescent="0.25">
      <c r="B2237" s="260">
        <v>2174</v>
      </c>
      <c r="C2237" s="259">
        <v>130.85616315157674</v>
      </c>
    </row>
    <row r="2238" spans="2:3" x14ac:dyDescent="0.25">
      <c r="B2238" s="260">
        <v>2175</v>
      </c>
      <c r="C2238" s="259">
        <v>85.779170327495848</v>
      </c>
    </row>
    <row r="2239" spans="2:3" x14ac:dyDescent="0.25">
      <c r="B2239" s="260">
        <v>2176</v>
      </c>
      <c r="C2239" s="259">
        <v>80.730781255726285</v>
      </c>
    </row>
    <row r="2240" spans="2:3" x14ac:dyDescent="0.25">
      <c r="B2240" s="260">
        <v>2177</v>
      </c>
      <c r="C2240" s="259">
        <v>126.99817531406498</v>
      </c>
    </row>
    <row r="2241" spans="2:3" x14ac:dyDescent="0.25">
      <c r="B2241" s="260">
        <v>2178</v>
      </c>
      <c r="C2241" s="259">
        <v>96.491212677790003</v>
      </c>
    </row>
    <row r="2242" spans="2:3" x14ac:dyDescent="0.25">
      <c r="B2242" s="260">
        <v>2179</v>
      </c>
      <c r="C2242" s="259">
        <v>113.62042825750598</v>
      </c>
    </row>
    <row r="2243" spans="2:3" x14ac:dyDescent="0.25">
      <c r="B2243" s="260">
        <v>2180</v>
      </c>
      <c r="C2243" s="259">
        <v>108.4867818872263</v>
      </c>
    </row>
    <row r="2244" spans="2:3" x14ac:dyDescent="0.25">
      <c r="B2244" s="260">
        <v>2181</v>
      </c>
      <c r="C2244" s="259">
        <v>78.183764407521466</v>
      </c>
    </row>
    <row r="2245" spans="2:3" x14ac:dyDescent="0.25">
      <c r="B2245" s="260">
        <v>2182</v>
      </c>
      <c r="C2245" s="259">
        <v>167.61653023530738</v>
      </c>
    </row>
    <row r="2246" spans="2:3" x14ac:dyDescent="0.25">
      <c r="B2246" s="260">
        <v>2183</v>
      </c>
      <c r="C2246" s="259">
        <v>134.05178467704732</v>
      </c>
    </row>
    <row r="2247" spans="2:3" x14ac:dyDescent="0.25">
      <c r="B2247" s="260">
        <v>2184</v>
      </c>
      <c r="C2247" s="259">
        <v>132.15471287307335</v>
      </c>
    </row>
    <row r="2248" spans="2:3" x14ac:dyDescent="0.25">
      <c r="B2248" s="260">
        <v>2185</v>
      </c>
      <c r="C2248" s="259">
        <v>166.48985239839357</v>
      </c>
    </row>
    <row r="2249" spans="2:3" x14ac:dyDescent="0.25">
      <c r="B2249" s="260">
        <v>2186</v>
      </c>
      <c r="C2249" s="259">
        <v>108.59352369864973</v>
      </c>
    </row>
    <row r="2250" spans="2:3" x14ac:dyDescent="0.25">
      <c r="B2250" s="260">
        <v>2187</v>
      </c>
      <c r="C2250" s="259">
        <v>106.87017660245368</v>
      </c>
    </row>
    <row r="2251" spans="2:3" x14ac:dyDescent="0.25">
      <c r="B2251" s="260">
        <v>2188</v>
      </c>
      <c r="C2251" s="259">
        <v>135.38040409939083</v>
      </c>
    </row>
    <row r="2252" spans="2:3" x14ac:dyDescent="0.25">
      <c r="B2252" s="260">
        <v>2189</v>
      </c>
      <c r="C2252" s="259">
        <v>141.14947139380325</v>
      </c>
    </row>
    <row r="2253" spans="2:3" x14ac:dyDescent="0.25">
      <c r="B2253" s="260">
        <v>2190</v>
      </c>
      <c r="C2253" s="259">
        <v>118.80594413553291</v>
      </c>
    </row>
    <row r="2254" spans="2:3" x14ac:dyDescent="0.25">
      <c r="B2254" s="260">
        <v>2191</v>
      </c>
      <c r="C2254" s="259">
        <v>140.78300625549679</v>
      </c>
    </row>
    <row r="2255" spans="2:3" x14ac:dyDescent="0.25">
      <c r="B2255" s="260">
        <v>2192</v>
      </c>
      <c r="C2255" s="259">
        <v>112.71451894024089</v>
      </c>
    </row>
    <row r="2256" spans="2:3" x14ac:dyDescent="0.25">
      <c r="B2256" s="260">
        <v>2193</v>
      </c>
      <c r="C2256" s="259">
        <v>131.33086524252826</v>
      </c>
    </row>
    <row r="2257" spans="2:3" x14ac:dyDescent="0.25">
      <c r="B2257" s="260">
        <v>2194</v>
      </c>
      <c r="C2257" s="259">
        <v>93.896728179423462</v>
      </c>
    </row>
    <row r="2258" spans="2:3" x14ac:dyDescent="0.25">
      <c r="B2258" s="260">
        <v>2195</v>
      </c>
      <c r="C2258" s="259">
        <v>145.38602249202313</v>
      </c>
    </row>
    <row r="2259" spans="2:3" x14ac:dyDescent="0.25">
      <c r="B2259" s="260">
        <v>2196</v>
      </c>
      <c r="C2259" s="259">
        <v>107.6709935365859</v>
      </c>
    </row>
    <row r="2260" spans="2:3" x14ac:dyDescent="0.25">
      <c r="B2260" s="260">
        <v>2197</v>
      </c>
      <c r="C2260" s="259">
        <v>121.36942693441033</v>
      </c>
    </row>
    <row r="2261" spans="2:3" x14ac:dyDescent="0.25">
      <c r="B2261" s="260">
        <v>2198</v>
      </c>
      <c r="C2261" s="259">
        <v>121.85047298329144</v>
      </c>
    </row>
    <row r="2262" spans="2:3" x14ac:dyDescent="0.25">
      <c r="B2262" s="260">
        <v>2199</v>
      </c>
      <c r="C2262" s="259">
        <v>135.03983664450476</v>
      </c>
    </row>
    <row r="2263" spans="2:3" x14ac:dyDescent="0.25">
      <c r="B2263" s="260">
        <v>2200</v>
      </c>
      <c r="C2263" s="259">
        <v>132.77694488581801</v>
      </c>
    </row>
    <row r="2264" spans="2:3" x14ac:dyDescent="0.25">
      <c r="B2264" s="260">
        <v>2201</v>
      </c>
      <c r="C2264" s="259">
        <v>117.63259153048746</v>
      </c>
    </row>
    <row r="2265" spans="2:3" x14ac:dyDescent="0.25">
      <c r="B2265" s="260">
        <v>2202</v>
      </c>
      <c r="C2265" s="259">
        <v>114.98167539422779</v>
      </c>
    </row>
    <row r="2266" spans="2:3" x14ac:dyDescent="0.25">
      <c r="B2266" s="260">
        <v>2203</v>
      </c>
      <c r="C2266" s="259">
        <v>133.78439145456218</v>
      </c>
    </row>
    <row r="2267" spans="2:3" x14ac:dyDescent="0.25">
      <c r="B2267" s="260">
        <v>2204</v>
      </c>
      <c r="C2267" s="259">
        <v>140.94772155112531</v>
      </c>
    </row>
    <row r="2268" spans="2:3" x14ac:dyDescent="0.25">
      <c r="B2268" s="260">
        <v>2205</v>
      </c>
      <c r="C2268" s="259">
        <v>92.146497538692046</v>
      </c>
    </row>
    <row r="2269" spans="2:3" x14ac:dyDescent="0.25">
      <c r="B2269" s="260">
        <v>2206</v>
      </c>
      <c r="C2269" s="259">
        <v>122.60252275076697</v>
      </c>
    </row>
    <row r="2270" spans="2:3" x14ac:dyDescent="0.25">
      <c r="B2270" s="260">
        <v>2207</v>
      </c>
      <c r="C2270" s="259">
        <v>105.37056023040962</v>
      </c>
    </row>
    <row r="2271" spans="2:3" x14ac:dyDescent="0.25">
      <c r="B2271" s="260">
        <v>2208</v>
      </c>
      <c r="C2271" s="259">
        <v>95.733067672803173</v>
      </c>
    </row>
    <row r="2272" spans="2:3" x14ac:dyDescent="0.25">
      <c r="B2272" s="260">
        <v>2209</v>
      </c>
      <c r="C2272" s="259">
        <v>104.94403971809008</v>
      </c>
    </row>
    <row r="2273" spans="2:3" x14ac:dyDescent="0.25">
      <c r="B2273" s="260">
        <v>2210</v>
      </c>
      <c r="C2273" s="259">
        <v>135.13434759747824</v>
      </c>
    </row>
    <row r="2274" spans="2:3" x14ac:dyDescent="0.25">
      <c r="B2274" s="260">
        <v>2211</v>
      </c>
      <c r="C2274" s="259">
        <v>91.713423538499597</v>
      </c>
    </row>
    <row r="2275" spans="2:3" x14ac:dyDescent="0.25">
      <c r="B2275" s="260">
        <v>2212</v>
      </c>
      <c r="C2275" s="259">
        <v>130.58463039519717</v>
      </c>
    </row>
    <row r="2276" spans="2:3" x14ac:dyDescent="0.25">
      <c r="B2276" s="260">
        <v>2213</v>
      </c>
      <c r="C2276" s="259">
        <v>136.83011850773181</v>
      </c>
    </row>
    <row r="2277" spans="2:3" x14ac:dyDescent="0.25">
      <c r="B2277" s="260">
        <v>2214</v>
      </c>
      <c r="C2277" s="259">
        <v>141.86608441906913</v>
      </c>
    </row>
    <row r="2278" spans="2:3" x14ac:dyDescent="0.25">
      <c r="B2278" s="260">
        <v>2215</v>
      </c>
      <c r="C2278" s="259">
        <v>138.25053142248902</v>
      </c>
    </row>
    <row r="2279" spans="2:3" x14ac:dyDescent="0.25">
      <c r="B2279" s="260">
        <v>2216</v>
      </c>
      <c r="C2279" s="259">
        <v>91.21541736717117</v>
      </c>
    </row>
    <row r="2280" spans="2:3" x14ac:dyDescent="0.25">
      <c r="B2280" s="260">
        <v>2217</v>
      </c>
      <c r="C2280" s="259">
        <v>92.700999748898084</v>
      </c>
    </row>
    <row r="2281" spans="2:3" x14ac:dyDescent="0.25">
      <c r="B2281" s="260">
        <v>2218</v>
      </c>
      <c r="C2281" s="259">
        <v>109.78214885802959</v>
      </c>
    </row>
    <row r="2282" spans="2:3" x14ac:dyDescent="0.25">
      <c r="B2282" s="260">
        <v>2219</v>
      </c>
      <c r="C2282" s="259">
        <v>137.02311253410727</v>
      </c>
    </row>
    <row r="2283" spans="2:3" x14ac:dyDescent="0.25">
      <c r="B2283" s="260">
        <v>2220</v>
      </c>
      <c r="C2283" s="259">
        <v>135.95808972901381</v>
      </c>
    </row>
    <row r="2284" spans="2:3" x14ac:dyDescent="0.25">
      <c r="B2284" s="260">
        <v>2221</v>
      </c>
      <c r="C2284" s="259">
        <v>113.59461533149783</v>
      </c>
    </row>
    <row r="2285" spans="2:3" x14ac:dyDescent="0.25">
      <c r="B2285" s="260">
        <v>2222</v>
      </c>
      <c r="C2285" s="259">
        <v>148.17712080947507</v>
      </c>
    </row>
    <row r="2286" spans="2:3" x14ac:dyDescent="0.25">
      <c r="B2286" s="260">
        <v>2223</v>
      </c>
      <c r="C2286" s="259">
        <v>136.02407557760526</v>
      </c>
    </row>
    <row r="2287" spans="2:3" x14ac:dyDescent="0.25">
      <c r="B2287" s="260">
        <v>2224</v>
      </c>
      <c r="C2287" s="259">
        <v>135.64002296938841</v>
      </c>
    </row>
    <row r="2288" spans="2:3" x14ac:dyDescent="0.25">
      <c r="B2288" s="260">
        <v>2225</v>
      </c>
      <c r="C2288" s="259">
        <v>114.25085400646303</v>
      </c>
    </row>
    <row r="2289" spans="2:3" x14ac:dyDescent="0.25">
      <c r="B2289" s="260">
        <v>2226</v>
      </c>
      <c r="C2289" s="259">
        <v>108.14228214103902</v>
      </c>
    </row>
    <row r="2290" spans="2:3" x14ac:dyDescent="0.25">
      <c r="B2290" s="260">
        <v>2227</v>
      </c>
      <c r="C2290" s="259">
        <v>78.17753241580958</v>
      </c>
    </row>
    <row r="2291" spans="2:3" x14ac:dyDescent="0.25">
      <c r="B2291" s="260">
        <v>2228</v>
      </c>
      <c r="C2291" s="259">
        <v>118.46739678806432</v>
      </c>
    </row>
    <row r="2292" spans="2:3" x14ac:dyDescent="0.25">
      <c r="B2292" s="260">
        <v>2229</v>
      </c>
      <c r="C2292" s="259">
        <v>150.4589026491812</v>
      </c>
    </row>
    <row r="2293" spans="2:3" x14ac:dyDescent="0.25">
      <c r="B2293" s="260">
        <v>2230</v>
      </c>
      <c r="C2293" s="259">
        <v>117.54418135123242</v>
      </c>
    </row>
    <row r="2294" spans="2:3" x14ac:dyDescent="0.25">
      <c r="B2294" s="260">
        <v>2231</v>
      </c>
      <c r="C2294" s="259">
        <v>111.27820285156693</v>
      </c>
    </row>
    <row r="2295" spans="2:3" x14ac:dyDescent="0.25">
      <c r="B2295" s="260">
        <v>2232</v>
      </c>
      <c r="C2295" s="259">
        <v>169.49473341629792</v>
      </c>
    </row>
    <row r="2296" spans="2:3" x14ac:dyDescent="0.25">
      <c r="B2296" s="260">
        <v>2233</v>
      </c>
      <c r="C2296" s="259">
        <v>149.80515897985475</v>
      </c>
    </row>
    <row r="2297" spans="2:3" x14ac:dyDescent="0.25">
      <c r="B2297" s="260">
        <v>2234</v>
      </c>
      <c r="C2297" s="259">
        <v>147.34224903785895</v>
      </c>
    </row>
    <row r="2298" spans="2:3" x14ac:dyDescent="0.25">
      <c r="B2298" s="260">
        <v>2235</v>
      </c>
      <c r="C2298" s="259">
        <v>158.25140814351528</v>
      </c>
    </row>
    <row r="2299" spans="2:3" x14ac:dyDescent="0.25">
      <c r="B2299" s="260">
        <v>2236</v>
      </c>
      <c r="C2299" s="259">
        <v>98.149025137211311</v>
      </c>
    </row>
    <row r="2300" spans="2:3" x14ac:dyDescent="0.25">
      <c r="B2300" s="260">
        <v>2237</v>
      </c>
      <c r="C2300" s="259">
        <v>57.601682862104205</v>
      </c>
    </row>
    <row r="2301" spans="2:3" x14ac:dyDescent="0.25">
      <c r="B2301" s="260">
        <v>2238</v>
      </c>
      <c r="C2301" s="259">
        <v>114.28849765046134</v>
      </c>
    </row>
    <row r="2302" spans="2:3" x14ac:dyDescent="0.25">
      <c r="B2302" s="260">
        <v>2239</v>
      </c>
      <c r="C2302" s="259">
        <v>186.3543302712533</v>
      </c>
    </row>
    <row r="2303" spans="2:3" x14ac:dyDescent="0.25">
      <c r="B2303" s="260">
        <v>2240</v>
      </c>
      <c r="C2303" s="259">
        <v>144.14841512731635</v>
      </c>
    </row>
    <row r="2304" spans="2:3" x14ac:dyDescent="0.25">
      <c r="B2304" s="260">
        <v>2241</v>
      </c>
      <c r="C2304" s="259">
        <v>120.68630138790731</v>
      </c>
    </row>
    <row r="2305" spans="2:3" x14ac:dyDescent="0.25">
      <c r="B2305" s="260">
        <v>2242</v>
      </c>
      <c r="C2305" s="259">
        <v>137.47149315795787</v>
      </c>
    </row>
    <row r="2306" spans="2:3" x14ac:dyDescent="0.25">
      <c r="B2306" s="260">
        <v>2243</v>
      </c>
      <c r="C2306" s="259">
        <v>130.11298976324156</v>
      </c>
    </row>
    <row r="2307" spans="2:3" x14ac:dyDescent="0.25">
      <c r="B2307" s="260">
        <v>2244</v>
      </c>
      <c r="C2307" s="259">
        <v>113.78146263480961</v>
      </c>
    </row>
    <row r="2308" spans="2:3" x14ac:dyDescent="0.25">
      <c r="B2308" s="260">
        <v>2245</v>
      </c>
      <c r="C2308" s="259">
        <v>107.87781182323191</v>
      </c>
    </row>
    <row r="2309" spans="2:3" x14ac:dyDescent="0.25">
      <c r="B2309" s="260">
        <v>2246</v>
      </c>
      <c r="C2309" s="259">
        <v>92.080156811770706</v>
      </c>
    </row>
    <row r="2310" spans="2:3" x14ac:dyDescent="0.25">
      <c r="B2310" s="260">
        <v>2247</v>
      </c>
      <c r="C2310" s="259">
        <v>119.94148202347731</v>
      </c>
    </row>
    <row r="2311" spans="2:3" x14ac:dyDescent="0.25">
      <c r="B2311" s="260">
        <v>2248</v>
      </c>
      <c r="C2311" s="259">
        <v>136.12744023359517</v>
      </c>
    </row>
    <row r="2312" spans="2:3" x14ac:dyDescent="0.25">
      <c r="B2312" s="260">
        <v>2249</v>
      </c>
      <c r="C2312" s="259">
        <v>117.06058457350125</v>
      </c>
    </row>
    <row r="2313" spans="2:3" x14ac:dyDescent="0.25">
      <c r="B2313" s="260">
        <v>2250</v>
      </c>
      <c r="C2313" s="259">
        <v>111.42284769990138</v>
      </c>
    </row>
    <row r="2314" spans="2:3" x14ac:dyDescent="0.25">
      <c r="B2314" s="260">
        <v>2251</v>
      </c>
      <c r="C2314" s="259">
        <v>137.90557777074852</v>
      </c>
    </row>
    <row r="2315" spans="2:3" x14ac:dyDescent="0.25">
      <c r="B2315" s="260">
        <v>2252</v>
      </c>
      <c r="C2315" s="259">
        <v>103.57762856266714</v>
      </c>
    </row>
    <row r="2316" spans="2:3" x14ac:dyDescent="0.25">
      <c r="B2316" s="260">
        <v>2253</v>
      </c>
      <c r="C2316" s="259">
        <v>118.40575954169533</v>
      </c>
    </row>
    <row r="2317" spans="2:3" x14ac:dyDescent="0.25">
      <c r="B2317" s="260">
        <v>2254</v>
      </c>
      <c r="C2317" s="259">
        <v>118.53485205163115</v>
      </c>
    </row>
    <row r="2318" spans="2:3" x14ac:dyDescent="0.25">
      <c r="B2318" s="260">
        <v>2255</v>
      </c>
      <c r="C2318" s="259">
        <v>156.24394878222245</v>
      </c>
    </row>
    <row r="2319" spans="2:3" x14ac:dyDescent="0.25">
      <c r="B2319" s="260">
        <v>2256</v>
      </c>
      <c r="C2319" s="259">
        <v>118.04925285430451</v>
      </c>
    </row>
    <row r="2320" spans="2:3" x14ac:dyDescent="0.25">
      <c r="B2320" s="260">
        <v>2257</v>
      </c>
      <c r="C2320" s="259">
        <v>129.60072948465503</v>
      </c>
    </row>
    <row r="2321" spans="2:3" x14ac:dyDescent="0.25">
      <c r="B2321" s="260">
        <v>2258</v>
      </c>
      <c r="C2321" s="259">
        <v>133.35634036564406</v>
      </c>
    </row>
    <row r="2322" spans="2:3" x14ac:dyDescent="0.25">
      <c r="B2322" s="260">
        <v>2259</v>
      </c>
      <c r="C2322" s="259">
        <v>129.49398519259785</v>
      </c>
    </row>
    <row r="2323" spans="2:3" x14ac:dyDescent="0.25">
      <c r="B2323" s="260">
        <v>2260</v>
      </c>
      <c r="C2323" s="259">
        <v>147.90166915396281</v>
      </c>
    </row>
    <row r="2324" spans="2:3" x14ac:dyDescent="0.25">
      <c r="B2324" s="260">
        <v>2261</v>
      </c>
      <c r="C2324" s="259">
        <v>111.26022501716855</v>
      </c>
    </row>
    <row r="2325" spans="2:3" x14ac:dyDescent="0.25">
      <c r="B2325" s="260">
        <v>2262</v>
      </c>
      <c r="C2325" s="259">
        <v>148.86127411565428</v>
      </c>
    </row>
    <row r="2326" spans="2:3" x14ac:dyDescent="0.25">
      <c r="B2326" s="260">
        <v>2263</v>
      </c>
      <c r="C2326" s="259">
        <v>101.7519399477174</v>
      </c>
    </row>
    <row r="2327" spans="2:3" x14ac:dyDescent="0.25">
      <c r="B2327" s="260">
        <v>2264</v>
      </c>
      <c r="C2327" s="259">
        <v>82.797673887568578</v>
      </c>
    </row>
    <row r="2328" spans="2:3" x14ac:dyDescent="0.25">
      <c r="B2328" s="260">
        <v>2265</v>
      </c>
      <c r="C2328" s="259">
        <v>124.31040654427441</v>
      </c>
    </row>
    <row r="2329" spans="2:3" x14ac:dyDescent="0.25">
      <c r="B2329" s="260">
        <v>2266</v>
      </c>
      <c r="C2329" s="259">
        <v>141.91767805860155</v>
      </c>
    </row>
    <row r="2330" spans="2:3" x14ac:dyDescent="0.25">
      <c r="B2330" s="260">
        <v>2267</v>
      </c>
      <c r="C2330" s="259">
        <v>104.97194293762031</v>
      </c>
    </row>
    <row r="2331" spans="2:3" x14ac:dyDescent="0.25">
      <c r="B2331" s="260">
        <v>2268</v>
      </c>
      <c r="C2331" s="259">
        <v>87.504916068046128</v>
      </c>
    </row>
    <row r="2332" spans="2:3" x14ac:dyDescent="0.25">
      <c r="B2332" s="260">
        <v>2269</v>
      </c>
      <c r="C2332" s="259">
        <v>128.19436882125765</v>
      </c>
    </row>
    <row r="2333" spans="2:3" x14ac:dyDescent="0.25">
      <c r="B2333" s="260">
        <v>2270</v>
      </c>
      <c r="C2333" s="259">
        <v>134.2823806692536</v>
      </c>
    </row>
    <row r="2334" spans="2:3" x14ac:dyDescent="0.25">
      <c r="B2334" s="260">
        <v>2271</v>
      </c>
      <c r="C2334" s="259">
        <v>137.7285814172651</v>
      </c>
    </row>
    <row r="2335" spans="2:3" x14ac:dyDescent="0.25">
      <c r="B2335" s="260">
        <v>2272</v>
      </c>
      <c r="C2335" s="259">
        <v>118.74957532514669</v>
      </c>
    </row>
    <row r="2336" spans="2:3" x14ac:dyDescent="0.25">
      <c r="B2336" s="260">
        <v>2273</v>
      </c>
      <c r="C2336" s="259">
        <v>100.26548011721611</v>
      </c>
    </row>
    <row r="2337" spans="2:3" x14ac:dyDescent="0.25">
      <c r="B2337" s="260">
        <v>2274</v>
      </c>
      <c r="C2337" s="259">
        <v>120.47169510970859</v>
      </c>
    </row>
    <row r="2338" spans="2:3" x14ac:dyDescent="0.25">
      <c r="B2338" s="260">
        <v>2275</v>
      </c>
      <c r="C2338" s="259">
        <v>132.64041709039819</v>
      </c>
    </row>
    <row r="2339" spans="2:3" x14ac:dyDescent="0.25">
      <c r="B2339" s="260">
        <v>2276</v>
      </c>
      <c r="C2339" s="259">
        <v>102.7706017985046</v>
      </c>
    </row>
    <row r="2340" spans="2:3" x14ac:dyDescent="0.25">
      <c r="B2340" s="260">
        <v>2277</v>
      </c>
      <c r="C2340" s="259">
        <v>80.846105295392533</v>
      </c>
    </row>
    <row r="2341" spans="2:3" x14ac:dyDescent="0.25">
      <c r="B2341" s="260">
        <v>2278</v>
      </c>
      <c r="C2341" s="259">
        <v>116.11125707514734</v>
      </c>
    </row>
    <row r="2342" spans="2:3" x14ac:dyDescent="0.25">
      <c r="B2342" s="260">
        <v>2279</v>
      </c>
      <c r="C2342" s="259">
        <v>161.39535141457287</v>
      </c>
    </row>
    <row r="2343" spans="2:3" x14ac:dyDescent="0.25">
      <c r="B2343" s="260">
        <v>2280</v>
      </c>
      <c r="C2343" s="259">
        <v>93.762019572118106</v>
      </c>
    </row>
    <row r="2344" spans="2:3" x14ac:dyDescent="0.25">
      <c r="B2344" s="260">
        <v>2281</v>
      </c>
      <c r="C2344" s="259">
        <v>110.00931896773254</v>
      </c>
    </row>
    <row r="2345" spans="2:3" x14ac:dyDescent="0.25">
      <c r="B2345" s="260">
        <v>2282</v>
      </c>
      <c r="C2345" s="259">
        <v>109.35861925041839</v>
      </c>
    </row>
    <row r="2346" spans="2:3" x14ac:dyDescent="0.25">
      <c r="B2346" s="260">
        <v>2283</v>
      </c>
      <c r="C2346" s="259">
        <v>78.348073766633661</v>
      </c>
    </row>
    <row r="2347" spans="2:3" x14ac:dyDescent="0.25">
      <c r="B2347" s="260">
        <v>2284</v>
      </c>
      <c r="C2347" s="259">
        <v>102.99062556982427</v>
      </c>
    </row>
    <row r="2348" spans="2:3" x14ac:dyDescent="0.25">
      <c r="B2348" s="260">
        <v>2285</v>
      </c>
      <c r="C2348" s="259">
        <v>94.885386006939498</v>
      </c>
    </row>
    <row r="2349" spans="2:3" x14ac:dyDescent="0.25">
      <c r="B2349" s="260">
        <v>2286</v>
      </c>
      <c r="C2349" s="259">
        <v>140.87004187723906</v>
      </c>
    </row>
    <row r="2350" spans="2:3" x14ac:dyDescent="0.25">
      <c r="B2350" s="260">
        <v>2287</v>
      </c>
      <c r="C2350" s="259">
        <v>125.5626132558486</v>
      </c>
    </row>
    <row r="2351" spans="2:3" x14ac:dyDescent="0.25">
      <c r="B2351" s="260">
        <v>2288</v>
      </c>
      <c r="C2351" s="259">
        <v>132.14663577343137</v>
      </c>
    </row>
    <row r="2352" spans="2:3" x14ac:dyDescent="0.25">
      <c r="B2352" s="260">
        <v>2289</v>
      </c>
      <c r="C2352" s="259">
        <v>149.70416867449862</v>
      </c>
    </row>
    <row r="2353" spans="2:3" x14ac:dyDescent="0.25">
      <c r="B2353" s="260">
        <v>2290</v>
      </c>
      <c r="C2353" s="259">
        <v>96.655368991192177</v>
      </c>
    </row>
    <row r="2354" spans="2:3" x14ac:dyDescent="0.25">
      <c r="B2354" s="260">
        <v>2291</v>
      </c>
      <c r="C2354" s="259">
        <v>85.052396456589832</v>
      </c>
    </row>
    <row r="2355" spans="2:3" x14ac:dyDescent="0.25">
      <c r="B2355" s="260">
        <v>2292</v>
      </c>
      <c r="C2355" s="259">
        <v>96.087747343649113</v>
      </c>
    </row>
    <row r="2356" spans="2:3" x14ac:dyDescent="0.25">
      <c r="B2356" s="260">
        <v>2293</v>
      </c>
      <c r="C2356" s="259">
        <v>126.83077785619761</v>
      </c>
    </row>
    <row r="2357" spans="2:3" x14ac:dyDescent="0.25">
      <c r="B2357" s="260">
        <v>2294</v>
      </c>
      <c r="C2357" s="259">
        <v>105.83974322080135</v>
      </c>
    </row>
    <row r="2358" spans="2:3" x14ac:dyDescent="0.25">
      <c r="B2358" s="260">
        <v>2295</v>
      </c>
      <c r="C2358" s="259">
        <v>127.53280435752983</v>
      </c>
    </row>
    <row r="2359" spans="2:3" x14ac:dyDescent="0.25">
      <c r="B2359" s="260">
        <v>2296</v>
      </c>
      <c r="C2359" s="259">
        <v>124.98510018655648</v>
      </c>
    </row>
    <row r="2360" spans="2:3" x14ac:dyDescent="0.25">
      <c r="B2360" s="260">
        <v>2297</v>
      </c>
      <c r="C2360" s="259">
        <v>94.402890303471594</v>
      </c>
    </row>
    <row r="2361" spans="2:3" x14ac:dyDescent="0.25">
      <c r="B2361" s="260">
        <v>2298</v>
      </c>
      <c r="C2361" s="259">
        <v>112.01370942085302</v>
      </c>
    </row>
    <row r="2362" spans="2:3" x14ac:dyDescent="0.25">
      <c r="B2362" s="260">
        <v>2299</v>
      </c>
      <c r="C2362" s="259">
        <v>72.74378340900148</v>
      </c>
    </row>
    <row r="2363" spans="2:3" x14ac:dyDescent="0.25">
      <c r="B2363" s="260">
        <v>2300</v>
      </c>
      <c r="C2363" s="259">
        <v>110.28920516612899</v>
      </c>
    </row>
    <row r="2364" spans="2:3" x14ac:dyDescent="0.25">
      <c r="B2364" s="260">
        <v>2301</v>
      </c>
      <c r="C2364" s="259">
        <v>127.22670440890398</v>
      </c>
    </row>
    <row r="2365" spans="2:3" x14ac:dyDescent="0.25">
      <c r="B2365" s="260">
        <v>2302</v>
      </c>
      <c r="C2365" s="259">
        <v>114.54100119482999</v>
      </c>
    </row>
    <row r="2366" spans="2:3" x14ac:dyDescent="0.25">
      <c r="B2366" s="260">
        <v>2303</v>
      </c>
      <c r="C2366" s="259">
        <v>119.12639713783081</v>
      </c>
    </row>
    <row r="2367" spans="2:3" x14ac:dyDescent="0.25">
      <c r="B2367" s="260">
        <v>2304</v>
      </c>
      <c r="C2367" s="259">
        <v>147.39626372575248</v>
      </c>
    </row>
    <row r="2368" spans="2:3" x14ac:dyDescent="0.25">
      <c r="B2368" s="260">
        <v>2305</v>
      </c>
      <c r="C2368" s="259">
        <v>135.94949245588401</v>
      </c>
    </row>
    <row r="2369" spans="2:3" x14ac:dyDescent="0.25">
      <c r="B2369" s="260">
        <v>2306</v>
      </c>
      <c r="C2369" s="259">
        <v>108.25686585801401</v>
      </c>
    </row>
    <row r="2370" spans="2:3" x14ac:dyDescent="0.25">
      <c r="B2370" s="260">
        <v>2307</v>
      </c>
      <c r="C2370" s="259">
        <v>90.239553224074925</v>
      </c>
    </row>
    <row r="2371" spans="2:3" x14ac:dyDescent="0.25">
      <c r="B2371" s="260">
        <v>2308</v>
      </c>
      <c r="C2371" s="259">
        <v>169.66743236109261</v>
      </c>
    </row>
    <row r="2372" spans="2:3" x14ac:dyDescent="0.25">
      <c r="B2372" s="260">
        <v>2309</v>
      </c>
      <c r="C2372" s="259">
        <v>117.83102806720241</v>
      </c>
    </row>
    <row r="2373" spans="2:3" x14ac:dyDescent="0.25">
      <c r="B2373" s="260">
        <v>2310</v>
      </c>
      <c r="C2373" s="259">
        <v>117.91118291466951</v>
      </c>
    </row>
    <row r="2374" spans="2:3" x14ac:dyDescent="0.25">
      <c r="B2374" s="260">
        <v>2311</v>
      </c>
      <c r="C2374" s="259">
        <v>139.04752482333168</v>
      </c>
    </row>
    <row r="2375" spans="2:3" x14ac:dyDescent="0.25">
      <c r="B2375" s="260">
        <v>2312</v>
      </c>
      <c r="C2375" s="259">
        <v>146.03306412401241</v>
      </c>
    </row>
    <row r="2376" spans="2:3" x14ac:dyDescent="0.25">
      <c r="B2376" s="260">
        <v>2313</v>
      </c>
      <c r="C2376" s="259">
        <v>94.052701538273141</v>
      </c>
    </row>
    <row r="2377" spans="2:3" x14ac:dyDescent="0.25">
      <c r="B2377" s="260">
        <v>2314</v>
      </c>
      <c r="C2377" s="259">
        <v>134.48355968145606</v>
      </c>
    </row>
    <row r="2378" spans="2:3" x14ac:dyDescent="0.25">
      <c r="B2378" s="260">
        <v>2315</v>
      </c>
      <c r="C2378" s="259">
        <v>106.97506023988319</v>
      </c>
    </row>
    <row r="2379" spans="2:3" x14ac:dyDescent="0.25">
      <c r="B2379" s="260">
        <v>2316</v>
      </c>
      <c r="C2379" s="259">
        <v>137.20385512075603</v>
      </c>
    </row>
    <row r="2380" spans="2:3" x14ac:dyDescent="0.25">
      <c r="B2380" s="260">
        <v>2317</v>
      </c>
      <c r="C2380" s="259">
        <v>109.62029123780967</v>
      </c>
    </row>
    <row r="2381" spans="2:3" x14ac:dyDescent="0.25">
      <c r="B2381" s="260">
        <v>2318</v>
      </c>
      <c r="C2381" s="259">
        <v>129.79205714051795</v>
      </c>
    </row>
    <row r="2382" spans="2:3" x14ac:dyDescent="0.25">
      <c r="B2382" s="260">
        <v>2319</v>
      </c>
      <c r="C2382" s="259">
        <v>127.87956438854121</v>
      </c>
    </row>
    <row r="2383" spans="2:3" x14ac:dyDescent="0.25">
      <c r="B2383" s="260">
        <v>2320</v>
      </c>
      <c r="C2383" s="259">
        <v>145.96749759328577</v>
      </c>
    </row>
    <row r="2384" spans="2:3" x14ac:dyDescent="0.25">
      <c r="B2384" s="260">
        <v>2321</v>
      </c>
      <c r="C2384" s="259">
        <v>138.95607063256418</v>
      </c>
    </row>
    <row r="2385" spans="2:3" x14ac:dyDescent="0.25">
      <c r="B2385" s="260">
        <v>2322</v>
      </c>
      <c r="C2385" s="259">
        <v>172.66287849143603</v>
      </c>
    </row>
    <row r="2386" spans="2:3" x14ac:dyDescent="0.25">
      <c r="B2386" s="260">
        <v>2323</v>
      </c>
      <c r="C2386" s="259">
        <v>127.84575541704388</v>
      </c>
    </row>
    <row r="2387" spans="2:3" x14ac:dyDescent="0.25">
      <c r="B2387" s="260">
        <v>2324</v>
      </c>
      <c r="C2387" s="259">
        <v>117.93075028217271</v>
      </c>
    </row>
    <row r="2388" spans="2:3" x14ac:dyDescent="0.25">
      <c r="B2388" s="260">
        <v>2325</v>
      </c>
      <c r="C2388" s="259">
        <v>115.82931555609764</v>
      </c>
    </row>
    <row r="2389" spans="2:3" x14ac:dyDescent="0.25">
      <c r="B2389" s="260">
        <v>2326</v>
      </c>
      <c r="C2389" s="259">
        <v>87.870279650377071</v>
      </c>
    </row>
    <row r="2390" spans="2:3" x14ac:dyDescent="0.25">
      <c r="B2390" s="260">
        <v>2327</v>
      </c>
      <c r="C2390" s="259">
        <v>108.98231748291602</v>
      </c>
    </row>
    <row r="2391" spans="2:3" x14ac:dyDescent="0.25">
      <c r="B2391" s="260">
        <v>2328</v>
      </c>
      <c r="C2391" s="259">
        <v>128.1958725185539</v>
      </c>
    </row>
    <row r="2392" spans="2:3" x14ac:dyDescent="0.25">
      <c r="B2392" s="260">
        <v>2329</v>
      </c>
      <c r="C2392" s="259">
        <v>151.37221962785725</v>
      </c>
    </row>
    <row r="2393" spans="2:3" x14ac:dyDescent="0.25">
      <c r="B2393" s="260">
        <v>2330</v>
      </c>
      <c r="C2393" s="259">
        <v>128.47736025621438</v>
      </c>
    </row>
    <row r="2394" spans="2:3" x14ac:dyDescent="0.25">
      <c r="B2394" s="260">
        <v>2331</v>
      </c>
      <c r="C2394" s="259">
        <v>122.79369856051738</v>
      </c>
    </row>
    <row r="2395" spans="2:3" x14ac:dyDescent="0.25">
      <c r="B2395" s="260">
        <v>2332</v>
      </c>
      <c r="C2395" s="259">
        <v>89.097155720271957</v>
      </c>
    </row>
    <row r="2396" spans="2:3" x14ac:dyDescent="0.25">
      <c r="B2396" s="260">
        <v>2333</v>
      </c>
      <c r="C2396" s="259">
        <v>118.02093732578328</v>
      </c>
    </row>
    <row r="2397" spans="2:3" x14ac:dyDescent="0.25">
      <c r="B2397" s="260">
        <v>2334</v>
      </c>
      <c r="C2397" s="259">
        <v>115.29702175922296</v>
      </c>
    </row>
    <row r="2398" spans="2:3" x14ac:dyDescent="0.25">
      <c r="B2398" s="260">
        <v>2335</v>
      </c>
      <c r="C2398" s="259">
        <v>102.43205491407696</v>
      </c>
    </row>
    <row r="2399" spans="2:3" x14ac:dyDescent="0.25">
      <c r="B2399" s="260">
        <v>2336</v>
      </c>
      <c r="C2399" s="259">
        <v>109.86920683569181</v>
      </c>
    </row>
    <row r="2400" spans="2:3" x14ac:dyDescent="0.25">
      <c r="B2400" s="260">
        <v>2337</v>
      </c>
      <c r="C2400" s="259">
        <v>101.46547868703939</v>
      </c>
    </row>
    <row r="2401" spans="2:3" x14ac:dyDescent="0.25">
      <c r="B2401" s="260">
        <v>2338</v>
      </c>
      <c r="C2401" s="259">
        <v>120.8808219554018</v>
      </c>
    </row>
    <row r="2402" spans="2:3" x14ac:dyDescent="0.25">
      <c r="B2402" s="260">
        <v>2339</v>
      </c>
      <c r="C2402" s="259">
        <v>108.64442697694949</v>
      </c>
    </row>
    <row r="2403" spans="2:3" x14ac:dyDescent="0.25">
      <c r="B2403" s="260">
        <v>2340</v>
      </c>
      <c r="C2403" s="259">
        <v>114.78013591416654</v>
      </c>
    </row>
    <row r="2404" spans="2:3" x14ac:dyDescent="0.25">
      <c r="B2404" s="260">
        <v>2341</v>
      </c>
      <c r="C2404" s="259">
        <v>104.65413441202178</v>
      </c>
    </row>
    <row r="2405" spans="2:3" x14ac:dyDescent="0.25">
      <c r="B2405" s="260">
        <v>2342</v>
      </c>
      <c r="C2405" s="259">
        <v>113.14701724197269</v>
      </c>
    </row>
    <row r="2406" spans="2:3" x14ac:dyDescent="0.25">
      <c r="B2406" s="260">
        <v>2343</v>
      </c>
      <c r="C2406" s="259">
        <v>169.77030946290671</v>
      </c>
    </row>
    <row r="2407" spans="2:3" x14ac:dyDescent="0.25">
      <c r="B2407" s="260">
        <v>2344</v>
      </c>
      <c r="C2407" s="259">
        <v>100.22016406981925</v>
      </c>
    </row>
    <row r="2408" spans="2:3" x14ac:dyDescent="0.25">
      <c r="B2408" s="260">
        <v>2345</v>
      </c>
      <c r="C2408" s="259">
        <v>86.444632003616491</v>
      </c>
    </row>
    <row r="2409" spans="2:3" x14ac:dyDescent="0.25">
      <c r="B2409" s="260">
        <v>2346</v>
      </c>
      <c r="C2409" s="259">
        <v>100.13441105343686</v>
      </c>
    </row>
    <row r="2410" spans="2:3" x14ac:dyDescent="0.25">
      <c r="B2410" s="260">
        <v>2347</v>
      </c>
      <c r="C2410" s="259">
        <v>159.10967912160663</v>
      </c>
    </row>
    <row r="2411" spans="2:3" x14ac:dyDescent="0.25">
      <c r="B2411" s="260">
        <v>2348</v>
      </c>
      <c r="C2411" s="259">
        <v>82.121020916930462</v>
      </c>
    </row>
    <row r="2412" spans="2:3" x14ac:dyDescent="0.25">
      <c r="B2412" s="260">
        <v>2349</v>
      </c>
      <c r="C2412" s="259">
        <v>165.54569834476098</v>
      </c>
    </row>
    <row r="2413" spans="2:3" x14ac:dyDescent="0.25">
      <c r="B2413" s="260">
        <v>2350</v>
      </c>
      <c r="C2413" s="259">
        <v>133.21695394676618</v>
      </c>
    </row>
    <row r="2414" spans="2:3" x14ac:dyDescent="0.25">
      <c r="B2414" s="260">
        <v>2351</v>
      </c>
      <c r="C2414" s="259">
        <v>106.61007501409929</v>
      </c>
    </row>
    <row r="2415" spans="2:3" x14ac:dyDescent="0.25">
      <c r="B2415" s="260">
        <v>2352</v>
      </c>
      <c r="C2415" s="259">
        <v>160.76134975283145</v>
      </c>
    </row>
    <row r="2416" spans="2:3" x14ac:dyDescent="0.25">
      <c r="B2416" s="260">
        <v>2353</v>
      </c>
      <c r="C2416" s="259">
        <v>123.19240278730372</v>
      </c>
    </row>
    <row r="2417" spans="2:3" x14ac:dyDescent="0.25">
      <c r="B2417" s="260">
        <v>2354</v>
      </c>
      <c r="C2417" s="259">
        <v>121.24211910727927</v>
      </c>
    </row>
    <row r="2418" spans="2:3" x14ac:dyDescent="0.25">
      <c r="B2418" s="260">
        <v>2355</v>
      </c>
      <c r="C2418" s="259">
        <v>87.991686132756399</v>
      </c>
    </row>
    <row r="2419" spans="2:3" x14ac:dyDescent="0.25">
      <c r="B2419" s="260">
        <v>2356</v>
      </c>
      <c r="C2419" s="259">
        <v>108.30274421756299</v>
      </c>
    </row>
    <row r="2420" spans="2:3" x14ac:dyDescent="0.25">
      <c r="B2420" s="260">
        <v>2357</v>
      </c>
      <c r="C2420" s="259">
        <v>188.64946257006596</v>
      </c>
    </row>
    <row r="2421" spans="2:3" x14ac:dyDescent="0.25">
      <c r="B2421" s="260">
        <v>2358</v>
      </c>
      <c r="C2421" s="259">
        <v>104.09150734451543</v>
      </c>
    </row>
    <row r="2422" spans="2:3" x14ac:dyDescent="0.25">
      <c r="B2422" s="260">
        <v>2359</v>
      </c>
      <c r="C2422" s="259">
        <v>133.23219757299321</v>
      </c>
    </row>
    <row r="2423" spans="2:3" x14ac:dyDescent="0.25">
      <c r="B2423" s="260">
        <v>2360</v>
      </c>
      <c r="C2423" s="259">
        <v>138.5704190063517</v>
      </c>
    </row>
    <row r="2424" spans="2:3" x14ac:dyDescent="0.25">
      <c r="B2424" s="260">
        <v>2361</v>
      </c>
      <c r="C2424" s="259">
        <v>156.58981504577008</v>
      </c>
    </row>
    <row r="2425" spans="2:3" x14ac:dyDescent="0.25">
      <c r="B2425" s="260">
        <v>2362</v>
      </c>
      <c r="C2425" s="259">
        <v>113.5811253781704</v>
      </c>
    </row>
    <row r="2426" spans="2:3" x14ac:dyDescent="0.25">
      <c r="B2426" s="260">
        <v>2363</v>
      </c>
      <c r="C2426" s="259">
        <v>125.07900252424659</v>
      </c>
    </row>
    <row r="2427" spans="2:3" x14ac:dyDescent="0.25">
      <c r="B2427" s="260">
        <v>2364</v>
      </c>
      <c r="C2427" s="259">
        <v>135.1517716404035</v>
      </c>
    </row>
    <row r="2428" spans="2:3" x14ac:dyDescent="0.25">
      <c r="B2428" s="260">
        <v>2365</v>
      </c>
      <c r="C2428" s="259">
        <v>145.85405489034568</v>
      </c>
    </row>
    <row r="2429" spans="2:3" x14ac:dyDescent="0.25">
      <c r="B2429" s="260">
        <v>2366</v>
      </c>
      <c r="C2429" s="259">
        <v>106.35763215620386</v>
      </c>
    </row>
    <row r="2430" spans="2:3" x14ac:dyDescent="0.25">
      <c r="B2430" s="260">
        <v>2367</v>
      </c>
      <c r="C2430" s="259">
        <v>142.800208367621</v>
      </c>
    </row>
    <row r="2431" spans="2:3" x14ac:dyDescent="0.25">
      <c r="B2431" s="260">
        <v>2368</v>
      </c>
      <c r="C2431" s="259">
        <v>77.583203488899755</v>
      </c>
    </row>
    <row r="2432" spans="2:3" x14ac:dyDescent="0.25">
      <c r="B2432" s="260">
        <v>2369</v>
      </c>
      <c r="C2432" s="259">
        <v>113.43004902730483</v>
      </c>
    </row>
    <row r="2433" spans="2:3" x14ac:dyDescent="0.25">
      <c r="B2433" s="260">
        <v>2370</v>
      </c>
      <c r="C2433" s="259">
        <v>102.85772755696775</v>
      </c>
    </row>
    <row r="2434" spans="2:3" x14ac:dyDescent="0.25">
      <c r="B2434" s="260">
        <v>2371</v>
      </c>
      <c r="C2434" s="259">
        <v>80.177036659112972</v>
      </c>
    </row>
    <row r="2435" spans="2:3" x14ac:dyDescent="0.25">
      <c r="B2435" s="260">
        <v>2372</v>
      </c>
      <c r="C2435" s="259">
        <v>144.73830555400124</v>
      </c>
    </row>
    <row r="2436" spans="2:3" x14ac:dyDescent="0.25">
      <c r="B2436" s="260">
        <v>2373</v>
      </c>
      <c r="C2436" s="259">
        <v>77.306481459605408</v>
      </c>
    </row>
    <row r="2437" spans="2:3" x14ac:dyDescent="0.25">
      <c r="B2437" s="260">
        <v>2374</v>
      </c>
      <c r="C2437" s="259">
        <v>120.2656860279221</v>
      </c>
    </row>
    <row r="2438" spans="2:3" x14ac:dyDescent="0.25">
      <c r="B2438" s="260">
        <v>2375</v>
      </c>
      <c r="C2438" s="259">
        <v>149.21184270135248</v>
      </c>
    </row>
    <row r="2439" spans="2:3" x14ac:dyDescent="0.25">
      <c r="B2439" s="260">
        <v>2376</v>
      </c>
      <c r="C2439" s="259">
        <v>89.560545424291888</v>
      </c>
    </row>
    <row r="2440" spans="2:3" x14ac:dyDescent="0.25">
      <c r="B2440" s="260">
        <v>2377</v>
      </c>
      <c r="C2440" s="259">
        <v>112.65753197147292</v>
      </c>
    </row>
    <row r="2441" spans="2:3" x14ac:dyDescent="0.25">
      <c r="B2441" s="260">
        <v>2378</v>
      </c>
      <c r="C2441" s="259">
        <v>92.019744068749645</v>
      </c>
    </row>
    <row r="2442" spans="2:3" x14ac:dyDescent="0.25">
      <c r="B2442" s="260">
        <v>2379</v>
      </c>
      <c r="C2442" s="259">
        <v>105.01444387127302</v>
      </c>
    </row>
    <row r="2443" spans="2:3" x14ac:dyDescent="0.25">
      <c r="B2443" s="260">
        <v>2380</v>
      </c>
      <c r="C2443" s="259">
        <v>130.17359883385487</v>
      </c>
    </row>
    <row r="2444" spans="2:3" x14ac:dyDescent="0.25">
      <c r="B2444" s="260">
        <v>2381</v>
      </c>
      <c r="C2444" s="259">
        <v>129.57889285142133</v>
      </c>
    </row>
    <row r="2445" spans="2:3" x14ac:dyDescent="0.25">
      <c r="B2445" s="260">
        <v>2382</v>
      </c>
      <c r="C2445" s="259">
        <v>71.925696446286409</v>
      </c>
    </row>
    <row r="2446" spans="2:3" x14ac:dyDescent="0.25">
      <c r="B2446" s="260">
        <v>2383</v>
      </c>
      <c r="C2446" s="259">
        <v>133.08046299989422</v>
      </c>
    </row>
    <row r="2447" spans="2:3" x14ac:dyDescent="0.25">
      <c r="B2447" s="260">
        <v>2384</v>
      </c>
      <c r="C2447" s="259">
        <v>105.35568212162451</v>
      </c>
    </row>
    <row r="2448" spans="2:3" x14ac:dyDescent="0.25">
      <c r="B2448" s="260">
        <v>2385</v>
      </c>
      <c r="C2448" s="259">
        <v>133.57718358208612</v>
      </c>
    </row>
    <row r="2449" spans="2:3" x14ac:dyDescent="0.25">
      <c r="B2449" s="260">
        <v>2386</v>
      </c>
      <c r="C2449" s="259">
        <v>94.284463310925787</v>
      </c>
    </row>
    <row r="2450" spans="2:3" x14ac:dyDescent="0.25">
      <c r="B2450" s="260">
        <v>2387</v>
      </c>
      <c r="C2450" s="259">
        <v>123.85952567927178</v>
      </c>
    </row>
    <row r="2451" spans="2:3" x14ac:dyDescent="0.25">
      <c r="B2451" s="260">
        <v>2388</v>
      </c>
      <c r="C2451" s="259">
        <v>149.31299001371025</v>
      </c>
    </row>
    <row r="2452" spans="2:3" x14ac:dyDescent="0.25">
      <c r="B2452" s="260">
        <v>2389</v>
      </c>
      <c r="C2452" s="259">
        <v>109.26144672495651</v>
      </c>
    </row>
    <row r="2453" spans="2:3" x14ac:dyDescent="0.25">
      <c r="B2453" s="260">
        <v>2390</v>
      </c>
      <c r="C2453" s="259">
        <v>117.14312098569918</v>
      </c>
    </row>
    <row r="2454" spans="2:3" x14ac:dyDescent="0.25">
      <c r="B2454" s="260">
        <v>2391</v>
      </c>
      <c r="C2454" s="259">
        <v>131.40805070703021</v>
      </c>
    </row>
    <row r="2455" spans="2:3" x14ac:dyDescent="0.25">
      <c r="B2455" s="260">
        <v>2392</v>
      </c>
      <c r="C2455" s="259">
        <v>75.862517946471129</v>
      </c>
    </row>
    <row r="2456" spans="2:3" x14ac:dyDescent="0.25">
      <c r="B2456" s="260">
        <v>2393</v>
      </c>
      <c r="C2456" s="259">
        <v>116.16031806866654</v>
      </c>
    </row>
    <row r="2457" spans="2:3" x14ac:dyDescent="0.25">
      <c r="B2457" s="260">
        <v>2394</v>
      </c>
      <c r="C2457" s="259">
        <v>149.73602589318989</v>
      </c>
    </row>
    <row r="2458" spans="2:3" x14ac:dyDescent="0.25">
      <c r="B2458" s="260">
        <v>2395</v>
      </c>
      <c r="C2458" s="259">
        <v>109.71596475625053</v>
      </c>
    </row>
    <row r="2459" spans="2:3" x14ac:dyDescent="0.25">
      <c r="B2459" s="260">
        <v>2396</v>
      </c>
      <c r="C2459" s="259">
        <v>143.72170706994601</v>
      </c>
    </row>
    <row r="2460" spans="2:3" x14ac:dyDescent="0.25">
      <c r="B2460" s="260">
        <v>2397</v>
      </c>
      <c r="C2460" s="259">
        <v>98.182610233857645</v>
      </c>
    </row>
    <row r="2461" spans="2:3" x14ac:dyDescent="0.25">
      <c r="B2461" s="260">
        <v>2398</v>
      </c>
      <c r="C2461" s="259">
        <v>98.051269805215455</v>
      </c>
    </row>
    <row r="2462" spans="2:3" x14ac:dyDescent="0.25">
      <c r="B2462" s="260">
        <v>2399</v>
      </c>
      <c r="C2462" s="259">
        <v>159.46099535527551</v>
      </c>
    </row>
    <row r="2463" spans="2:3" x14ac:dyDescent="0.25">
      <c r="B2463" s="260">
        <v>2400</v>
      </c>
      <c r="C2463" s="259">
        <v>137.32548325608946</v>
      </c>
    </row>
    <row r="2464" spans="2:3" x14ac:dyDescent="0.25">
      <c r="B2464" s="260">
        <v>2401</v>
      </c>
      <c r="C2464" s="259">
        <v>170.64677149970643</v>
      </c>
    </row>
    <row r="2465" spans="2:3" x14ac:dyDescent="0.25">
      <c r="B2465" s="260">
        <v>2402</v>
      </c>
      <c r="C2465" s="259">
        <v>110.85034660197172</v>
      </c>
    </row>
    <row r="2466" spans="2:3" x14ac:dyDescent="0.25">
      <c r="B2466" s="260">
        <v>2403</v>
      </c>
      <c r="C2466" s="259">
        <v>139.21407014782324</v>
      </c>
    </row>
    <row r="2467" spans="2:3" x14ac:dyDescent="0.25">
      <c r="B2467" s="260">
        <v>2404</v>
      </c>
      <c r="C2467" s="259">
        <v>116.84373855576253</v>
      </c>
    </row>
    <row r="2468" spans="2:3" x14ac:dyDescent="0.25">
      <c r="B2468" s="260">
        <v>2405</v>
      </c>
      <c r="C2468" s="259">
        <v>128.95025446056772</v>
      </c>
    </row>
    <row r="2469" spans="2:3" x14ac:dyDescent="0.25">
      <c r="B2469" s="260">
        <v>2406</v>
      </c>
      <c r="C2469" s="259">
        <v>77.964160114967996</v>
      </c>
    </row>
    <row r="2470" spans="2:3" x14ac:dyDescent="0.25">
      <c r="B2470" s="260">
        <v>2407</v>
      </c>
      <c r="C2470" s="259">
        <v>127.59621773709485</v>
      </c>
    </row>
    <row r="2471" spans="2:3" x14ac:dyDescent="0.25">
      <c r="B2471" s="260">
        <v>2408</v>
      </c>
      <c r="C2471" s="259">
        <v>149.44139477299805</v>
      </c>
    </row>
    <row r="2472" spans="2:3" x14ac:dyDescent="0.25">
      <c r="B2472" s="260">
        <v>2409</v>
      </c>
      <c r="C2472" s="259">
        <v>131.85542621462164</v>
      </c>
    </row>
    <row r="2473" spans="2:3" x14ac:dyDescent="0.25">
      <c r="B2473" s="260">
        <v>2410</v>
      </c>
      <c r="C2473" s="259">
        <v>126.909143395223</v>
      </c>
    </row>
    <row r="2474" spans="2:3" x14ac:dyDescent="0.25">
      <c r="B2474" s="260">
        <v>2411</v>
      </c>
      <c r="C2474" s="259">
        <v>115.28930845299286</v>
      </c>
    </row>
    <row r="2475" spans="2:3" x14ac:dyDescent="0.25">
      <c r="B2475" s="260">
        <v>2412</v>
      </c>
      <c r="C2475" s="259">
        <v>96.834184656362254</v>
      </c>
    </row>
    <row r="2476" spans="2:3" x14ac:dyDescent="0.25">
      <c r="B2476" s="260">
        <v>2413</v>
      </c>
      <c r="C2476" s="259">
        <v>119.82040562762576</v>
      </c>
    </row>
    <row r="2477" spans="2:3" x14ac:dyDescent="0.25">
      <c r="B2477" s="260">
        <v>2414</v>
      </c>
      <c r="C2477" s="259">
        <v>103.95155807300756</v>
      </c>
    </row>
    <row r="2478" spans="2:3" x14ac:dyDescent="0.25">
      <c r="B2478" s="260">
        <v>2415</v>
      </c>
      <c r="C2478" s="259">
        <v>120.37772414038008</v>
      </c>
    </row>
    <row r="2479" spans="2:3" x14ac:dyDescent="0.25">
      <c r="B2479" s="260">
        <v>2416</v>
      </c>
      <c r="C2479" s="259">
        <v>122.68098455042434</v>
      </c>
    </row>
    <row r="2480" spans="2:3" x14ac:dyDescent="0.25">
      <c r="B2480" s="260">
        <v>2417</v>
      </c>
      <c r="C2480" s="259">
        <v>106.79476195996671</v>
      </c>
    </row>
    <row r="2481" spans="2:3" x14ac:dyDescent="0.25">
      <c r="B2481" s="260">
        <v>2418</v>
      </c>
      <c r="C2481" s="259">
        <v>126.43006448234397</v>
      </c>
    </row>
    <row r="2482" spans="2:3" x14ac:dyDescent="0.25">
      <c r="B2482" s="260">
        <v>2419</v>
      </c>
      <c r="C2482" s="259">
        <v>130.86073889292055</v>
      </c>
    </row>
    <row r="2483" spans="2:3" x14ac:dyDescent="0.25">
      <c r="B2483" s="260">
        <v>2420</v>
      </c>
      <c r="C2483" s="259">
        <v>70.916011894717755</v>
      </c>
    </row>
    <row r="2484" spans="2:3" x14ac:dyDescent="0.25">
      <c r="B2484" s="260">
        <v>2421</v>
      </c>
      <c r="C2484" s="259">
        <v>125.81378648916514</v>
      </c>
    </row>
    <row r="2485" spans="2:3" x14ac:dyDescent="0.25">
      <c r="B2485" s="260">
        <v>2422</v>
      </c>
      <c r="C2485" s="259">
        <v>122.40531518841993</v>
      </c>
    </row>
    <row r="2486" spans="2:3" x14ac:dyDescent="0.25">
      <c r="B2486" s="260">
        <v>2423</v>
      </c>
      <c r="C2486" s="259">
        <v>165.43815428700867</v>
      </c>
    </row>
    <row r="2487" spans="2:3" x14ac:dyDescent="0.25">
      <c r="B2487" s="260">
        <v>2424</v>
      </c>
      <c r="C2487" s="259">
        <v>148.02042932416299</v>
      </c>
    </row>
    <row r="2488" spans="2:3" x14ac:dyDescent="0.25">
      <c r="B2488" s="260">
        <v>2425</v>
      </c>
      <c r="C2488" s="259">
        <v>159.06303728921546</v>
      </c>
    </row>
    <row r="2489" spans="2:3" x14ac:dyDescent="0.25">
      <c r="B2489" s="260">
        <v>2426</v>
      </c>
      <c r="C2489" s="259">
        <v>112.29155821818664</v>
      </c>
    </row>
    <row r="2490" spans="2:3" x14ac:dyDescent="0.25">
      <c r="B2490" s="260">
        <v>2427</v>
      </c>
      <c r="C2490" s="259">
        <v>113.57753811425364</v>
      </c>
    </row>
    <row r="2491" spans="2:3" x14ac:dyDescent="0.25">
      <c r="B2491" s="260">
        <v>2428</v>
      </c>
      <c r="C2491" s="259">
        <v>166.67967835246768</v>
      </c>
    </row>
    <row r="2492" spans="2:3" x14ac:dyDescent="0.25">
      <c r="B2492" s="260">
        <v>2429</v>
      </c>
      <c r="C2492" s="259">
        <v>101.58859676505939</v>
      </c>
    </row>
    <row r="2493" spans="2:3" x14ac:dyDescent="0.25">
      <c r="B2493" s="260">
        <v>2430</v>
      </c>
      <c r="C2493" s="259">
        <v>109.83880717687764</v>
      </c>
    </row>
    <row r="2494" spans="2:3" x14ac:dyDescent="0.25">
      <c r="B2494" s="260">
        <v>2431</v>
      </c>
      <c r="C2494" s="259">
        <v>115.61569595867164</v>
      </c>
    </row>
    <row r="2495" spans="2:3" x14ac:dyDescent="0.25">
      <c r="B2495" s="260">
        <v>2432</v>
      </c>
      <c r="C2495" s="259">
        <v>110.99604909338689</v>
      </c>
    </row>
    <row r="2496" spans="2:3" x14ac:dyDescent="0.25">
      <c r="B2496" s="260">
        <v>2433</v>
      </c>
      <c r="C2496" s="259">
        <v>125.68103045438291</v>
      </c>
    </row>
    <row r="2497" spans="2:3" x14ac:dyDescent="0.25">
      <c r="B2497" s="260">
        <v>2434</v>
      </c>
      <c r="C2497" s="259">
        <v>112.08739918263241</v>
      </c>
    </row>
    <row r="2498" spans="2:3" x14ac:dyDescent="0.25">
      <c r="B2498" s="260">
        <v>2435</v>
      </c>
      <c r="C2498" s="259">
        <v>104.36359716728803</v>
      </c>
    </row>
    <row r="2499" spans="2:3" x14ac:dyDescent="0.25">
      <c r="B2499" s="260">
        <v>2436</v>
      </c>
      <c r="C2499" s="259">
        <v>173.55869699183859</v>
      </c>
    </row>
    <row r="2500" spans="2:3" x14ac:dyDescent="0.25">
      <c r="B2500" s="260">
        <v>2437</v>
      </c>
      <c r="C2500" s="259">
        <v>98.096712606431709</v>
      </c>
    </row>
    <row r="2501" spans="2:3" x14ac:dyDescent="0.25">
      <c r="B2501" s="260">
        <v>2438</v>
      </c>
      <c r="C2501" s="259">
        <v>120.58810552748477</v>
      </c>
    </row>
    <row r="2502" spans="2:3" x14ac:dyDescent="0.25">
      <c r="B2502" s="260">
        <v>2439</v>
      </c>
      <c r="C2502" s="259">
        <v>145.27081567551426</v>
      </c>
    </row>
    <row r="2503" spans="2:3" x14ac:dyDescent="0.25">
      <c r="B2503" s="260">
        <v>2440</v>
      </c>
      <c r="C2503" s="259">
        <v>101.49851075443181</v>
      </c>
    </row>
    <row r="2504" spans="2:3" x14ac:dyDescent="0.25">
      <c r="B2504" s="260">
        <v>2441</v>
      </c>
      <c r="C2504" s="259">
        <v>133.80138748089706</v>
      </c>
    </row>
    <row r="2505" spans="2:3" x14ac:dyDescent="0.25">
      <c r="B2505" s="260">
        <v>2442</v>
      </c>
      <c r="C2505" s="259">
        <v>128.51857728727722</v>
      </c>
    </row>
    <row r="2506" spans="2:3" x14ac:dyDescent="0.25">
      <c r="B2506" s="260">
        <v>2443</v>
      </c>
      <c r="C2506" s="259">
        <v>98.675583907699945</v>
      </c>
    </row>
    <row r="2507" spans="2:3" x14ac:dyDescent="0.25">
      <c r="B2507" s="260">
        <v>2444</v>
      </c>
      <c r="C2507" s="259">
        <v>92.071524923929076</v>
      </c>
    </row>
    <row r="2508" spans="2:3" x14ac:dyDescent="0.25">
      <c r="B2508" s="260">
        <v>2445</v>
      </c>
      <c r="C2508" s="259">
        <v>109.85638138469538</v>
      </c>
    </row>
    <row r="2509" spans="2:3" x14ac:dyDescent="0.25">
      <c r="B2509" s="260">
        <v>2446</v>
      </c>
      <c r="C2509" s="259">
        <v>113.52334138513575</v>
      </c>
    </row>
    <row r="2510" spans="2:3" x14ac:dyDescent="0.25">
      <c r="B2510" s="260">
        <v>2447</v>
      </c>
      <c r="C2510" s="259">
        <v>121.81332190840028</v>
      </c>
    </row>
    <row r="2511" spans="2:3" x14ac:dyDescent="0.25">
      <c r="B2511" s="260">
        <v>2448</v>
      </c>
      <c r="C2511" s="259">
        <v>89.808483169498317</v>
      </c>
    </row>
    <row r="2512" spans="2:3" x14ac:dyDescent="0.25">
      <c r="B2512" s="260">
        <v>2449</v>
      </c>
      <c r="C2512" s="259">
        <v>177.23665808857319</v>
      </c>
    </row>
    <row r="2513" spans="2:3" x14ac:dyDescent="0.25">
      <c r="B2513" s="260">
        <v>2450</v>
      </c>
      <c r="C2513" s="259">
        <v>126.79390210004821</v>
      </c>
    </row>
    <row r="2514" spans="2:3" x14ac:dyDescent="0.25">
      <c r="B2514" s="260">
        <v>2451</v>
      </c>
      <c r="C2514" s="259">
        <v>126.20495417874486</v>
      </c>
    </row>
    <row r="2515" spans="2:3" x14ac:dyDescent="0.25">
      <c r="B2515" s="260">
        <v>2452</v>
      </c>
      <c r="C2515" s="259">
        <v>69.919180774914125</v>
      </c>
    </row>
    <row r="2516" spans="2:3" x14ac:dyDescent="0.25">
      <c r="B2516" s="260">
        <v>2453</v>
      </c>
      <c r="C2516" s="259">
        <v>136.40956992144351</v>
      </c>
    </row>
    <row r="2517" spans="2:3" x14ac:dyDescent="0.25">
      <c r="B2517" s="260">
        <v>2454</v>
      </c>
      <c r="C2517" s="259">
        <v>122.94666371615548</v>
      </c>
    </row>
    <row r="2518" spans="2:3" x14ac:dyDescent="0.25">
      <c r="B2518" s="260">
        <v>2455</v>
      </c>
      <c r="C2518" s="259">
        <v>130.25509136628636</v>
      </c>
    </row>
    <row r="2519" spans="2:3" x14ac:dyDescent="0.25">
      <c r="B2519" s="260">
        <v>2456</v>
      </c>
      <c r="C2519" s="259">
        <v>102.31390173387567</v>
      </c>
    </row>
    <row r="2520" spans="2:3" x14ac:dyDescent="0.25">
      <c r="B2520" s="260">
        <v>2457</v>
      </c>
      <c r="C2520" s="259">
        <v>88.864324985027537</v>
      </c>
    </row>
    <row r="2521" spans="2:3" x14ac:dyDescent="0.25">
      <c r="B2521" s="260">
        <v>2458</v>
      </c>
      <c r="C2521" s="259">
        <v>123.10197767510738</v>
      </c>
    </row>
    <row r="2522" spans="2:3" x14ac:dyDescent="0.25">
      <c r="B2522" s="260">
        <v>2459</v>
      </c>
      <c r="C2522" s="259">
        <v>107.53119648712638</v>
      </c>
    </row>
    <row r="2523" spans="2:3" x14ac:dyDescent="0.25">
      <c r="B2523" s="260">
        <v>2460</v>
      </c>
      <c r="C2523" s="259">
        <v>103.98229175559274</v>
      </c>
    </row>
    <row r="2524" spans="2:3" x14ac:dyDescent="0.25">
      <c r="B2524" s="260">
        <v>2461</v>
      </c>
      <c r="C2524" s="259">
        <v>99.401402348217317</v>
      </c>
    </row>
    <row r="2525" spans="2:3" x14ac:dyDescent="0.25">
      <c r="B2525" s="260">
        <v>2462</v>
      </c>
      <c r="C2525" s="259">
        <v>125.89864500996218</v>
      </c>
    </row>
    <row r="2526" spans="2:3" x14ac:dyDescent="0.25">
      <c r="B2526" s="260">
        <v>2463</v>
      </c>
      <c r="C2526" s="259">
        <v>104.33312069210244</v>
      </c>
    </row>
    <row r="2527" spans="2:3" x14ac:dyDescent="0.25">
      <c r="B2527" s="260">
        <v>2464</v>
      </c>
      <c r="C2527" s="259">
        <v>151.07810110881968</v>
      </c>
    </row>
    <row r="2528" spans="2:3" x14ac:dyDescent="0.25">
      <c r="B2528" s="260">
        <v>2465</v>
      </c>
      <c r="C2528" s="259">
        <v>152.4952800773072</v>
      </c>
    </row>
    <row r="2529" spans="2:3" x14ac:dyDescent="0.25">
      <c r="B2529" s="260">
        <v>2466</v>
      </c>
      <c r="C2529" s="259">
        <v>166.11458421185827</v>
      </c>
    </row>
    <row r="2530" spans="2:3" x14ac:dyDescent="0.25">
      <c r="B2530" s="260">
        <v>2467</v>
      </c>
      <c r="C2530" s="259">
        <v>121.66123827011778</v>
      </c>
    </row>
    <row r="2531" spans="2:3" x14ac:dyDescent="0.25">
      <c r="B2531" s="260">
        <v>2468</v>
      </c>
      <c r="C2531" s="259">
        <v>113.29668393740546</v>
      </c>
    </row>
    <row r="2532" spans="2:3" x14ac:dyDescent="0.25">
      <c r="B2532" s="260">
        <v>2469</v>
      </c>
      <c r="C2532" s="259">
        <v>114.47827509630267</v>
      </c>
    </row>
    <row r="2533" spans="2:3" x14ac:dyDescent="0.25">
      <c r="B2533" s="260">
        <v>2470</v>
      </c>
      <c r="C2533" s="259">
        <v>142.9882226205535</v>
      </c>
    </row>
    <row r="2534" spans="2:3" x14ac:dyDescent="0.25">
      <c r="B2534" s="260">
        <v>2471</v>
      </c>
      <c r="C2534" s="259">
        <v>107.92866656399943</v>
      </c>
    </row>
    <row r="2535" spans="2:3" x14ac:dyDescent="0.25">
      <c r="B2535" s="260">
        <v>2472</v>
      </c>
      <c r="C2535" s="259">
        <v>113.45640986270506</v>
      </c>
    </row>
    <row r="2536" spans="2:3" x14ac:dyDescent="0.25">
      <c r="B2536" s="260">
        <v>2473</v>
      </c>
      <c r="C2536" s="259">
        <v>115.31296019754652</v>
      </c>
    </row>
    <row r="2537" spans="2:3" x14ac:dyDescent="0.25">
      <c r="B2537" s="260">
        <v>2474</v>
      </c>
      <c r="C2537" s="259">
        <v>121.30536794030151</v>
      </c>
    </row>
    <row r="2538" spans="2:3" x14ac:dyDescent="0.25">
      <c r="B2538" s="260">
        <v>2475</v>
      </c>
      <c r="C2538" s="259">
        <v>126.62382737000807</v>
      </c>
    </row>
    <row r="2539" spans="2:3" x14ac:dyDescent="0.25">
      <c r="B2539" s="260">
        <v>2476</v>
      </c>
      <c r="C2539" s="259">
        <v>148.28167917724241</v>
      </c>
    </row>
    <row r="2540" spans="2:3" x14ac:dyDescent="0.25">
      <c r="B2540" s="260">
        <v>2477</v>
      </c>
      <c r="C2540" s="259">
        <v>115.17941196390831</v>
      </c>
    </row>
    <row r="2541" spans="2:3" x14ac:dyDescent="0.25">
      <c r="B2541" s="260">
        <v>2478</v>
      </c>
      <c r="C2541" s="259">
        <v>115.92037617138374</v>
      </c>
    </row>
    <row r="2542" spans="2:3" x14ac:dyDescent="0.25">
      <c r="B2542" s="260">
        <v>2479</v>
      </c>
      <c r="C2542" s="259">
        <v>125.6227429435465</v>
      </c>
    </row>
    <row r="2543" spans="2:3" x14ac:dyDescent="0.25">
      <c r="B2543" s="260">
        <v>2480</v>
      </c>
      <c r="C2543" s="259">
        <v>127.15530045905082</v>
      </c>
    </row>
    <row r="2544" spans="2:3" x14ac:dyDescent="0.25">
      <c r="B2544" s="260">
        <v>2481</v>
      </c>
      <c r="C2544" s="259">
        <v>160.2935253059741</v>
      </c>
    </row>
    <row r="2545" spans="2:3" x14ac:dyDescent="0.25">
      <c r="B2545" s="260">
        <v>2482</v>
      </c>
      <c r="C2545" s="259">
        <v>130.92300329077557</v>
      </c>
    </row>
    <row r="2546" spans="2:3" x14ac:dyDescent="0.25">
      <c r="B2546" s="260">
        <v>2483</v>
      </c>
      <c r="C2546" s="259">
        <v>144.48046765932381</v>
      </c>
    </row>
    <row r="2547" spans="2:3" x14ac:dyDescent="0.25">
      <c r="B2547" s="260">
        <v>2484</v>
      </c>
      <c r="C2547" s="259">
        <v>114.50058043639768</v>
      </c>
    </row>
    <row r="2548" spans="2:3" x14ac:dyDescent="0.25">
      <c r="B2548" s="260">
        <v>2485</v>
      </c>
      <c r="C2548" s="259">
        <v>85.737101959165287</v>
      </c>
    </row>
    <row r="2549" spans="2:3" x14ac:dyDescent="0.25">
      <c r="B2549" s="260">
        <v>2486</v>
      </c>
      <c r="C2549" s="259">
        <v>153.60582513932317</v>
      </c>
    </row>
    <row r="2550" spans="2:3" x14ac:dyDescent="0.25">
      <c r="B2550" s="260">
        <v>2487</v>
      </c>
      <c r="C2550" s="259">
        <v>131.31815291874352</v>
      </c>
    </row>
    <row r="2551" spans="2:3" x14ac:dyDescent="0.25">
      <c r="B2551" s="260">
        <v>2488</v>
      </c>
      <c r="C2551" s="259">
        <v>107.04176949187382</v>
      </c>
    </row>
    <row r="2552" spans="2:3" x14ac:dyDescent="0.25">
      <c r="B2552" s="260">
        <v>2489</v>
      </c>
      <c r="C2552" s="259">
        <v>143.46164757444029</v>
      </c>
    </row>
    <row r="2553" spans="2:3" x14ac:dyDescent="0.25">
      <c r="B2553" s="260">
        <v>2490</v>
      </c>
      <c r="C2553" s="259">
        <v>108.36529716991507</v>
      </c>
    </row>
    <row r="2554" spans="2:3" x14ac:dyDescent="0.25">
      <c r="B2554" s="260">
        <v>2491</v>
      </c>
      <c r="C2554" s="259">
        <v>94.490130702812735</v>
      </c>
    </row>
    <row r="2555" spans="2:3" x14ac:dyDescent="0.25">
      <c r="B2555" s="260">
        <v>2492</v>
      </c>
      <c r="C2555" s="259">
        <v>133.33988563712794</v>
      </c>
    </row>
    <row r="2556" spans="2:3" x14ac:dyDescent="0.25">
      <c r="B2556" s="260">
        <v>2493</v>
      </c>
      <c r="C2556" s="259">
        <v>152.54203070440894</v>
      </c>
    </row>
    <row r="2557" spans="2:3" x14ac:dyDescent="0.25">
      <c r="B2557" s="260">
        <v>2494</v>
      </c>
      <c r="C2557" s="259">
        <v>150.84684711373339</v>
      </c>
    </row>
    <row r="2558" spans="2:3" x14ac:dyDescent="0.25">
      <c r="B2558" s="260">
        <v>2495</v>
      </c>
      <c r="C2558" s="259">
        <v>108.64581683616724</v>
      </c>
    </row>
    <row r="2559" spans="2:3" x14ac:dyDescent="0.25">
      <c r="B2559" s="260">
        <v>2496</v>
      </c>
      <c r="C2559" s="259">
        <v>106.71556304091584</v>
      </c>
    </row>
    <row r="2560" spans="2:3" x14ac:dyDescent="0.25">
      <c r="B2560" s="260">
        <v>2497</v>
      </c>
      <c r="C2560" s="259">
        <v>151.6932376849104</v>
      </c>
    </row>
    <row r="2561" spans="2:3" x14ac:dyDescent="0.25">
      <c r="B2561" s="260">
        <v>2498</v>
      </c>
      <c r="C2561" s="259">
        <v>122.04537774840688</v>
      </c>
    </row>
    <row r="2562" spans="2:3" x14ac:dyDescent="0.25">
      <c r="B2562" s="260">
        <v>2499</v>
      </c>
      <c r="C2562" s="259">
        <v>69.15300411961698</v>
      </c>
    </row>
    <row r="2563" spans="2:3" x14ac:dyDescent="0.25">
      <c r="B2563" s="260">
        <v>2500</v>
      </c>
      <c r="C2563" s="259">
        <v>160.99659934403138</v>
      </c>
    </row>
    <row r="2564" spans="2:3" x14ac:dyDescent="0.25">
      <c r="B2564" s="260">
        <v>2501</v>
      </c>
      <c r="C2564" s="259">
        <v>111.17599467490727</v>
      </c>
    </row>
    <row r="2565" spans="2:3" x14ac:dyDescent="0.25">
      <c r="B2565" s="260">
        <v>2502</v>
      </c>
      <c r="C2565" s="259">
        <v>115.37526509880543</v>
      </c>
    </row>
    <row r="2566" spans="2:3" x14ac:dyDescent="0.25">
      <c r="B2566" s="260">
        <v>2503</v>
      </c>
      <c r="C2566" s="259">
        <v>77.262051475715566</v>
      </c>
    </row>
    <row r="2567" spans="2:3" x14ac:dyDescent="0.25">
      <c r="B2567" s="260">
        <v>2504</v>
      </c>
      <c r="C2567" s="259">
        <v>78.675218919747735</v>
      </c>
    </row>
    <row r="2568" spans="2:3" x14ac:dyDescent="0.25">
      <c r="B2568" s="260">
        <v>2505</v>
      </c>
      <c r="C2568" s="259">
        <v>118.89855225365231</v>
      </c>
    </row>
    <row r="2569" spans="2:3" x14ac:dyDescent="0.25">
      <c r="B2569" s="260">
        <v>2506</v>
      </c>
      <c r="C2569" s="259">
        <v>126.53574679905427</v>
      </c>
    </row>
    <row r="2570" spans="2:3" x14ac:dyDescent="0.25">
      <c r="B2570" s="260">
        <v>2507</v>
      </c>
      <c r="C2570" s="259">
        <v>96.906393124765259</v>
      </c>
    </row>
    <row r="2571" spans="2:3" x14ac:dyDescent="0.25">
      <c r="B2571" s="260">
        <v>2508</v>
      </c>
      <c r="C2571" s="259">
        <v>105.00180649189514</v>
      </c>
    </row>
    <row r="2572" spans="2:3" x14ac:dyDescent="0.25">
      <c r="B2572" s="260">
        <v>2509</v>
      </c>
      <c r="C2572" s="259">
        <v>114.53705280573585</v>
      </c>
    </row>
    <row r="2573" spans="2:3" x14ac:dyDescent="0.25">
      <c r="B2573" s="260">
        <v>2510</v>
      </c>
      <c r="C2573" s="259">
        <v>88.903784382889668</v>
      </c>
    </row>
    <row r="2574" spans="2:3" x14ac:dyDescent="0.25">
      <c r="B2574" s="260">
        <v>2511</v>
      </c>
      <c r="C2574" s="259">
        <v>134.17805269459308</v>
      </c>
    </row>
    <row r="2575" spans="2:3" x14ac:dyDescent="0.25">
      <c r="B2575" s="260">
        <v>2512</v>
      </c>
      <c r="C2575" s="259">
        <v>116.79878136649788</v>
      </c>
    </row>
    <row r="2576" spans="2:3" x14ac:dyDescent="0.25">
      <c r="B2576" s="260">
        <v>2513</v>
      </c>
      <c r="C2576" s="259">
        <v>91.854004810039854</v>
      </c>
    </row>
    <row r="2577" spans="2:3" x14ac:dyDescent="0.25">
      <c r="B2577" s="260">
        <v>2514</v>
      </c>
      <c r="C2577" s="259">
        <v>97.821814922704462</v>
      </c>
    </row>
    <row r="2578" spans="2:3" x14ac:dyDescent="0.25">
      <c r="B2578" s="260">
        <v>2515</v>
      </c>
      <c r="C2578" s="259">
        <v>96.560132073139954</v>
      </c>
    </row>
    <row r="2579" spans="2:3" x14ac:dyDescent="0.25">
      <c r="B2579" s="260">
        <v>2516</v>
      </c>
      <c r="C2579" s="259">
        <v>107.97226049566986</v>
      </c>
    </row>
    <row r="2580" spans="2:3" x14ac:dyDescent="0.25">
      <c r="B2580" s="260">
        <v>2517</v>
      </c>
      <c r="C2580" s="259">
        <v>112.66323188379307</v>
      </c>
    </row>
    <row r="2581" spans="2:3" x14ac:dyDescent="0.25">
      <c r="B2581" s="260">
        <v>2518</v>
      </c>
      <c r="C2581" s="259">
        <v>155.15499569961827</v>
      </c>
    </row>
    <row r="2582" spans="2:3" x14ac:dyDescent="0.25">
      <c r="B2582" s="260">
        <v>2519</v>
      </c>
      <c r="C2582" s="259">
        <v>138.36401505500248</v>
      </c>
    </row>
    <row r="2583" spans="2:3" x14ac:dyDescent="0.25">
      <c r="B2583" s="260">
        <v>2520</v>
      </c>
      <c r="C2583" s="259">
        <v>68.753675533189607</v>
      </c>
    </row>
    <row r="2584" spans="2:3" x14ac:dyDescent="0.25">
      <c r="B2584" s="260">
        <v>2521</v>
      </c>
      <c r="C2584" s="259">
        <v>143.72947483864459</v>
      </c>
    </row>
    <row r="2585" spans="2:3" x14ac:dyDescent="0.25">
      <c r="B2585" s="260">
        <v>2522</v>
      </c>
      <c r="C2585" s="259">
        <v>113.75290142871008</v>
      </c>
    </row>
    <row r="2586" spans="2:3" x14ac:dyDescent="0.25">
      <c r="B2586" s="260">
        <v>2523</v>
      </c>
      <c r="C2586" s="259">
        <v>130.16520068823803</v>
      </c>
    </row>
    <row r="2587" spans="2:3" x14ac:dyDescent="0.25">
      <c r="B2587" s="260">
        <v>2524</v>
      </c>
      <c r="C2587" s="259">
        <v>146.32472698393627</v>
      </c>
    </row>
    <row r="2588" spans="2:3" x14ac:dyDescent="0.25">
      <c r="B2588" s="260">
        <v>2525</v>
      </c>
      <c r="C2588" s="259">
        <v>89.274868202051294</v>
      </c>
    </row>
    <row r="2589" spans="2:3" x14ac:dyDescent="0.25">
      <c r="B2589" s="260">
        <v>2526</v>
      </c>
      <c r="C2589" s="259">
        <v>141.98369129516547</v>
      </c>
    </row>
    <row r="2590" spans="2:3" x14ac:dyDescent="0.25">
      <c r="B2590" s="260">
        <v>2527</v>
      </c>
      <c r="C2590" s="259">
        <v>114.11796952735837</v>
      </c>
    </row>
    <row r="2591" spans="2:3" x14ac:dyDescent="0.25">
      <c r="B2591" s="260">
        <v>2528</v>
      </c>
      <c r="C2591" s="259">
        <v>127.54623627584429</v>
      </c>
    </row>
    <row r="2592" spans="2:3" x14ac:dyDescent="0.25">
      <c r="B2592" s="260">
        <v>2529</v>
      </c>
      <c r="C2592" s="259">
        <v>163.82628426235419</v>
      </c>
    </row>
    <row r="2593" spans="2:3" x14ac:dyDescent="0.25">
      <c r="B2593" s="260">
        <v>2530</v>
      </c>
      <c r="C2593" s="259">
        <v>120.668355757927</v>
      </c>
    </row>
    <row r="2594" spans="2:3" x14ac:dyDescent="0.25">
      <c r="B2594" s="260">
        <v>2531</v>
      </c>
      <c r="C2594" s="259">
        <v>112.26755779545313</v>
      </c>
    </row>
    <row r="2595" spans="2:3" x14ac:dyDescent="0.25">
      <c r="B2595" s="260">
        <v>2532</v>
      </c>
      <c r="C2595" s="259">
        <v>82.731655104969761</v>
      </c>
    </row>
    <row r="2596" spans="2:3" x14ac:dyDescent="0.25">
      <c r="B2596" s="260">
        <v>2533</v>
      </c>
      <c r="C2596" s="259">
        <v>91.475388257794634</v>
      </c>
    </row>
    <row r="2597" spans="2:3" x14ac:dyDescent="0.25">
      <c r="B2597" s="260">
        <v>2534</v>
      </c>
      <c r="C2597" s="259">
        <v>101.06974042977841</v>
      </c>
    </row>
    <row r="2598" spans="2:3" x14ac:dyDescent="0.25">
      <c r="B2598" s="260">
        <v>2535</v>
      </c>
      <c r="C2598" s="259">
        <v>129.23457156324534</v>
      </c>
    </row>
    <row r="2599" spans="2:3" x14ac:dyDescent="0.25">
      <c r="B2599" s="260">
        <v>2536</v>
      </c>
      <c r="C2599" s="259">
        <v>131.16574135213031</v>
      </c>
    </row>
    <row r="2600" spans="2:3" x14ac:dyDescent="0.25">
      <c r="B2600" s="260">
        <v>2537</v>
      </c>
      <c r="C2600" s="259">
        <v>106.76293375974331</v>
      </c>
    </row>
    <row r="2601" spans="2:3" x14ac:dyDescent="0.25">
      <c r="B2601" s="260">
        <v>2538</v>
      </c>
      <c r="C2601" s="259">
        <v>107.18635818155833</v>
      </c>
    </row>
    <row r="2602" spans="2:3" x14ac:dyDescent="0.25">
      <c r="B2602" s="260">
        <v>2539</v>
      </c>
      <c r="C2602" s="259">
        <v>137.05387876293477</v>
      </c>
    </row>
    <row r="2603" spans="2:3" x14ac:dyDescent="0.25">
      <c r="B2603" s="260">
        <v>2540</v>
      </c>
      <c r="C2603" s="259">
        <v>106.69829110660675</v>
      </c>
    </row>
    <row r="2604" spans="2:3" x14ac:dyDescent="0.25">
      <c r="B2604" s="260">
        <v>2541</v>
      </c>
      <c r="C2604" s="259">
        <v>108.24138511409842</v>
      </c>
    </row>
    <row r="2605" spans="2:3" x14ac:dyDescent="0.25">
      <c r="B2605" s="260">
        <v>2542</v>
      </c>
      <c r="C2605" s="259">
        <v>126.440212597645</v>
      </c>
    </row>
    <row r="2606" spans="2:3" x14ac:dyDescent="0.25">
      <c r="B2606" s="260">
        <v>2543</v>
      </c>
      <c r="C2606" s="259">
        <v>144.11462963515899</v>
      </c>
    </row>
    <row r="2607" spans="2:3" x14ac:dyDescent="0.25">
      <c r="B2607" s="260">
        <v>2544</v>
      </c>
      <c r="C2607" s="259">
        <v>80.596275911681005</v>
      </c>
    </row>
    <row r="2608" spans="2:3" x14ac:dyDescent="0.25">
      <c r="B2608" s="260">
        <v>2545</v>
      </c>
      <c r="C2608" s="259">
        <v>153.32331716917531</v>
      </c>
    </row>
    <row r="2609" spans="2:3" x14ac:dyDescent="0.25">
      <c r="B2609" s="260">
        <v>2546</v>
      </c>
      <c r="C2609" s="259">
        <v>141.21014923250411</v>
      </c>
    </row>
    <row r="2610" spans="2:3" x14ac:dyDescent="0.25">
      <c r="B2610" s="260">
        <v>2547</v>
      </c>
      <c r="C2610" s="259">
        <v>161.66376582910218</v>
      </c>
    </row>
    <row r="2611" spans="2:3" x14ac:dyDescent="0.25">
      <c r="B2611" s="260">
        <v>2548</v>
      </c>
      <c r="C2611" s="259">
        <v>115.78890427900961</v>
      </c>
    </row>
    <row r="2612" spans="2:3" x14ac:dyDescent="0.25">
      <c r="B2612" s="260">
        <v>2549</v>
      </c>
      <c r="C2612" s="259">
        <v>155.96505553564651</v>
      </c>
    </row>
    <row r="2613" spans="2:3" x14ac:dyDescent="0.25">
      <c r="B2613" s="260">
        <v>2550</v>
      </c>
      <c r="C2613" s="259">
        <v>123.28509763973773</v>
      </c>
    </row>
    <row r="2614" spans="2:3" x14ac:dyDescent="0.25">
      <c r="B2614" s="260">
        <v>2551</v>
      </c>
      <c r="C2614" s="259">
        <v>114.27238060936786</v>
      </c>
    </row>
    <row r="2615" spans="2:3" x14ac:dyDescent="0.25">
      <c r="B2615" s="260">
        <v>2552</v>
      </c>
      <c r="C2615" s="259">
        <v>160.39182717478454</v>
      </c>
    </row>
    <row r="2616" spans="2:3" x14ac:dyDescent="0.25">
      <c r="B2616" s="260">
        <v>2553</v>
      </c>
      <c r="C2616" s="259">
        <v>85.585173619138459</v>
      </c>
    </row>
    <row r="2617" spans="2:3" x14ac:dyDescent="0.25">
      <c r="B2617" s="260">
        <v>2554</v>
      </c>
      <c r="C2617" s="259">
        <v>102.15739365572847</v>
      </c>
    </row>
    <row r="2618" spans="2:3" x14ac:dyDescent="0.25">
      <c r="B2618" s="260">
        <v>2555</v>
      </c>
      <c r="C2618" s="259">
        <v>117.25643770009304</v>
      </c>
    </row>
    <row r="2619" spans="2:3" x14ac:dyDescent="0.25">
      <c r="B2619" s="260">
        <v>2556</v>
      </c>
      <c r="C2619" s="259">
        <v>89.302377191098316</v>
      </c>
    </row>
    <row r="2620" spans="2:3" x14ac:dyDescent="0.25">
      <c r="B2620" s="260">
        <v>2557</v>
      </c>
      <c r="C2620" s="259">
        <v>86.168864768697091</v>
      </c>
    </row>
    <row r="2621" spans="2:3" x14ac:dyDescent="0.25">
      <c r="B2621" s="260">
        <v>2558</v>
      </c>
      <c r="C2621" s="259">
        <v>100.47180221608582</v>
      </c>
    </row>
    <row r="2622" spans="2:3" x14ac:dyDescent="0.25">
      <c r="B2622" s="260">
        <v>2559</v>
      </c>
      <c r="C2622" s="259">
        <v>110.09636767714693</v>
      </c>
    </row>
    <row r="2623" spans="2:3" x14ac:dyDescent="0.25">
      <c r="B2623" s="260">
        <v>2560</v>
      </c>
      <c r="C2623" s="259">
        <v>104.55452013451374</v>
      </c>
    </row>
    <row r="2624" spans="2:3" x14ac:dyDescent="0.25">
      <c r="B2624" s="260">
        <v>2561</v>
      </c>
      <c r="C2624" s="259">
        <v>153.82882205302471</v>
      </c>
    </row>
    <row r="2625" spans="2:3" x14ac:dyDescent="0.25">
      <c r="B2625" s="260">
        <v>2562</v>
      </c>
      <c r="C2625" s="259">
        <v>134.81579471018784</v>
      </c>
    </row>
    <row r="2626" spans="2:3" x14ac:dyDescent="0.25">
      <c r="B2626" s="260">
        <v>2563</v>
      </c>
      <c r="C2626" s="259">
        <v>149.60338084589151</v>
      </c>
    </row>
    <row r="2627" spans="2:3" x14ac:dyDescent="0.25">
      <c r="B2627" s="260">
        <v>2564</v>
      </c>
      <c r="C2627" s="259">
        <v>105.39572330267821</v>
      </c>
    </row>
    <row r="2628" spans="2:3" x14ac:dyDescent="0.25">
      <c r="B2628" s="260">
        <v>2565</v>
      </c>
      <c r="C2628" s="259">
        <v>145.32479605719362</v>
      </c>
    </row>
    <row r="2629" spans="2:3" x14ac:dyDescent="0.25">
      <c r="B2629" s="260">
        <v>2566</v>
      </c>
      <c r="C2629" s="259">
        <v>122.21099939144857</v>
      </c>
    </row>
    <row r="2630" spans="2:3" x14ac:dyDescent="0.25">
      <c r="B2630" s="260">
        <v>2567</v>
      </c>
      <c r="C2630" s="259">
        <v>123.80015000323614</v>
      </c>
    </row>
    <row r="2631" spans="2:3" x14ac:dyDescent="0.25">
      <c r="B2631" s="260">
        <v>2568</v>
      </c>
      <c r="C2631" s="259">
        <v>154.76068978832791</v>
      </c>
    </row>
    <row r="2632" spans="2:3" x14ac:dyDescent="0.25">
      <c r="B2632" s="260">
        <v>2569</v>
      </c>
      <c r="C2632" s="259">
        <v>145.06378613119207</v>
      </c>
    </row>
    <row r="2633" spans="2:3" x14ac:dyDescent="0.25">
      <c r="B2633" s="260">
        <v>2570</v>
      </c>
      <c r="C2633" s="259">
        <v>163.17480352841818</v>
      </c>
    </row>
    <row r="2634" spans="2:3" x14ac:dyDescent="0.25">
      <c r="B2634" s="260">
        <v>2571</v>
      </c>
      <c r="C2634" s="259">
        <v>141.32331267190321</v>
      </c>
    </row>
    <row r="2635" spans="2:3" x14ac:dyDescent="0.25">
      <c r="B2635" s="260">
        <v>2572</v>
      </c>
      <c r="C2635" s="259">
        <v>120.04804788880432</v>
      </c>
    </row>
    <row r="2636" spans="2:3" x14ac:dyDescent="0.25">
      <c r="B2636" s="260">
        <v>2573</v>
      </c>
      <c r="C2636" s="259">
        <v>137.80549108654967</v>
      </c>
    </row>
    <row r="2637" spans="2:3" x14ac:dyDescent="0.25">
      <c r="B2637" s="260">
        <v>2574</v>
      </c>
      <c r="C2637" s="259">
        <v>104.79096466033025</v>
      </c>
    </row>
    <row r="2638" spans="2:3" x14ac:dyDescent="0.25">
      <c r="B2638" s="260">
        <v>2575</v>
      </c>
      <c r="C2638" s="259">
        <v>184.7783961612291</v>
      </c>
    </row>
    <row r="2639" spans="2:3" x14ac:dyDescent="0.25">
      <c r="B2639" s="260">
        <v>2576</v>
      </c>
      <c r="C2639" s="259">
        <v>100.24123711944756</v>
      </c>
    </row>
    <row r="2640" spans="2:3" x14ac:dyDescent="0.25">
      <c r="B2640" s="260">
        <v>2577</v>
      </c>
      <c r="C2640" s="259">
        <v>140.39133079766469</v>
      </c>
    </row>
    <row r="2641" spans="2:3" x14ac:dyDescent="0.25">
      <c r="B2641" s="260">
        <v>2578</v>
      </c>
      <c r="C2641" s="259">
        <v>132.71900469515708</v>
      </c>
    </row>
    <row r="2642" spans="2:3" x14ac:dyDescent="0.25">
      <c r="B2642" s="260">
        <v>2579</v>
      </c>
      <c r="C2642" s="259">
        <v>108.5659689133924</v>
      </c>
    </row>
    <row r="2643" spans="2:3" x14ac:dyDescent="0.25">
      <c r="B2643" s="260">
        <v>2580</v>
      </c>
      <c r="C2643" s="259">
        <v>105.97131548314276</v>
      </c>
    </row>
    <row r="2644" spans="2:3" x14ac:dyDescent="0.25">
      <c r="B2644" s="260">
        <v>2581</v>
      </c>
      <c r="C2644" s="259">
        <v>116.94336997211745</v>
      </c>
    </row>
    <row r="2645" spans="2:3" x14ac:dyDescent="0.25">
      <c r="B2645" s="260">
        <v>2582</v>
      </c>
      <c r="C2645" s="259">
        <v>162.10356270721942</v>
      </c>
    </row>
    <row r="2646" spans="2:3" x14ac:dyDescent="0.25">
      <c r="B2646" s="260">
        <v>2583</v>
      </c>
      <c r="C2646" s="259">
        <v>102.585167402607</v>
      </c>
    </row>
    <row r="2647" spans="2:3" x14ac:dyDescent="0.25">
      <c r="B2647" s="260">
        <v>2584</v>
      </c>
      <c r="C2647" s="259">
        <v>134.83469950496789</v>
      </c>
    </row>
    <row r="2648" spans="2:3" x14ac:dyDescent="0.25">
      <c r="B2648" s="260">
        <v>2585</v>
      </c>
      <c r="C2648" s="259">
        <v>103.18436960715341</v>
      </c>
    </row>
    <row r="2649" spans="2:3" x14ac:dyDescent="0.25">
      <c r="B2649" s="260">
        <v>2586</v>
      </c>
      <c r="C2649" s="259">
        <v>130.65971828923904</v>
      </c>
    </row>
    <row r="2650" spans="2:3" x14ac:dyDescent="0.25">
      <c r="B2650" s="260">
        <v>2587</v>
      </c>
      <c r="C2650" s="259">
        <v>158.9618351385771</v>
      </c>
    </row>
    <row r="2651" spans="2:3" x14ac:dyDescent="0.25">
      <c r="B2651" s="260">
        <v>2588</v>
      </c>
      <c r="C2651" s="259">
        <v>117.12007770082435</v>
      </c>
    </row>
    <row r="2652" spans="2:3" x14ac:dyDescent="0.25">
      <c r="B2652" s="260">
        <v>2589</v>
      </c>
      <c r="C2652" s="259">
        <v>158.61238646208903</v>
      </c>
    </row>
    <row r="2653" spans="2:3" x14ac:dyDescent="0.25">
      <c r="B2653" s="260">
        <v>2590</v>
      </c>
      <c r="C2653" s="259">
        <v>139.64513121305384</v>
      </c>
    </row>
    <row r="2654" spans="2:3" x14ac:dyDescent="0.25">
      <c r="B2654" s="260">
        <v>2591</v>
      </c>
      <c r="C2654" s="259">
        <v>147.06787641649902</v>
      </c>
    </row>
    <row r="2655" spans="2:3" x14ac:dyDescent="0.25">
      <c r="B2655" s="260">
        <v>2592</v>
      </c>
      <c r="C2655" s="259">
        <v>114.09579854942636</v>
      </c>
    </row>
    <row r="2656" spans="2:3" x14ac:dyDescent="0.25">
      <c r="B2656" s="260">
        <v>2593</v>
      </c>
      <c r="C2656" s="259">
        <v>129.99994333217327</v>
      </c>
    </row>
    <row r="2657" spans="2:3" x14ac:dyDescent="0.25">
      <c r="B2657" s="260">
        <v>2594</v>
      </c>
      <c r="C2657" s="259">
        <v>88.749408853243409</v>
      </c>
    </row>
    <row r="2658" spans="2:3" x14ac:dyDescent="0.25">
      <c r="B2658" s="260">
        <v>2595</v>
      </c>
      <c r="C2658" s="259">
        <v>111.77381918759357</v>
      </c>
    </row>
    <row r="2659" spans="2:3" x14ac:dyDescent="0.25">
      <c r="B2659" s="260">
        <v>2596</v>
      </c>
      <c r="C2659" s="259">
        <v>83.153210806675162</v>
      </c>
    </row>
    <row r="2660" spans="2:3" x14ac:dyDescent="0.25">
      <c r="B2660" s="260">
        <v>2597</v>
      </c>
      <c r="C2660" s="259">
        <v>110.19769257475475</v>
      </c>
    </row>
    <row r="2661" spans="2:3" x14ac:dyDescent="0.25">
      <c r="B2661" s="260">
        <v>2598</v>
      </c>
      <c r="C2661" s="259">
        <v>108.54364479873794</v>
      </c>
    </row>
    <row r="2662" spans="2:3" x14ac:dyDescent="0.25">
      <c r="B2662" s="260">
        <v>2599</v>
      </c>
      <c r="C2662" s="259">
        <v>131.35701882513021</v>
      </c>
    </row>
    <row r="2663" spans="2:3" x14ac:dyDescent="0.25">
      <c r="B2663" s="260">
        <v>2600</v>
      </c>
      <c r="C2663" s="259">
        <v>134.49648518785929</v>
      </c>
    </row>
    <row r="2664" spans="2:3" x14ac:dyDescent="0.25">
      <c r="B2664" s="260">
        <v>2601</v>
      </c>
      <c r="C2664" s="259">
        <v>116.31800543592522</v>
      </c>
    </row>
    <row r="2665" spans="2:3" x14ac:dyDescent="0.25">
      <c r="B2665" s="260">
        <v>2602</v>
      </c>
      <c r="C2665" s="259">
        <v>143.48370571891471</v>
      </c>
    </row>
    <row r="2666" spans="2:3" x14ac:dyDescent="0.25">
      <c r="B2666" s="260">
        <v>2603</v>
      </c>
      <c r="C2666" s="259">
        <v>147.66886186677849</v>
      </c>
    </row>
    <row r="2667" spans="2:3" x14ac:dyDescent="0.25">
      <c r="B2667" s="260">
        <v>2604</v>
      </c>
      <c r="C2667" s="259">
        <v>120.53229875097884</v>
      </c>
    </row>
    <row r="2668" spans="2:3" x14ac:dyDescent="0.25">
      <c r="B2668" s="260">
        <v>2605</v>
      </c>
      <c r="C2668" s="259">
        <v>131.20807794444917</v>
      </c>
    </row>
    <row r="2669" spans="2:3" x14ac:dyDescent="0.25">
      <c r="B2669" s="260">
        <v>2606</v>
      </c>
      <c r="C2669" s="259">
        <v>126.4643900584976</v>
      </c>
    </row>
    <row r="2670" spans="2:3" x14ac:dyDescent="0.25">
      <c r="B2670" s="260">
        <v>2607</v>
      </c>
      <c r="C2670" s="259">
        <v>132.0659988543654</v>
      </c>
    </row>
    <row r="2671" spans="2:3" x14ac:dyDescent="0.25">
      <c r="B2671" s="260">
        <v>2608</v>
      </c>
      <c r="C2671" s="259">
        <v>136.78882362014491</v>
      </c>
    </row>
    <row r="2672" spans="2:3" x14ac:dyDescent="0.25">
      <c r="B2672" s="260">
        <v>2609</v>
      </c>
      <c r="C2672" s="259">
        <v>136.72142538185844</v>
      </c>
    </row>
    <row r="2673" spans="2:3" x14ac:dyDescent="0.25">
      <c r="B2673" s="260">
        <v>2610</v>
      </c>
      <c r="C2673" s="259">
        <v>133.4670378100125</v>
      </c>
    </row>
    <row r="2674" spans="2:3" x14ac:dyDescent="0.25">
      <c r="B2674" s="260">
        <v>2611</v>
      </c>
      <c r="C2674" s="259">
        <v>111.39224901071356</v>
      </c>
    </row>
    <row r="2675" spans="2:3" x14ac:dyDescent="0.25">
      <c r="B2675" s="260">
        <v>2612</v>
      </c>
      <c r="C2675" s="259">
        <v>114.77721446785689</v>
      </c>
    </row>
    <row r="2676" spans="2:3" x14ac:dyDescent="0.25">
      <c r="B2676" s="260">
        <v>2613</v>
      </c>
      <c r="C2676" s="259">
        <v>90.712349786515261</v>
      </c>
    </row>
    <row r="2677" spans="2:3" x14ac:dyDescent="0.25">
      <c r="B2677" s="260">
        <v>2614</v>
      </c>
      <c r="C2677" s="259">
        <v>128.36897094131095</v>
      </c>
    </row>
    <row r="2678" spans="2:3" x14ac:dyDescent="0.25">
      <c r="B2678" s="260">
        <v>2615</v>
      </c>
      <c r="C2678" s="259">
        <v>125.63517880958931</v>
      </c>
    </row>
    <row r="2679" spans="2:3" x14ac:dyDescent="0.25">
      <c r="B2679" s="260">
        <v>2616</v>
      </c>
      <c r="C2679" s="259">
        <v>150.68549741878749</v>
      </c>
    </row>
    <row r="2680" spans="2:3" x14ac:dyDescent="0.25">
      <c r="B2680" s="260">
        <v>2617</v>
      </c>
      <c r="C2680" s="259">
        <v>131.27088023682055</v>
      </c>
    </row>
    <row r="2681" spans="2:3" x14ac:dyDescent="0.25">
      <c r="B2681" s="260">
        <v>2618</v>
      </c>
      <c r="C2681" s="259">
        <v>157.26579027369795</v>
      </c>
    </row>
    <row r="2682" spans="2:3" x14ac:dyDescent="0.25">
      <c r="B2682" s="260">
        <v>2619</v>
      </c>
      <c r="C2682" s="259">
        <v>152.10200193281287</v>
      </c>
    </row>
    <row r="2683" spans="2:3" x14ac:dyDescent="0.25">
      <c r="B2683" s="260">
        <v>2620</v>
      </c>
      <c r="C2683" s="259">
        <v>112.69500397115475</v>
      </c>
    </row>
    <row r="2684" spans="2:3" x14ac:dyDescent="0.25">
      <c r="B2684" s="260">
        <v>2621</v>
      </c>
      <c r="C2684" s="259">
        <v>132.95257154104823</v>
      </c>
    </row>
    <row r="2685" spans="2:3" x14ac:dyDescent="0.25">
      <c r="B2685" s="260">
        <v>2622</v>
      </c>
      <c r="C2685" s="259">
        <v>127.94562957498535</v>
      </c>
    </row>
    <row r="2686" spans="2:3" x14ac:dyDescent="0.25">
      <c r="B2686" s="260">
        <v>2623</v>
      </c>
      <c r="C2686" s="259">
        <v>149.99393076784401</v>
      </c>
    </row>
    <row r="2687" spans="2:3" x14ac:dyDescent="0.25">
      <c r="B2687" s="260">
        <v>2624</v>
      </c>
      <c r="C2687" s="259">
        <v>124.99874935809696</v>
      </c>
    </row>
    <row r="2688" spans="2:3" x14ac:dyDescent="0.25">
      <c r="B2688" s="260">
        <v>2625</v>
      </c>
      <c r="C2688" s="259">
        <v>157.75942508978179</v>
      </c>
    </row>
    <row r="2689" spans="2:3" x14ac:dyDescent="0.25">
      <c r="B2689" s="260">
        <v>2626</v>
      </c>
      <c r="C2689" s="259">
        <v>140.46663706612387</v>
      </c>
    </row>
    <row r="2690" spans="2:3" x14ac:dyDescent="0.25">
      <c r="B2690" s="260">
        <v>2627</v>
      </c>
      <c r="C2690" s="259">
        <v>171.27247895771319</v>
      </c>
    </row>
    <row r="2691" spans="2:3" x14ac:dyDescent="0.25">
      <c r="B2691" s="260">
        <v>2628</v>
      </c>
      <c r="C2691" s="259">
        <v>153.65404573737348</v>
      </c>
    </row>
    <row r="2692" spans="2:3" x14ac:dyDescent="0.25">
      <c r="B2692" s="260">
        <v>2629</v>
      </c>
      <c r="C2692" s="259">
        <v>133.83943589985145</v>
      </c>
    </row>
    <row r="2693" spans="2:3" x14ac:dyDescent="0.25">
      <c r="B2693" s="260">
        <v>2630</v>
      </c>
      <c r="C2693" s="259">
        <v>120.13012393655363</v>
      </c>
    </row>
    <row r="2694" spans="2:3" x14ac:dyDescent="0.25">
      <c r="B2694" s="260">
        <v>2631</v>
      </c>
      <c r="C2694" s="259">
        <v>127.74644923379003</v>
      </c>
    </row>
    <row r="2695" spans="2:3" x14ac:dyDescent="0.25">
      <c r="B2695" s="260">
        <v>2632</v>
      </c>
      <c r="C2695" s="259">
        <v>113.72745603439314</v>
      </c>
    </row>
    <row r="2696" spans="2:3" x14ac:dyDescent="0.25">
      <c r="B2696" s="260">
        <v>2633</v>
      </c>
      <c r="C2696" s="259">
        <v>121.17850310378626</v>
      </c>
    </row>
    <row r="2697" spans="2:3" x14ac:dyDescent="0.25">
      <c r="B2697" s="260">
        <v>2634</v>
      </c>
      <c r="C2697" s="259">
        <v>80.501326817584953</v>
      </c>
    </row>
    <row r="2698" spans="2:3" x14ac:dyDescent="0.25">
      <c r="B2698" s="260">
        <v>2635</v>
      </c>
      <c r="C2698" s="259">
        <v>84.496964556714417</v>
      </c>
    </row>
    <row r="2699" spans="2:3" x14ac:dyDescent="0.25">
      <c r="B2699" s="260">
        <v>2636</v>
      </c>
      <c r="C2699" s="259">
        <v>90.736656756098299</v>
      </c>
    </row>
    <row r="2700" spans="2:3" x14ac:dyDescent="0.25">
      <c r="B2700" s="260">
        <v>2637</v>
      </c>
      <c r="C2700" s="259">
        <v>144.37440565458033</v>
      </c>
    </row>
    <row r="2701" spans="2:3" x14ac:dyDescent="0.25">
      <c r="B2701" s="260">
        <v>2638</v>
      </c>
      <c r="C2701" s="259">
        <v>96.599514273498016</v>
      </c>
    </row>
    <row r="2702" spans="2:3" x14ac:dyDescent="0.25">
      <c r="B2702" s="260">
        <v>2639</v>
      </c>
      <c r="C2702" s="259">
        <v>134.45396366588272</v>
      </c>
    </row>
    <row r="2703" spans="2:3" x14ac:dyDescent="0.25">
      <c r="B2703" s="260">
        <v>2640</v>
      </c>
      <c r="C2703" s="259">
        <v>120.00812696123165</v>
      </c>
    </row>
    <row r="2704" spans="2:3" x14ac:dyDescent="0.25">
      <c r="B2704" s="260">
        <v>2641</v>
      </c>
      <c r="C2704" s="259">
        <v>151.57702644280727</v>
      </c>
    </row>
    <row r="2705" spans="2:3" x14ac:dyDescent="0.25">
      <c r="B2705" s="260">
        <v>2642</v>
      </c>
      <c r="C2705" s="259">
        <v>129.84576598437374</v>
      </c>
    </row>
    <row r="2706" spans="2:3" x14ac:dyDescent="0.25">
      <c r="B2706" s="260">
        <v>2643</v>
      </c>
      <c r="C2706" s="259">
        <v>103.75287121457094</v>
      </c>
    </row>
    <row r="2707" spans="2:3" x14ac:dyDescent="0.25">
      <c r="B2707" s="260">
        <v>2644</v>
      </c>
      <c r="C2707" s="259">
        <v>101.50236883610775</v>
      </c>
    </row>
    <row r="2708" spans="2:3" x14ac:dyDescent="0.25">
      <c r="B2708" s="260">
        <v>2645</v>
      </c>
      <c r="C2708" s="259">
        <v>92.795535049102725</v>
      </c>
    </row>
    <row r="2709" spans="2:3" x14ac:dyDescent="0.25">
      <c r="B2709" s="260">
        <v>2646</v>
      </c>
      <c r="C2709" s="259">
        <v>147.09537991890406</v>
      </c>
    </row>
    <row r="2710" spans="2:3" x14ac:dyDescent="0.25">
      <c r="B2710" s="260">
        <v>2647</v>
      </c>
      <c r="C2710" s="259">
        <v>115.73212999130619</v>
      </c>
    </row>
    <row r="2711" spans="2:3" x14ac:dyDescent="0.25">
      <c r="B2711" s="260">
        <v>2648</v>
      </c>
      <c r="C2711" s="259">
        <v>105.20450287378833</v>
      </c>
    </row>
    <row r="2712" spans="2:3" x14ac:dyDescent="0.25">
      <c r="B2712" s="260">
        <v>2649</v>
      </c>
      <c r="C2712" s="259">
        <v>105.89634161438306</v>
      </c>
    </row>
    <row r="2713" spans="2:3" x14ac:dyDescent="0.25">
      <c r="B2713" s="260">
        <v>2650</v>
      </c>
      <c r="C2713" s="259">
        <v>81.070035900497871</v>
      </c>
    </row>
    <row r="2714" spans="2:3" x14ac:dyDescent="0.25">
      <c r="B2714" s="260">
        <v>2651</v>
      </c>
      <c r="C2714" s="259">
        <v>111.61827962961529</v>
      </c>
    </row>
    <row r="2715" spans="2:3" x14ac:dyDescent="0.25">
      <c r="B2715" s="260">
        <v>2652</v>
      </c>
      <c r="C2715" s="259">
        <v>120.85976431864303</v>
      </c>
    </row>
    <row r="2716" spans="2:3" x14ac:dyDescent="0.25">
      <c r="B2716" s="260">
        <v>2653</v>
      </c>
      <c r="C2716" s="259">
        <v>143.21283057408914</v>
      </c>
    </row>
    <row r="2717" spans="2:3" x14ac:dyDescent="0.25">
      <c r="B2717" s="260">
        <v>2654</v>
      </c>
      <c r="C2717" s="259">
        <v>98.829550530440073</v>
      </c>
    </row>
    <row r="2718" spans="2:3" x14ac:dyDescent="0.25">
      <c r="B2718" s="260">
        <v>2655</v>
      </c>
      <c r="C2718" s="259">
        <v>84.998655414694596</v>
      </c>
    </row>
    <row r="2719" spans="2:3" x14ac:dyDescent="0.25">
      <c r="B2719" s="260">
        <v>2656</v>
      </c>
      <c r="C2719" s="259">
        <v>112.88983089957014</v>
      </c>
    </row>
    <row r="2720" spans="2:3" x14ac:dyDescent="0.25">
      <c r="B2720" s="260">
        <v>2657</v>
      </c>
      <c r="C2720" s="259">
        <v>138.0518953924595</v>
      </c>
    </row>
    <row r="2721" spans="2:3" x14ac:dyDescent="0.25">
      <c r="B2721" s="260">
        <v>2658</v>
      </c>
      <c r="C2721" s="259">
        <v>154.08228394487406</v>
      </c>
    </row>
    <row r="2722" spans="2:3" x14ac:dyDescent="0.25">
      <c r="B2722" s="260">
        <v>2659</v>
      </c>
      <c r="C2722" s="259">
        <v>116.22695249133039</v>
      </c>
    </row>
    <row r="2723" spans="2:3" x14ac:dyDescent="0.25">
      <c r="B2723" s="260">
        <v>2660</v>
      </c>
      <c r="C2723" s="259">
        <v>104.82780833890268</v>
      </c>
    </row>
    <row r="2724" spans="2:3" x14ac:dyDescent="0.25">
      <c r="B2724" s="260">
        <v>2661</v>
      </c>
      <c r="C2724" s="259">
        <v>160.91759520439803</v>
      </c>
    </row>
    <row r="2725" spans="2:3" x14ac:dyDescent="0.25">
      <c r="B2725" s="260">
        <v>2662</v>
      </c>
      <c r="C2725" s="259">
        <v>131.26862570130783</v>
      </c>
    </row>
    <row r="2726" spans="2:3" x14ac:dyDescent="0.25">
      <c r="B2726" s="260">
        <v>2663</v>
      </c>
      <c r="C2726" s="259">
        <v>125.54356705789965</v>
      </c>
    </row>
    <row r="2727" spans="2:3" x14ac:dyDescent="0.25">
      <c r="B2727" s="260">
        <v>2664</v>
      </c>
      <c r="C2727" s="259">
        <v>105.74465609176815</v>
      </c>
    </row>
    <row r="2728" spans="2:3" x14ac:dyDescent="0.25">
      <c r="B2728" s="260">
        <v>2665</v>
      </c>
      <c r="C2728" s="259">
        <v>95.706868575646752</v>
      </c>
    </row>
    <row r="2729" spans="2:3" x14ac:dyDescent="0.25">
      <c r="B2729" s="260">
        <v>2666</v>
      </c>
      <c r="C2729" s="259">
        <v>129.56976331740688</v>
      </c>
    </row>
    <row r="2730" spans="2:3" x14ac:dyDescent="0.25">
      <c r="B2730" s="260">
        <v>2667</v>
      </c>
      <c r="C2730" s="259">
        <v>126.63020713519745</v>
      </c>
    </row>
    <row r="2731" spans="2:3" x14ac:dyDescent="0.25">
      <c r="B2731" s="260">
        <v>2668</v>
      </c>
      <c r="C2731" s="259">
        <v>138.46222105273841</v>
      </c>
    </row>
    <row r="2732" spans="2:3" x14ac:dyDescent="0.25">
      <c r="B2732" s="260">
        <v>2669</v>
      </c>
      <c r="C2732" s="259">
        <v>123.71834554957024</v>
      </c>
    </row>
    <row r="2733" spans="2:3" x14ac:dyDescent="0.25">
      <c r="B2733" s="260">
        <v>2670</v>
      </c>
      <c r="C2733" s="259">
        <v>129.03362385275304</v>
      </c>
    </row>
    <row r="2734" spans="2:3" x14ac:dyDescent="0.25">
      <c r="B2734" s="260">
        <v>2671</v>
      </c>
      <c r="C2734" s="259">
        <v>107.72823847687978</v>
      </c>
    </row>
    <row r="2735" spans="2:3" x14ac:dyDescent="0.25">
      <c r="B2735" s="260">
        <v>2672</v>
      </c>
      <c r="C2735" s="259">
        <v>94.821766837459279</v>
      </c>
    </row>
    <row r="2736" spans="2:3" x14ac:dyDescent="0.25">
      <c r="B2736" s="260">
        <v>2673</v>
      </c>
      <c r="C2736" s="259">
        <v>128.51287995630381</v>
      </c>
    </row>
    <row r="2737" spans="2:3" x14ac:dyDescent="0.25">
      <c r="B2737" s="260">
        <v>2674</v>
      </c>
      <c r="C2737" s="259">
        <v>107.60499570247802</v>
      </c>
    </row>
    <row r="2738" spans="2:3" x14ac:dyDescent="0.25">
      <c r="B2738" s="260">
        <v>2675</v>
      </c>
      <c r="C2738" s="259">
        <v>90.114840099952204</v>
      </c>
    </row>
    <row r="2739" spans="2:3" x14ac:dyDescent="0.25">
      <c r="B2739" s="260">
        <v>2676</v>
      </c>
      <c r="C2739" s="259">
        <v>123.3338340594288</v>
      </c>
    </row>
    <row r="2740" spans="2:3" x14ac:dyDescent="0.25">
      <c r="B2740" s="260">
        <v>2677</v>
      </c>
      <c r="C2740" s="259">
        <v>128.69298488729282</v>
      </c>
    </row>
    <row r="2741" spans="2:3" x14ac:dyDescent="0.25">
      <c r="B2741" s="260">
        <v>2678</v>
      </c>
      <c r="C2741" s="259">
        <v>119.50493621439908</v>
      </c>
    </row>
    <row r="2742" spans="2:3" x14ac:dyDescent="0.25">
      <c r="B2742" s="260">
        <v>2679</v>
      </c>
      <c r="C2742" s="259">
        <v>79.942767582096749</v>
      </c>
    </row>
    <row r="2743" spans="2:3" x14ac:dyDescent="0.25">
      <c r="B2743" s="260">
        <v>2680</v>
      </c>
      <c r="C2743" s="259">
        <v>74.776382951110094</v>
      </c>
    </row>
    <row r="2744" spans="2:3" x14ac:dyDescent="0.25">
      <c r="B2744" s="260">
        <v>2681</v>
      </c>
      <c r="C2744" s="259">
        <v>117.57726924015252</v>
      </c>
    </row>
    <row r="2745" spans="2:3" x14ac:dyDescent="0.25">
      <c r="B2745" s="260">
        <v>2682</v>
      </c>
      <c r="C2745" s="259">
        <v>99.64877909533287</v>
      </c>
    </row>
    <row r="2746" spans="2:3" x14ac:dyDescent="0.25">
      <c r="B2746" s="260">
        <v>2683</v>
      </c>
      <c r="C2746" s="259">
        <v>103.56839055379045</v>
      </c>
    </row>
    <row r="2747" spans="2:3" x14ac:dyDescent="0.25">
      <c r="B2747" s="260">
        <v>2684</v>
      </c>
      <c r="C2747" s="259">
        <v>123.52193793511637</v>
      </c>
    </row>
    <row r="2748" spans="2:3" x14ac:dyDescent="0.25">
      <c r="B2748" s="260">
        <v>2685</v>
      </c>
      <c r="C2748" s="259">
        <v>100.37230354285569</v>
      </c>
    </row>
    <row r="2749" spans="2:3" x14ac:dyDescent="0.25">
      <c r="B2749" s="260">
        <v>2686</v>
      </c>
      <c r="C2749" s="259">
        <v>113.76597382004991</v>
      </c>
    </row>
    <row r="2750" spans="2:3" x14ac:dyDescent="0.25">
      <c r="B2750" s="260">
        <v>2687</v>
      </c>
      <c r="C2750" s="259">
        <v>159.0071517251022</v>
      </c>
    </row>
    <row r="2751" spans="2:3" x14ac:dyDescent="0.25">
      <c r="B2751" s="260">
        <v>2688</v>
      </c>
      <c r="C2751" s="259">
        <v>106.64431510395707</v>
      </c>
    </row>
    <row r="2752" spans="2:3" x14ac:dyDescent="0.25">
      <c r="B2752" s="260">
        <v>2689</v>
      </c>
      <c r="C2752" s="259">
        <v>95.299202854974894</v>
      </c>
    </row>
    <row r="2753" spans="2:3" x14ac:dyDescent="0.25">
      <c r="B2753" s="260">
        <v>2690</v>
      </c>
      <c r="C2753" s="259">
        <v>129.20403799536862</v>
      </c>
    </row>
    <row r="2754" spans="2:3" x14ac:dyDescent="0.25">
      <c r="B2754" s="260">
        <v>2691</v>
      </c>
      <c r="C2754" s="259">
        <v>110.18364042860887</v>
      </c>
    </row>
    <row r="2755" spans="2:3" x14ac:dyDescent="0.25">
      <c r="B2755" s="260">
        <v>2692</v>
      </c>
      <c r="C2755" s="259">
        <v>132.86944749164707</v>
      </c>
    </row>
    <row r="2756" spans="2:3" x14ac:dyDescent="0.25">
      <c r="B2756" s="260">
        <v>2693</v>
      </c>
      <c r="C2756" s="259">
        <v>101.63959329216604</v>
      </c>
    </row>
    <row r="2757" spans="2:3" x14ac:dyDescent="0.25">
      <c r="B2757" s="260">
        <v>2694</v>
      </c>
      <c r="C2757" s="259">
        <v>124.89222928088198</v>
      </c>
    </row>
    <row r="2758" spans="2:3" x14ac:dyDescent="0.25">
      <c r="B2758" s="260">
        <v>2695</v>
      </c>
      <c r="C2758" s="259">
        <v>145.06821332747649</v>
      </c>
    </row>
    <row r="2759" spans="2:3" x14ac:dyDescent="0.25">
      <c r="B2759" s="260">
        <v>2696</v>
      </c>
      <c r="C2759" s="259">
        <v>141.28890166510192</v>
      </c>
    </row>
    <row r="2760" spans="2:3" x14ac:dyDescent="0.25">
      <c r="B2760" s="260">
        <v>2697</v>
      </c>
      <c r="C2760" s="259">
        <v>137.65423230552008</v>
      </c>
    </row>
    <row r="2761" spans="2:3" x14ac:dyDescent="0.25">
      <c r="B2761" s="260">
        <v>2698</v>
      </c>
      <c r="C2761" s="259">
        <v>105.98245097713624</v>
      </c>
    </row>
    <row r="2762" spans="2:3" x14ac:dyDescent="0.25">
      <c r="B2762" s="260">
        <v>2699</v>
      </c>
      <c r="C2762" s="259">
        <v>112.6398138225538</v>
      </c>
    </row>
    <row r="2763" spans="2:3" x14ac:dyDescent="0.25">
      <c r="B2763" s="260">
        <v>2700</v>
      </c>
      <c r="C2763" s="259">
        <v>82.261195570534397</v>
      </c>
    </row>
    <row r="2764" spans="2:3" x14ac:dyDescent="0.25">
      <c r="B2764" s="260">
        <v>2701</v>
      </c>
      <c r="C2764" s="259">
        <v>125.28199940136915</v>
      </c>
    </row>
    <row r="2765" spans="2:3" x14ac:dyDescent="0.25">
      <c r="B2765" s="260">
        <v>2702</v>
      </c>
      <c r="C2765" s="259">
        <v>142.76008535444865</v>
      </c>
    </row>
    <row r="2766" spans="2:3" x14ac:dyDescent="0.25">
      <c r="B2766" s="260">
        <v>2703</v>
      </c>
      <c r="C2766" s="259">
        <v>114.47618798846776</v>
      </c>
    </row>
    <row r="2767" spans="2:3" x14ac:dyDescent="0.25">
      <c r="B2767" s="260">
        <v>2704</v>
      </c>
      <c r="C2767" s="259">
        <v>97.085098650691862</v>
      </c>
    </row>
    <row r="2768" spans="2:3" x14ac:dyDescent="0.25">
      <c r="B2768" s="260">
        <v>2705</v>
      </c>
      <c r="C2768" s="259">
        <v>131.30814941394377</v>
      </c>
    </row>
    <row r="2769" spans="2:3" x14ac:dyDescent="0.25">
      <c r="B2769" s="260">
        <v>2706</v>
      </c>
      <c r="C2769" s="259">
        <v>87.868771743763574</v>
      </c>
    </row>
    <row r="2770" spans="2:3" x14ac:dyDescent="0.25">
      <c r="B2770" s="260">
        <v>2707</v>
      </c>
      <c r="C2770" s="259">
        <v>148.47014598497276</v>
      </c>
    </row>
    <row r="2771" spans="2:3" x14ac:dyDescent="0.25">
      <c r="B2771" s="260">
        <v>2708</v>
      </c>
      <c r="C2771" s="259">
        <v>125.49640629471475</v>
      </c>
    </row>
    <row r="2772" spans="2:3" x14ac:dyDescent="0.25">
      <c r="B2772" s="260">
        <v>2709</v>
      </c>
      <c r="C2772" s="259">
        <v>84.121199545199261</v>
      </c>
    </row>
    <row r="2773" spans="2:3" x14ac:dyDescent="0.25">
      <c r="B2773" s="260">
        <v>2710</v>
      </c>
      <c r="C2773" s="259">
        <v>85.54582242415546</v>
      </c>
    </row>
    <row r="2774" spans="2:3" x14ac:dyDescent="0.25">
      <c r="B2774" s="260">
        <v>2711</v>
      </c>
      <c r="C2774" s="259">
        <v>109.92605525956894</v>
      </c>
    </row>
    <row r="2775" spans="2:3" x14ac:dyDescent="0.25">
      <c r="B2775" s="260">
        <v>2712</v>
      </c>
      <c r="C2775" s="259">
        <v>114.08039547463295</v>
      </c>
    </row>
    <row r="2776" spans="2:3" x14ac:dyDescent="0.25">
      <c r="B2776" s="260">
        <v>2713</v>
      </c>
      <c r="C2776" s="259">
        <v>126.26047782180532</v>
      </c>
    </row>
    <row r="2777" spans="2:3" x14ac:dyDescent="0.25">
      <c r="B2777" s="260">
        <v>2714</v>
      </c>
      <c r="C2777" s="259">
        <v>93.487064752385066</v>
      </c>
    </row>
    <row r="2778" spans="2:3" x14ac:dyDescent="0.25">
      <c r="B2778" s="260">
        <v>2715</v>
      </c>
      <c r="C2778" s="259">
        <v>90.028650750869687</v>
      </c>
    </row>
    <row r="2779" spans="2:3" x14ac:dyDescent="0.25">
      <c r="B2779" s="260">
        <v>2716</v>
      </c>
      <c r="C2779" s="259">
        <v>141.73525875165689</v>
      </c>
    </row>
    <row r="2780" spans="2:3" x14ac:dyDescent="0.25">
      <c r="B2780" s="260">
        <v>2717</v>
      </c>
      <c r="C2780" s="259">
        <v>148.98511127251629</v>
      </c>
    </row>
    <row r="2781" spans="2:3" x14ac:dyDescent="0.25">
      <c r="B2781" s="260">
        <v>2718</v>
      </c>
      <c r="C2781" s="259">
        <v>108.0597206578248</v>
      </c>
    </row>
    <row r="2782" spans="2:3" x14ac:dyDescent="0.25">
      <c r="B2782" s="260">
        <v>2719</v>
      </c>
      <c r="C2782" s="259">
        <v>124.25820138671369</v>
      </c>
    </row>
    <row r="2783" spans="2:3" x14ac:dyDescent="0.25">
      <c r="B2783" s="260">
        <v>2720</v>
      </c>
      <c r="C2783" s="259">
        <v>138.52228052181545</v>
      </c>
    </row>
    <row r="2784" spans="2:3" x14ac:dyDescent="0.25">
      <c r="B2784" s="260">
        <v>2721</v>
      </c>
      <c r="C2784" s="259">
        <v>87.807248468517045</v>
      </c>
    </row>
    <row r="2785" spans="2:3" x14ac:dyDescent="0.25">
      <c r="B2785" s="260">
        <v>2722</v>
      </c>
      <c r="C2785" s="259">
        <v>126.75701951627389</v>
      </c>
    </row>
    <row r="2786" spans="2:3" x14ac:dyDescent="0.25">
      <c r="B2786" s="260">
        <v>2723</v>
      </c>
      <c r="C2786" s="259">
        <v>72.078190910041272</v>
      </c>
    </row>
    <row r="2787" spans="2:3" x14ac:dyDescent="0.25">
      <c r="B2787" s="260">
        <v>2724</v>
      </c>
      <c r="C2787" s="259">
        <v>126.94323259565701</v>
      </c>
    </row>
    <row r="2788" spans="2:3" x14ac:dyDescent="0.25">
      <c r="B2788" s="260">
        <v>2725</v>
      </c>
      <c r="C2788" s="259">
        <v>119.16035276888964</v>
      </c>
    </row>
    <row r="2789" spans="2:3" x14ac:dyDescent="0.25">
      <c r="B2789" s="260">
        <v>2726</v>
      </c>
      <c r="C2789" s="259">
        <v>159.40777591993606</v>
      </c>
    </row>
    <row r="2790" spans="2:3" x14ac:dyDescent="0.25">
      <c r="B2790" s="260">
        <v>2727</v>
      </c>
      <c r="C2790" s="259">
        <v>144.6677722420909</v>
      </c>
    </row>
    <row r="2791" spans="2:3" x14ac:dyDescent="0.25">
      <c r="B2791" s="260">
        <v>2728</v>
      </c>
      <c r="C2791" s="259">
        <v>80.269055038908718</v>
      </c>
    </row>
    <row r="2792" spans="2:3" x14ac:dyDescent="0.25">
      <c r="B2792" s="260">
        <v>2729</v>
      </c>
      <c r="C2792" s="259">
        <v>122.56267710813034</v>
      </c>
    </row>
    <row r="2793" spans="2:3" x14ac:dyDescent="0.25">
      <c r="B2793" s="260">
        <v>2730</v>
      </c>
      <c r="C2793" s="259">
        <v>105.25922046042014</v>
      </c>
    </row>
    <row r="2794" spans="2:3" x14ac:dyDescent="0.25">
      <c r="B2794" s="260">
        <v>2731</v>
      </c>
      <c r="C2794" s="259">
        <v>129.71431751099789</v>
      </c>
    </row>
    <row r="2795" spans="2:3" x14ac:dyDescent="0.25">
      <c r="B2795" s="260">
        <v>2732</v>
      </c>
      <c r="C2795" s="259">
        <v>127.89417498117807</v>
      </c>
    </row>
    <row r="2796" spans="2:3" x14ac:dyDescent="0.25">
      <c r="B2796" s="260">
        <v>2733</v>
      </c>
      <c r="C2796" s="259">
        <v>123.99815861565649</v>
      </c>
    </row>
    <row r="2797" spans="2:3" x14ac:dyDescent="0.25">
      <c r="B2797" s="260">
        <v>2734</v>
      </c>
      <c r="C2797" s="259">
        <v>117.67980934171791</v>
      </c>
    </row>
    <row r="2798" spans="2:3" x14ac:dyDescent="0.25">
      <c r="B2798" s="260">
        <v>2735</v>
      </c>
      <c r="C2798" s="259">
        <v>119.21943584988352</v>
      </c>
    </row>
    <row r="2799" spans="2:3" x14ac:dyDescent="0.25">
      <c r="B2799" s="260">
        <v>2736</v>
      </c>
      <c r="C2799" s="259">
        <v>105.67806816741368</v>
      </c>
    </row>
    <row r="2800" spans="2:3" x14ac:dyDescent="0.25">
      <c r="B2800" s="260">
        <v>2737</v>
      </c>
      <c r="C2800" s="259">
        <v>109.68575486281867</v>
      </c>
    </row>
    <row r="2801" spans="2:3" x14ac:dyDescent="0.25">
      <c r="B2801" s="260">
        <v>2738</v>
      </c>
      <c r="C2801" s="259">
        <v>143.12694944931224</v>
      </c>
    </row>
    <row r="2802" spans="2:3" x14ac:dyDescent="0.25">
      <c r="B2802" s="260">
        <v>2739</v>
      </c>
      <c r="C2802" s="259">
        <v>90.200191107914279</v>
      </c>
    </row>
    <row r="2803" spans="2:3" x14ac:dyDescent="0.25">
      <c r="B2803" s="260">
        <v>2740</v>
      </c>
      <c r="C2803" s="259">
        <v>103.08948026265637</v>
      </c>
    </row>
    <row r="2804" spans="2:3" x14ac:dyDescent="0.25">
      <c r="B2804" s="260">
        <v>2741</v>
      </c>
      <c r="C2804" s="259">
        <v>92.563753546405749</v>
      </c>
    </row>
    <row r="2805" spans="2:3" x14ac:dyDescent="0.25">
      <c r="B2805" s="260">
        <v>2742</v>
      </c>
      <c r="C2805" s="259">
        <v>143.8216547565697</v>
      </c>
    </row>
    <row r="2806" spans="2:3" x14ac:dyDescent="0.25">
      <c r="B2806" s="260">
        <v>2743</v>
      </c>
      <c r="C2806" s="259">
        <v>111.64583652725932</v>
      </c>
    </row>
    <row r="2807" spans="2:3" x14ac:dyDescent="0.25">
      <c r="B2807" s="260">
        <v>2744</v>
      </c>
      <c r="C2807" s="259">
        <v>107.47093231217647</v>
      </c>
    </row>
    <row r="2808" spans="2:3" x14ac:dyDescent="0.25">
      <c r="B2808" s="260">
        <v>2745</v>
      </c>
      <c r="C2808" s="259">
        <v>123.33999270535152</v>
      </c>
    </row>
    <row r="2809" spans="2:3" x14ac:dyDescent="0.25">
      <c r="B2809" s="260">
        <v>2746</v>
      </c>
      <c r="C2809" s="259">
        <v>133.88079287859432</v>
      </c>
    </row>
    <row r="2810" spans="2:3" x14ac:dyDescent="0.25">
      <c r="B2810" s="260">
        <v>2747</v>
      </c>
      <c r="C2810" s="259">
        <v>119.83462153655444</v>
      </c>
    </row>
    <row r="2811" spans="2:3" x14ac:dyDescent="0.25">
      <c r="B2811" s="260">
        <v>2748</v>
      </c>
      <c r="C2811" s="259">
        <v>98.405780483339996</v>
      </c>
    </row>
    <row r="2812" spans="2:3" x14ac:dyDescent="0.25">
      <c r="B2812" s="260">
        <v>2749</v>
      </c>
      <c r="C2812" s="259">
        <v>116.3769373089207</v>
      </c>
    </row>
    <row r="2813" spans="2:3" x14ac:dyDescent="0.25">
      <c r="B2813" s="260">
        <v>2750</v>
      </c>
      <c r="C2813" s="259">
        <v>108.36699401780089</v>
      </c>
    </row>
    <row r="2814" spans="2:3" x14ac:dyDescent="0.25">
      <c r="B2814" s="260">
        <v>2751</v>
      </c>
      <c r="C2814" s="259">
        <v>105.98939282579001</v>
      </c>
    </row>
    <row r="2815" spans="2:3" x14ac:dyDescent="0.25">
      <c r="B2815" s="260">
        <v>2752</v>
      </c>
      <c r="C2815" s="259">
        <v>116.60977203283258</v>
      </c>
    </row>
    <row r="2816" spans="2:3" x14ac:dyDescent="0.25">
      <c r="B2816" s="260">
        <v>2753</v>
      </c>
      <c r="C2816" s="259">
        <v>115.97397010363137</v>
      </c>
    </row>
    <row r="2817" spans="2:3" x14ac:dyDescent="0.25">
      <c r="B2817" s="260">
        <v>2754</v>
      </c>
      <c r="C2817" s="259">
        <v>119.51278919927165</v>
      </c>
    </row>
    <row r="2818" spans="2:3" x14ac:dyDescent="0.25">
      <c r="B2818" s="260">
        <v>2755</v>
      </c>
      <c r="C2818" s="259">
        <v>128.31235480899974</v>
      </c>
    </row>
    <row r="2819" spans="2:3" x14ac:dyDescent="0.25">
      <c r="B2819" s="260">
        <v>2756</v>
      </c>
      <c r="C2819" s="259">
        <v>87.375932397545085</v>
      </c>
    </row>
    <row r="2820" spans="2:3" x14ac:dyDescent="0.25">
      <c r="B2820" s="260">
        <v>2757</v>
      </c>
      <c r="C2820" s="259">
        <v>145.25824270684075</v>
      </c>
    </row>
    <row r="2821" spans="2:3" x14ac:dyDescent="0.25">
      <c r="B2821" s="260">
        <v>2758</v>
      </c>
      <c r="C2821" s="259">
        <v>109.89626620417178</v>
      </c>
    </row>
    <row r="2822" spans="2:3" x14ac:dyDescent="0.25">
      <c r="B2822" s="260">
        <v>2759</v>
      </c>
      <c r="C2822" s="259">
        <v>130.75601049317063</v>
      </c>
    </row>
    <row r="2823" spans="2:3" x14ac:dyDescent="0.25">
      <c r="B2823" s="260">
        <v>2760</v>
      </c>
      <c r="C2823" s="259">
        <v>121.6638718766517</v>
      </c>
    </row>
    <row r="2824" spans="2:3" x14ac:dyDescent="0.25">
      <c r="B2824" s="260">
        <v>2761</v>
      </c>
      <c r="C2824" s="259">
        <v>121.25135004917985</v>
      </c>
    </row>
    <row r="2825" spans="2:3" x14ac:dyDescent="0.25">
      <c r="B2825" s="260">
        <v>2762</v>
      </c>
      <c r="C2825" s="259">
        <v>151.05283336561408</v>
      </c>
    </row>
    <row r="2826" spans="2:3" x14ac:dyDescent="0.25">
      <c r="B2826" s="260">
        <v>2763</v>
      </c>
      <c r="C2826" s="259">
        <v>105.38674622422519</v>
      </c>
    </row>
    <row r="2827" spans="2:3" x14ac:dyDescent="0.25">
      <c r="B2827" s="260">
        <v>2764</v>
      </c>
      <c r="C2827" s="259">
        <v>104.61617500934371</v>
      </c>
    </row>
    <row r="2828" spans="2:3" x14ac:dyDescent="0.25">
      <c r="B2828" s="260">
        <v>2765</v>
      </c>
      <c r="C2828" s="259">
        <v>142.86852881430863</v>
      </c>
    </row>
    <row r="2829" spans="2:3" x14ac:dyDescent="0.25">
      <c r="B2829" s="260">
        <v>2766</v>
      </c>
      <c r="C2829" s="259">
        <v>121.32863687306343</v>
      </c>
    </row>
    <row r="2830" spans="2:3" x14ac:dyDescent="0.25">
      <c r="B2830" s="260">
        <v>2767</v>
      </c>
      <c r="C2830" s="259">
        <v>116.35334791684791</v>
      </c>
    </row>
    <row r="2831" spans="2:3" x14ac:dyDescent="0.25">
      <c r="B2831" s="260">
        <v>2768</v>
      </c>
      <c r="C2831" s="259">
        <v>97.422804903215479</v>
      </c>
    </row>
    <row r="2832" spans="2:3" x14ac:dyDescent="0.25">
      <c r="B2832" s="260">
        <v>2769</v>
      </c>
      <c r="C2832" s="259">
        <v>114.47554731003827</v>
      </c>
    </row>
    <row r="2833" spans="2:3" x14ac:dyDescent="0.25">
      <c r="B2833" s="260">
        <v>2770</v>
      </c>
      <c r="C2833" s="259">
        <v>74.871716514251744</v>
      </c>
    </row>
    <row r="2834" spans="2:3" x14ac:dyDescent="0.25">
      <c r="B2834" s="260">
        <v>2771</v>
      </c>
      <c r="C2834" s="259">
        <v>132.97130140076445</v>
      </c>
    </row>
    <row r="2835" spans="2:3" x14ac:dyDescent="0.25">
      <c r="B2835" s="260">
        <v>2772</v>
      </c>
      <c r="C2835" s="259">
        <v>98.564501293681772</v>
      </c>
    </row>
    <row r="2836" spans="2:3" x14ac:dyDescent="0.25">
      <c r="B2836" s="260">
        <v>2773</v>
      </c>
      <c r="C2836" s="259">
        <v>134.53320175479098</v>
      </c>
    </row>
    <row r="2837" spans="2:3" x14ac:dyDescent="0.25">
      <c r="B2837" s="260">
        <v>2774</v>
      </c>
      <c r="C2837" s="259">
        <v>116.23174682029735</v>
      </c>
    </row>
    <row r="2838" spans="2:3" x14ac:dyDescent="0.25">
      <c r="B2838" s="260">
        <v>2775</v>
      </c>
      <c r="C2838" s="259">
        <v>128.38009088500547</v>
      </c>
    </row>
    <row r="2839" spans="2:3" x14ac:dyDescent="0.25">
      <c r="B2839" s="260">
        <v>2776</v>
      </c>
      <c r="C2839" s="259">
        <v>99.932901695187894</v>
      </c>
    </row>
    <row r="2840" spans="2:3" x14ac:dyDescent="0.25">
      <c r="B2840" s="260">
        <v>2777</v>
      </c>
      <c r="C2840" s="259">
        <v>116.32946935187931</v>
      </c>
    </row>
    <row r="2841" spans="2:3" x14ac:dyDescent="0.25">
      <c r="B2841" s="260">
        <v>2778</v>
      </c>
      <c r="C2841" s="259">
        <v>113.09529837255997</v>
      </c>
    </row>
    <row r="2842" spans="2:3" x14ac:dyDescent="0.25">
      <c r="B2842" s="260">
        <v>2779</v>
      </c>
      <c r="C2842" s="259">
        <v>149.7007836249274</v>
      </c>
    </row>
    <row r="2843" spans="2:3" x14ac:dyDescent="0.25">
      <c r="B2843" s="260">
        <v>2780</v>
      </c>
      <c r="C2843" s="259">
        <v>114.91584106734615</v>
      </c>
    </row>
    <row r="2844" spans="2:3" x14ac:dyDescent="0.25">
      <c r="B2844" s="260">
        <v>2781</v>
      </c>
      <c r="C2844" s="259">
        <v>139.79828262093997</v>
      </c>
    </row>
    <row r="2845" spans="2:3" x14ac:dyDescent="0.25">
      <c r="B2845" s="260">
        <v>2782</v>
      </c>
      <c r="C2845" s="259">
        <v>63.346295689728322</v>
      </c>
    </row>
    <row r="2846" spans="2:3" x14ac:dyDescent="0.25">
      <c r="B2846" s="260">
        <v>2783</v>
      </c>
      <c r="C2846" s="259">
        <v>146.59941330081574</v>
      </c>
    </row>
    <row r="2847" spans="2:3" x14ac:dyDescent="0.25">
      <c r="B2847" s="260">
        <v>2784</v>
      </c>
      <c r="C2847" s="259">
        <v>128.26330364003741</v>
      </c>
    </row>
    <row r="2848" spans="2:3" x14ac:dyDescent="0.25">
      <c r="B2848" s="260">
        <v>2785</v>
      </c>
      <c r="C2848" s="259">
        <v>116.43460473588648</v>
      </c>
    </row>
    <row r="2849" spans="2:3" x14ac:dyDescent="0.25">
      <c r="B2849" s="260">
        <v>2786</v>
      </c>
      <c r="C2849" s="259">
        <v>120.14716277916531</v>
      </c>
    </row>
    <row r="2850" spans="2:3" x14ac:dyDescent="0.25">
      <c r="B2850" s="260">
        <v>2787</v>
      </c>
      <c r="C2850" s="259">
        <v>159.69045630505747</v>
      </c>
    </row>
    <row r="2851" spans="2:3" x14ac:dyDescent="0.25">
      <c r="B2851" s="260">
        <v>2788</v>
      </c>
      <c r="C2851" s="259">
        <v>105.76035652576522</v>
      </c>
    </row>
    <row r="2852" spans="2:3" x14ac:dyDescent="0.25">
      <c r="B2852" s="260">
        <v>2789</v>
      </c>
      <c r="C2852" s="259">
        <v>115.50760366245075</v>
      </c>
    </row>
    <row r="2853" spans="2:3" x14ac:dyDescent="0.25">
      <c r="B2853" s="260">
        <v>2790</v>
      </c>
      <c r="C2853" s="259">
        <v>106.61926134338907</v>
      </c>
    </row>
    <row r="2854" spans="2:3" x14ac:dyDescent="0.25">
      <c r="B2854" s="260">
        <v>2791</v>
      </c>
      <c r="C2854" s="259">
        <v>138.68237254770986</v>
      </c>
    </row>
    <row r="2855" spans="2:3" x14ac:dyDescent="0.25">
      <c r="B2855" s="260">
        <v>2792</v>
      </c>
      <c r="C2855" s="259">
        <v>136.98089402108633</v>
      </c>
    </row>
    <row r="2856" spans="2:3" x14ac:dyDescent="0.25">
      <c r="B2856" s="260">
        <v>2793</v>
      </c>
      <c r="C2856" s="259">
        <v>139.53029912541038</v>
      </c>
    </row>
    <row r="2857" spans="2:3" x14ac:dyDescent="0.25">
      <c r="B2857" s="260">
        <v>2794</v>
      </c>
      <c r="C2857" s="259">
        <v>121.32690408253475</v>
      </c>
    </row>
    <row r="2858" spans="2:3" x14ac:dyDescent="0.25">
      <c r="B2858" s="260">
        <v>2795</v>
      </c>
      <c r="C2858" s="259">
        <v>115.95802021943193</v>
      </c>
    </row>
    <row r="2859" spans="2:3" x14ac:dyDescent="0.25">
      <c r="B2859" s="260">
        <v>2796</v>
      </c>
      <c r="C2859" s="259">
        <v>128.52419482981145</v>
      </c>
    </row>
    <row r="2860" spans="2:3" x14ac:dyDescent="0.25">
      <c r="B2860" s="260">
        <v>2797</v>
      </c>
      <c r="C2860" s="259">
        <v>135.41603122044523</v>
      </c>
    </row>
    <row r="2861" spans="2:3" x14ac:dyDescent="0.25">
      <c r="B2861" s="260">
        <v>2798</v>
      </c>
      <c r="C2861" s="259">
        <v>121.01855454728782</v>
      </c>
    </row>
    <row r="2862" spans="2:3" x14ac:dyDescent="0.25">
      <c r="B2862" s="260">
        <v>2799</v>
      </c>
      <c r="C2862" s="259">
        <v>114.71226312399246</v>
      </c>
    </row>
    <row r="2863" spans="2:3" x14ac:dyDescent="0.25">
      <c r="B2863" s="260">
        <v>2800</v>
      </c>
      <c r="C2863" s="259">
        <v>110.76954984044701</v>
      </c>
    </row>
    <row r="2864" spans="2:3" x14ac:dyDescent="0.25">
      <c r="B2864" s="260">
        <v>2801</v>
      </c>
      <c r="C2864" s="259">
        <v>124.34869860980774</v>
      </c>
    </row>
    <row r="2865" spans="2:3" x14ac:dyDescent="0.25">
      <c r="B2865" s="260">
        <v>2802</v>
      </c>
      <c r="C2865" s="259">
        <v>108.47508145410904</v>
      </c>
    </row>
    <row r="2866" spans="2:3" x14ac:dyDescent="0.25">
      <c r="B2866" s="260">
        <v>2803</v>
      </c>
      <c r="C2866" s="259">
        <v>81.850477710967084</v>
      </c>
    </row>
    <row r="2867" spans="2:3" x14ac:dyDescent="0.25">
      <c r="B2867" s="260">
        <v>2804</v>
      </c>
      <c r="C2867" s="259">
        <v>110.01414026730778</v>
      </c>
    </row>
    <row r="2868" spans="2:3" x14ac:dyDescent="0.25">
      <c r="B2868" s="260">
        <v>2805</v>
      </c>
      <c r="C2868" s="259">
        <v>118.95852182509969</v>
      </c>
    </row>
    <row r="2869" spans="2:3" x14ac:dyDescent="0.25">
      <c r="B2869" s="260">
        <v>2806</v>
      </c>
      <c r="C2869" s="259">
        <v>161.62927396688102</v>
      </c>
    </row>
    <row r="2870" spans="2:3" x14ac:dyDescent="0.25">
      <c r="B2870" s="260">
        <v>2807</v>
      </c>
      <c r="C2870" s="259">
        <v>159.6667403990042</v>
      </c>
    </row>
    <row r="2871" spans="2:3" x14ac:dyDescent="0.25">
      <c r="B2871" s="260">
        <v>2808</v>
      </c>
      <c r="C2871" s="259">
        <v>158.34731622057058</v>
      </c>
    </row>
    <row r="2872" spans="2:3" x14ac:dyDescent="0.25">
      <c r="B2872" s="260">
        <v>2809</v>
      </c>
      <c r="C2872" s="259">
        <v>134.56290585660534</v>
      </c>
    </row>
    <row r="2873" spans="2:3" x14ac:dyDescent="0.25">
      <c r="B2873" s="260">
        <v>2810</v>
      </c>
      <c r="C2873" s="259">
        <v>84.830396639685219</v>
      </c>
    </row>
    <row r="2874" spans="2:3" x14ac:dyDescent="0.25">
      <c r="B2874" s="260">
        <v>2811</v>
      </c>
      <c r="C2874" s="259">
        <v>107.99987296532282</v>
      </c>
    </row>
    <row r="2875" spans="2:3" x14ac:dyDescent="0.25">
      <c r="B2875" s="260">
        <v>2812</v>
      </c>
      <c r="C2875" s="259">
        <v>156.12832961904152</v>
      </c>
    </row>
    <row r="2876" spans="2:3" x14ac:dyDescent="0.25">
      <c r="B2876" s="260">
        <v>2813</v>
      </c>
      <c r="C2876" s="259">
        <v>149.51680416193435</v>
      </c>
    </row>
    <row r="2877" spans="2:3" x14ac:dyDescent="0.25">
      <c r="B2877" s="260">
        <v>2814</v>
      </c>
      <c r="C2877" s="259">
        <v>93.137538453244133</v>
      </c>
    </row>
    <row r="2878" spans="2:3" x14ac:dyDescent="0.25">
      <c r="B2878" s="260">
        <v>2815</v>
      </c>
      <c r="C2878" s="259">
        <v>161.49402676347756</v>
      </c>
    </row>
    <row r="2879" spans="2:3" x14ac:dyDescent="0.25">
      <c r="B2879" s="260">
        <v>2816</v>
      </c>
      <c r="C2879" s="259">
        <v>120.71520510688593</v>
      </c>
    </row>
    <row r="2880" spans="2:3" x14ac:dyDescent="0.25">
      <c r="B2880" s="260">
        <v>2817</v>
      </c>
      <c r="C2880" s="259">
        <v>110.01867544827849</v>
      </c>
    </row>
    <row r="2881" spans="2:3" x14ac:dyDescent="0.25">
      <c r="B2881" s="260">
        <v>2818</v>
      </c>
      <c r="C2881" s="259">
        <v>101.45419159673862</v>
      </c>
    </row>
    <row r="2882" spans="2:3" x14ac:dyDescent="0.25">
      <c r="B2882" s="260">
        <v>2819</v>
      </c>
      <c r="C2882" s="259">
        <v>116.87681087181397</v>
      </c>
    </row>
    <row r="2883" spans="2:3" x14ac:dyDescent="0.25">
      <c r="B2883" s="260">
        <v>2820</v>
      </c>
      <c r="C2883" s="259">
        <v>113.12873281954242</v>
      </c>
    </row>
    <row r="2884" spans="2:3" x14ac:dyDescent="0.25">
      <c r="B2884" s="260">
        <v>2821</v>
      </c>
      <c r="C2884" s="259">
        <v>72.321646794414193</v>
      </c>
    </row>
    <row r="2885" spans="2:3" x14ac:dyDescent="0.25">
      <c r="B2885" s="260">
        <v>2822</v>
      </c>
      <c r="C2885" s="259">
        <v>123.40949155595479</v>
      </c>
    </row>
    <row r="2886" spans="2:3" x14ac:dyDescent="0.25">
      <c r="B2886" s="260">
        <v>2823</v>
      </c>
      <c r="C2886" s="259">
        <v>122.6586845775448</v>
      </c>
    </row>
    <row r="2887" spans="2:3" x14ac:dyDescent="0.25">
      <c r="B2887" s="260">
        <v>2824</v>
      </c>
      <c r="C2887" s="259">
        <v>139.16587114663392</v>
      </c>
    </row>
    <row r="2888" spans="2:3" x14ac:dyDescent="0.25">
      <c r="B2888" s="260">
        <v>2825</v>
      </c>
      <c r="C2888" s="259">
        <v>153.1437058225043</v>
      </c>
    </row>
    <row r="2889" spans="2:3" x14ac:dyDescent="0.25">
      <c r="B2889" s="260">
        <v>2826</v>
      </c>
      <c r="C2889" s="259">
        <v>121.7610226607658</v>
      </c>
    </row>
    <row r="2890" spans="2:3" x14ac:dyDescent="0.25">
      <c r="B2890" s="260">
        <v>2827</v>
      </c>
      <c r="C2890" s="259">
        <v>105.10797063318016</v>
      </c>
    </row>
    <row r="2891" spans="2:3" x14ac:dyDescent="0.25">
      <c r="B2891" s="260">
        <v>2828</v>
      </c>
      <c r="C2891" s="259">
        <v>136.46502949926477</v>
      </c>
    </row>
    <row r="2892" spans="2:3" x14ac:dyDescent="0.25">
      <c r="B2892" s="260">
        <v>2829</v>
      </c>
      <c r="C2892" s="259">
        <v>74.531874867477427</v>
      </c>
    </row>
    <row r="2893" spans="2:3" x14ac:dyDescent="0.25">
      <c r="B2893" s="260">
        <v>2830</v>
      </c>
      <c r="C2893" s="259">
        <v>133.63708573899189</v>
      </c>
    </row>
    <row r="2894" spans="2:3" x14ac:dyDescent="0.25">
      <c r="B2894" s="260">
        <v>2831</v>
      </c>
      <c r="C2894" s="259">
        <v>106.94264131032978</v>
      </c>
    </row>
    <row r="2895" spans="2:3" x14ac:dyDescent="0.25">
      <c r="B2895" s="260">
        <v>2832</v>
      </c>
      <c r="C2895" s="259">
        <v>118.55326915439271</v>
      </c>
    </row>
    <row r="2896" spans="2:3" x14ac:dyDescent="0.25">
      <c r="B2896" s="260">
        <v>2833</v>
      </c>
      <c r="C2896" s="259">
        <v>110.57658194381102</v>
      </c>
    </row>
    <row r="2897" spans="2:3" x14ac:dyDescent="0.25">
      <c r="B2897" s="260">
        <v>2834</v>
      </c>
      <c r="C2897" s="259">
        <v>134.91935828915695</v>
      </c>
    </row>
    <row r="2898" spans="2:3" x14ac:dyDescent="0.25">
      <c r="B2898" s="260">
        <v>2835</v>
      </c>
      <c r="C2898" s="259">
        <v>120.27207149890583</v>
      </c>
    </row>
    <row r="2899" spans="2:3" x14ac:dyDescent="0.25">
      <c r="B2899" s="260">
        <v>2836</v>
      </c>
      <c r="C2899" s="259">
        <v>169.41049579677667</v>
      </c>
    </row>
    <row r="2900" spans="2:3" x14ac:dyDescent="0.25">
      <c r="B2900" s="260">
        <v>2837</v>
      </c>
      <c r="C2900" s="259">
        <v>91.98136978253882</v>
      </c>
    </row>
    <row r="2901" spans="2:3" x14ac:dyDescent="0.25">
      <c r="B2901" s="260">
        <v>2838</v>
      </c>
      <c r="C2901" s="259">
        <v>152.57587806336949</v>
      </c>
    </row>
    <row r="2902" spans="2:3" x14ac:dyDescent="0.25">
      <c r="B2902" s="260">
        <v>2839</v>
      </c>
      <c r="C2902" s="259">
        <v>112.79623500386258</v>
      </c>
    </row>
    <row r="2903" spans="2:3" x14ac:dyDescent="0.25">
      <c r="B2903" s="260">
        <v>2840</v>
      </c>
      <c r="C2903" s="259">
        <v>94.68667676799403</v>
      </c>
    </row>
    <row r="2904" spans="2:3" x14ac:dyDescent="0.25">
      <c r="B2904" s="260">
        <v>2841</v>
      </c>
      <c r="C2904" s="259">
        <v>135.09873999785628</v>
      </c>
    </row>
    <row r="2905" spans="2:3" x14ac:dyDescent="0.25">
      <c r="B2905" s="260">
        <v>2842</v>
      </c>
      <c r="C2905" s="259">
        <v>132.44617585863605</v>
      </c>
    </row>
    <row r="2906" spans="2:3" x14ac:dyDescent="0.25">
      <c r="B2906" s="260">
        <v>2843</v>
      </c>
      <c r="C2906" s="259">
        <v>113.42081830560262</v>
      </c>
    </row>
    <row r="2907" spans="2:3" x14ac:dyDescent="0.25">
      <c r="B2907" s="260">
        <v>2844</v>
      </c>
      <c r="C2907" s="259">
        <v>103.21373942436529</v>
      </c>
    </row>
    <row r="2908" spans="2:3" x14ac:dyDescent="0.25">
      <c r="B2908" s="260">
        <v>2845</v>
      </c>
      <c r="C2908" s="259">
        <v>143.21237652157674</v>
      </c>
    </row>
    <row r="2909" spans="2:3" x14ac:dyDescent="0.25">
      <c r="B2909" s="260">
        <v>2846</v>
      </c>
      <c r="C2909" s="259">
        <v>135.42568802451862</v>
      </c>
    </row>
    <row r="2910" spans="2:3" x14ac:dyDescent="0.25">
      <c r="B2910" s="260">
        <v>2847</v>
      </c>
      <c r="C2910" s="259">
        <v>119.40739572342758</v>
      </c>
    </row>
    <row r="2911" spans="2:3" x14ac:dyDescent="0.25">
      <c r="B2911" s="260">
        <v>2848</v>
      </c>
      <c r="C2911" s="259">
        <v>143.29545761647404</v>
      </c>
    </row>
    <row r="2912" spans="2:3" x14ac:dyDescent="0.25">
      <c r="B2912" s="260">
        <v>2849</v>
      </c>
      <c r="C2912" s="259">
        <v>129.63191035306664</v>
      </c>
    </row>
    <row r="2913" spans="2:3" x14ac:dyDescent="0.25">
      <c r="B2913" s="260">
        <v>2850</v>
      </c>
      <c r="C2913" s="259">
        <v>111.05133850845404</v>
      </c>
    </row>
    <row r="2914" spans="2:3" x14ac:dyDescent="0.25">
      <c r="B2914" s="260">
        <v>2851</v>
      </c>
      <c r="C2914" s="259">
        <v>75.381754316821102</v>
      </c>
    </row>
    <row r="2915" spans="2:3" x14ac:dyDescent="0.25">
      <c r="B2915" s="260">
        <v>2852</v>
      </c>
      <c r="C2915" s="259">
        <v>100.97802561415158</v>
      </c>
    </row>
    <row r="2916" spans="2:3" x14ac:dyDescent="0.25">
      <c r="B2916" s="260">
        <v>2853</v>
      </c>
      <c r="C2916" s="259">
        <v>133.17720537409767</v>
      </c>
    </row>
    <row r="2917" spans="2:3" x14ac:dyDescent="0.25">
      <c r="B2917" s="260">
        <v>2854</v>
      </c>
      <c r="C2917" s="259">
        <v>94.066965339175596</v>
      </c>
    </row>
    <row r="2918" spans="2:3" x14ac:dyDescent="0.25">
      <c r="B2918" s="260">
        <v>2855</v>
      </c>
      <c r="C2918" s="259">
        <v>83.885223068453513</v>
      </c>
    </row>
    <row r="2919" spans="2:3" x14ac:dyDescent="0.25">
      <c r="B2919" s="260">
        <v>2856</v>
      </c>
      <c r="C2919" s="259">
        <v>144.10781050720186</v>
      </c>
    </row>
    <row r="2920" spans="2:3" x14ac:dyDescent="0.25">
      <c r="B2920" s="260">
        <v>2857</v>
      </c>
      <c r="C2920" s="259">
        <v>140.60585028484542</v>
      </c>
    </row>
    <row r="2921" spans="2:3" x14ac:dyDescent="0.25">
      <c r="B2921" s="260">
        <v>2858</v>
      </c>
      <c r="C2921" s="259">
        <v>107.98089058187308</v>
      </c>
    </row>
    <row r="2922" spans="2:3" x14ac:dyDescent="0.25">
      <c r="B2922" s="260">
        <v>2859</v>
      </c>
      <c r="C2922" s="259">
        <v>104.11500553742046</v>
      </c>
    </row>
    <row r="2923" spans="2:3" x14ac:dyDescent="0.25">
      <c r="B2923" s="260">
        <v>2860</v>
      </c>
      <c r="C2923" s="259">
        <v>86.19211818684532</v>
      </c>
    </row>
    <row r="2924" spans="2:3" x14ac:dyDescent="0.25">
      <c r="B2924" s="260">
        <v>2861</v>
      </c>
      <c r="C2924" s="259">
        <v>107.17269196738678</v>
      </c>
    </row>
    <row r="2925" spans="2:3" x14ac:dyDescent="0.25">
      <c r="B2925" s="260">
        <v>2862</v>
      </c>
      <c r="C2925" s="259">
        <v>83.842623762594869</v>
      </c>
    </row>
    <row r="2926" spans="2:3" x14ac:dyDescent="0.25">
      <c r="B2926" s="260">
        <v>2863</v>
      </c>
      <c r="C2926" s="259">
        <v>117.15590310496422</v>
      </c>
    </row>
    <row r="2927" spans="2:3" x14ac:dyDescent="0.25">
      <c r="B2927" s="260">
        <v>2864</v>
      </c>
      <c r="C2927" s="259">
        <v>123.08010957622842</v>
      </c>
    </row>
    <row r="2928" spans="2:3" x14ac:dyDescent="0.25">
      <c r="B2928" s="260">
        <v>2865</v>
      </c>
      <c r="C2928" s="259">
        <v>108.40864118016873</v>
      </c>
    </row>
    <row r="2929" spans="2:3" x14ac:dyDescent="0.25">
      <c r="B2929" s="260">
        <v>2866</v>
      </c>
      <c r="C2929" s="259">
        <v>118.04384551383373</v>
      </c>
    </row>
    <row r="2930" spans="2:3" x14ac:dyDescent="0.25">
      <c r="B2930" s="260">
        <v>2867</v>
      </c>
      <c r="C2930" s="259">
        <v>117.15880954585147</v>
      </c>
    </row>
    <row r="2931" spans="2:3" x14ac:dyDescent="0.25">
      <c r="B2931" s="260">
        <v>2868</v>
      </c>
      <c r="C2931" s="259">
        <v>174.49166577855436</v>
      </c>
    </row>
    <row r="2932" spans="2:3" x14ac:dyDescent="0.25">
      <c r="B2932" s="260">
        <v>2869</v>
      </c>
      <c r="C2932" s="259">
        <v>153.6823397351738</v>
      </c>
    </row>
    <row r="2933" spans="2:3" x14ac:dyDescent="0.25">
      <c r="B2933" s="260">
        <v>2870</v>
      </c>
      <c r="C2933" s="259">
        <v>122.0921240263981</v>
      </c>
    </row>
    <row r="2934" spans="2:3" x14ac:dyDescent="0.25">
      <c r="B2934" s="260">
        <v>2871</v>
      </c>
      <c r="C2934" s="259">
        <v>185.4273894485585</v>
      </c>
    </row>
    <row r="2935" spans="2:3" x14ac:dyDescent="0.25">
      <c r="B2935" s="260">
        <v>2872</v>
      </c>
      <c r="C2935" s="259">
        <v>112.61578257456105</v>
      </c>
    </row>
    <row r="2936" spans="2:3" x14ac:dyDescent="0.25">
      <c r="B2936" s="260">
        <v>2873</v>
      </c>
      <c r="C2936" s="259">
        <v>151.58918096853989</v>
      </c>
    </row>
    <row r="2937" spans="2:3" x14ac:dyDescent="0.25">
      <c r="B2937" s="260">
        <v>2874</v>
      </c>
      <c r="C2937" s="259">
        <v>116.73498648752479</v>
      </c>
    </row>
    <row r="2938" spans="2:3" x14ac:dyDescent="0.25">
      <c r="B2938" s="260">
        <v>2875</v>
      </c>
      <c r="C2938" s="259">
        <v>168.76638862376771</v>
      </c>
    </row>
    <row r="2939" spans="2:3" x14ac:dyDescent="0.25">
      <c r="B2939" s="260">
        <v>2876</v>
      </c>
      <c r="C2939" s="259">
        <v>186.7597719632391</v>
      </c>
    </row>
    <row r="2940" spans="2:3" x14ac:dyDescent="0.25">
      <c r="B2940" s="260">
        <v>2877</v>
      </c>
      <c r="C2940" s="259">
        <v>136.50873439799295</v>
      </c>
    </row>
    <row r="2941" spans="2:3" x14ac:dyDescent="0.25">
      <c r="B2941" s="260">
        <v>2878</v>
      </c>
      <c r="C2941" s="259">
        <v>140.87582445825743</v>
      </c>
    </row>
    <row r="2942" spans="2:3" x14ac:dyDescent="0.25">
      <c r="B2942" s="260">
        <v>2879</v>
      </c>
      <c r="C2942" s="259">
        <v>117.13339303213627</v>
      </c>
    </row>
    <row r="2943" spans="2:3" x14ac:dyDescent="0.25">
      <c r="B2943" s="260">
        <v>2880</v>
      </c>
      <c r="C2943" s="259">
        <v>133.91911017563552</v>
      </c>
    </row>
    <row r="2944" spans="2:3" x14ac:dyDescent="0.25">
      <c r="B2944" s="260">
        <v>2881</v>
      </c>
      <c r="C2944" s="259">
        <v>159.5905011849089</v>
      </c>
    </row>
    <row r="2945" spans="2:3" x14ac:dyDescent="0.25">
      <c r="B2945" s="260">
        <v>2882</v>
      </c>
      <c r="C2945" s="259">
        <v>162.86523413965298</v>
      </c>
    </row>
    <row r="2946" spans="2:3" x14ac:dyDescent="0.25">
      <c r="B2946" s="260">
        <v>2883</v>
      </c>
      <c r="C2946" s="259">
        <v>120.79434645976654</v>
      </c>
    </row>
    <row r="2947" spans="2:3" x14ac:dyDescent="0.25">
      <c r="B2947" s="260">
        <v>2884</v>
      </c>
      <c r="C2947" s="259">
        <v>122.21233707586886</v>
      </c>
    </row>
    <row r="2948" spans="2:3" x14ac:dyDescent="0.25">
      <c r="B2948" s="260">
        <v>2885</v>
      </c>
      <c r="C2948" s="259">
        <v>93.086884136513234</v>
      </c>
    </row>
    <row r="2949" spans="2:3" x14ac:dyDescent="0.25">
      <c r="B2949" s="260">
        <v>2886</v>
      </c>
      <c r="C2949" s="259">
        <v>105.65225814897353</v>
      </c>
    </row>
    <row r="2950" spans="2:3" x14ac:dyDescent="0.25">
      <c r="B2950" s="260">
        <v>2887</v>
      </c>
      <c r="C2950" s="259">
        <v>144.44529714494655</v>
      </c>
    </row>
    <row r="2951" spans="2:3" x14ac:dyDescent="0.25">
      <c r="B2951" s="260">
        <v>2888</v>
      </c>
      <c r="C2951" s="259">
        <v>119.23383418179706</v>
      </c>
    </row>
    <row r="2952" spans="2:3" x14ac:dyDescent="0.25">
      <c r="B2952" s="260">
        <v>2889</v>
      </c>
      <c r="C2952" s="259">
        <v>89.325459719400541</v>
      </c>
    </row>
    <row r="2953" spans="2:3" x14ac:dyDescent="0.25">
      <c r="B2953" s="260">
        <v>2890</v>
      </c>
      <c r="C2953" s="259">
        <v>148.97018519885034</v>
      </c>
    </row>
    <row r="2954" spans="2:3" x14ac:dyDescent="0.25">
      <c r="B2954" s="260">
        <v>2891</v>
      </c>
      <c r="C2954" s="259">
        <v>123.03245958241426</v>
      </c>
    </row>
    <row r="2955" spans="2:3" x14ac:dyDescent="0.25">
      <c r="B2955" s="260">
        <v>2892</v>
      </c>
      <c r="C2955" s="259">
        <v>100.12053074806468</v>
      </c>
    </row>
    <row r="2956" spans="2:3" x14ac:dyDescent="0.25">
      <c r="B2956" s="260">
        <v>2893</v>
      </c>
      <c r="C2956" s="259">
        <v>163.85978669079395</v>
      </c>
    </row>
    <row r="2957" spans="2:3" x14ac:dyDescent="0.25">
      <c r="B2957" s="260">
        <v>2894</v>
      </c>
      <c r="C2957" s="259">
        <v>102.37895997527838</v>
      </c>
    </row>
    <row r="2958" spans="2:3" x14ac:dyDescent="0.25">
      <c r="B2958" s="260">
        <v>2895</v>
      </c>
      <c r="C2958" s="259">
        <v>82.764205892712909</v>
      </c>
    </row>
    <row r="2959" spans="2:3" x14ac:dyDescent="0.25">
      <c r="B2959" s="260">
        <v>2896</v>
      </c>
      <c r="C2959" s="259">
        <v>93.657057910211989</v>
      </c>
    </row>
    <row r="2960" spans="2:3" x14ac:dyDescent="0.25">
      <c r="B2960" s="260">
        <v>2897</v>
      </c>
      <c r="C2960" s="259">
        <v>143.75021889517694</v>
      </c>
    </row>
    <row r="2961" spans="2:3" x14ac:dyDescent="0.25">
      <c r="B2961" s="260">
        <v>2898</v>
      </c>
      <c r="C2961" s="259">
        <v>155.00888276291758</v>
      </c>
    </row>
    <row r="2962" spans="2:3" x14ac:dyDescent="0.25">
      <c r="B2962" s="260">
        <v>2899</v>
      </c>
      <c r="C2962" s="259">
        <v>89.842247824715656</v>
      </c>
    </row>
    <row r="2963" spans="2:3" x14ac:dyDescent="0.25">
      <c r="B2963" s="260">
        <v>2900</v>
      </c>
      <c r="C2963" s="259">
        <v>72.271113069512182</v>
      </c>
    </row>
    <row r="2964" spans="2:3" x14ac:dyDescent="0.25">
      <c r="B2964" s="260">
        <v>2901</v>
      </c>
      <c r="C2964" s="259">
        <v>76.683919896674553</v>
      </c>
    </row>
    <row r="2965" spans="2:3" x14ac:dyDescent="0.25">
      <c r="B2965" s="260">
        <v>2902</v>
      </c>
      <c r="C2965" s="259">
        <v>155.26954789927566</v>
      </c>
    </row>
    <row r="2966" spans="2:3" x14ac:dyDescent="0.25">
      <c r="B2966" s="260">
        <v>2903</v>
      </c>
      <c r="C2966" s="259">
        <v>114.81575026112633</v>
      </c>
    </row>
    <row r="2967" spans="2:3" x14ac:dyDescent="0.25">
      <c r="B2967" s="260">
        <v>2904</v>
      </c>
      <c r="C2967" s="259">
        <v>115.80885552268653</v>
      </c>
    </row>
    <row r="2968" spans="2:3" x14ac:dyDescent="0.25">
      <c r="B2968" s="260">
        <v>2905</v>
      </c>
      <c r="C2968" s="259">
        <v>123.57874442605333</v>
      </c>
    </row>
    <row r="2969" spans="2:3" x14ac:dyDescent="0.25">
      <c r="B2969" s="260">
        <v>2906</v>
      </c>
      <c r="C2969" s="259">
        <v>85.524206263582954</v>
      </c>
    </row>
    <row r="2970" spans="2:3" x14ac:dyDescent="0.25">
      <c r="B2970" s="260">
        <v>2907</v>
      </c>
      <c r="C2970" s="259">
        <v>129.32026542588449</v>
      </c>
    </row>
    <row r="2971" spans="2:3" x14ac:dyDescent="0.25">
      <c r="B2971" s="260">
        <v>2908</v>
      </c>
      <c r="C2971" s="259">
        <v>95.249531487738921</v>
      </c>
    </row>
    <row r="2972" spans="2:3" x14ac:dyDescent="0.25">
      <c r="B2972" s="260">
        <v>2909</v>
      </c>
      <c r="C2972" s="259">
        <v>134.86489025819509</v>
      </c>
    </row>
    <row r="2973" spans="2:3" x14ac:dyDescent="0.25">
      <c r="B2973" s="260">
        <v>2910</v>
      </c>
      <c r="C2973" s="259">
        <v>115.65997762109957</v>
      </c>
    </row>
    <row r="2974" spans="2:3" x14ac:dyDescent="0.25">
      <c r="B2974" s="260">
        <v>2911</v>
      </c>
      <c r="C2974" s="259">
        <v>140.30814515512799</v>
      </c>
    </row>
    <row r="2975" spans="2:3" x14ac:dyDescent="0.25">
      <c r="B2975" s="260">
        <v>2912</v>
      </c>
      <c r="C2975" s="259">
        <v>97.829196551773379</v>
      </c>
    </row>
    <row r="2976" spans="2:3" x14ac:dyDescent="0.25">
      <c r="B2976" s="260">
        <v>2913</v>
      </c>
      <c r="C2976" s="259">
        <v>142.35211940430736</v>
      </c>
    </row>
    <row r="2977" spans="2:3" x14ac:dyDescent="0.25">
      <c r="B2977" s="260">
        <v>2914</v>
      </c>
      <c r="C2977" s="259">
        <v>172.87481288778352</v>
      </c>
    </row>
    <row r="2978" spans="2:3" x14ac:dyDescent="0.25">
      <c r="B2978" s="260">
        <v>2915</v>
      </c>
      <c r="C2978" s="259">
        <v>170.89738153730158</v>
      </c>
    </row>
    <row r="2979" spans="2:3" x14ac:dyDescent="0.25">
      <c r="B2979" s="260">
        <v>2916</v>
      </c>
      <c r="C2979" s="259">
        <v>114.63569851906141</v>
      </c>
    </row>
    <row r="2980" spans="2:3" x14ac:dyDescent="0.25">
      <c r="B2980" s="260">
        <v>2917</v>
      </c>
      <c r="C2980" s="259">
        <v>118.7374735435648</v>
      </c>
    </row>
    <row r="2981" spans="2:3" x14ac:dyDescent="0.25">
      <c r="B2981" s="260">
        <v>2918</v>
      </c>
      <c r="C2981" s="259">
        <v>121.32471453144903</v>
      </c>
    </row>
    <row r="2982" spans="2:3" x14ac:dyDescent="0.25">
      <c r="B2982" s="260">
        <v>2919</v>
      </c>
      <c r="C2982" s="259">
        <v>144.20881697279316</v>
      </c>
    </row>
    <row r="2983" spans="2:3" x14ac:dyDescent="0.25">
      <c r="B2983" s="260">
        <v>2920</v>
      </c>
      <c r="C2983" s="259">
        <v>129.60265521513605</v>
      </c>
    </row>
    <row r="2984" spans="2:3" x14ac:dyDescent="0.25">
      <c r="B2984" s="260">
        <v>2921</v>
      </c>
      <c r="C2984" s="259">
        <v>117.22887391331876</v>
      </c>
    </row>
    <row r="2985" spans="2:3" x14ac:dyDescent="0.25">
      <c r="B2985" s="260">
        <v>2922</v>
      </c>
      <c r="C2985" s="259">
        <v>125.9173202042106</v>
      </c>
    </row>
    <row r="2986" spans="2:3" x14ac:dyDescent="0.25">
      <c r="B2986" s="260">
        <v>2923</v>
      </c>
      <c r="C2986" s="259">
        <v>102.88398768914557</v>
      </c>
    </row>
    <row r="2987" spans="2:3" x14ac:dyDescent="0.25">
      <c r="B2987" s="260">
        <v>2924</v>
      </c>
      <c r="C2987" s="259">
        <v>134.26030993945869</v>
      </c>
    </row>
    <row r="2988" spans="2:3" x14ac:dyDescent="0.25">
      <c r="B2988" s="260">
        <v>2925</v>
      </c>
      <c r="C2988" s="259">
        <v>137.51665883008229</v>
      </c>
    </row>
    <row r="2989" spans="2:3" x14ac:dyDescent="0.25">
      <c r="B2989" s="260">
        <v>2926</v>
      </c>
      <c r="C2989" s="259">
        <v>83.968296152361262</v>
      </c>
    </row>
    <row r="2990" spans="2:3" x14ac:dyDescent="0.25">
      <c r="B2990" s="260">
        <v>2927</v>
      </c>
      <c r="C2990" s="259">
        <v>160.67199109623382</v>
      </c>
    </row>
    <row r="2991" spans="2:3" x14ac:dyDescent="0.25">
      <c r="B2991" s="260">
        <v>2928</v>
      </c>
      <c r="C2991" s="259">
        <v>102.39088198032762</v>
      </c>
    </row>
    <row r="2992" spans="2:3" x14ac:dyDescent="0.25">
      <c r="B2992" s="260">
        <v>2929</v>
      </c>
      <c r="C2992" s="259">
        <v>111.11169613648457</v>
      </c>
    </row>
    <row r="2993" spans="2:3" x14ac:dyDescent="0.25">
      <c r="B2993" s="260">
        <v>2930</v>
      </c>
      <c r="C2993" s="259">
        <v>98.129751414417584</v>
      </c>
    </row>
    <row r="2994" spans="2:3" x14ac:dyDescent="0.25">
      <c r="B2994" s="260">
        <v>2931</v>
      </c>
      <c r="C2994" s="259">
        <v>137.6979835885821</v>
      </c>
    </row>
    <row r="2995" spans="2:3" x14ac:dyDescent="0.25">
      <c r="B2995" s="260">
        <v>2932</v>
      </c>
      <c r="C2995" s="259">
        <v>138.35540379318675</v>
      </c>
    </row>
    <row r="2996" spans="2:3" x14ac:dyDescent="0.25">
      <c r="B2996" s="260">
        <v>2933</v>
      </c>
      <c r="C2996" s="259">
        <v>105.45076832525319</v>
      </c>
    </row>
    <row r="2997" spans="2:3" x14ac:dyDescent="0.25">
      <c r="B2997" s="260">
        <v>2934</v>
      </c>
      <c r="C2997" s="259">
        <v>164.76936236643706</v>
      </c>
    </row>
    <row r="2998" spans="2:3" x14ac:dyDescent="0.25">
      <c r="B2998" s="260">
        <v>2935</v>
      </c>
      <c r="C2998" s="259">
        <v>142.18364493342375</v>
      </c>
    </row>
    <row r="2999" spans="2:3" x14ac:dyDescent="0.25">
      <c r="B2999" s="260">
        <v>2936</v>
      </c>
      <c r="C2999" s="259">
        <v>147.8303581400794</v>
      </c>
    </row>
    <row r="3000" spans="2:3" x14ac:dyDescent="0.25">
      <c r="B3000" s="260">
        <v>2937</v>
      </c>
      <c r="C3000" s="259">
        <v>144.80706457553336</v>
      </c>
    </row>
    <row r="3001" spans="2:3" x14ac:dyDescent="0.25">
      <c r="B3001" s="260">
        <v>2938</v>
      </c>
      <c r="C3001" s="259">
        <v>105.27255206207926</v>
      </c>
    </row>
    <row r="3002" spans="2:3" x14ac:dyDescent="0.25">
      <c r="B3002" s="260">
        <v>2939</v>
      </c>
      <c r="C3002" s="259">
        <v>97.63101067465152</v>
      </c>
    </row>
    <row r="3003" spans="2:3" x14ac:dyDescent="0.25">
      <c r="B3003" s="260">
        <v>2940</v>
      </c>
      <c r="C3003" s="259">
        <v>138.70882451534834</v>
      </c>
    </row>
    <row r="3004" spans="2:3" x14ac:dyDescent="0.25">
      <c r="B3004" s="260">
        <v>2941</v>
      </c>
      <c r="C3004" s="259">
        <v>106.46545507977808</v>
      </c>
    </row>
    <row r="3005" spans="2:3" x14ac:dyDescent="0.25">
      <c r="B3005" s="260">
        <v>2942</v>
      </c>
      <c r="C3005" s="259">
        <v>157.79396368935431</v>
      </c>
    </row>
    <row r="3006" spans="2:3" x14ac:dyDescent="0.25">
      <c r="B3006" s="260">
        <v>2943</v>
      </c>
      <c r="C3006" s="259">
        <v>116.29149502888907</v>
      </c>
    </row>
    <row r="3007" spans="2:3" x14ac:dyDescent="0.25">
      <c r="B3007" s="260">
        <v>2944</v>
      </c>
      <c r="C3007" s="259">
        <v>107.19663046761762</v>
      </c>
    </row>
    <row r="3008" spans="2:3" x14ac:dyDescent="0.25">
      <c r="B3008" s="260">
        <v>2945</v>
      </c>
      <c r="C3008" s="259">
        <v>122.62881747799032</v>
      </c>
    </row>
    <row r="3009" spans="2:3" x14ac:dyDescent="0.25">
      <c r="B3009" s="260">
        <v>2946</v>
      </c>
      <c r="C3009" s="259">
        <v>135.97255066635407</v>
      </c>
    </row>
    <row r="3010" spans="2:3" x14ac:dyDescent="0.25">
      <c r="B3010" s="260">
        <v>2947</v>
      </c>
      <c r="C3010" s="259">
        <v>157.09156160261887</v>
      </c>
    </row>
    <row r="3011" spans="2:3" x14ac:dyDescent="0.25">
      <c r="B3011" s="260">
        <v>2948</v>
      </c>
      <c r="C3011" s="259">
        <v>128.00651672537322</v>
      </c>
    </row>
    <row r="3012" spans="2:3" x14ac:dyDescent="0.25">
      <c r="B3012" s="260">
        <v>2949</v>
      </c>
      <c r="C3012" s="259">
        <v>104.55573265514319</v>
      </c>
    </row>
    <row r="3013" spans="2:3" x14ac:dyDescent="0.25">
      <c r="B3013" s="260">
        <v>2950</v>
      </c>
      <c r="C3013" s="259">
        <v>114.38187104395983</v>
      </c>
    </row>
    <row r="3014" spans="2:3" x14ac:dyDescent="0.25">
      <c r="B3014" s="260">
        <v>2951</v>
      </c>
      <c r="C3014" s="259">
        <v>142.11204988645446</v>
      </c>
    </row>
    <row r="3015" spans="2:3" x14ac:dyDescent="0.25">
      <c r="B3015" s="260">
        <v>2952</v>
      </c>
      <c r="C3015" s="259">
        <v>137.76802318949669</v>
      </c>
    </row>
    <row r="3016" spans="2:3" x14ac:dyDescent="0.25">
      <c r="B3016" s="260">
        <v>2953</v>
      </c>
      <c r="C3016" s="259">
        <v>108.38550873305228</v>
      </c>
    </row>
    <row r="3017" spans="2:3" x14ac:dyDescent="0.25">
      <c r="B3017" s="260">
        <v>2954</v>
      </c>
      <c r="C3017" s="259">
        <v>165.93734177289795</v>
      </c>
    </row>
    <row r="3018" spans="2:3" x14ac:dyDescent="0.25">
      <c r="B3018" s="260">
        <v>2955</v>
      </c>
      <c r="C3018" s="259">
        <v>136.3471339840504</v>
      </c>
    </row>
    <row r="3019" spans="2:3" x14ac:dyDescent="0.25">
      <c r="B3019" s="260">
        <v>2956</v>
      </c>
      <c r="C3019" s="259">
        <v>97.476436407070238</v>
      </c>
    </row>
    <row r="3020" spans="2:3" x14ac:dyDescent="0.25">
      <c r="B3020" s="260">
        <v>2957</v>
      </c>
      <c r="C3020" s="259">
        <v>103.39034331062678</v>
      </c>
    </row>
    <row r="3021" spans="2:3" x14ac:dyDescent="0.25">
      <c r="B3021" s="260">
        <v>2958</v>
      </c>
      <c r="C3021" s="259">
        <v>140.02743870472767</v>
      </c>
    </row>
    <row r="3022" spans="2:3" x14ac:dyDescent="0.25">
      <c r="B3022" s="260">
        <v>2959</v>
      </c>
      <c r="C3022" s="259">
        <v>111.87471266538957</v>
      </c>
    </row>
    <row r="3023" spans="2:3" x14ac:dyDescent="0.25">
      <c r="B3023" s="260">
        <v>2960</v>
      </c>
      <c r="C3023" s="259">
        <v>126.39833070815997</v>
      </c>
    </row>
    <row r="3024" spans="2:3" x14ac:dyDescent="0.25">
      <c r="B3024" s="260">
        <v>2961</v>
      </c>
      <c r="C3024" s="259">
        <v>163.82496849913491</v>
      </c>
    </row>
    <row r="3025" spans="2:3" x14ac:dyDescent="0.25">
      <c r="B3025" s="260">
        <v>2962</v>
      </c>
      <c r="C3025" s="259">
        <v>95.484211386750331</v>
      </c>
    </row>
    <row r="3026" spans="2:3" x14ac:dyDescent="0.25">
      <c r="B3026" s="260">
        <v>2963</v>
      </c>
      <c r="C3026" s="259">
        <v>95.005488534307688</v>
      </c>
    </row>
    <row r="3027" spans="2:3" x14ac:dyDescent="0.25">
      <c r="B3027" s="260">
        <v>2964</v>
      </c>
      <c r="C3027" s="259">
        <v>156.38814351372429</v>
      </c>
    </row>
    <row r="3028" spans="2:3" x14ac:dyDescent="0.25">
      <c r="B3028" s="260">
        <v>2965</v>
      </c>
      <c r="C3028" s="259">
        <v>108.2515110787282</v>
      </c>
    </row>
    <row r="3029" spans="2:3" x14ac:dyDescent="0.25">
      <c r="B3029" s="260">
        <v>2966</v>
      </c>
      <c r="C3029" s="259">
        <v>153.60710077223445</v>
      </c>
    </row>
    <row r="3030" spans="2:3" x14ac:dyDescent="0.25">
      <c r="B3030" s="260">
        <v>2967</v>
      </c>
      <c r="C3030" s="259">
        <v>104.57232467147574</v>
      </c>
    </row>
    <row r="3031" spans="2:3" x14ac:dyDescent="0.25">
      <c r="B3031" s="260">
        <v>2968</v>
      </c>
      <c r="C3031" s="259">
        <v>125.31635121787166</v>
      </c>
    </row>
    <row r="3032" spans="2:3" x14ac:dyDescent="0.25">
      <c r="B3032" s="260">
        <v>2969</v>
      </c>
      <c r="C3032" s="259">
        <v>134.24842283071558</v>
      </c>
    </row>
    <row r="3033" spans="2:3" x14ac:dyDescent="0.25">
      <c r="B3033" s="260">
        <v>2970</v>
      </c>
      <c r="C3033" s="259">
        <v>76.709084601961123</v>
      </c>
    </row>
    <row r="3034" spans="2:3" x14ac:dyDescent="0.25">
      <c r="B3034" s="260">
        <v>2971</v>
      </c>
      <c r="C3034" s="259">
        <v>140.9749378962579</v>
      </c>
    </row>
    <row r="3035" spans="2:3" x14ac:dyDescent="0.25">
      <c r="B3035" s="260">
        <v>2972</v>
      </c>
      <c r="C3035" s="259">
        <v>105.39261010984865</v>
      </c>
    </row>
    <row r="3036" spans="2:3" x14ac:dyDescent="0.25">
      <c r="B3036" s="260">
        <v>2973</v>
      </c>
      <c r="C3036" s="259">
        <v>103.65998115148321</v>
      </c>
    </row>
    <row r="3037" spans="2:3" x14ac:dyDescent="0.25">
      <c r="B3037" s="260">
        <v>2974</v>
      </c>
      <c r="C3037" s="259">
        <v>151.42698680198893</v>
      </c>
    </row>
    <row r="3038" spans="2:3" x14ac:dyDescent="0.25">
      <c r="B3038" s="260">
        <v>2975</v>
      </c>
      <c r="C3038" s="259">
        <v>109.50432483050328</v>
      </c>
    </row>
    <row r="3039" spans="2:3" x14ac:dyDescent="0.25">
      <c r="B3039" s="260">
        <v>2976</v>
      </c>
      <c r="C3039" s="259">
        <v>136.3889283924839</v>
      </c>
    </row>
    <row r="3040" spans="2:3" x14ac:dyDescent="0.25">
      <c r="B3040" s="260">
        <v>2977</v>
      </c>
      <c r="C3040" s="259">
        <v>103.63858890590672</v>
      </c>
    </row>
    <row r="3041" spans="2:3" x14ac:dyDescent="0.25">
      <c r="B3041" s="260">
        <v>2978</v>
      </c>
      <c r="C3041" s="259">
        <v>84.203326632582858</v>
      </c>
    </row>
    <row r="3042" spans="2:3" x14ac:dyDescent="0.25">
      <c r="B3042" s="260">
        <v>2979</v>
      </c>
      <c r="C3042" s="259">
        <v>112.79457488947028</v>
      </c>
    </row>
    <row r="3043" spans="2:3" x14ac:dyDescent="0.25">
      <c r="B3043" s="260">
        <v>2980</v>
      </c>
      <c r="C3043" s="259">
        <v>151.92920031698361</v>
      </c>
    </row>
    <row r="3044" spans="2:3" x14ac:dyDescent="0.25">
      <c r="B3044" s="260">
        <v>2981</v>
      </c>
      <c r="C3044" s="259">
        <v>101.61945553260762</v>
      </c>
    </row>
    <row r="3045" spans="2:3" x14ac:dyDescent="0.25">
      <c r="B3045" s="260">
        <v>2982</v>
      </c>
      <c r="C3045" s="259">
        <v>116.33936206505395</v>
      </c>
    </row>
    <row r="3046" spans="2:3" x14ac:dyDescent="0.25">
      <c r="B3046" s="260">
        <v>2983</v>
      </c>
      <c r="C3046" s="259">
        <v>116.95963440949528</v>
      </c>
    </row>
    <row r="3047" spans="2:3" x14ac:dyDescent="0.25">
      <c r="B3047" s="260">
        <v>2984</v>
      </c>
      <c r="C3047" s="259">
        <v>116.86647843323188</v>
      </c>
    </row>
    <row r="3048" spans="2:3" x14ac:dyDescent="0.25">
      <c r="B3048" s="260">
        <v>2985</v>
      </c>
      <c r="C3048" s="259">
        <v>114.44752184723609</v>
      </c>
    </row>
    <row r="3049" spans="2:3" x14ac:dyDescent="0.25">
      <c r="B3049" s="260">
        <v>2986</v>
      </c>
      <c r="C3049" s="259">
        <v>127.63813715465032</v>
      </c>
    </row>
    <row r="3050" spans="2:3" x14ac:dyDescent="0.25">
      <c r="B3050" s="260">
        <v>2987</v>
      </c>
      <c r="C3050" s="259">
        <v>122.90091995753305</v>
      </c>
    </row>
    <row r="3051" spans="2:3" x14ac:dyDescent="0.25">
      <c r="B3051" s="260">
        <v>2988</v>
      </c>
      <c r="C3051" s="259">
        <v>122.80454723611612</v>
      </c>
    </row>
    <row r="3052" spans="2:3" x14ac:dyDescent="0.25">
      <c r="B3052" s="260">
        <v>2989</v>
      </c>
      <c r="C3052" s="259">
        <v>132.61538852485143</v>
      </c>
    </row>
    <row r="3053" spans="2:3" x14ac:dyDescent="0.25">
      <c r="B3053" s="260">
        <v>2990</v>
      </c>
      <c r="C3053" s="259">
        <v>108.30899648891835</v>
      </c>
    </row>
    <row r="3054" spans="2:3" x14ac:dyDescent="0.25">
      <c r="B3054" s="260">
        <v>2991</v>
      </c>
      <c r="C3054" s="259">
        <v>101.48956135523021</v>
      </c>
    </row>
    <row r="3055" spans="2:3" x14ac:dyDescent="0.25">
      <c r="B3055" s="260">
        <v>2992</v>
      </c>
      <c r="C3055" s="259">
        <v>92.514123538849134</v>
      </c>
    </row>
    <row r="3056" spans="2:3" x14ac:dyDescent="0.25">
      <c r="B3056" s="260">
        <v>2993</v>
      </c>
      <c r="C3056" s="259">
        <v>84.380191570727391</v>
      </c>
    </row>
    <row r="3057" spans="2:3" x14ac:dyDescent="0.25">
      <c r="B3057" s="260">
        <v>2994</v>
      </c>
      <c r="C3057" s="259">
        <v>72.709065448621402</v>
      </c>
    </row>
    <row r="3058" spans="2:3" x14ac:dyDescent="0.25">
      <c r="B3058" s="260">
        <v>2995</v>
      </c>
      <c r="C3058" s="259">
        <v>126.02637699868323</v>
      </c>
    </row>
    <row r="3059" spans="2:3" x14ac:dyDescent="0.25">
      <c r="B3059" s="260">
        <v>2996</v>
      </c>
      <c r="C3059" s="259">
        <v>119.03215029266042</v>
      </c>
    </row>
    <row r="3060" spans="2:3" x14ac:dyDescent="0.25">
      <c r="B3060" s="260">
        <v>2997</v>
      </c>
      <c r="C3060" s="259">
        <v>141.84380696516519</v>
      </c>
    </row>
    <row r="3061" spans="2:3" x14ac:dyDescent="0.25">
      <c r="B3061" s="260">
        <v>2998</v>
      </c>
      <c r="C3061" s="259">
        <v>123.76124216942004</v>
      </c>
    </row>
    <row r="3062" spans="2:3" x14ac:dyDescent="0.25">
      <c r="B3062" s="260">
        <v>2999</v>
      </c>
      <c r="C3062" s="259">
        <v>129.0858967046542</v>
      </c>
    </row>
    <row r="3063" spans="2:3" x14ac:dyDescent="0.25">
      <c r="B3063" s="260">
        <v>3000</v>
      </c>
      <c r="C3063" s="259">
        <v>78.902137158468747</v>
      </c>
    </row>
    <row r="3064" spans="2:3" x14ac:dyDescent="0.25">
      <c r="B3064" s="260">
        <v>3001</v>
      </c>
      <c r="C3064" s="259">
        <v>110.3248706414057</v>
      </c>
    </row>
    <row r="3065" spans="2:3" x14ac:dyDescent="0.25">
      <c r="B3065" s="260">
        <v>3002</v>
      </c>
      <c r="C3065" s="259">
        <v>104.37311754710835</v>
      </c>
    </row>
    <row r="3066" spans="2:3" x14ac:dyDescent="0.25">
      <c r="B3066" s="260">
        <v>3003</v>
      </c>
      <c r="C3066" s="259">
        <v>96.634432774018947</v>
      </c>
    </row>
    <row r="3067" spans="2:3" x14ac:dyDescent="0.25">
      <c r="B3067" s="260">
        <v>3004</v>
      </c>
      <c r="C3067" s="259">
        <v>85.593775222684457</v>
      </c>
    </row>
    <row r="3068" spans="2:3" x14ac:dyDescent="0.25">
      <c r="B3068" s="260">
        <v>3005</v>
      </c>
      <c r="C3068" s="259">
        <v>113.48220016705713</v>
      </c>
    </row>
    <row r="3069" spans="2:3" x14ac:dyDescent="0.25">
      <c r="B3069" s="260">
        <v>3006</v>
      </c>
      <c r="C3069" s="259">
        <v>134.18085239992305</v>
      </c>
    </row>
    <row r="3070" spans="2:3" x14ac:dyDescent="0.25">
      <c r="B3070" s="260">
        <v>3007</v>
      </c>
      <c r="C3070" s="259">
        <v>105.6979371539048</v>
      </c>
    </row>
    <row r="3071" spans="2:3" x14ac:dyDescent="0.25">
      <c r="B3071" s="260">
        <v>3008</v>
      </c>
      <c r="C3071" s="259">
        <v>149.42283435524374</v>
      </c>
    </row>
    <row r="3072" spans="2:3" x14ac:dyDescent="0.25">
      <c r="B3072" s="260">
        <v>3009</v>
      </c>
      <c r="C3072" s="259">
        <v>94.627035876111137</v>
      </c>
    </row>
    <row r="3073" spans="2:3" x14ac:dyDescent="0.25">
      <c r="B3073" s="260">
        <v>3010</v>
      </c>
      <c r="C3073" s="259">
        <v>89.476391526259277</v>
      </c>
    </row>
    <row r="3074" spans="2:3" x14ac:dyDescent="0.25">
      <c r="B3074" s="260">
        <v>3011</v>
      </c>
      <c r="C3074" s="259">
        <v>104.90083884066826</v>
      </c>
    </row>
    <row r="3075" spans="2:3" x14ac:dyDescent="0.25">
      <c r="B3075" s="260">
        <v>3012</v>
      </c>
      <c r="C3075" s="259">
        <v>134.69327058664066</v>
      </c>
    </row>
    <row r="3076" spans="2:3" x14ac:dyDescent="0.25">
      <c r="B3076" s="260">
        <v>3013</v>
      </c>
      <c r="C3076" s="259">
        <v>85.092372460735703</v>
      </c>
    </row>
    <row r="3077" spans="2:3" x14ac:dyDescent="0.25">
      <c r="B3077" s="260">
        <v>3014</v>
      </c>
      <c r="C3077" s="259">
        <v>118.28774152421997</v>
      </c>
    </row>
    <row r="3078" spans="2:3" x14ac:dyDescent="0.25">
      <c r="B3078" s="260">
        <v>3015</v>
      </c>
      <c r="C3078" s="259">
        <v>157.28401017609474</v>
      </c>
    </row>
    <row r="3079" spans="2:3" x14ac:dyDescent="0.25">
      <c r="B3079" s="260">
        <v>3016</v>
      </c>
      <c r="C3079" s="259">
        <v>110.52919744708119</v>
      </c>
    </row>
    <row r="3080" spans="2:3" x14ac:dyDescent="0.25">
      <c r="B3080" s="260">
        <v>3017</v>
      </c>
      <c r="C3080" s="259">
        <v>120.19448445584626</v>
      </c>
    </row>
    <row r="3081" spans="2:3" x14ac:dyDescent="0.25">
      <c r="B3081" s="260">
        <v>3018</v>
      </c>
      <c r="C3081" s="259">
        <v>122.93060907933969</v>
      </c>
    </row>
    <row r="3082" spans="2:3" x14ac:dyDescent="0.25">
      <c r="B3082" s="260">
        <v>3019</v>
      </c>
      <c r="C3082" s="259">
        <v>86.402102726506513</v>
      </c>
    </row>
    <row r="3083" spans="2:3" x14ac:dyDescent="0.25">
      <c r="B3083" s="260">
        <v>3020</v>
      </c>
      <c r="C3083" s="259">
        <v>114.39005250858615</v>
      </c>
    </row>
    <row r="3084" spans="2:3" x14ac:dyDescent="0.25">
      <c r="B3084" s="260">
        <v>3021</v>
      </c>
      <c r="C3084" s="259">
        <v>133.27760890965922</v>
      </c>
    </row>
    <row r="3085" spans="2:3" x14ac:dyDescent="0.25">
      <c r="B3085" s="260">
        <v>3022</v>
      </c>
      <c r="C3085" s="259">
        <v>68.268100383777266</v>
      </c>
    </row>
    <row r="3086" spans="2:3" x14ac:dyDescent="0.25">
      <c r="B3086" s="260">
        <v>3023</v>
      </c>
      <c r="C3086" s="259">
        <v>103.86532532045837</v>
      </c>
    </row>
    <row r="3087" spans="2:3" x14ac:dyDescent="0.25">
      <c r="B3087" s="260">
        <v>3024</v>
      </c>
      <c r="C3087" s="259">
        <v>156.97137533525381</v>
      </c>
    </row>
    <row r="3088" spans="2:3" x14ac:dyDescent="0.25">
      <c r="B3088" s="260">
        <v>3025</v>
      </c>
      <c r="C3088" s="259">
        <v>99.914236079602176</v>
      </c>
    </row>
    <row r="3089" spans="2:3" x14ac:dyDescent="0.25">
      <c r="B3089" s="260">
        <v>3026</v>
      </c>
      <c r="C3089" s="259">
        <v>178.99580503198632</v>
      </c>
    </row>
    <row r="3090" spans="2:3" x14ac:dyDescent="0.25">
      <c r="B3090" s="260">
        <v>3027</v>
      </c>
      <c r="C3090" s="259">
        <v>117.65117671296601</v>
      </c>
    </row>
    <row r="3091" spans="2:3" x14ac:dyDescent="0.25">
      <c r="B3091" s="260">
        <v>3028</v>
      </c>
      <c r="C3091" s="259">
        <v>96.861826140465823</v>
      </c>
    </row>
    <row r="3092" spans="2:3" x14ac:dyDescent="0.25">
      <c r="B3092" s="260">
        <v>3029</v>
      </c>
      <c r="C3092" s="259">
        <v>122.05043097900939</v>
      </c>
    </row>
    <row r="3093" spans="2:3" x14ac:dyDescent="0.25">
      <c r="B3093" s="260">
        <v>3030</v>
      </c>
      <c r="C3093" s="259">
        <v>124.35053754885301</v>
      </c>
    </row>
    <row r="3094" spans="2:3" x14ac:dyDescent="0.25">
      <c r="B3094" s="260">
        <v>3031</v>
      </c>
      <c r="C3094" s="259">
        <v>146.99701514993654</v>
      </c>
    </row>
    <row r="3095" spans="2:3" x14ac:dyDescent="0.25">
      <c r="B3095" s="260">
        <v>3032</v>
      </c>
      <c r="C3095" s="259">
        <v>150.25748429583055</v>
      </c>
    </row>
    <row r="3096" spans="2:3" x14ac:dyDescent="0.25">
      <c r="B3096" s="260">
        <v>3033</v>
      </c>
      <c r="C3096" s="259">
        <v>110.99260090982602</v>
      </c>
    </row>
    <row r="3097" spans="2:3" x14ac:dyDescent="0.25">
      <c r="B3097" s="260">
        <v>3034</v>
      </c>
      <c r="C3097" s="259">
        <v>124.58028079960413</v>
      </c>
    </row>
    <row r="3098" spans="2:3" x14ac:dyDescent="0.25">
      <c r="B3098" s="260">
        <v>3035</v>
      </c>
      <c r="C3098" s="259">
        <v>142.1537552861366</v>
      </c>
    </row>
    <row r="3099" spans="2:3" x14ac:dyDescent="0.25">
      <c r="B3099" s="260">
        <v>3036</v>
      </c>
      <c r="C3099" s="259">
        <v>137.17516285087677</v>
      </c>
    </row>
    <row r="3100" spans="2:3" x14ac:dyDescent="0.25">
      <c r="B3100" s="260">
        <v>3037</v>
      </c>
      <c r="C3100" s="259">
        <v>122.53975224133052</v>
      </c>
    </row>
    <row r="3101" spans="2:3" x14ac:dyDescent="0.25">
      <c r="B3101" s="260">
        <v>3038</v>
      </c>
      <c r="C3101" s="259">
        <v>108.7337265944456</v>
      </c>
    </row>
    <row r="3102" spans="2:3" x14ac:dyDescent="0.25">
      <c r="B3102" s="260">
        <v>3039</v>
      </c>
      <c r="C3102" s="259">
        <v>85.645013156101641</v>
      </c>
    </row>
    <row r="3103" spans="2:3" x14ac:dyDescent="0.25">
      <c r="B3103" s="260">
        <v>3040</v>
      </c>
      <c r="C3103" s="259">
        <v>120.62278576387692</v>
      </c>
    </row>
    <row r="3104" spans="2:3" x14ac:dyDescent="0.25">
      <c r="B3104" s="260">
        <v>3041</v>
      </c>
      <c r="C3104" s="259">
        <v>120.908706400773</v>
      </c>
    </row>
    <row r="3105" spans="2:3" x14ac:dyDescent="0.25">
      <c r="B3105" s="260">
        <v>3042</v>
      </c>
      <c r="C3105" s="259">
        <v>120.35126041617727</v>
      </c>
    </row>
    <row r="3106" spans="2:3" x14ac:dyDescent="0.25">
      <c r="B3106" s="260">
        <v>3043</v>
      </c>
      <c r="C3106" s="259">
        <v>100.45856747755823</v>
      </c>
    </row>
    <row r="3107" spans="2:3" x14ac:dyDescent="0.25">
      <c r="B3107" s="260">
        <v>3044</v>
      </c>
      <c r="C3107" s="259">
        <v>121.36382238522889</v>
      </c>
    </row>
    <row r="3108" spans="2:3" x14ac:dyDescent="0.25">
      <c r="B3108" s="260">
        <v>3045</v>
      </c>
      <c r="C3108" s="259">
        <v>153.86729205062971</v>
      </c>
    </row>
    <row r="3109" spans="2:3" x14ac:dyDescent="0.25">
      <c r="B3109" s="260">
        <v>3046</v>
      </c>
      <c r="C3109" s="259">
        <v>163.61984786842331</v>
      </c>
    </row>
    <row r="3110" spans="2:3" x14ac:dyDescent="0.25">
      <c r="B3110" s="260">
        <v>3047</v>
      </c>
      <c r="C3110" s="259">
        <v>137.31790485495429</v>
      </c>
    </row>
    <row r="3111" spans="2:3" x14ac:dyDescent="0.25">
      <c r="B3111" s="260">
        <v>3048</v>
      </c>
      <c r="C3111" s="259">
        <v>124.15413808225706</v>
      </c>
    </row>
    <row r="3112" spans="2:3" x14ac:dyDescent="0.25">
      <c r="B3112" s="260">
        <v>3049</v>
      </c>
      <c r="C3112" s="259">
        <v>159.03909598259105</v>
      </c>
    </row>
    <row r="3113" spans="2:3" x14ac:dyDescent="0.25">
      <c r="B3113" s="260">
        <v>3050</v>
      </c>
      <c r="C3113" s="259">
        <v>107.70632914781656</v>
      </c>
    </row>
    <row r="3114" spans="2:3" x14ac:dyDescent="0.25">
      <c r="B3114" s="260">
        <v>3051</v>
      </c>
      <c r="C3114" s="259">
        <v>100.08188163453669</v>
      </c>
    </row>
    <row r="3115" spans="2:3" x14ac:dyDescent="0.25">
      <c r="B3115" s="260">
        <v>3052</v>
      </c>
      <c r="C3115" s="259">
        <v>130.19363403087391</v>
      </c>
    </row>
    <row r="3116" spans="2:3" x14ac:dyDescent="0.25">
      <c r="B3116" s="260">
        <v>3053</v>
      </c>
      <c r="C3116" s="259">
        <v>58.540506862010801</v>
      </c>
    </row>
    <row r="3117" spans="2:3" x14ac:dyDescent="0.25">
      <c r="B3117" s="260">
        <v>3054</v>
      </c>
      <c r="C3117" s="259">
        <v>110.97250577083565</v>
      </c>
    </row>
    <row r="3118" spans="2:3" x14ac:dyDescent="0.25">
      <c r="B3118" s="260">
        <v>3055</v>
      </c>
      <c r="C3118" s="259">
        <v>135.91436648897661</v>
      </c>
    </row>
    <row r="3119" spans="2:3" x14ac:dyDescent="0.25">
      <c r="B3119" s="260">
        <v>3056</v>
      </c>
      <c r="C3119" s="259">
        <v>148.11352091307572</v>
      </c>
    </row>
    <row r="3120" spans="2:3" x14ac:dyDescent="0.25">
      <c r="B3120" s="260">
        <v>3057</v>
      </c>
      <c r="C3120" s="259">
        <v>120.62072218912779</v>
      </c>
    </row>
    <row r="3121" spans="2:3" x14ac:dyDescent="0.25">
      <c r="B3121" s="260">
        <v>3058</v>
      </c>
      <c r="C3121" s="259">
        <v>120.04956341785497</v>
      </c>
    </row>
    <row r="3122" spans="2:3" x14ac:dyDescent="0.25">
      <c r="B3122" s="260">
        <v>3059</v>
      </c>
      <c r="C3122" s="259">
        <v>116.98179019960904</v>
      </c>
    </row>
    <row r="3123" spans="2:3" x14ac:dyDescent="0.25">
      <c r="B3123" s="260">
        <v>3060</v>
      </c>
      <c r="C3123" s="259">
        <v>88.654652631365366</v>
      </c>
    </row>
    <row r="3124" spans="2:3" x14ac:dyDescent="0.25">
      <c r="B3124" s="260">
        <v>3061</v>
      </c>
      <c r="C3124" s="259">
        <v>154.67821224667753</v>
      </c>
    </row>
    <row r="3125" spans="2:3" x14ac:dyDescent="0.25">
      <c r="B3125" s="260">
        <v>3062</v>
      </c>
      <c r="C3125" s="259">
        <v>158.30268822676709</v>
      </c>
    </row>
    <row r="3126" spans="2:3" x14ac:dyDescent="0.25">
      <c r="B3126" s="260">
        <v>3063</v>
      </c>
      <c r="C3126" s="259">
        <v>112.56537813486376</v>
      </c>
    </row>
    <row r="3127" spans="2:3" x14ac:dyDescent="0.25">
      <c r="B3127" s="260">
        <v>3064</v>
      </c>
      <c r="C3127" s="259">
        <v>125.01501883130605</v>
      </c>
    </row>
    <row r="3128" spans="2:3" x14ac:dyDescent="0.25">
      <c r="B3128" s="260">
        <v>3065</v>
      </c>
      <c r="C3128" s="259">
        <v>133.95489607265216</v>
      </c>
    </row>
    <row r="3129" spans="2:3" x14ac:dyDescent="0.25">
      <c r="B3129" s="260">
        <v>3066</v>
      </c>
      <c r="C3129" s="259">
        <v>132.80117295824718</v>
      </c>
    </row>
    <row r="3130" spans="2:3" x14ac:dyDescent="0.25">
      <c r="B3130" s="260">
        <v>3067</v>
      </c>
      <c r="C3130" s="259">
        <v>109.45865532524442</v>
      </c>
    </row>
    <row r="3131" spans="2:3" x14ac:dyDescent="0.25">
      <c r="B3131" s="260">
        <v>3068</v>
      </c>
      <c r="C3131" s="259">
        <v>106.83174770504739</v>
      </c>
    </row>
    <row r="3132" spans="2:3" x14ac:dyDescent="0.25">
      <c r="B3132" s="260">
        <v>3069</v>
      </c>
      <c r="C3132" s="259">
        <v>141.75380569623508</v>
      </c>
    </row>
    <row r="3133" spans="2:3" x14ac:dyDescent="0.25">
      <c r="B3133" s="260">
        <v>3070</v>
      </c>
      <c r="C3133" s="259">
        <v>97.741334560487573</v>
      </c>
    </row>
    <row r="3134" spans="2:3" x14ac:dyDescent="0.25">
      <c r="B3134" s="260">
        <v>3071</v>
      </c>
      <c r="C3134" s="259">
        <v>92.786125463111347</v>
      </c>
    </row>
    <row r="3135" spans="2:3" x14ac:dyDescent="0.25">
      <c r="B3135" s="260">
        <v>3072</v>
      </c>
      <c r="C3135" s="259">
        <v>95.633588774505483</v>
      </c>
    </row>
    <row r="3136" spans="2:3" x14ac:dyDescent="0.25">
      <c r="B3136" s="260">
        <v>3073</v>
      </c>
      <c r="C3136" s="259">
        <v>111.6105511880567</v>
      </c>
    </row>
    <row r="3137" spans="2:3" x14ac:dyDescent="0.25">
      <c r="B3137" s="260">
        <v>3074</v>
      </c>
      <c r="C3137" s="259">
        <v>104.05254419826315</v>
      </c>
    </row>
    <row r="3138" spans="2:3" x14ac:dyDescent="0.25">
      <c r="B3138" s="260">
        <v>3075</v>
      </c>
      <c r="C3138" s="259">
        <v>100.77552168872406</v>
      </c>
    </row>
    <row r="3139" spans="2:3" x14ac:dyDescent="0.25">
      <c r="B3139" s="260">
        <v>3076</v>
      </c>
      <c r="C3139" s="259">
        <v>115.86868614585418</v>
      </c>
    </row>
    <row r="3140" spans="2:3" x14ac:dyDescent="0.25">
      <c r="B3140" s="260">
        <v>3077</v>
      </c>
      <c r="C3140" s="259">
        <v>139.75191515214811</v>
      </c>
    </row>
    <row r="3141" spans="2:3" x14ac:dyDescent="0.25">
      <c r="B3141" s="260">
        <v>3078</v>
      </c>
      <c r="C3141" s="259">
        <v>142.06208735442695</v>
      </c>
    </row>
    <row r="3142" spans="2:3" x14ac:dyDescent="0.25">
      <c r="B3142" s="260">
        <v>3079</v>
      </c>
      <c r="C3142" s="259">
        <v>114.41274462339656</v>
      </c>
    </row>
    <row r="3143" spans="2:3" x14ac:dyDescent="0.25">
      <c r="B3143" s="260">
        <v>3080</v>
      </c>
      <c r="C3143" s="259">
        <v>129.11444212102657</v>
      </c>
    </row>
    <row r="3144" spans="2:3" x14ac:dyDescent="0.25">
      <c r="B3144" s="260">
        <v>3081</v>
      </c>
      <c r="C3144" s="259">
        <v>159.13190836023907</v>
      </c>
    </row>
    <row r="3145" spans="2:3" x14ac:dyDescent="0.25">
      <c r="B3145" s="260">
        <v>3082</v>
      </c>
      <c r="C3145" s="259">
        <v>56.314712822620635</v>
      </c>
    </row>
    <row r="3146" spans="2:3" x14ac:dyDescent="0.25">
      <c r="B3146" s="260">
        <v>3083</v>
      </c>
      <c r="C3146" s="259">
        <v>68.775731149846976</v>
      </c>
    </row>
    <row r="3147" spans="2:3" x14ac:dyDescent="0.25">
      <c r="B3147" s="260">
        <v>3084</v>
      </c>
      <c r="C3147" s="259">
        <v>112.95402936696324</v>
      </c>
    </row>
    <row r="3148" spans="2:3" x14ac:dyDescent="0.25">
      <c r="B3148" s="260">
        <v>3085</v>
      </c>
      <c r="C3148" s="259">
        <v>153.56104043963867</v>
      </c>
    </row>
    <row r="3149" spans="2:3" x14ac:dyDescent="0.25">
      <c r="B3149" s="260">
        <v>3086</v>
      </c>
      <c r="C3149" s="259">
        <v>105.81445507934515</v>
      </c>
    </row>
    <row r="3150" spans="2:3" x14ac:dyDescent="0.25">
      <c r="B3150" s="260">
        <v>3087</v>
      </c>
      <c r="C3150" s="259">
        <v>96.442539335099099</v>
      </c>
    </row>
    <row r="3151" spans="2:3" x14ac:dyDescent="0.25">
      <c r="B3151" s="260">
        <v>3088</v>
      </c>
      <c r="C3151" s="259">
        <v>154.53410434414951</v>
      </c>
    </row>
    <row r="3152" spans="2:3" x14ac:dyDescent="0.25">
      <c r="B3152" s="260">
        <v>3089</v>
      </c>
      <c r="C3152" s="259">
        <v>110.18795975491567</v>
      </c>
    </row>
    <row r="3153" spans="2:3" x14ac:dyDescent="0.25">
      <c r="B3153" s="260">
        <v>3090</v>
      </c>
      <c r="C3153" s="259">
        <v>106.29307364286919</v>
      </c>
    </row>
    <row r="3154" spans="2:3" x14ac:dyDescent="0.25">
      <c r="B3154" s="260">
        <v>3091</v>
      </c>
      <c r="C3154" s="259">
        <v>114.13626962700037</v>
      </c>
    </row>
    <row r="3155" spans="2:3" x14ac:dyDescent="0.25">
      <c r="B3155" s="260">
        <v>3092</v>
      </c>
      <c r="C3155" s="259">
        <v>104.61398325703905</v>
      </c>
    </row>
    <row r="3156" spans="2:3" x14ac:dyDescent="0.25">
      <c r="B3156" s="260">
        <v>3093</v>
      </c>
      <c r="C3156" s="259">
        <v>128.70433351849172</v>
      </c>
    </row>
    <row r="3157" spans="2:3" x14ac:dyDescent="0.25">
      <c r="B3157" s="260">
        <v>3094</v>
      </c>
      <c r="C3157" s="259">
        <v>127.38001480364868</v>
      </c>
    </row>
    <row r="3158" spans="2:3" x14ac:dyDescent="0.25">
      <c r="B3158" s="260">
        <v>3095</v>
      </c>
      <c r="C3158" s="259">
        <v>127.04769994017235</v>
      </c>
    </row>
    <row r="3159" spans="2:3" x14ac:dyDescent="0.25">
      <c r="B3159" s="260">
        <v>3096</v>
      </c>
      <c r="C3159" s="259">
        <v>99.033073714266209</v>
      </c>
    </row>
    <row r="3160" spans="2:3" x14ac:dyDescent="0.25">
      <c r="B3160" s="260">
        <v>3097</v>
      </c>
      <c r="C3160" s="259">
        <v>106.86510416097805</v>
      </c>
    </row>
    <row r="3161" spans="2:3" x14ac:dyDescent="0.25">
      <c r="B3161" s="260">
        <v>3098</v>
      </c>
      <c r="C3161" s="259">
        <v>116.81866588082626</v>
      </c>
    </row>
    <row r="3162" spans="2:3" x14ac:dyDescent="0.25">
      <c r="B3162" s="260">
        <v>3099</v>
      </c>
      <c r="C3162" s="259">
        <v>111.94676308593128</v>
      </c>
    </row>
    <row r="3163" spans="2:3" x14ac:dyDescent="0.25">
      <c r="B3163" s="260">
        <v>3100</v>
      </c>
      <c r="C3163" s="259">
        <v>124.01712083900436</v>
      </c>
    </row>
    <row r="3164" spans="2:3" x14ac:dyDescent="0.25">
      <c r="B3164" s="260">
        <v>3101</v>
      </c>
      <c r="C3164" s="259">
        <v>104.20953830132164</v>
      </c>
    </row>
    <row r="3165" spans="2:3" x14ac:dyDescent="0.25">
      <c r="B3165" s="260">
        <v>3102</v>
      </c>
      <c r="C3165" s="259">
        <v>113.13392268793672</v>
      </c>
    </row>
    <row r="3166" spans="2:3" x14ac:dyDescent="0.25">
      <c r="B3166" s="260">
        <v>3103</v>
      </c>
      <c r="C3166" s="259">
        <v>107.75337326846177</v>
      </c>
    </row>
    <row r="3167" spans="2:3" x14ac:dyDescent="0.25">
      <c r="B3167" s="260">
        <v>3104</v>
      </c>
      <c r="C3167" s="259">
        <v>126.08104265251077</v>
      </c>
    </row>
    <row r="3168" spans="2:3" x14ac:dyDescent="0.25">
      <c r="B3168" s="260">
        <v>3105</v>
      </c>
      <c r="C3168" s="259">
        <v>145.13233402493074</v>
      </c>
    </row>
    <row r="3169" spans="2:3" x14ac:dyDescent="0.25">
      <c r="B3169" s="260">
        <v>3106</v>
      </c>
      <c r="C3169" s="259">
        <v>115.86708505770947</v>
      </c>
    </row>
    <row r="3170" spans="2:3" x14ac:dyDescent="0.25">
      <c r="B3170" s="260">
        <v>3107</v>
      </c>
      <c r="C3170" s="259">
        <v>120.88215747017114</v>
      </c>
    </row>
    <row r="3171" spans="2:3" x14ac:dyDescent="0.25">
      <c r="B3171" s="260">
        <v>3108</v>
      </c>
      <c r="C3171" s="259">
        <v>114.4431740976068</v>
      </c>
    </row>
    <row r="3172" spans="2:3" x14ac:dyDescent="0.25">
      <c r="B3172" s="260">
        <v>3109</v>
      </c>
      <c r="C3172" s="259">
        <v>137.52200445651232</v>
      </c>
    </row>
    <row r="3173" spans="2:3" x14ac:dyDescent="0.25">
      <c r="B3173" s="260">
        <v>3110</v>
      </c>
      <c r="C3173" s="259">
        <v>83.81996879070303</v>
      </c>
    </row>
    <row r="3174" spans="2:3" x14ac:dyDescent="0.25">
      <c r="B3174" s="260">
        <v>3111</v>
      </c>
      <c r="C3174" s="259">
        <v>146.96198276718272</v>
      </c>
    </row>
    <row r="3175" spans="2:3" x14ac:dyDescent="0.25">
      <c r="B3175" s="260">
        <v>3112</v>
      </c>
      <c r="C3175" s="259">
        <v>75.710908151422458</v>
      </c>
    </row>
    <row r="3176" spans="2:3" x14ac:dyDescent="0.25">
      <c r="B3176" s="260">
        <v>3113</v>
      </c>
      <c r="C3176" s="259">
        <v>111.00538338281436</v>
      </c>
    </row>
    <row r="3177" spans="2:3" x14ac:dyDescent="0.25">
      <c r="B3177" s="260">
        <v>3114</v>
      </c>
      <c r="C3177" s="259">
        <v>103.79900717392704</v>
      </c>
    </row>
    <row r="3178" spans="2:3" x14ac:dyDescent="0.25">
      <c r="B3178" s="260">
        <v>3115</v>
      </c>
      <c r="C3178" s="259">
        <v>105.64384543640797</v>
      </c>
    </row>
    <row r="3179" spans="2:3" x14ac:dyDescent="0.25">
      <c r="B3179" s="260">
        <v>3116</v>
      </c>
      <c r="C3179" s="259">
        <v>142.86705214190007</v>
      </c>
    </row>
    <row r="3180" spans="2:3" x14ac:dyDescent="0.25">
      <c r="B3180" s="260">
        <v>3117</v>
      </c>
      <c r="C3180" s="259">
        <v>168.43934801129572</v>
      </c>
    </row>
    <row r="3181" spans="2:3" x14ac:dyDescent="0.25">
      <c r="B3181" s="260">
        <v>3118</v>
      </c>
      <c r="C3181" s="259">
        <v>84.126413065443998</v>
      </c>
    </row>
    <row r="3182" spans="2:3" x14ac:dyDescent="0.25">
      <c r="B3182" s="260">
        <v>3119</v>
      </c>
      <c r="C3182" s="259">
        <v>121.04380727918758</v>
      </c>
    </row>
    <row r="3183" spans="2:3" x14ac:dyDescent="0.25">
      <c r="B3183" s="260">
        <v>3120</v>
      </c>
      <c r="C3183" s="259">
        <v>140.51433817116956</v>
      </c>
    </row>
    <row r="3184" spans="2:3" x14ac:dyDescent="0.25">
      <c r="B3184" s="260">
        <v>3121</v>
      </c>
      <c r="C3184" s="259">
        <v>102.39075821562818</v>
      </c>
    </row>
    <row r="3185" spans="2:3" x14ac:dyDescent="0.25">
      <c r="B3185" s="260">
        <v>3122</v>
      </c>
      <c r="C3185" s="259">
        <v>107.58775694617592</v>
      </c>
    </row>
    <row r="3186" spans="2:3" x14ac:dyDescent="0.25">
      <c r="B3186" s="260">
        <v>3123</v>
      </c>
      <c r="C3186" s="259">
        <v>115.61499460997821</v>
      </c>
    </row>
    <row r="3187" spans="2:3" x14ac:dyDescent="0.25">
      <c r="B3187" s="260">
        <v>3124</v>
      </c>
      <c r="C3187" s="259">
        <v>106.87473831989654</v>
      </c>
    </row>
    <row r="3188" spans="2:3" x14ac:dyDescent="0.25">
      <c r="B3188" s="260">
        <v>3125</v>
      </c>
      <c r="C3188" s="259">
        <v>108.99631322102758</v>
      </c>
    </row>
    <row r="3189" spans="2:3" x14ac:dyDescent="0.25">
      <c r="B3189" s="260">
        <v>3126</v>
      </c>
      <c r="C3189" s="259">
        <v>145.36800066202403</v>
      </c>
    </row>
    <row r="3190" spans="2:3" x14ac:dyDescent="0.25">
      <c r="B3190" s="260">
        <v>3127</v>
      </c>
      <c r="C3190" s="259">
        <v>144.54539798619396</v>
      </c>
    </row>
    <row r="3191" spans="2:3" x14ac:dyDescent="0.25">
      <c r="B3191" s="260">
        <v>3128</v>
      </c>
      <c r="C3191" s="259">
        <v>148.95256609923646</v>
      </c>
    </row>
    <row r="3192" spans="2:3" x14ac:dyDescent="0.25">
      <c r="B3192" s="260">
        <v>3129</v>
      </c>
      <c r="C3192" s="259">
        <v>75.474768020936168</v>
      </c>
    </row>
    <row r="3193" spans="2:3" x14ac:dyDescent="0.25">
      <c r="B3193" s="260">
        <v>3130</v>
      </c>
      <c r="C3193" s="259">
        <v>100.81119650763944</v>
      </c>
    </row>
    <row r="3194" spans="2:3" x14ac:dyDescent="0.25">
      <c r="B3194" s="260">
        <v>3131</v>
      </c>
      <c r="C3194" s="259">
        <v>115.55631921669354</v>
      </c>
    </row>
    <row r="3195" spans="2:3" x14ac:dyDescent="0.25">
      <c r="B3195" s="260">
        <v>3132</v>
      </c>
      <c r="C3195" s="259">
        <v>103.65910457868719</v>
      </c>
    </row>
    <row r="3196" spans="2:3" x14ac:dyDescent="0.25">
      <c r="B3196" s="260">
        <v>3133</v>
      </c>
      <c r="C3196" s="259">
        <v>129.76433548526779</v>
      </c>
    </row>
    <row r="3197" spans="2:3" x14ac:dyDescent="0.25">
      <c r="B3197" s="260">
        <v>3134</v>
      </c>
      <c r="C3197" s="259">
        <v>114.72703399101549</v>
      </c>
    </row>
    <row r="3198" spans="2:3" x14ac:dyDescent="0.25">
      <c r="B3198" s="260">
        <v>3135</v>
      </c>
      <c r="C3198" s="259">
        <v>94.175625335420591</v>
      </c>
    </row>
    <row r="3199" spans="2:3" x14ac:dyDescent="0.25">
      <c r="B3199" s="260">
        <v>3136</v>
      </c>
      <c r="C3199" s="259">
        <v>177.84079832960236</v>
      </c>
    </row>
    <row r="3200" spans="2:3" x14ac:dyDescent="0.25">
      <c r="B3200" s="260">
        <v>3137</v>
      </c>
      <c r="C3200" s="259">
        <v>123.78456025791934</v>
      </c>
    </row>
    <row r="3201" spans="2:3" x14ac:dyDescent="0.25">
      <c r="B3201" s="260">
        <v>3138</v>
      </c>
      <c r="C3201" s="259">
        <v>149.00996525714169</v>
      </c>
    </row>
    <row r="3202" spans="2:3" x14ac:dyDescent="0.25">
      <c r="B3202" s="260">
        <v>3139</v>
      </c>
      <c r="C3202" s="259">
        <v>109.77858143110005</v>
      </c>
    </row>
    <row r="3203" spans="2:3" x14ac:dyDescent="0.25">
      <c r="B3203" s="260">
        <v>3140</v>
      </c>
      <c r="C3203" s="259">
        <v>69.6911734363146</v>
      </c>
    </row>
    <row r="3204" spans="2:3" x14ac:dyDescent="0.25">
      <c r="B3204" s="260">
        <v>3141</v>
      </c>
      <c r="C3204" s="259">
        <v>110.43910872256166</v>
      </c>
    </row>
    <row r="3205" spans="2:3" x14ac:dyDescent="0.25">
      <c r="B3205" s="260">
        <v>3142</v>
      </c>
      <c r="C3205" s="259">
        <v>135.35216610058194</v>
      </c>
    </row>
    <row r="3206" spans="2:3" x14ac:dyDescent="0.25">
      <c r="B3206" s="260">
        <v>3143</v>
      </c>
      <c r="C3206" s="259">
        <v>134.83264294472619</v>
      </c>
    </row>
    <row r="3207" spans="2:3" x14ac:dyDescent="0.25">
      <c r="B3207" s="260">
        <v>3144</v>
      </c>
      <c r="C3207" s="259">
        <v>83.801412285103623</v>
      </c>
    </row>
    <row r="3208" spans="2:3" x14ac:dyDescent="0.25">
      <c r="B3208" s="260">
        <v>3145</v>
      </c>
      <c r="C3208" s="259">
        <v>100.65016169129161</v>
      </c>
    </row>
    <row r="3209" spans="2:3" x14ac:dyDescent="0.25">
      <c r="B3209" s="260">
        <v>3146</v>
      </c>
      <c r="C3209" s="259">
        <v>131.03413808242487</v>
      </c>
    </row>
    <row r="3210" spans="2:3" x14ac:dyDescent="0.25">
      <c r="B3210" s="260">
        <v>3147</v>
      </c>
      <c r="C3210" s="259">
        <v>144.05959704018164</v>
      </c>
    </row>
    <row r="3211" spans="2:3" x14ac:dyDescent="0.25">
      <c r="B3211" s="260">
        <v>3148</v>
      </c>
      <c r="C3211" s="259">
        <v>124.11028409492313</v>
      </c>
    </row>
    <row r="3212" spans="2:3" x14ac:dyDescent="0.25">
      <c r="B3212" s="260">
        <v>3149</v>
      </c>
      <c r="C3212" s="259">
        <v>143.52673897638087</v>
      </c>
    </row>
    <row r="3213" spans="2:3" x14ac:dyDescent="0.25">
      <c r="B3213" s="260">
        <v>3150</v>
      </c>
      <c r="C3213" s="259">
        <v>102.88960820939835</v>
      </c>
    </row>
    <row r="3214" spans="2:3" x14ac:dyDescent="0.25">
      <c r="B3214" s="260">
        <v>3151</v>
      </c>
      <c r="C3214" s="259">
        <v>108.8774772691158</v>
      </c>
    </row>
    <row r="3215" spans="2:3" x14ac:dyDescent="0.25">
      <c r="B3215" s="260">
        <v>3152</v>
      </c>
      <c r="C3215" s="259">
        <v>84.733483934308254</v>
      </c>
    </row>
    <row r="3216" spans="2:3" x14ac:dyDescent="0.25">
      <c r="B3216" s="260">
        <v>3153</v>
      </c>
      <c r="C3216" s="259">
        <v>117.94353406687071</v>
      </c>
    </row>
    <row r="3217" spans="2:3" x14ac:dyDescent="0.25">
      <c r="B3217" s="260">
        <v>3154</v>
      </c>
      <c r="C3217" s="259">
        <v>108.82444443146211</v>
      </c>
    </row>
    <row r="3218" spans="2:3" x14ac:dyDescent="0.25">
      <c r="B3218" s="260">
        <v>3155</v>
      </c>
      <c r="C3218" s="259">
        <v>139.4185933920788</v>
      </c>
    </row>
    <row r="3219" spans="2:3" x14ac:dyDescent="0.25">
      <c r="B3219" s="260">
        <v>3156</v>
      </c>
      <c r="C3219" s="259">
        <v>96.821784402971787</v>
      </c>
    </row>
    <row r="3220" spans="2:3" x14ac:dyDescent="0.25">
      <c r="B3220" s="260">
        <v>3157</v>
      </c>
      <c r="C3220" s="259">
        <v>114.0269651456756</v>
      </c>
    </row>
    <row r="3221" spans="2:3" x14ac:dyDescent="0.25">
      <c r="B3221" s="260">
        <v>3158</v>
      </c>
      <c r="C3221" s="259">
        <v>73.667571642973513</v>
      </c>
    </row>
    <row r="3222" spans="2:3" x14ac:dyDescent="0.25">
      <c r="B3222" s="260">
        <v>3159</v>
      </c>
      <c r="C3222" s="259">
        <v>154.03545143157211</v>
      </c>
    </row>
    <row r="3223" spans="2:3" x14ac:dyDescent="0.25">
      <c r="B3223" s="260">
        <v>3160</v>
      </c>
      <c r="C3223" s="259">
        <v>129.81259484803428</v>
      </c>
    </row>
    <row r="3224" spans="2:3" x14ac:dyDescent="0.25">
      <c r="B3224" s="260">
        <v>3161</v>
      </c>
      <c r="C3224" s="259">
        <v>138.95731318913045</v>
      </c>
    </row>
    <row r="3225" spans="2:3" x14ac:dyDescent="0.25">
      <c r="B3225" s="260">
        <v>3162</v>
      </c>
      <c r="C3225" s="259">
        <v>144.87116337541764</v>
      </c>
    </row>
    <row r="3226" spans="2:3" x14ac:dyDescent="0.25">
      <c r="B3226" s="260">
        <v>3163</v>
      </c>
      <c r="C3226" s="259">
        <v>129.43394024922026</v>
      </c>
    </row>
    <row r="3227" spans="2:3" x14ac:dyDescent="0.25">
      <c r="B3227" s="260">
        <v>3164</v>
      </c>
      <c r="C3227" s="259">
        <v>136.24454931416199</v>
      </c>
    </row>
    <row r="3228" spans="2:3" x14ac:dyDescent="0.25">
      <c r="B3228" s="260">
        <v>3165</v>
      </c>
      <c r="C3228" s="259">
        <v>146.43879159935426</v>
      </c>
    </row>
    <row r="3229" spans="2:3" x14ac:dyDescent="0.25">
      <c r="B3229" s="260">
        <v>3166</v>
      </c>
      <c r="C3229" s="259">
        <v>125.73111284686749</v>
      </c>
    </row>
    <row r="3230" spans="2:3" x14ac:dyDescent="0.25">
      <c r="B3230" s="260">
        <v>3167</v>
      </c>
      <c r="C3230" s="259">
        <v>119.40723810275183</v>
      </c>
    </row>
    <row r="3231" spans="2:3" x14ac:dyDescent="0.25">
      <c r="B3231" s="260">
        <v>3168</v>
      </c>
      <c r="C3231" s="259">
        <v>132.92395032898364</v>
      </c>
    </row>
    <row r="3232" spans="2:3" x14ac:dyDescent="0.25">
      <c r="B3232" s="260">
        <v>3169</v>
      </c>
      <c r="C3232" s="259">
        <v>120.24817355186083</v>
      </c>
    </row>
    <row r="3233" spans="2:3" x14ac:dyDescent="0.25">
      <c r="B3233" s="260">
        <v>3170</v>
      </c>
      <c r="C3233" s="259">
        <v>144.97670516084884</v>
      </c>
    </row>
    <row r="3234" spans="2:3" x14ac:dyDescent="0.25">
      <c r="B3234" s="260">
        <v>3171</v>
      </c>
      <c r="C3234" s="259">
        <v>126.43591302201997</v>
      </c>
    </row>
    <row r="3235" spans="2:3" x14ac:dyDescent="0.25">
      <c r="B3235" s="260">
        <v>3172</v>
      </c>
      <c r="C3235" s="259">
        <v>96.036124995007242</v>
      </c>
    </row>
    <row r="3236" spans="2:3" x14ac:dyDescent="0.25">
      <c r="B3236" s="260">
        <v>3173</v>
      </c>
      <c r="C3236" s="259">
        <v>151.55792127800612</v>
      </c>
    </row>
    <row r="3237" spans="2:3" x14ac:dyDescent="0.25">
      <c r="B3237" s="260">
        <v>3174</v>
      </c>
      <c r="C3237" s="259">
        <v>98.145113787946542</v>
      </c>
    </row>
    <row r="3238" spans="2:3" x14ac:dyDescent="0.25">
      <c r="B3238" s="260">
        <v>3175</v>
      </c>
      <c r="C3238" s="259">
        <v>125.22892266231401</v>
      </c>
    </row>
    <row r="3239" spans="2:3" x14ac:dyDescent="0.25">
      <c r="B3239" s="260">
        <v>3176</v>
      </c>
      <c r="C3239" s="259">
        <v>123.15649808629935</v>
      </c>
    </row>
    <row r="3240" spans="2:3" x14ac:dyDescent="0.25">
      <c r="B3240" s="260">
        <v>3177</v>
      </c>
      <c r="C3240" s="259">
        <v>125.24409097513417</v>
      </c>
    </row>
    <row r="3241" spans="2:3" x14ac:dyDescent="0.25">
      <c r="B3241" s="260">
        <v>3178</v>
      </c>
      <c r="C3241" s="259">
        <v>122.73553033008646</v>
      </c>
    </row>
    <row r="3242" spans="2:3" x14ac:dyDescent="0.25">
      <c r="B3242" s="260">
        <v>3179</v>
      </c>
      <c r="C3242" s="259">
        <v>96.370886881306745</v>
      </c>
    </row>
    <row r="3243" spans="2:3" x14ac:dyDescent="0.25">
      <c r="B3243" s="260">
        <v>3180</v>
      </c>
      <c r="C3243" s="259">
        <v>126.30482665020074</v>
      </c>
    </row>
    <row r="3244" spans="2:3" x14ac:dyDescent="0.25">
      <c r="B3244" s="260">
        <v>3181</v>
      </c>
      <c r="C3244" s="259">
        <v>112.02283372048139</v>
      </c>
    </row>
    <row r="3245" spans="2:3" x14ac:dyDescent="0.25">
      <c r="B3245" s="260">
        <v>3182</v>
      </c>
      <c r="C3245" s="259">
        <v>118.73943144942632</v>
      </c>
    </row>
    <row r="3246" spans="2:3" x14ac:dyDescent="0.25">
      <c r="B3246" s="260">
        <v>3183</v>
      </c>
      <c r="C3246" s="259">
        <v>81.21350819203407</v>
      </c>
    </row>
    <row r="3247" spans="2:3" x14ac:dyDescent="0.25">
      <c r="B3247" s="260">
        <v>3184</v>
      </c>
      <c r="C3247" s="259">
        <v>127.01436763318397</v>
      </c>
    </row>
    <row r="3248" spans="2:3" x14ac:dyDescent="0.25">
      <c r="B3248" s="260">
        <v>3185</v>
      </c>
      <c r="C3248" s="259">
        <v>134.36173219621503</v>
      </c>
    </row>
    <row r="3249" spans="2:3" x14ac:dyDescent="0.25">
      <c r="B3249" s="260">
        <v>3186</v>
      </c>
      <c r="C3249" s="259">
        <v>103.38896450359347</v>
      </c>
    </row>
    <row r="3250" spans="2:3" x14ac:dyDescent="0.25">
      <c r="B3250" s="260">
        <v>3187</v>
      </c>
      <c r="C3250" s="259">
        <v>131.94330203635485</v>
      </c>
    </row>
    <row r="3251" spans="2:3" x14ac:dyDescent="0.25">
      <c r="B3251" s="260">
        <v>3188</v>
      </c>
      <c r="C3251" s="259">
        <v>122.55134297247407</v>
      </c>
    </row>
    <row r="3252" spans="2:3" x14ac:dyDescent="0.25">
      <c r="B3252" s="260">
        <v>3189</v>
      </c>
      <c r="C3252" s="259">
        <v>161.61036012512741</v>
      </c>
    </row>
    <row r="3253" spans="2:3" x14ac:dyDescent="0.25">
      <c r="B3253" s="260">
        <v>3190</v>
      </c>
      <c r="C3253" s="259">
        <v>138.09323470649954</v>
      </c>
    </row>
    <row r="3254" spans="2:3" x14ac:dyDescent="0.25">
      <c r="B3254" s="260">
        <v>3191</v>
      </c>
      <c r="C3254" s="259">
        <v>175.15819906436457</v>
      </c>
    </row>
    <row r="3255" spans="2:3" x14ac:dyDescent="0.25">
      <c r="B3255" s="260">
        <v>3192</v>
      </c>
      <c r="C3255" s="259">
        <v>118.63702668980568</v>
      </c>
    </row>
    <row r="3256" spans="2:3" x14ac:dyDescent="0.25">
      <c r="B3256" s="260">
        <v>3193</v>
      </c>
      <c r="C3256" s="259">
        <v>84.448353121912703</v>
      </c>
    </row>
    <row r="3257" spans="2:3" x14ac:dyDescent="0.25">
      <c r="B3257" s="260">
        <v>3194</v>
      </c>
      <c r="C3257" s="259">
        <v>111.72100769081581</v>
      </c>
    </row>
    <row r="3258" spans="2:3" x14ac:dyDescent="0.25">
      <c r="B3258" s="260">
        <v>3195</v>
      </c>
      <c r="C3258" s="259">
        <v>128.21658877659934</v>
      </c>
    </row>
    <row r="3259" spans="2:3" x14ac:dyDescent="0.25">
      <c r="B3259" s="260">
        <v>3196</v>
      </c>
      <c r="C3259" s="259">
        <v>99.214132875464884</v>
      </c>
    </row>
    <row r="3260" spans="2:3" x14ac:dyDescent="0.25">
      <c r="B3260" s="260">
        <v>3197</v>
      </c>
      <c r="C3260" s="259">
        <v>75.825547724246718</v>
      </c>
    </row>
    <row r="3261" spans="2:3" x14ac:dyDescent="0.25">
      <c r="B3261" s="260">
        <v>3198</v>
      </c>
      <c r="C3261" s="259">
        <v>138.91935630218705</v>
      </c>
    </row>
    <row r="3262" spans="2:3" x14ac:dyDescent="0.25">
      <c r="B3262" s="260">
        <v>3199</v>
      </c>
      <c r="C3262" s="259">
        <v>132.83223266202256</v>
      </c>
    </row>
    <row r="3263" spans="2:3" x14ac:dyDescent="0.25">
      <c r="B3263" s="260">
        <v>3200</v>
      </c>
      <c r="C3263" s="259">
        <v>139.22550623258306</v>
      </c>
    </row>
    <row r="3264" spans="2:3" x14ac:dyDescent="0.25">
      <c r="B3264" s="260">
        <v>3201</v>
      </c>
      <c r="C3264" s="259">
        <v>167.66391958495771</v>
      </c>
    </row>
    <row r="3265" spans="2:3" x14ac:dyDescent="0.25">
      <c r="B3265" s="260">
        <v>3202</v>
      </c>
      <c r="C3265" s="259">
        <v>86.967636348519164</v>
      </c>
    </row>
    <row r="3266" spans="2:3" x14ac:dyDescent="0.25">
      <c r="B3266" s="260">
        <v>3203</v>
      </c>
      <c r="C3266" s="259">
        <v>134.86701573476404</v>
      </c>
    </row>
    <row r="3267" spans="2:3" x14ac:dyDescent="0.25">
      <c r="B3267" s="260">
        <v>3204</v>
      </c>
      <c r="C3267" s="259">
        <v>139.83723426887732</v>
      </c>
    </row>
    <row r="3268" spans="2:3" x14ac:dyDescent="0.25">
      <c r="B3268" s="260">
        <v>3205</v>
      </c>
      <c r="C3268" s="259">
        <v>102.35106866310616</v>
      </c>
    </row>
    <row r="3269" spans="2:3" x14ac:dyDescent="0.25">
      <c r="B3269" s="260">
        <v>3206</v>
      </c>
      <c r="C3269" s="259">
        <v>82.579862173924582</v>
      </c>
    </row>
    <row r="3270" spans="2:3" x14ac:dyDescent="0.25">
      <c r="B3270" s="260">
        <v>3207</v>
      </c>
      <c r="C3270" s="259">
        <v>133.902373372857</v>
      </c>
    </row>
    <row r="3271" spans="2:3" x14ac:dyDescent="0.25">
      <c r="B3271" s="260">
        <v>3208</v>
      </c>
      <c r="C3271" s="259">
        <v>112.2966217497936</v>
      </c>
    </row>
    <row r="3272" spans="2:3" x14ac:dyDescent="0.25">
      <c r="B3272" s="260">
        <v>3209</v>
      </c>
      <c r="C3272" s="259">
        <v>125.09839634884429</v>
      </c>
    </row>
    <row r="3273" spans="2:3" x14ac:dyDescent="0.25">
      <c r="B3273" s="260">
        <v>3210</v>
      </c>
      <c r="C3273" s="259">
        <v>136.51126422454661</v>
      </c>
    </row>
    <row r="3274" spans="2:3" x14ac:dyDescent="0.25">
      <c r="B3274" s="260">
        <v>3211</v>
      </c>
      <c r="C3274" s="259">
        <v>94.42913784278683</v>
      </c>
    </row>
    <row r="3275" spans="2:3" x14ac:dyDescent="0.25">
      <c r="B3275" s="260">
        <v>3212</v>
      </c>
      <c r="C3275" s="259">
        <v>89.517117674282474</v>
      </c>
    </row>
    <row r="3276" spans="2:3" x14ac:dyDescent="0.25">
      <c r="B3276" s="260">
        <v>3213</v>
      </c>
      <c r="C3276" s="259">
        <v>103.31954987529276</v>
      </c>
    </row>
    <row r="3277" spans="2:3" x14ac:dyDescent="0.25">
      <c r="B3277" s="260">
        <v>3214</v>
      </c>
      <c r="C3277" s="259">
        <v>132.58663539512648</v>
      </c>
    </row>
    <row r="3278" spans="2:3" x14ac:dyDescent="0.25">
      <c r="B3278" s="260">
        <v>3215</v>
      </c>
      <c r="C3278" s="259">
        <v>137.47533475933153</v>
      </c>
    </row>
    <row r="3279" spans="2:3" x14ac:dyDescent="0.25">
      <c r="B3279" s="260">
        <v>3216</v>
      </c>
      <c r="C3279" s="259">
        <v>175.70482197343324</v>
      </c>
    </row>
    <row r="3280" spans="2:3" x14ac:dyDescent="0.25">
      <c r="B3280" s="260">
        <v>3217</v>
      </c>
      <c r="C3280" s="259">
        <v>149.77211546106273</v>
      </c>
    </row>
    <row r="3281" spans="2:3" x14ac:dyDescent="0.25">
      <c r="B3281" s="260">
        <v>3218</v>
      </c>
      <c r="C3281" s="259">
        <v>123.73710239535829</v>
      </c>
    </row>
    <row r="3282" spans="2:3" x14ac:dyDescent="0.25">
      <c r="B3282" s="260">
        <v>3219</v>
      </c>
      <c r="C3282" s="259">
        <v>153.91848469749624</v>
      </c>
    </row>
    <row r="3283" spans="2:3" x14ac:dyDescent="0.25">
      <c r="B3283" s="260">
        <v>3220</v>
      </c>
      <c r="C3283" s="259">
        <v>148.30339215022221</v>
      </c>
    </row>
    <row r="3284" spans="2:3" x14ac:dyDescent="0.25">
      <c r="B3284" s="260">
        <v>3221</v>
      </c>
      <c r="C3284" s="259">
        <v>97.317784819972545</v>
      </c>
    </row>
    <row r="3285" spans="2:3" x14ac:dyDescent="0.25">
      <c r="B3285" s="260">
        <v>3222</v>
      </c>
      <c r="C3285" s="259">
        <v>133.84574276664861</v>
      </c>
    </row>
    <row r="3286" spans="2:3" x14ac:dyDescent="0.25">
      <c r="B3286" s="260">
        <v>3223</v>
      </c>
      <c r="C3286" s="259">
        <v>79.545169167344255</v>
      </c>
    </row>
    <row r="3287" spans="2:3" x14ac:dyDescent="0.25">
      <c r="B3287" s="260">
        <v>3224</v>
      </c>
      <c r="C3287" s="259">
        <v>129.21891987138903</v>
      </c>
    </row>
    <row r="3288" spans="2:3" x14ac:dyDescent="0.25">
      <c r="B3288" s="260">
        <v>3225</v>
      </c>
      <c r="C3288" s="259">
        <v>120.44365674081945</v>
      </c>
    </row>
    <row r="3289" spans="2:3" x14ac:dyDescent="0.25">
      <c r="B3289" s="260">
        <v>3226</v>
      </c>
      <c r="C3289" s="259">
        <v>96.640912128664368</v>
      </c>
    </row>
    <row r="3290" spans="2:3" x14ac:dyDescent="0.25">
      <c r="B3290" s="260">
        <v>3227</v>
      </c>
      <c r="C3290" s="259">
        <v>148.17065073141026</v>
      </c>
    </row>
    <row r="3291" spans="2:3" x14ac:dyDescent="0.25">
      <c r="B3291" s="260">
        <v>3228</v>
      </c>
      <c r="C3291" s="259">
        <v>138.1368649867797</v>
      </c>
    </row>
    <row r="3292" spans="2:3" x14ac:dyDescent="0.25">
      <c r="B3292" s="260">
        <v>3229</v>
      </c>
      <c r="C3292" s="259">
        <v>86.907692115785352</v>
      </c>
    </row>
    <row r="3293" spans="2:3" x14ac:dyDescent="0.25">
      <c r="B3293" s="260">
        <v>3230</v>
      </c>
      <c r="C3293" s="259">
        <v>117.19348625397038</v>
      </c>
    </row>
    <row r="3294" spans="2:3" x14ac:dyDescent="0.25">
      <c r="B3294" s="260">
        <v>3231</v>
      </c>
      <c r="C3294" s="259">
        <v>108.5744467730197</v>
      </c>
    </row>
    <row r="3295" spans="2:3" x14ac:dyDescent="0.25">
      <c r="B3295" s="260">
        <v>3232</v>
      </c>
      <c r="C3295" s="259">
        <v>130.24243343668556</v>
      </c>
    </row>
    <row r="3296" spans="2:3" x14ac:dyDescent="0.25">
      <c r="B3296" s="260">
        <v>3233</v>
      </c>
      <c r="C3296" s="259">
        <v>114.96086632227876</v>
      </c>
    </row>
    <row r="3297" spans="2:3" x14ac:dyDescent="0.25">
      <c r="B3297" s="260">
        <v>3234</v>
      </c>
      <c r="C3297" s="259">
        <v>102.60879361245341</v>
      </c>
    </row>
    <row r="3298" spans="2:3" x14ac:dyDescent="0.25">
      <c r="B3298" s="260">
        <v>3235</v>
      </c>
      <c r="C3298" s="259">
        <v>132.74237724265859</v>
      </c>
    </row>
    <row r="3299" spans="2:3" x14ac:dyDescent="0.25">
      <c r="B3299" s="260">
        <v>3236</v>
      </c>
      <c r="C3299" s="259">
        <v>108.47980638266118</v>
      </c>
    </row>
    <row r="3300" spans="2:3" x14ac:dyDescent="0.25">
      <c r="B3300" s="260">
        <v>3237</v>
      </c>
      <c r="C3300" s="259">
        <v>84.766793483587151</v>
      </c>
    </row>
    <row r="3301" spans="2:3" x14ac:dyDescent="0.25">
      <c r="B3301" s="260">
        <v>3238</v>
      </c>
      <c r="C3301" s="259">
        <v>121.47873752946748</v>
      </c>
    </row>
    <row r="3302" spans="2:3" x14ac:dyDescent="0.25">
      <c r="B3302" s="260">
        <v>3239</v>
      </c>
      <c r="C3302" s="259">
        <v>81.051508831195008</v>
      </c>
    </row>
    <row r="3303" spans="2:3" x14ac:dyDescent="0.25">
      <c r="B3303" s="260">
        <v>3240</v>
      </c>
      <c r="C3303" s="259">
        <v>89.232060859798054</v>
      </c>
    </row>
    <row r="3304" spans="2:3" x14ac:dyDescent="0.25">
      <c r="B3304" s="260">
        <v>3241</v>
      </c>
      <c r="C3304" s="259">
        <v>116.77991652335271</v>
      </c>
    </row>
    <row r="3305" spans="2:3" x14ac:dyDescent="0.25">
      <c r="B3305" s="260">
        <v>3242</v>
      </c>
      <c r="C3305" s="259">
        <v>76.639253581596975</v>
      </c>
    </row>
    <row r="3306" spans="2:3" x14ac:dyDescent="0.25">
      <c r="B3306" s="260">
        <v>3243</v>
      </c>
      <c r="C3306" s="259">
        <v>137.01127850124243</v>
      </c>
    </row>
    <row r="3307" spans="2:3" x14ac:dyDescent="0.25">
      <c r="B3307" s="260">
        <v>3244</v>
      </c>
      <c r="C3307" s="259">
        <v>133.46686547838527</v>
      </c>
    </row>
    <row r="3308" spans="2:3" x14ac:dyDescent="0.25">
      <c r="B3308" s="260">
        <v>3245</v>
      </c>
      <c r="C3308" s="259">
        <v>89.070171112533004</v>
      </c>
    </row>
    <row r="3309" spans="2:3" x14ac:dyDescent="0.25">
      <c r="B3309" s="260">
        <v>3246</v>
      </c>
      <c r="C3309" s="259">
        <v>121.18576315302123</v>
      </c>
    </row>
    <row r="3310" spans="2:3" x14ac:dyDescent="0.25">
      <c r="B3310" s="260">
        <v>3247</v>
      </c>
      <c r="C3310" s="259">
        <v>113.13050182833754</v>
      </c>
    </row>
    <row r="3311" spans="2:3" x14ac:dyDescent="0.25">
      <c r="B3311" s="260">
        <v>3248</v>
      </c>
      <c r="C3311" s="259">
        <v>67.345720529074086</v>
      </c>
    </row>
    <row r="3312" spans="2:3" x14ac:dyDescent="0.25">
      <c r="B3312" s="260">
        <v>3249</v>
      </c>
      <c r="C3312" s="259">
        <v>88.051185821810662</v>
      </c>
    </row>
    <row r="3313" spans="2:3" x14ac:dyDescent="0.25">
      <c r="B3313" s="260">
        <v>3250</v>
      </c>
      <c r="C3313" s="259">
        <v>115.178904880939</v>
      </c>
    </row>
    <row r="3314" spans="2:3" x14ac:dyDescent="0.25">
      <c r="B3314" s="260">
        <v>3251</v>
      </c>
      <c r="C3314" s="259">
        <v>87.988174881371023</v>
      </c>
    </row>
    <row r="3315" spans="2:3" x14ac:dyDescent="0.25">
      <c r="B3315" s="260">
        <v>3252</v>
      </c>
      <c r="C3315" s="259">
        <v>126.38526805608618</v>
      </c>
    </row>
    <row r="3316" spans="2:3" x14ac:dyDescent="0.25">
      <c r="B3316" s="260">
        <v>3253</v>
      </c>
      <c r="C3316" s="259">
        <v>170.32164550122332</v>
      </c>
    </row>
    <row r="3317" spans="2:3" x14ac:dyDescent="0.25">
      <c r="B3317" s="260">
        <v>3254</v>
      </c>
      <c r="C3317" s="259">
        <v>75.674548894896475</v>
      </c>
    </row>
    <row r="3318" spans="2:3" x14ac:dyDescent="0.25">
      <c r="B3318" s="260">
        <v>3255</v>
      </c>
      <c r="C3318" s="259">
        <v>134.13234285177617</v>
      </c>
    </row>
    <row r="3319" spans="2:3" x14ac:dyDescent="0.25">
      <c r="B3319" s="260">
        <v>3256</v>
      </c>
      <c r="C3319" s="259">
        <v>128.72385011385697</v>
      </c>
    </row>
    <row r="3320" spans="2:3" x14ac:dyDescent="0.25">
      <c r="B3320" s="260">
        <v>3257</v>
      </c>
      <c r="C3320" s="259">
        <v>123.34146564418202</v>
      </c>
    </row>
    <row r="3321" spans="2:3" x14ac:dyDescent="0.25">
      <c r="B3321" s="260">
        <v>3258</v>
      </c>
      <c r="C3321" s="259">
        <v>124.56750664252803</v>
      </c>
    </row>
    <row r="3322" spans="2:3" x14ac:dyDescent="0.25">
      <c r="B3322" s="260">
        <v>3259</v>
      </c>
      <c r="C3322" s="259">
        <v>109.9610234966741</v>
      </c>
    </row>
    <row r="3323" spans="2:3" x14ac:dyDescent="0.25">
      <c r="B3323" s="260">
        <v>3260</v>
      </c>
      <c r="C3323" s="259">
        <v>109.28148296364503</v>
      </c>
    </row>
    <row r="3324" spans="2:3" x14ac:dyDescent="0.25">
      <c r="B3324" s="260">
        <v>3261</v>
      </c>
      <c r="C3324" s="259">
        <v>116.2766211809534</v>
      </c>
    </row>
    <row r="3325" spans="2:3" x14ac:dyDescent="0.25">
      <c r="B3325" s="260">
        <v>3262</v>
      </c>
      <c r="C3325" s="259">
        <v>55.869804941142633</v>
      </c>
    </row>
    <row r="3326" spans="2:3" x14ac:dyDescent="0.25">
      <c r="B3326" s="260">
        <v>3263</v>
      </c>
      <c r="C3326" s="259">
        <v>127.64078355453776</v>
      </c>
    </row>
    <row r="3327" spans="2:3" x14ac:dyDescent="0.25">
      <c r="B3327" s="260">
        <v>3264</v>
      </c>
      <c r="C3327" s="259">
        <v>151.27388950874519</v>
      </c>
    </row>
    <row r="3328" spans="2:3" x14ac:dyDescent="0.25">
      <c r="B3328" s="260">
        <v>3265</v>
      </c>
      <c r="C3328" s="259">
        <v>132.09124302686013</v>
      </c>
    </row>
    <row r="3329" spans="2:3" x14ac:dyDescent="0.25">
      <c r="B3329" s="260">
        <v>3266</v>
      </c>
      <c r="C3329" s="259">
        <v>92.244096768621006</v>
      </c>
    </row>
    <row r="3330" spans="2:3" x14ac:dyDescent="0.25">
      <c r="B3330" s="260">
        <v>3267</v>
      </c>
      <c r="C3330" s="259">
        <v>110.58113115362907</v>
      </c>
    </row>
    <row r="3331" spans="2:3" x14ac:dyDescent="0.25">
      <c r="B3331" s="260">
        <v>3268</v>
      </c>
      <c r="C3331" s="259">
        <v>119.96558845300224</v>
      </c>
    </row>
    <row r="3332" spans="2:3" x14ac:dyDescent="0.25">
      <c r="B3332" s="260">
        <v>3269</v>
      </c>
      <c r="C3332" s="259">
        <v>121.83865525012538</v>
      </c>
    </row>
    <row r="3333" spans="2:3" x14ac:dyDescent="0.25">
      <c r="B3333" s="260">
        <v>3270</v>
      </c>
      <c r="C3333" s="259">
        <v>104.58938616055119</v>
      </c>
    </row>
    <row r="3334" spans="2:3" x14ac:dyDescent="0.25">
      <c r="B3334" s="260">
        <v>3271</v>
      </c>
      <c r="C3334" s="259">
        <v>161.52381458077335</v>
      </c>
    </row>
    <row r="3335" spans="2:3" x14ac:dyDescent="0.25">
      <c r="B3335" s="260">
        <v>3272</v>
      </c>
      <c r="C3335" s="259">
        <v>96.763362553476895</v>
      </c>
    </row>
    <row r="3336" spans="2:3" x14ac:dyDescent="0.25">
      <c r="B3336" s="260">
        <v>3273</v>
      </c>
      <c r="C3336" s="259">
        <v>141.04060969705347</v>
      </c>
    </row>
    <row r="3337" spans="2:3" x14ac:dyDescent="0.25">
      <c r="B3337" s="260">
        <v>3274</v>
      </c>
      <c r="C3337" s="259">
        <v>136.30565671396732</v>
      </c>
    </row>
    <row r="3338" spans="2:3" x14ac:dyDescent="0.25">
      <c r="B3338" s="260">
        <v>3275</v>
      </c>
      <c r="C3338" s="259">
        <v>112.69196101247424</v>
      </c>
    </row>
    <row r="3339" spans="2:3" x14ac:dyDescent="0.25">
      <c r="B3339" s="260">
        <v>3276</v>
      </c>
      <c r="C3339" s="259">
        <v>144.20113878527042</v>
      </c>
    </row>
    <row r="3340" spans="2:3" x14ac:dyDescent="0.25">
      <c r="B3340" s="260">
        <v>3277</v>
      </c>
      <c r="C3340" s="259">
        <v>106.99550896559262</v>
      </c>
    </row>
    <row r="3341" spans="2:3" x14ac:dyDescent="0.25">
      <c r="B3341" s="260">
        <v>3278</v>
      </c>
      <c r="C3341" s="259">
        <v>148.30439771226244</v>
      </c>
    </row>
    <row r="3342" spans="2:3" x14ac:dyDescent="0.25">
      <c r="B3342" s="260">
        <v>3279</v>
      </c>
      <c r="C3342" s="259">
        <v>130.11498409756874</v>
      </c>
    </row>
    <row r="3343" spans="2:3" x14ac:dyDescent="0.25">
      <c r="B3343" s="260">
        <v>3280</v>
      </c>
      <c r="C3343" s="259">
        <v>89.342039114525065</v>
      </c>
    </row>
    <row r="3344" spans="2:3" x14ac:dyDescent="0.25">
      <c r="B3344" s="260">
        <v>3281</v>
      </c>
      <c r="C3344" s="259">
        <v>90.174519973583671</v>
      </c>
    </row>
    <row r="3345" spans="2:3" x14ac:dyDescent="0.25">
      <c r="B3345" s="260">
        <v>3282</v>
      </c>
      <c r="C3345" s="259">
        <v>124.83282084437455</v>
      </c>
    </row>
    <row r="3346" spans="2:3" x14ac:dyDescent="0.25">
      <c r="B3346" s="260">
        <v>3283</v>
      </c>
      <c r="C3346" s="259">
        <v>129.19271555283908</v>
      </c>
    </row>
    <row r="3347" spans="2:3" x14ac:dyDescent="0.25">
      <c r="B3347" s="260">
        <v>3284</v>
      </c>
      <c r="C3347" s="259">
        <v>133.73174539552016</v>
      </c>
    </row>
    <row r="3348" spans="2:3" x14ac:dyDescent="0.25">
      <c r="B3348" s="260">
        <v>3285</v>
      </c>
      <c r="C3348" s="259">
        <v>116.75925618376085</v>
      </c>
    </row>
    <row r="3349" spans="2:3" x14ac:dyDescent="0.25">
      <c r="B3349" s="260">
        <v>3286</v>
      </c>
      <c r="C3349" s="259">
        <v>114.12798489190386</v>
      </c>
    </row>
    <row r="3350" spans="2:3" x14ac:dyDescent="0.25">
      <c r="B3350" s="260">
        <v>3287</v>
      </c>
      <c r="C3350" s="259">
        <v>139.56290925632746</v>
      </c>
    </row>
    <row r="3351" spans="2:3" x14ac:dyDescent="0.25">
      <c r="B3351" s="260">
        <v>3288</v>
      </c>
      <c r="C3351" s="259">
        <v>169.24824250387718</v>
      </c>
    </row>
    <row r="3352" spans="2:3" x14ac:dyDescent="0.25">
      <c r="B3352" s="260">
        <v>3289</v>
      </c>
      <c r="C3352" s="259">
        <v>144.41753041667951</v>
      </c>
    </row>
    <row r="3353" spans="2:3" x14ac:dyDescent="0.25">
      <c r="B3353" s="260">
        <v>3290</v>
      </c>
      <c r="C3353" s="259">
        <v>84.004015468890671</v>
      </c>
    </row>
    <row r="3354" spans="2:3" x14ac:dyDescent="0.25">
      <c r="B3354" s="260">
        <v>3291</v>
      </c>
      <c r="C3354" s="259">
        <v>120.47541920364861</v>
      </c>
    </row>
    <row r="3355" spans="2:3" x14ac:dyDescent="0.25">
      <c r="B3355" s="260">
        <v>3292</v>
      </c>
      <c r="C3355" s="259">
        <v>86.460795780930255</v>
      </c>
    </row>
    <row r="3356" spans="2:3" x14ac:dyDescent="0.25">
      <c r="B3356" s="260">
        <v>3293</v>
      </c>
      <c r="C3356" s="259">
        <v>120.98448105661944</v>
      </c>
    </row>
    <row r="3357" spans="2:3" x14ac:dyDescent="0.25">
      <c r="B3357" s="260">
        <v>3294</v>
      </c>
      <c r="C3357" s="259">
        <v>114.3479149474478</v>
      </c>
    </row>
    <row r="3358" spans="2:3" x14ac:dyDescent="0.25">
      <c r="B3358" s="260">
        <v>3295</v>
      </c>
      <c r="C3358" s="259">
        <v>140.68840574569901</v>
      </c>
    </row>
    <row r="3359" spans="2:3" x14ac:dyDescent="0.25">
      <c r="B3359" s="260">
        <v>3296</v>
      </c>
      <c r="C3359" s="259">
        <v>123.31200018421232</v>
      </c>
    </row>
    <row r="3360" spans="2:3" x14ac:dyDescent="0.25">
      <c r="B3360" s="260">
        <v>3297</v>
      </c>
      <c r="C3360" s="259">
        <v>46.198343890183565</v>
      </c>
    </row>
    <row r="3361" spans="2:3" x14ac:dyDescent="0.25">
      <c r="B3361" s="260">
        <v>3298</v>
      </c>
      <c r="C3361" s="259">
        <v>103.27238710328599</v>
      </c>
    </row>
    <row r="3362" spans="2:3" x14ac:dyDescent="0.25">
      <c r="B3362" s="260">
        <v>3299</v>
      </c>
      <c r="C3362" s="259">
        <v>117.52430842506564</v>
      </c>
    </row>
    <row r="3363" spans="2:3" x14ac:dyDescent="0.25">
      <c r="B3363" s="260">
        <v>3300</v>
      </c>
      <c r="C3363" s="259">
        <v>142.64234241485261</v>
      </c>
    </row>
    <row r="3364" spans="2:3" x14ac:dyDescent="0.25">
      <c r="B3364" s="260">
        <v>3301</v>
      </c>
      <c r="C3364" s="259">
        <v>153.63760293755223</v>
      </c>
    </row>
    <row r="3365" spans="2:3" x14ac:dyDescent="0.25">
      <c r="B3365" s="260">
        <v>3302</v>
      </c>
      <c r="C3365" s="259">
        <v>133.69916449311086</v>
      </c>
    </row>
    <row r="3366" spans="2:3" x14ac:dyDescent="0.25">
      <c r="B3366" s="260">
        <v>3303</v>
      </c>
      <c r="C3366" s="259">
        <v>151.57001553803678</v>
      </c>
    </row>
    <row r="3367" spans="2:3" x14ac:dyDescent="0.25">
      <c r="B3367" s="260">
        <v>3304</v>
      </c>
      <c r="C3367" s="259">
        <v>106.58577048422406</v>
      </c>
    </row>
    <row r="3368" spans="2:3" x14ac:dyDescent="0.25">
      <c r="B3368" s="260">
        <v>3305</v>
      </c>
      <c r="C3368" s="259">
        <v>139.22258204267897</v>
      </c>
    </row>
    <row r="3369" spans="2:3" x14ac:dyDescent="0.25">
      <c r="B3369" s="260">
        <v>3306</v>
      </c>
      <c r="C3369" s="259">
        <v>118.75112377317538</v>
      </c>
    </row>
    <row r="3370" spans="2:3" x14ac:dyDescent="0.25">
      <c r="B3370" s="260">
        <v>3307</v>
      </c>
      <c r="C3370" s="259">
        <v>95.738209378963859</v>
      </c>
    </row>
    <row r="3371" spans="2:3" x14ac:dyDescent="0.25">
      <c r="B3371" s="260">
        <v>3308</v>
      </c>
      <c r="C3371" s="259">
        <v>91.91005558805152</v>
      </c>
    </row>
    <row r="3372" spans="2:3" x14ac:dyDescent="0.25">
      <c r="B3372" s="260">
        <v>3309</v>
      </c>
      <c r="C3372" s="259">
        <v>117.87160735524978</v>
      </c>
    </row>
    <row r="3373" spans="2:3" x14ac:dyDescent="0.25">
      <c r="B3373" s="260">
        <v>3310</v>
      </c>
      <c r="C3373" s="259">
        <v>148.48998692315595</v>
      </c>
    </row>
    <row r="3374" spans="2:3" x14ac:dyDescent="0.25">
      <c r="B3374" s="260">
        <v>3311</v>
      </c>
      <c r="C3374" s="259">
        <v>156.6888170280593</v>
      </c>
    </row>
    <row r="3375" spans="2:3" x14ac:dyDescent="0.25">
      <c r="B3375" s="260">
        <v>3312</v>
      </c>
      <c r="C3375" s="259">
        <v>111.93631174179012</v>
      </c>
    </row>
    <row r="3376" spans="2:3" x14ac:dyDescent="0.25">
      <c r="B3376" s="260">
        <v>3313</v>
      </c>
      <c r="C3376" s="259">
        <v>115.62439674345509</v>
      </c>
    </row>
    <row r="3377" spans="2:3" x14ac:dyDescent="0.25">
      <c r="B3377" s="260">
        <v>3314</v>
      </c>
      <c r="C3377" s="259">
        <v>102.00214998203992</v>
      </c>
    </row>
    <row r="3378" spans="2:3" x14ac:dyDescent="0.25">
      <c r="B3378" s="260">
        <v>3315</v>
      </c>
      <c r="C3378" s="259">
        <v>150.97253893965549</v>
      </c>
    </row>
    <row r="3379" spans="2:3" x14ac:dyDescent="0.25">
      <c r="B3379" s="260">
        <v>3316</v>
      </c>
      <c r="C3379" s="259">
        <v>100.37046190136743</v>
      </c>
    </row>
    <row r="3380" spans="2:3" x14ac:dyDescent="0.25">
      <c r="B3380" s="260">
        <v>3317</v>
      </c>
      <c r="C3380" s="259">
        <v>129.20383104454305</v>
      </c>
    </row>
    <row r="3381" spans="2:3" x14ac:dyDescent="0.25">
      <c r="B3381" s="260">
        <v>3318</v>
      </c>
      <c r="C3381" s="259">
        <v>106.83649293460184</v>
      </c>
    </row>
    <row r="3382" spans="2:3" x14ac:dyDescent="0.25">
      <c r="B3382" s="260">
        <v>3319</v>
      </c>
      <c r="C3382" s="259">
        <v>171.12168577861169</v>
      </c>
    </row>
    <row r="3383" spans="2:3" x14ac:dyDescent="0.25">
      <c r="B3383" s="260">
        <v>3320</v>
      </c>
      <c r="C3383" s="259">
        <v>104.04369003137235</v>
      </c>
    </row>
    <row r="3384" spans="2:3" x14ac:dyDescent="0.25">
      <c r="B3384" s="260">
        <v>3321</v>
      </c>
      <c r="C3384" s="259">
        <v>81.90604694708567</v>
      </c>
    </row>
    <row r="3385" spans="2:3" x14ac:dyDescent="0.25">
      <c r="B3385" s="260">
        <v>3322</v>
      </c>
      <c r="C3385" s="259">
        <v>163.06153582036796</v>
      </c>
    </row>
    <row r="3386" spans="2:3" x14ac:dyDescent="0.25">
      <c r="B3386" s="260">
        <v>3323</v>
      </c>
      <c r="C3386" s="259">
        <v>120.01063052038832</v>
      </c>
    </row>
    <row r="3387" spans="2:3" x14ac:dyDescent="0.25">
      <c r="B3387" s="260">
        <v>3324</v>
      </c>
      <c r="C3387" s="259">
        <v>167.83439693890361</v>
      </c>
    </row>
    <row r="3388" spans="2:3" x14ac:dyDescent="0.25">
      <c r="B3388" s="260">
        <v>3325</v>
      </c>
      <c r="C3388" s="259">
        <v>135.15534820794295</v>
      </c>
    </row>
    <row r="3389" spans="2:3" x14ac:dyDescent="0.25">
      <c r="B3389" s="260">
        <v>3326</v>
      </c>
      <c r="C3389" s="259">
        <v>97.990546710597499</v>
      </c>
    </row>
    <row r="3390" spans="2:3" x14ac:dyDescent="0.25">
      <c r="B3390" s="260">
        <v>3327</v>
      </c>
      <c r="C3390" s="259">
        <v>135.11815091179403</v>
      </c>
    </row>
    <row r="3391" spans="2:3" x14ac:dyDescent="0.25">
      <c r="B3391" s="260">
        <v>3328</v>
      </c>
      <c r="C3391" s="259">
        <v>109.25368322197171</v>
      </c>
    </row>
    <row r="3392" spans="2:3" x14ac:dyDescent="0.25">
      <c r="B3392" s="260">
        <v>3329</v>
      </c>
      <c r="C3392" s="259">
        <v>132.78962677987434</v>
      </c>
    </row>
    <row r="3393" spans="2:3" x14ac:dyDescent="0.25">
      <c r="B3393" s="260">
        <v>3330</v>
      </c>
      <c r="C3393" s="259">
        <v>121.74007144121438</v>
      </c>
    </row>
    <row r="3394" spans="2:3" x14ac:dyDescent="0.25">
      <c r="B3394" s="260">
        <v>3331</v>
      </c>
      <c r="C3394" s="259">
        <v>132.1972950653884</v>
      </c>
    </row>
    <row r="3395" spans="2:3" x14ac:dyDescent="0.25">
      <c r="B3395" s="260">
        <v>3332</v>
      </c>
      <c r="C3395" s="259">
        <v>119.6160552736045</v>
      </c>
    </row>
    <row r="3396" spans="2:3" x14ac:dyDescent="0.25">
      <c r="B3396" s="260">
        <v>3333</v>
      </c>
      <c r="C3396" s="259">
        <v>110.26319629720915</v>
      </c>
    </row>
    <row r="3397" spans="2:3" x14ac:dyDescent="0.25">
      <c r="B3397" s="260">
        <v>3334</v>
      </c>
      <c r="C3397" s="259">
        <v>113.06130437300077</v>
      </c>
    </row>
    <row r="3398" spans="2:3" x14ac:dyDescent="0.25">
      <c r="B3398" s="260">
        <v>3335</v>
      </c>
      <c r="C3398" s="259">
        <v>133.7040254301979</v>
      </c>
    </row>
    <row r="3399" spans="2:3" x14ac:dyDescent="0.25">
      <c r="B3399" s="260">
        <v>3336</v>
      </c>
      <c r="C3399" s="259">
        <v>114.76631158657446</v>
      </c>
    </row>
    <row r="3400" spans="2:3" x14ac:dyDescent="0.25">
      <c r="B3400" s="260">
        <v>3337</v>
      </c>
      <c r="C3400" s="259">
        <v>144.60897519585663</v>
      </c>
    </row>
    <row r="3401" spans="2:3" x14ac:dyDescent="0.25">
      <c r="B3401" s="260">
        <v>3338</v>
      </c>
      <c r="C3401" s="259">
        <v>140.92689622584675</v>
      </c>
    </row>
    <row r="3402" spans="2:3" x14ac:dyDescent="0.25">
      <c r="B3402" s="260">
        <v>3339</v>
      </c>
      <c r="C3402" s="259">
        <v>109.10120474198359</v>
      </c>
    </row>
    <row r="3403" spans="2:3" x14ac:dyDescent="0.25">
      <c r="B3403" s="260">
        <v>3340</v>
      </c>
      <c r="C3403" s="259">
        <v>108.67868334034387</v>
      </c>
    </row>
    <row r="3404" spans="2:3" x14ac:dyDescent="0.25">
      <c r="B3404" s="260">
        <v>3341</v>
      </c>
      <c r="C3404" s="259">
        <v>140.85289014558822</v>
      </c>
    </row>
    <row r="3405" spans="2:3" x14ac:dyDescent="0.25">
      <c r="B3405" s="260">
        <v>3342</v>
      </c>
      <c r="C3405" s="259">
        <v>143.9505095318506</v>
      </c>
    </row>
    <row r="3406" spans="2:3" x14ac:dyDescent="0.25">
      <c r="B3406" s="260">
        <v>3343</v>
      </c>
      <c r="C3406" s="259">
        <v>152.26777432910512</v>
      </c>
    </row>
    <row r="3407" spans="2:3" x14ac:dyDescent="0.25">
      <c r="B3407" s="260">
        <v>3344</v>
      </c>
      <c r="C3407" s="259">
        <v>125.41967046436366</v>
      </c>
    </row>
    <row r="3408" spans="2:3" x14ac:dyDescent="0.25">
      <c r="B3408" s="260">
        <v>3345</v>
      </c>
      <c r="C3408" s="259">
        <v>141.40331160924131</v>
      </c>
    </row>
    <row r="3409" spans="2:3" x14ac:dyDescent="0.25">
      <c r="B3409" s="260">
        <v>3346</v>
      </c>
      <c r="C3409" s="259">
        <v>104.1551538149854</v>
      </c>
    </row>
    <row r="3410" spans="2:3" x14ac:dyDescent="0.25">
      <c r="B3410" s="260">
        <v>3347</v>
      </c>
      <c r="C3410" s="259">
        <v>135.50538827964388</v>
      </c>
    </row>
    <row r="3411" spans="2:3" x14ac:dyDescent="0.25">
      <c r="B3411" s="260">
        <v>3348</v>
      </c>
      <c r="C3411" s="259">
        <v>96.985085371011294</v>
      </c>
    </row>
    <row r="3412" spans="2:3" x14ac:dyDescent="0.25">
      <c r="B3412" s="260">
        <v>3349</v>
      </c>
      <c r="C3412" s="259">
        <v>107.64523337917319</v>
      </c>
    </row>
    <row r="3413" spans="2:3" x14ac:dyDescent="0.25">
      <c r="B3413" s="260">
        <v>3350</v>
      </c>
      <c r="C3413" s="259">
        <v>103.70007047174268</v>
      </c>
    </row>
    <row r="3414" spans="2:3" x14ac:dyDescent="0.25">
      <c r="B3414" s="260">
        <v>3351</v>
      </c>
      <c r="C3414" s="259">
        <v>129.02290659243857</v>
      </c>
    </row>
    <row r="3415" spans="2:3" x14ac:dyDescent="0.25">
      <c r="B3415" s="260">
        <v>3352</v>
      </c>
      <c r="C3415" s="259">
        <v>137.32873330563655</v>
      </c>
    </row>
    <row r="3416" spans="2:3" x14ac:dyDescent="0.25">
      <c r="B3416" s="260">
        <v>3353</v>
      </c>
      <c r="C3416" s="259">
        <v>84.342901476243526</v>
      </c>
    </row>
    <row r="3417" spans="2:3" x14ac:dyDescent="0.25">
      <c r="B3417" s="260">
        <v>3354</v>
      </c>
      <c r="C3417" s="259">
        <v>91.1281263765826</v>
      </c>
    </row>
    <row r="3418" spans="2:3" x14ac:dyDescent="0.25">
      <c r="B3418" s="260">
        <v>3355</v>
      </c>
      <c r="C3418" s="259">
        <v>109.70995973893355</v>
      </c>
    </row>
    <row r="3419" spans="2:3" x14ac:dyDescent="0.25">
      <c r="B3419" s="260">
        <v>3356</v>
      </c>
      <c r="C3419" s="259">
        <v>109.43632595870844</v>
      </c>
    </row>
    <row r="3420" spans="2:3" x14ac:dyDescent="0.25">
      <c r="B3420" s="260">
        <v>3357</v>
      </c>
      <c r="C3420" s="259">
        <v>79.70447531521566</v>
      </c>
    </row>
    <row r="3421" spans="2:3" x14ac:dyDescent="0.25">
      <c r="B3421" s="260">
        <v>3358</v>
      </c>
      <c r="C3421" s="259">
        <v>149.69916873741056</v>
      </c>
    </row>
    <row r="3422" spans="2:3" x14ac:dyDescent="0.25">
      <c r="B3422" s="260">
        <v>3359</v>
      </c>
      <c r="C3422" s="259">
        <v>139.9589623269357</v>
      </c>
    </row>
    <row r="3423" spans="2:3" x14ac:dyDescent="0.25">
      <c r="B3423" s="260">
        <v>3360</v>
      </c>
      <c r="C3423" s="259">
        <v>118.77044332416949</v>
      </c>
    </row>
    <row r="3424" spans="2:3" x14ac:dyDescent="0.25">
      <c r="B3424" s="260">
        <v>3361</v>
      </c>
      <c r="C3424" s="259">
        <v>139.41440635064436</v>
      </c>
    </row>
    <row r="3425" spans="2:3" x14ac:dyDescent="0.25">
      <c r="B3425" s="260">
        <v>3362</v>
      </c>
      <c r="C3425" s="259">
        <v>95.443232639459069</v>
      </c>
    </row>
    <row r="3426" spans="2:3" x14ac:dyDescent="0.25">
      <c r="B3426" s="260">
        <v>3363</v>
      </c>
      <c r="C3426" s="259">
        <v>97.681860254936694</v>
      </c>
    </row>
    <row r="3427" spans="2:3" x14ac:dyDescent="0.25">
      <c r="B3427" s="260">
        <v>3364</v>
      </c>
      <c r="C3427" s="259">
        <v>73.672093647539157</v>
      </c>
    </row>
    <row r="3428" spans="2:3" x14ac:dyDescent="0.25">
      <c r="B3428" s="260">
        <v>3365</v>
      </c>
      <c r="C3428" s="259">
        <v>107.29319343466923</v>
      </c>
    </row>
    <row r="3429" spans="2:3" x14ac:dyDescent="0.25">
      <c r="B3429" s="260">
        <v>3366</v>
      </c>
      <c r="C3429" s="259">
        <v>135.91290789507667</v>
      </c>
    </row>
    <row r="3430" spans="2:3" x14ac:dyDescent="0.25">
      <c r="B3430" s="260">
        <v>3367</v>
      </c>
      <c r="C3430" s="259">
        <v>146.83504323107914</v>
      </c>
    </row>
    <row r="3431" spans="2:3" x14ac:dyDescent="0.25">
      <c r="B3431" s="260">
        <v>3368</v>
      </c>
      <c r="C3431" s="259">
        <v>99.784373899707475</v>
      </c>
    </row>
    <row r="3432" spans="2:3" x14ac:dyDescent="0.25">
      <c r="B3432" s="260">
        <v>3369</v>
      </c>
      <c r="C3432" s="259">
        <v>140.07681942618728</v>
      </c>
    </row>
    <row r="3433" spans="2:3" x14ac:dyDescent="0.25">
      <c r="B3433" s="260">
        <v>3370</v>
      </c>
      <c r="C3433" s="259">
        <v>85.24532219718651</v>
      </c>
    </row>
    <row r="3434" spans="2:3" x14ac:dyDescent="0.25">
      <c r="B3434" s="260">
        <v>3371</v>
      </c>
      <c r="C3434" s="259">
        <v>148.95987192531851</v>
      </c>
    </row>
    <row r="3435" spans="2:3" x14ac:dyDescent="0.25">
      <c r="B3435" s="260">
        <v>3372</v>
      </c>
      <c r="C3435" s="259">
        <v>123.29623217224133</v>
      </c>
    </row>
    <row r="3436" spans="2:3" x14ac:dyDescent="0.25">
      <c r="B3436" s="260">
        <v>3373</v>
      </c>
      <c r="C3436" s="259">
        <v>109.74222215441831</v>
      </c>
    </row>
    <row r="3437" spans="2:3" x14ac:dyDescent="0.25">
      <c r="B3437" s="260">
        <v>3374</v>
      </c>
      <c r="C3437" s="259">
        <v>115.90651586584239</v>
      </c>
    </row>
    <row r="3438" spans="2:3" x14ac:dyDescent="0.25">
      <c r="B3438" s="260">
        <v>3375</v>
      </c>
      <c r="C3438" s="259">
        <v>108.0394479443556</v>
      </c>
    </row>
    <row r="3439" spans="2:3" x14ac:dyDescent="0.25">
      <c r="B3439" s="260">
        <v>3376</v>
      </c>
      <c r="C3439" s="259">
        <v>145.3150324737756</v>
      </c>
    </row>
    <row r="3440" spans="2:3" x14ac:dyDescent="0.25">
      <c r="B3440" s="260">
        <v>3377</v>
      </c>
      <c r="C3440" s="259">
        <v>150.17775375018965</v>
      </c>
    </row>
    <row r="3441" spans="2:3" x14ac:dyDescent="0.25">
      <c r="B3441" s="260">
        <v>3378</v>
      </c>
      <c r="C3441" s="259">
        <v>126.29194922173663</v>
      </c>
    </row>
    <row r="3442" spans="2:3" x14ac:dyDescent="0.25">
      <c r="B3442" s="260">
        <v>3379</v>
      </c>
      <c r="C3442" s="259">
        <v>121.17404861614973</v>
      </c>
    </row>
    <row r="3443" spans="2:3" x14ac:dyDescent="0.25">
      <c r="B3443" s="260">
        <v>3380</v>
      </c>
      <c r="C3443" s="259">
        <v>104.07427162171382</v>
      </c>
    </row>
    <row r="3444" spans="2:3" x14ac:dyDescent="0.25">
      <c r="B3444" s="260">
        <v>3381</v>
      </c>
      <c r="C3444" s="259">
        <v>91.943200425334467</v>
      </c>
    </row>
    <row r="3445" spans="2:3" x14ac:dyDescent="0.25">
      <c r="B3445" s="260">
        <v>3382</v>
      </c>
      <c r="C3445" s="259">
        <v>87.342006387327544</v>
      </c>
    </row>
    <row r="3446" spans="2:3" x14ac:dyDescent="0.25">
      <c r="B3446" s="260">
        <v>3383</v>
      </c>
      <c r="C3446" s="259">
        <v>110.53613526643989</v>
      </c>
    </row>
    <row r="3447" spans="2:3" x14ac:dyDescent="0.25">
      <c r="B3447" s="260">
        <v>3384</v>
      </c>
      <c r="C3447" s="259">
        <v>99.644890801240351</v>
      </c>
    </row>
    <row r="3448" spans="2:3" x14ac:dyDescent="0.25">
      <c r="B3448" s="260">
        <v>3385</v>
      </c>
      <c r="C3448" s="259">
        <v>75.146505173863389</v>
      </c>
    </row>
    <row r="3449" spans="2:3" x14ac:dyDescent="0.25">
      <c r="B3449" s="260">
        <v>3386</v>
      </c>
      <c r="C3449" s="259">
        <v>128.59261603199997</v>
      </c>
    </row>
    <row r="3450" spans="2:3" x14ac:dyDescent="0.25">
      <c r="B3450" s="260">
        <v>3387</v>
      </c>
      <c r="C3450" s="259">
        <v>75.251863771366203</v>
      </c>
    </row>
    <row r="3451" spans="2:3" x14ac:dyDescent="0.25">
      <c r="B3451" s="260">
        <v>3388</v>
      </c>
      <c r="C3451" s="259">
        <v>112.18213374273888</v>
      </c>
    </row>
    <row r="3452" spans="2:3" x14ac:dyDescent="0.25">
      <c r="B3452" s="260">
        <v>3389</v>
      </c>
      <c r="C3452" s="259">
        <v>153.10955565814197</v>
      </c>
    </row>
    <row r="3453" spans="2:3" x14ac:dyDescent="0.25">
      <c r="B3453" s="260">
        <v>3390</v>
      </c>
      <c r="C3453" s="259">
        <v>65.391385821568818</v>
      </c>
    </row>
    <row r="3454" spans="2:3" x14ac:dyDescent="0.25">
      <c r="B3454" s="260">
        <v>3391</v>
      </c>
      <c r="C3454" s="259">
        <v>104.27227167803383</v>
      </c>
    </row>
    <row r="3455" spans="2:3" x14ac:dyDescent="0.25">
      <c r="B3455" s="260">
        <v>3392</v>
      </c>
      <c r="C3455" s="259">
        <v>107.6227667874647</v>
      </c>
    </row>
    <row r="3456" spans="2:3" x14ac:dyDescent="0.25">
      <c r="B3456" s="260">
        <v>3393</v>
      </c>
      <c r="C3456" s="259">
        <v>130.36426652167142</v>
      </c>
    </row>
    <row r="3457" spans="2:3" x14ac:dyDescent="0.25">
      <c r="B3457" s="260">
        <v>3394</v>
      </c>
      <c r="C3457" s="259">
        <v>121.45796737294317</v>
      </c>
    </row>
    <row r="3458" spans="2:3" x14ac:dyDescent="0.25">
      <c r="B3458" s="260">
        <v>3395</v>
      </c>
      <c r="C3458" s="259">
        <v>58.690877325519494</v>
      </c>
    </row>
    <row r="3459" spans="2:3" x14ac:dyDescent="0.25">
      <c r="B3459" s="260">
        <v>3396</v>
      </c>
      <c r="C3459" s="259">
        <v>137.31262858053918</v>
      </c>
    </row>
    <row r="3460" spans="2:3" x14ac:dyDescent="0.25">
      <c r="B3460" s="260">
        <v>3397</v>
      </c>
      <c r="C3460" s="259">
        <v>119.16429514847228</v>
      </c>
    </row>
    <row r="3461" spans="2:3" x14ac:dyDescent="0.25">
      <c r="B3461" s="260">
        <v>3398</v>
      </c>
      <c r="C3461" s="259">
        <v>100.26340872635512</v>
      </c>
    </row>
    <row r="3462" spans="2:3" x14ac:dyDescent="0.25">
      <c r="B3462" s="260">
        <v>3399</v>
      </c>
      <c r="C3462" s="259">
        <v>122.52384527743075</v>
      </c>
    </row>
    <row r="3463" spans="2:3" x14ac:dyDescent="0.25">
      <c r="B3463" s="260">
        <v>3400</v>
      </c>
      <c r="C3463" s="259">
        <v>120.11531056578416</v>
      </c>
    </row>
    <row r="3464" spans="2:3" x14ac:dyDescent="0.25">
      <c r="B3464" s="260">
        <v>3401</v>
      </c>
      <c r="C3464" s="259">
        <v>105.00368674851694</v>
      </c>
    </row>
    <row r="3465" spans="2:3" x14ac:dyDescent="0.25">
      <c r="B3465" s="260">
        <v>3402</v>
      </c>
      <c r="C3465" s="259">
        <v>113.49871612972323</v>
      </c>
    </row>
    <row r="3466" spans="2:3" x14ac:dyDescent="0.25">
      <c r="B3466" s="260">
        <v>3403</v>
      </c>
      <c r="C3466" s="259">
        <v>131.37242343472317</v>
      </c>
    </row>
    <row r="3467" spans="2:3" x14ac:dyDescent="0.25">
      <c r="B3467" s="260">
        <v>3404</v>
      </c>
      <c r="C3467" s="259">
        <v>102.91865689297261</v>
      </c>
    </row>
    <row r="3468" spans="2:3" x14ac:dyDescent="0.25">
      <c r="B3468" s="260">
        <v>3405</v>
      </c>
      <c r="C3468" s="259">
        <v>101.28887143716238</v>
      </c>
    </row>
    <row r="3469" spans="2:3" x14ac:dyDescent="0.25">
      <c r="B3469" s="260">
        <v>3406</v>
      </c>
      <c r="C3469" s="259">
        <v>131.46850937231955</v>
      </c>
    </row>
    <row r="3470" spans="2:3" x14ac:dyDescent="0.25">
      <c r="B3470" s="260">
        <v>3407</v>
      </c>
      <c r="C3470" s="259">
        <v>125.3572543587962</v>
      </c>
    </row>
    <row r="3471" spans="2:3" x14ac:dyDescent="0.25">
      <c r="B3471" s="260">
        <v>3408</v>
      </c>
      <c r="C3471" s="259">
        <v>123.53962722636331</v>
      </c>
    </row>
    <row r="3472" spans="2:3" x14ac:dyDescent="0.25">
      <c r="B3472" s="260">
        <v>3409</v>
      </c>
      <c r="C3472" s="259">
        <v>130.57880900883015</v>
      </c>
    </row>
    <row r="3473" spans="2:3" x14ac:dyDescent="0.25">
      <c r="B3473" s="260">
        <v>3410</v>
      </c>
      <c r="C3473" s="259">
        <v>103.00619645360517</v>
      </c>
    </row>
    <row r="3474" spans="2:3" x14ac:dyDescent="0.25">
      <c r="B3474" s="260">
        <v>3411</v>
      </c>
      <c r="C3474" s="259">
        <v>64.129707721924902</v>
      </c>
    </row>
    <row r="3475" spans="2:3" x14ac:dyDescent="0.25">
      <c r="B3475" s="260">
        <v>3412</v>
      </c>
      <c r="C3475" s="259">
        <v>113.86003256702955</v>
      </c>
    </row>
    <row r="3476" spans="2:3" x14ac:dyDescent="0.25">
      <c r="B3476" s="260">
        <v>3413</v>
      </c>
      <c r="C3476" s="259">
        <v>159.94775057066687</v>
      </c>
    </row>
    <row r="3477" spans="2:3" x14ac:dyDescent="0.25">
      <c r="B3477" s="260">
        <v>3414</v>
      </c>
      <c r="C3477" s="259">
        <v>116.72177996933134</v>
      </c>
    </row>
    <row r="3478" spans="2:3" x14ac:dyDescent="0.25">
      <c r="B3478" s="260">
        <v>3415</v>
      </c>
      <c r="C3478" s="259">
        <v>132.28697291787782</v>
      </c>
    </row>
    <row r="3479" spans="2:3" x14ac:dyDescent="0.25">
      <c r="B3479" s="260">
        <v>3416</v>
      </c>
      <c r="C3479" s="259">
        <v>116.02006817330528</v>
      </c>
    </row>
    <row r="3480" spans="2:3" x14ac:dyDescent="0.25">
      <c r="B3480" s="260">
        <v>3417</v>
      </c>
      <c r="C3480" s="259">
        <v>121.30284986979399</v>
      </c>
    </row>
    <row r="3481" spans="2:3" x14ac:dyDescent="0.25">
      <c r="B3481" s="260">
        <v>3418</v>
      </c>
      <c r="C3481" s="259">
        <v>137.28969065062051</v>
      </c>
    </row>
    <row r="3482" spans="2:3" x14ac:dyDescent="0.25">
      <c r="B3482" s="260">
        <v>3419</v>
      </c>
      <c r="C3482" s="259">
        <v>123.28501091331259</v>
      </c>
    </row>
    <row r="3483" spans="2:3" x14ac:dyDescent="0.25">
      <c r="B3483" s="260">
        <v>3420</v>
      </c>
      <c r="C3483" s="259">
        <v>110.02665060799677</v>
      </c>
    </row>
    <row r="3484" spans="2:3" x14ac:dyDescent="0.25">
      <c r="B3484" s="260">
        <v>3421</v>
      </c>
      <c r="C3484" s="259">
        <v>157.09877674771218</v>
      </c>
    </row>
    <row r="3485" spans="2:3" x14ac:dyDescent="0.25">
      <c r="B3485" s="260">
        <v>3422</v>
      </c>
      <c r="C3485" s="259">
        <v>146.20980499029721</v>
      </c>
    </row>
    <row r="3486" spans="2:3" x14ac:dyDescent="0.25">
      <c r="B3486" s="260">
        <v>3423</v>
      </c>
      <c r="C3486" s="259">
        <v>177.87504316929568</v>
      </c>
    </row>
    <row r="3487" spans="2:3" x14ac:dyDescent="0.25">
      <c r="B3487" s="260">
        <v>3424</v>
      </c>
      <c r="C3487" s="259">
        <v>98.570671140000684</v>
      </c>
    </row>
    <row r="3488" spans="2:3" x14ac:dyDescent="0.25">
      <c r="B3488" s="260">
        <v>3425</v>
      </c>
      <c r="C3488" s="259">
        <v>134.3824251130624</v>
      </c>
    </row>
    <row r="3489" spans="2:3" x14ac:dyDescent="0.25">
      <c r="B3489" s="260">
        <v>3426</v>
      </c>
      <c r="C3489" s="259">
        <v>120.0193406156489</v>
      </c>
    </row>
    <row r="3490" spans="2:3" x14ac:dyDescent="0.25">
      <c r="B3490" s="260">
        <v>3427</v>
      </c>
      <c r="C3490" s="259">
        <v>138.85674049626832</v>
      </c>
    </row>
    <row r="3491" spans="2:3" x14ac:dyDescent="0.25">
      <c r="B3491" s="260">
        <v>3428</v>
      </c>
      <c r="C3491" s="259">
        <v>87.903822089615829</v>
      </c>
    </row>
    <row r="3492" spans="2:3" x14ac:dyDescent="0.25">
      <c r="B3492" s="260">
        <v>3429</v>
      </c>
      <c r="C3492" s="259">
        <v>100.4115998524311</v>
      </c>
    </row>
    <row r="3493" spans="2:3" x14ac:dyDescent="0.25">
      <c r="B3493" s="260">
        <v>3430</v>
      </c>
      <c r="C3493" s="259">
        <v>94.294980161154314</v>
      </c>
    </row>
    <row r="3494" spans="2:3" x14ac:dyDescent="0.25">
      <c r="B3494" s="260">
        <v>3431</v>
      </c>
      <c r="C3494" s="259">
        <v>147.22850253906557</v>
      </c>
    </row>
    <row r="3495" spans="2:3" x14ac:dyDescent="0.25">
      <c r="B3495" s="260">
        <v>3432</v>
      </c>
      <c r="C3495" s="259">
        <v>146.9358855625033</v>
      </c>
    </row>
    <row r="3496" spans="2:3" x14ac:dyDescent="0.25">
      <c r="B3496" s="260">
        <v>3433</v>
      </c>
      <c r="C3496" s="259">
        <v>118.75003909117834</v>
      </c>
    </row>
    <row r="3497" spans="2:3" x14ac:dyDescent="0.25">
      <c r="B3497" s="260">
        <v>3434</v>
      </c>
      <c r="C3497" s="259">
        <v>121.8417365466903</v>
      </c>
    </row>
    <row r="3498" spans="2:3" x14ac:dyDescent="0.25">
      <c r="B3498" s="260">
        <v>3435</v>
      </c>
      <c r="C3498" s="259">
        <v>126.43632476031185</v>
      </c>
    </row>
    <row r="3499" spans="2:3" x14ac:dyDescent="0.25">
      <c r="B3499" s="260">
        <v>3436</v>
      </c>
      <c r="C3499" s="259">
        <v>115.55615561316975</v>
      </c>
    </row>
    <row r="3500" spans="2:3" x14ac:dyDescent="0.25">
      <c r="B3500" s="260">
        <v>3437</v>
      </c>
      <c r="C3500" s="259">
        <v>121.75889217923827</v>
      </c>
    </row>
    <row r="3501" spans="2:3" x14ac:dyDescent="0.25">
      <c r="B3501" s="260">
        <v>3438</v>
      </c>
      <c r="C3501" s="259">
        <v>140.83777467108393</v>
      </c>
    </row>
    <row r="3502" spans="2:3" x14ac:dyDescent="0.25">
      <c r="B3502" s="260">
        <v>3439</v>
      </c>
      <c r="C3502" s="259">
        <v>137.60371520641002</v>
      </c>
    </row>
    <row r="3503" spans="2:3" x14ac:dyDescent="0.25">
      <c r="B3503" s="260">
        <v>3440</v>
      </c>
      <c r="C3503" s="259">
        <v>100.53774605012788</v>
      </c>
    </row>
    <row r="3504" spans="2:3" x14ac:dyDescent="0.25">
      <c r="B3504" s="260">
        <v>3441</v>
      </c>
      <c r="C3504" s="259">
        <v>99.367159826382533</v>
      </c>
    </row>
    <row r="3505" spans="2:3" x14ac:dyDescent="0.25">
      <c r="B3505" s="260">
        <v>3442</v>
      </c>
      <c r="C3505" s="259">
        <v>111.18521424651824</v>
      </c>
    </row>
    <row r="3506" spans="2:3" x14ac:dyDescent="0.25">
      <c r="B3506" s="260">
        <v>3443</v>
      </c>
      <c r="C3506" s="259">
        <v>116.27052775285181</v>
      </c>
    </row>
    <row r="3507" spans="2:3" x14ac:dyDescent="0.25">
      <c r="B3507" s="260">
        <v>3444</v>
      </c>
      <c r="C3507" s="259">
        <v>148.71266547565381</v>
      </c>
    </row>
    <row r="3508" spans="2:3" x14ac:dyDescent="0.25">
      <c r="B3508" s="260">
        <v>3445</v>
      </c>
      <c r="C3508" s="259">
        <v>154.59954111306837</v>
      </c>
    </row>
    <row r="3509" spans="2:3" x14ac:dyDescent="0.25">
      <c r="B3509" s="260">
        <v>3446</v>
      </c>
      <c r="C3509" s="259">
        <v>118.83316376203999</v>
      </c>
    </row>
    <row r="3510" spans="2:3" x14ac:dyDescent="0.25">
      <c r="B3510" s="260">
        <v>3447</v>
      </c>
      <c r="C3510" s="259">
        <v>110.83193063636217</v>
      </c>
    </row>
    <row r="3511" spans="2:3" x14ac:dyDescent="0.25">
      <c r="B3511" s="260">
        <v>3448</v>
      </c>
      <c r="C3511" s="259">
        <v>96.093660573829482</v>
      </c>
    </row>
    <row r="3512" spans="2:3" x14ac:dyDescent="0.25">
      <c r="B3512" s="260">
        <v>3449</v>
      </c>
      <c r="C3512" s="259">
        <v>95.186161096606298</v>
      </c>
    </row>
    <row r="3513" spans="2:3" x14ac:dyDescent="0.25">
      <c r="B3513" s="260">
        <v>3450</v>
      </c>
      <c r="C3513" s="259">
        <v>110.455458131368</v>
      </c>
    </row>
    <row r="3514" spans="2:3" x14ac:dyDescent="0.25">
      <c r="B3514" s="260">
        <v>3451</v>
      </c>
      <c r="C3514" s="259">
        <v>81.216311257761575</v>
      </c>
    </row>
    <row r="3515" spans="2:3" x14ac:dyDescent="0.25">
      <c r="B3515" s="260">
        <v>3452</v>
      </c>
      <c r="C3515" s="259">
        <v>130.64209695359838</v>
      </c>
    </row>
    <row r="3516" spans="2:3" x14ac:dyDescent="0.25">
      <c r="B3516" s="260">
        <v>3453</v>
      </c>
      <c r="C3516" s="259">
        <v>169.01477249143338</v>
      </c>
    </row>
    <row r="3517" spans="2:3" x14ac:dyDescent="0.25">
      <c r="B3517" s="260">
        <v>3454</v>
      </c>
      <c r="C3517" s="259">
        <v>113.67480484042049</v>
      </c>
    </row>
    <row r="3518" spans="2:3" x14ac:dyDescent="0.25">
      <c r="B3518" s="260">
        <v>3455</v>
      </c>
      <c r="C3518" s="259">
        <v>157.66834831405635</v>
      </c>
    </row>
    <row r="3519" spans="2:3" x14ac:dyDescent="0.25">
      <c r="B3519" s="260">
        <v>3456</v>
      </c>
      <c r="C3519" s="259">
        <v>126.28906481901413</v>
      </c>
    </row>
    <row r="3520" spans="2:3" x14ac:dyDescent="0.25">
      <c r="B3520" s="260">
        <v>3457</v>
      </c>
      <c r="C3520" s="259">
        <v>123.7035598949154</v>
      </c>
    </row>
    <row r="3521" spans="2:3" x14ac:dyDescent="0.25">
      <c r="B3521" s="260">
        <v>3458</v>
      </c>
      <c r="C3521" s="259">
        <v>135.96590258151636</v>
      </c>
    </row>
    <row r="3522" spans="2:3" x14ac:dyDescent="0.25">
      <c r="B3522" s="260">
        <v>3459</v>
      </c>
      <c r="C3522" s="259">
        <v>126.72228026617603</v>
      </c>
    </row>
    <row r="3523" spans="2:3" x14ac:dyDescent="0.25">
      <c r="B3523" s="260">
        <v>3460</v>
      </c>
      <c r="C3523" s="259">
        <v>78.801172569407015</v>
      </c>
    </row>
    <row r="3524" spans="2:3" x14ac:dyDescent="0.25">
      <c r="B3524" s="260">
        <v>3461</v>
      </c>
      <c r="C3524" s="259">
        <v>108.28672159897536</v>
      </c>
    </row>
    <row r="3525" spans="2:3" x14ac:dyDescent="0.25">
      <c r="B3525" s="260">
        <v>3462</v>
      </c>
      <c r="C3525" s="259">
        <v>145.49740320686422</v>
      </c>
    </row>
    <row r="3526" spans="2:3" x14ac:dyDescent="0.25">
      <c r="B3526" s="260">
        <v>3463</v>
      </c>
      <c r="C3526" s="259">
        <v>100.26612928607501</v>
      </c>
    </row>
    <row r="3527" spans="2:3" x14ac:dyDescent="0.25">
      <c r="B3527" s="260">
        <v>3464</v>
      </c>
      <c r="C3527" s="259">
        <v>127.19872900791611</v>
      </c>
    </row>
    <row r="3528" spans="2:3" x14ac:dyDescent="0.25">
      <c r="B3528" s="260">
        <v>3465</v>
      </c>
      <c r="C3528" s="259">
        <v>125.26023103647525</v>
      </c>
    </row>
    <row r="3529" spans="2:3" x14ac:dyDescent="0.25">
      <c r="B3529" s="260">
        <v>3466</v>
      </c>
      <c r="C3529" s="259">
        <v>176.89172566444614</v>
      </c>
    </row>
    <row r="3530" spans="2:3" x14ac:dyDescent="0.25">
      <c r="B3530" s="260">
        <v>3467</v>
      </c>
      <c r="C3530" s="259">
        <v>102.54196640248092</v>
      </c>
    </row>
    <row r="3531" spans="2:3" x14ac:dyDescent="0.25">
      <c r="B3531" s="260">
        <v>3468</v>
      </c>
      <c r="C3531" s="259">
        <v>137.13406639340667</v>
      </c>
    </row>
    <row r="3532" spans="2:3" x14ac:dyDescent="0.25">
      <c r="B3532" s="260">
        <v>3469</v>
      </c>
      <c r="C3532" s="259">
        <v>149.52956037098804</v>
      </c>
    </row>
    <row r="3533" spans="2:3" x14ac:dyDescent="0.25">
      <c r="B3533" s="260">
        <v>3470</v>
      </c>
      <c r="C3533" s="259">
        <v>121.28877124498349</v>
      </c>
    </row>
    <row r="3534" spans="2:3" x14ac:dyDescent="0.25">
      <c r="B3534" s="260">
        <v>3471</v>
      </c>
      <c r="C3534" s="259">
        <v>127.11825963379991</v>
      </c>
    </row>
    <row r="3535" spans="2:3" x14ac:dyDescent="0.25">
      <c r="B3535" s="260">
        <v>3472</v>
      </c>
      <c r="C3535" s="259">
        <v>97.008519700825502</v>
      </c>
    </row>
    <row r="3536" spans="2:3" x14ac:dyDescent="0.25">
      <c r="B3536" s="260">
        <v>3473</v>
      </c>
      <c r="C3536" s="259">
        <v>120.87567332539366</v>
      </c>
    </row>
    <row r="3537" spans="2:3" x14ac:dyDescent="0.25">
      <c r="B3537" s="260">
        <v>3474</v>
      </c>
      <c r="C3537" s="259">
        <v>133.98545484007622</v>
      </c>
    </row>
    <row r="3538" spans="2:3" x14ac:dyDescent="0.25">
      <c r="B3538" s="260">
        <v>3475</v>
      </c>
      <c r="C3538" s="259">
        <v>111.56226842522233</v>
      </c>
    </row>
    <row r="3539" spans="2:3" x14ac:dyDescent="0.25">
      <c r="B3539" s="260">
        <v>3476</v>
      </c>
      <c r="C3539" s="259">
        <v>138.26342140483303</v>
      </c>
    </row>
    <row r="3540" spans="2:3" x14ac:dyDescent="0.25">
      <c r="B3540" s="260">
        <v>3477</v>
      </c>
      <c r="C3540" s="259">
        <v>125.868848001188</v>
      </c>
    </row>
    <row r="3541" spans="2:3" x14ac:dyDescent="0.25">
      <c r="B3541" s="260">
        <v>3478</v>
      </c>
      <c r="C3541" s="259">
        <v>129.97595872629876</v>
      </c>
    </row>
    <row r="3542" spans="2:3" x14ac:dyDescent="0.25">
      <c r="B3542" s="260">
        <v>3479</v>
      </c>
      <c r="C3542" s="259">
        <v>127.24451342483793</v>
      </c>
    </row>
    <row r="3543" spans="2:3" x14ac:dyDescent="0.25">
      <c r="B3543" s="260">
        <v>3480</v>
      </c>
      <c r="C3543" s="259">
        <v>111.48411797505236</v>
      </c>
    </row>
    <row r="3544" spans="2:3" x14ac:dyDescent="0.25">
      <c r="B3544" s="260">
        <v>3481</v>
      </c>
      <c r="C3544" s="259">
        <v>111.21330107947929</v>
      </c>
    </row>
    <row r="3545" spans="2:3" x14ac:dyDescent="0.25">
      <c r="B3545" s="260">
        <v>3482</v>
      </c>
      <c r="C3545" s="259">
        <v>136.52687892571279</v>
      </c>
    </row>
    <row r="3546" spans="2:3" x14ac:dyDescent="0.25">
      <c r="B3546" s="260">
        <v>3483</v>
      </c>
      <c r="C3546" s="259">
        <v>94.950378978153054</v>
      </c>
    </row>
    <row r="3547" spans="2:3" x14ac:dyDescent="0.25">
      <c r="B3547" s="260">
        <v>3484</v>
      </c>
      <c r="C3547" s="259">
        <v>109.78147176354621</v>
      </c>
    </row>
    <row r="3548" spans="2:3" x14ac:dyDescent="0.25">
      <c r="B3548" s="260">
        <v>3485</v>
      </c>
      <c r="C3548" s="259">
        <v>135.16585439113902</v>
      </c>
    </row>
    <row r="3549" spans="2:3" x14ac:dyDescent="0.25">
      <c r="B3549" s="260">
        <v>3486</v>
      </c>
      <c r="C3549" s="259">
        <v>142.22453409923332</v>
      </c>
    </row>
    <row r="3550" spans="2:3" x14ac:dyDescent="0.25">
      <c r="B3550" s="260">
        <v>3487</v>
      </c>
      <c r="C3550" s="259">
        <v>171.02713550250371</v>
      </c>
    </row>
    <row r="3551" spans="2:3" x14ac:dyDescent="0.25">
      <c r="B3551" s="260">
        <v>3488</v>
      </c>
      <c r="C3551" s="259">
        <v>149.35880785260102</v>
      </c>
    </row>
    <row r="3552" spans="2:3" x14ac:dyDescent="0.25">
      <c r="B3552" s="260">
        <v>3489</v>
      </c>
      <c r="C3552" s="259">
        <v>90.665456209543734</v>
      </c>
    </row>
    <row r="3553" spans="2:3" x14ac:dyDescent="0.25">
      <c r="B3553" s="260">
        <v>3490</v>
      </c>
      <c r="C3553" s="259">
        <v>95.231472072494341</v>
      </c>
    </row>
    <row r="3554" spans="2:3" x14ac:dyDescent="0.25">
      <c r="B3554" s="260">
        <v>3491</v>
      </c>
      <c r="C3554" s="259">
        <v>97.032992987360331</v>
      </c>
    </row>
    <row r="3555" spans="2:3" x14ac:dyDescent="0.25">
      <c r="B3555" s="260">
        <v>3492</v>
      </c>
      <c r="C3555" s="259">
        <v>161.25396409281035</v>
      </c>
    </row>
    <row r="3556" spans="2:3" x14ac:dyDescent="0.25">
      <c r="B3556" s="260">
        <v>3493</v>
      </c>
      <c r="C3556" s="259">
        <v>112.23108904222374</v>
      </c>
    </row>
    <row r="3557" spans="2:3" x14ac:dyDescent="0.25">
      <c r="B3557" s="260">
        <v>3494</v>
      </c>
      <c r="C3557" s="259">
        <v>112.98483261611008</v>
      </c>
    </row>
    <row r="3558" spans="2:3" x14ac:dyDescent="0.25">
      <c r="B3558" s="260">
        <v>3495</v>
      </c>
      <c r="C3558" s="259">
        <v>114.22679003651217</v>
      </c>
    </row>
    <row r="3559" spans="2:3" x14ac:dyDescent="0.25">
      <c r="B3559" s="260">
        <v>3496</v>
      </c>
      <c r="C3559" s="259">
        <v>150.14186550345082</v>
      </c>
    </row>
    <row r="3560" spans="2:3" x14ac:dyDescent="0.25">
      <c r="B3560" s="260">
        <v>3497</v>
      </c>
      <c r="C3560" s="259">
        <v>77.106739297974471</v>
      </c>
    </row>
    <row r="3561" spans="2:3" x14ac:dyDescent="0.25">
      <c r="B3561" s="260">
        <v>3498</v>
      </c>
      <c r="C3561" s="259">
        <v>112.59846196287884</v>
      </c>
    </row>
    <row r="3562" spans="2:3" x14ac:dyDescent="0.25">
      <c r="B3562" s="260">
        <v>3499</v>
      </c>
      <c r="C3562" s="259">
        <v>123.44787197915501</v>
      </c>
    </row>
    <row r="3563" spans="2:3" x14ac:dyDescent="0.25">
      <c r="B3563" s="260">
        <v>3500</v>
      </c>
      <c r="C3563" s="259">
        <v>110.84386251139658</v>
      </c>
    </row>
    <row r="3564" spans="2:3" x14ac:dyDescent="0.25">
      <c r="B3564" s="260">
        <v>3501</v>
      </c>
      <c r="C3564" s="259">
        <v>168.24276174624316</v>
      </c>
    </row>
    <row r="3565" spans="2:3" x14ac:dyDescent="0.25">
      <c r="B3565" s="260">
        <v>3502</v>
      </c>
      <c r="C3565" s="259">
        <v>106.60476766353486</v>
      </c>
    </row>
    <row r="3566" spans="2:3" x14ac:dyDescent="0.25">
      <c r="B3566" s="260">
        <v>3503</v>
      </c>
      <c r="C3566" s="259">
        <v>71.510107167840133</v>
      </c>
    </row>
    <row r="3567" spans="2:3" x14ac:dyDescent="0.25">
      <c r="B3567" s="260">
        <v>3504</v>
      </c>
      <c r="C3567" s="259">
        <v>102.67083671413931</v>
      </c>
    </row>
    <row r="3568" spans="2:3" x14ac:dyDescent="0.25">
      <c r="B3568" s="260">
        <v>3505</v>
      </c>
      <c r="C3568" s="259">
        <v>119.89715405588232</v>
      </c>
    </row>
    <row r="3569" spans="2:3" x14ac:dyDescent="0.25">
      <c r="B3569" s="260">
        <v>3506</v>
      </c>
      <c r="C3569" s="259">
        <v>129.90213833601172</v>
      </c>
    </row>
    <row r="3570" spans="2:3" x14ac:dyDescent="0.25">
      <c r="B3570" s="260">
        <v>3507</v>
      </c>
      <c r="C3570" s="259">
        <v>89.514167507891116</v>
      </c>
    </row>
    <row r="3571" spans="2:3" x14ac:dyDescent="0.25">
      <c r="B3571" s="260">
        <v>3508</v>
      </c>
      <c r="C3571" s="259">
        <v>102.32781158612778</v>
      </c>
    </row>
    <row r="3572" spans="2:3" x14ac:dyDescent="0.25">
      <c r="B3572" s="260">
        <v>3509</v>
      </c>
      <c r="C3572" s="259">
        <v>106.53408195848513</v>
      </c>
    </row>
    <row r="3573" spans="2:3" x14ac:dyDescent="0.25">
      <c r="B3573" s="260">
        <v>3510</v>
      </c>
      <c r="C3573" s="259">
        <v>113.14245404879476</v>
      </c>
    </row>
    <row r="3574" spans="2:3" x14ac:dyDescent="0.25">
      <c r="B3574" s="260">
        <v>3511</v>
      </c>
      <c r="C3574" s="259">
        <v>145.1069009906754</v>
      </c>
    </row>
    <row r="3575" spans="2:3" x14ac:dyDescent="0.25">
      <c r="B3575" s="260">
        <v>3512</v>
      </c>
      <c r="C3575" s="259">
        <v>105.82486580654589</v>
      </c>
    </row>
    <row r="3576" spans="2:3" x14ac:dyDescent="0.25">
      <c r="B3576" s="260">
        <v>3513</v>
      </c>
      <c r="C3576" s="259">
        <v>140.21900637589761</v>
      </c>
    </row>
    <row r="3577" spans="2:3" x14ac:dyDescent="0.25">
      <c r="B3577" s="260">
        <v>3514</v>
      </c>
      <c r="C3577" s="259">
        <v>90.191534577217183</v>
      </c>
    </row>
    <row r="3578" spans="2:3" x14ac:dyDescent="0.25">
      <c r="B3578" s="260">
        <v>3515</v>
      </c>
      <c r="C3578" s="259">
        <v>140.9160971701848</v>
      </c>
    </row>
    <row r="3579" spans="2:3" x14ac:dyDescent="0.25">
      <c r="B3579" s="260">
        <v>3516</v>
      </c>
      <c r="C3579" s="259">
        <v>132.61849207302905</v>
      </c>
    </row>
    <row r="3580" spans="2:3" x14ac:dyDescent="0.25">
      <c r="B3580" s="260">
        <v>3517</v>
      </c>
      <c r="C3580" s="259">
        <v>117.44073220338998</v>
      </c>
    </row>
    <row r="3581" spans="2:3" x14ac:dyDescent="0.25">
      <c r="B3581" s="260">
        <v>3518</v>
      </c>
      <c r="C3581" s="259">
        <v>124.41694027444767</v>
      </c>
    </row>
    <row r="3582" spans="2:3" x14ac:dyDescent="0.25">
      <c r="B3582" s="260">
        <v>3519</v>
      </c>
      <c r="C3582" s="259">
        <v>112.41044722418775</v>
      </c>
    </row>
    <row r="3583" spans="2:3" x14ac:dyDescent="0.25">
      <c r="B3583" s="260">
        <v>3520</v>
      </c>
      <c r="C3583" s="259">
        <v>153.59862297320072</v>
      </c>
    </row>
    <row r="3584" spans="2:3" x14ac:dyDescent="0.25">
      <c r="B3584" s="260">
        <v>3521</v>
      </c>
      <c r="C3584" s="259">
        <v>78.759219737573048</v>
      </c>
    </row>
    <row r="3585" spans="2:3" x14ac:dyDescent="0.25">
      <c r="B3585" s="260">
        <v>3522</v>
      </c>
      <c r="C3585" s="259">
        <v>142.66616643735225</v>
      </c>
    </row>
    <row r="3586" spans="2:3" x14ac:dyDescent="0.25">
      <c r="B3586" s="260">
        <v>3523</v>
      </c>
      <c r="C3586" s="259">
        <v>110.45336196301631</v>
      </c>
    </row>
    <row r="3587" spans="2:3" x14ac:dyDescent="0.25">
      <c r="B3587" s="260">
        <v>3524</v>
      </c>
      <c r="C3587" s="259">
        <v>117.98194094265172</v>
      </c>
    </row>
    <row r="3588" spans="2:3" x14ac:dyDescent="0.25">
      <c r="B3588" s="260">
        <v>3525</v>
      </c>
      <c r="C3588" s="259">
        <v>135.9369804994659</v>
      </c>
    </row>
    <row r="3589" spans="2:3" x14ac:dyDescent="0.25">
      <c r="B3589" s="260">
        <v>3526</v>
      </c>
      <c r="C3589" s="259">
        <v>111.63555440403921</v>
      </c>
    </row>
    <row r="3590" spans="2:3" x14ac:dyDescent="0.25">
      <c r="B3590" s="260">
        <v>3527</v>
      </c>
      <c r="C3590" s="259">
        <v>160.35695303656377</v>
      </c>
    </row>
    <row r="3591" spans="2:3" x14ac:dyDescent="0.25">
      <c r="B3591" s="260">
        <v>3528</v>
      </c>
      <c r="C3591" s="259">
        <v>158.00298574103738</v>
      </c>
    </row>
    <row r="3592" spans="2:3" x14ac:dyDescent="0.25">
      <c r="B3592" s="260">
        <v>3529</v>
      </c>
      <c r="C3592" s="259">
        <v>99.988848129482335</v>
      </c>
    </row>
    <row r="3593" spans="2:3" x14ac:dyDescent="0.25">
      <c r="B3593" s="260">
        <v>3530</v>
      </c>
      <c r="C3593" s="259">
        <v>104.87451322925703</v>
      </c>
    </row>
    <row r="3594" spans="2:3" x14ac:dyDescent="0.25">
      <c r="B3594" s="260">
        <v>3531</v>
      </c>
      <c r="C3594" s="259">
        <v>125.74237197007295</v>
      </c>
    </row>
    <row r="3595" spans="2:3" x14ac:dyDescent="0.25">
      <c r="B3595" s="260">
        <v>3532</v>
      </c>
      <c r="C3595" s="259">
        <v>122.81954660263642</v>
      </c>
    </row>
    <row r="3596" spans="2:3" x14ac:dyDescent="0.25">
      <c r="B3596" s="260">
        <v>3533</v>
      </c>
      <c r="C3596" s="259">
        <v>111.35904378621279</v>
      </c>
    </row>
    <row r="3597" spans="2:3" x14ac:dyDescent="0.25">
      <c r="B3597" s="260">
        <v>3534</v>
      </c>
      <c r="C3597" s="259">
        <v>156.34376153253649</v>
      </c>
    </row>
    <row r="3598" spans="2:3" x14ac:dyDescent="0.25">
      <c r="B3598" s="260">
        <v>3535</v>
      </c>
      <c r="C3598" s="259">
        <v>134.32207089790751</v>
      </c>
    </row>
    <row r="3599" spans="2:3" x14ac:dyDescent="0.25">
      <c r="B3599" s="260">
        <v>3536</v>
      </c>
      <c r="C3599" s="259">
        <v>138.40936927091249</v>
      </c>
    </row>
    <row r="3600" spans="2:3" x14ac:dyDescent="0.25">
      <c r="B3600" s="260">
        <v>3537</v>
      </c>
      <c r="C3600" s="259">
        <v>117.81218162695718</v>
      </c>
    </row>
    <row r="3601" spans="2:3" x14ac:dyDescent="0.25">
      <c r="B3601" s="260">
        <v>3538</v>
      </c>
      <c r="C3601" s="259">
        <v>99.398490685182622</v>
      </c>
    </row>
    <row r="3602" spans="2:3" x14ac:dyDescent="0.25">
      <c r="B3602" s="260">
        <v>3539</v>
      </c>
      <c r="C3602" s="259">
        <v>85.953141181631892</v>
      </c>
    </row>
    <row r="3603" spans="2:3" x14ac:dyDescent="0.25">
      <c r="B3603" s="260">
        <v>3540</v>
      </c>
      <c r="C3603" s="259">
        <v>114.52637990519047</v>
      </c>
    </row>
    <row r="3604" spans="2:3" x14ac:dyDescent="0.25">
      <c r="B3604" s="260">
        <v>3541</v>
      </c>
      <c r="C3604" s="259">
        <v>124.18810390046137</v>
      </c>
    </row>
    <row r="3605" spans="2:3" x14ac:dyDescent="0.25">
      <c r="B3605" s="260">
        <v>3542</v>
      </c>
      <c r="C3605" s="259">
        <v>113.0468112867762</v>
      </c>
    </row>
    <row r="3606" spans="2:3" x14ac:dyDescent="0.25">
      <c r="B3606" s="260">
        <v>3543</v>
      </c>
      <c r="C3606" s="259">
        <v>86.40659311874137</v>
      </c>
    </row>
    <row r="3607" spans="2:3" x14ac:dyDescent="0.25">
      <c r="B3607" s="260">
        <v>3544</v>
      </c>
      <c r="C3607" s="259">
        <v>116.39573606469031</v>
      </c>
    </row>
    <row r="3608" spans="2:3" x14ac:dyDescent="0.25">
      <c r="B3608" s="260">
        <v>3545</v>
      </c>
      <c r="C3608" s="259">
        <v>134.58246440217565</v>
      </c>
    </row>
    <row r="3609" spans="2:3" x14ac:dyDescent="0.25">
      <c r="B3609" s="260">
        <v>3546</v>
      </c>
      <c r="C3609" s="259">
        <v>104.09337917112174</v>
      </c>
    </row>
    <row r="3610" spans="2:3" x14ac:dyDescent="0.25">
      <c r="B3610" s="260">
        <v>3547</v>
      </c>
      <c r="C3610" s="259">
        <v>101.79044439949924</v>
      </c>
    </row>
    <row r="3611" spans="2:3" x14ac:dyDescent="0.25">
      <c r="B3611" s="260">
        <v>3548</v>
      </c>
      <c r="C3611" s="259">
        <v>155.20235659199153</v>
      </c>
    </row>
    <row r="3612" spans="2:3" x14ac:dyDescent="0.25">
      <c r="B3612" s="260">
        <v>3549</v>
      </c>
      <c r="C3612" s="259">
        <v>136.01734712139961</v>
      </c>
    </row>
    <row r="3613" spans="2:3" x14ac:dyDescent="0.25">
      <c r="B3613" s="260">
        <v>3550</v>
      </c>
      <c r="C3613" s="259">
        <v>162.48805472156965</v>
      </c>
    </row>
    <row r="3614" spans="2:3" x14ac:dyDescent="0.25">
      <c r="B3614" s="260">
        <v>3551</v>
      </c>
      <c r="C3614" s="259">
        <v>141.78089573650931</v>
      </c>
    </row>
    <row r="3615" spans="2:3" x14ac:dyDescent="0.25">
      <c r="B3615" s="260">
        <v>3552</v>
      </c>
      <c r="C3615" s="259">
        <v>102.62385196905699</v>
      </c>
    </row>
    <row r="3616" spans="2:3" x14ac:dyDescent="0.25">
      <c r="B3616" s="260">
        <v>3553</v>
      </c>
      <c r="C3616" s="259">
        <v>100.16871211937789</v>
      </c>
    </row>
    <row r="3617" spans="2:3" x14ac:dyDescent="0.25">
      <c r="B3617" s="260">
        <v>3554</v>
      </c>
      <c r="C3617" s="259">
        <v>88.579766421011186</v>
      </c>
    </row>
    <row r="3618" spans="2:3" x14ac:dyDescent="0.25">
      <c r="B3618" s="260">
        <v>3555</v>
      </c>
      <c r="C3618" s="259">
        <v>75.965991822472802</v>
      </c>
    </row>
    <row r="3619" spans="2:3" x14ac:dyDescent="0.25">
      <c r="B3619" s="260">
        <v>3556</v>
      </c>
      <c r="C3619" s="259">
        <v>122.08268226236775</v>
      </c>
    </row>
    <row r="3620" spans="2:3" x14ac:dyDescent="0.25">
      <c r="B3620" s="260">
        <v>3557</v>
      </c>
      <c r="C3620" s="259">
        <v>80.005949158353388</v>
      </c>
    </row>
    <row r="3621" spans="2:3" x14ac:dyDescent="0.25">
      <c r="B3621" s="260">
        <v>3558</v>
      </c>
      <c r="C3621" s="259">
        <v>116.75643185894739</v>
      </c>
    </row>
    <row r="3622" spans="2:3" x14ac:dyDescent="0.25">
      <c r="B3622" s="260">
        <v>3559</v>
      </c>
      <c r="C3622" s="259">
        <v>171.09478622156701</v>
      </c>
    </row>
    <row r="3623" spans="2:3" x14ac:dyDescent="0.25">
      <c r="B3623" s="260">
        <v>3560</v>
      </c>
      <c r="C3623" s="259">
        <v>114.66470091166522</v>
      </c>
    </row>
    <row r="3624" spans="2:3" x14ac:dyDescent="0.25">
      <c r="B3624" s="260">
        <v>3561</v>
      </c>
      <c r="C3624" s="259">
        <v>135.06317358101194</v>
      </c>
    </row>
    <row r="3625" spans="2:3" x14ac:dyDescent="0.25">
      <c r="B3625" s="260">
        <v>3562</v>
      </c>
      <c r="C3625" s="259">
        <v>124.98070200784508</v>
      </c>
    </row>
    <row r="3626" spans="2:3" x14ac:dyDescent="0.25">
      <c r="B3626" s="260">
        <v>3563</v>
      </c>
      <c r="C3626" s="259">
        <v>132.91361841280857</v>
      </c>
    </row>
    <row r="3627" spans="2:3" x14ac:dyDescent="0.25">
      <c r="B3627" s="260">
        <v>3564</v>
      </c>
      <c r="C3627" s="259">
        <v>129.35202523164435</v>
      </c>
    </row>
    <row r="3628" spans="2:3" x14ac:dyDescent="0.25">
      <c r="B3628" s="260">
        <v>3565</v>
      </c>
      <c r="C3628" s="259">
        <v>116.59448626679313</v>
      </c>
    </row>
    <row r="3629" spans="2:3" x14ac:dyDescent="0.25">
      <c r="B3629" s="260">
        <v>3566</v>
      </c>
      <c r="C3629" s="259">
        <v>154.874262373682</v>
      </c>
    </row>
    <row r="3630" spans="2:3" x14ac:dyDescent="0.25">
      <c r="B3630" s="260">
        <v>3567</v>
      </c>
      <c r="C3630" s="259">
        <v>127.01445980824863</v>
      </c>
    </row>
    <row r="3631" spans="2:3" x14ac:dyDescent="0.25">
      <c r="B3631" s="260">
        <v>3568</v>
      </c>
      <c r="C3631" s="259">
        <v>131.33544175587343</v>
      </c>
    </row>
    <row r="3632" spans="2:3" x14ac:dyDescent="0.25">
      <c r="B3632" s="260">
        <v>3569</v>
      </c>
      <c r="C3632" s="259">
        <v>112.20934607132864</v>
      </c>
    </row>
    <row r="3633" spans="2:3" x14ac:dyDescent="0.25">
      <c r="B3633" s="260">
        <v>3570</v>
      </c>
      <c r="C3633" s="259">
        <v>143.48322487529055</v>
      </c>
    </row>
    <row r="3634" spans="2:3" x14ac:dyDescent="0.25">
      <c r="B3634" s="260">
        <v>3571</v>
      </c>
      <c r="C3634" s="259">
        <v>114.12859739828725</v>
      </c>
    </row>
    <row r="3635" spans="2:3" x14ac:dyDescent="0.25">
      <c r="B3635" s="260">
        <v>3572</v>
      </c>
      <c r="C3635" s="259">
        <v>126.99071009749947</v>
      </c>
    </row>
    <row r="3636" spans="2:3" x14ac:dyDescent="0.25">
      <c r="B3636" s="260">
        <v>3573</v>
      </c>
      <c r="C3636" s="259">
        <v>103.34839319143268</v>
      </c>
    </row>
    <row r="3637" spans="2:3" x14ac:dyDescent="0.25">
      <c r="B3637" s="260">
        <v>3574</v>
      </c>
      <c r="C3637" s="259">
        <v>97.719884730395449</v>
      </c>
    </row>
    <row r="3638" spans="2:3" x14ac:dyDescent="0.25">
      <c r="B3638" s="260">
        <v>3575</v>
      </c>
      <c r="C3638" s="259">
        <v>173.18004394893353</v>
      </c>
    </row>
    <row r="3639" spans="2:3" x14ac:dyDescent="0.25">
      <c r="B3639" s="260">
        <v>3576</v>
      </c>
      <c r="C3639" s="259">
        <v>96.651596010002152</v>
      </c>
    </row>
    <row r="3640" spans="2:3" x14ac:dyDescent="0.25">
      <c r="B3640" s="260">
        <v>3577</v>
      </c>
      <c r="C3640" s="259">
        <v>125.80854639437351</v>
      </c>
    </row>
    <row r="3641" spans="2:3" x14ac:dyDescent="0.25">
      <c r="B3641" s="260">
        <v>3578</v>
      </c>
      <c r="C3641" s="259">
        <v>131.5382362759604</v>
      </c>
    </row>
    <row r="3642" spans="2:3" x14ac:dyDescent="0.25">
      <c r="B3642" s="260">
        <v>3579</v>
      </c>
      <c r="C3642" s="259">
        <v>116.20905847615316</v>
      </c>
    </row>
    <row r="3643" spans="2:3" x14ac:dyDescent="0.25">
      <c r="B3643" s="260">
        <v>3580</v>
      </c>
      <c r="C3643" s="259">
        <v>141.88332040474066</v>
      </c>
    </row>
    <row r="3644" spans="2:3" x14ac:dyDescent="0.25">
      <c r="B3644" s="260">
        <v>3581</v>
      </c>
      <c r="C3644" s="259">
        <v>123.43227607764344</v>
      </c>
    </row>
    <row r="3645" spans="2:3" x14ac:dyDescent="0.25">
      <c r="B3645" s="260">
        <v>3582</v>
      </c>
      <c r="C3645" s="259">
        <v>117.52313259706487</v>
      </c>
    </row>
    <row r="3646" spans="2:3" x14ac:dyDescent="0.25">
      <c r="B3646" s="260">
        <v>3583</v>
      </c>
      <c r="C3646" s="259">
        <v>105.79070879913291</v>
      </c>
    </row>
    <row r="3647" spans="2:3" x14ac:dyDescent="0.25">
      <c r="B3647" s="260">
        <v>3584</v>
      </c>
      <c r="C3647" s="259">
        <v>134.94697776602735</v>
      </c>
    </row>
    <row r="3648" spans="2:3" x14ac:dyDescent="0.25">
      <c r="B3648" s="260">
        <v>3585</v>
      </c>
      <c r="C3648" s="259">
        <v>103.12454316406021</v>
      </c>
    </row>
    <row r="3649" spans="2:3" x14ac:dyDescent="0.25">
      <c r="B3649" s="260">
        <v>3586</v>
      </c>
      <c r="C3649" s="259">
        <v>75.473897923244095</v>
      </c>
    </row>
    <row r="3650" spans="2:3" x14ac:dyDescent="0.25">
      <c r="B3650" s="260">
        <v>3587</v>
      </c>
      <c r="C3650" s="259">
        <v>130.21156182591582</v>
      </c>
    </row>
    <row r="3651" spans="2:3" x14ac:dyDescent="0.25">
      <c r="B3651" s="260">
        <v>3588</v>
      </c>
      <c r="C3651" s="259">
        <v>125.7769827702308</v>
      </c>
    </row>
    <row r="3652" spans="2:3" x14ac:dyDescent="0.25">
      <c r="B3652" s="260">
        <v>3589</v>
      </c>
      <c r="C3652" s="259">
        <v>96.632786175721279</v>
      </c>
    </row>
    <row r="3653" spans="2:3" x14ac:dyDescent="0.25">
      <c r="B3653" s="260">
        <v>3590</v>
      </c>
      <c r="C3653" s="259">
        <v>123.53010902056023</v>
      </c>
    </row>
    <row r="3654" spans="2:3" x14ac:dyDescent="0.25">
      <c r="B3654" s="260">
        <v>3591</v>
      </c>
      <c r="C3654" s="259">
        <v>139.27133448605503</v>
      </c>
    </row>
    <row r="3655" spans="2:3" x14ac:dyDescent="0.25">
      <c r="B3655" s="260">
        <v>3592</v>
      </c>
      <c r="C3655" s="259">
        <v>133.55005486145751</v>
      </c>
    </row>
    <row r="3656" spans="2:3" x14ac:dyDescent="0.25">
      <c r="B3656" s="260">
        <v>3593</v>
      </c>
      <c r="C3656" s="259">
        <v>123.22131172699113</v>
      </c>
    </row>
    <row r="3657" spans="2:3" x14ac:dyDescent="0.25">
      <c r="B3657" s="260">
        <v>3594</v>
      </c>
      <c r="C3657" s="259">
        <v>117.42857738875162</v>
      </c>
    </row>
    <row r="3658" spans="2:3" x14ac:dyDescent="0.25">
      <c r="B3658" s="260">
        <v>3595</v>
      </c>
      <c r="C3658" s="259">
        <v>119.3100440731603</v>
      </c>
    </row>
    <row r="3659" spans="2:3" x14ac:dyDescent="0.25">
      <c r="B3659" s="260">
        <v>3596</v>
      </c>
      <c r="C3659" s="259">
        <v>90.198163697229063</v>
      </c>
    </row>
    <row r="3660" spans="2:3" x14ac:dyDescent="0.25">
      <c r="B3660" s="260">
        <v>3597</v>
      </c>
      <c r="C3660" s="259">
        <v>140.60347539842786</v>
      </c>
    </row>
    <row r="3661" spans="2:3" x14ac:dyDescent="0.25">
      <c r="B3661" s="260">
        <v>3598</v>
      </c>
      <c r="C3661" s="259">
        <v>92.970396601073219</v>
      </c>
    </row>
    <row r="3662" spans="2:3" x14ac:dyDescent="0.25">
      <c r="B3662" s="260">
        <v>3599</v>
      </c>
      <c r="C3662" s="259">
        <v>190.51489137929553</v>
      </c>
    </row>
    <row r="3663" spans="2:3" x14ac:dyDescent="0.25">
      <c r="B3663" s="260">
        <v>3600</v>
      </c>
      <c r="C3663" s="259">
        <v>110.87838156161436</v>
      </c>
    </row>
    <row r="3664" spans="2:3" x14ac:dyDescent="0.25">
      <c r="B3664" s="260">
        <v>3601</v>
      </c>
      <c r="C3664" s="259">
        <v>127.28847313310783</v>
      </c>
    </row>
    <row r="3665" spans="2:3" x14ac:dyDescent="0.25">
      <c r="B3665" s="260">
        <v>3602</v>
      </c>
      <c r="C3665" s="259">
        <v>114.74532884799956</v>
      </c>
    </row>
    <row r="3666" spans="2:3" x14ac:dyDescent="0.25">
      <c r="B3666" s="260">
        <v>3603</v>
      </c>
      <c r="C3666" s="259">
        <v>100.40945332869765</v>
      </c>
    </row>
    <row r="3667" spans="2:3" x14ac:dyDescent="0.25">
      <c r="B3667" s="260">
        <v>3604</v>
      </c>
      <c r="C3667" s="259">
        <v>118.90094850044798</v>
      </c>
    </row>
    <row r="3668" spans="2:3" x14ac:dyDescent="0.25">
      <c r="B3668" s="260">
        <v>3605</v>
      </c>
      <c r="C3668" s="259">
        <v>71.679423416665287</v>
      </c>
    </row>
    <row r="3669" spans="2:3" x14ac:dyDescent="0.25">
      <c r="B3669" s="260">
        <v>3606</v>
      </c>
      <c r="C3669" s="259">
        <v>120.20932759845888</v>
      </c>
    </row>
    <row r="3670" spans="2:3" x14ac:dyDescent="0.25">
      <c r="B3670" s="260">
        <v>3607</v>
      </c>
      <c r="C3670" s="259">
        <v>122.66940789631258</v>
      </c>
    </row>
    <row r="3671" spans="2:3" x14ac:dyDescent="0.25">
      <c r="B3671" s="260">
        <v>3608</v>
      </c>
      <c r="C3671" s="259">
        <v>135.98788822112542</v>
      </c>
    </row>
    <row r="3672" spans="2:3" x14ac:dyDescent="0.25">
      <c r="B3672" s="260">
        <v>3609</v>
      </c>
      <c r="C3672" s="259">
        <v>151.38248899845939</v>
      </c>
    </row>
    <row r="3673" spans="2:3" x14ac:dyDescent="0.25">
      <c r="B3673" s="260">
        <v>3610</v>
      </c>
      <c r="C3673" s="259">
        <v>100.76087994431983</v>
      </c>
    </row>
    <row r="3674" spans="2:3" x14ac:dyDescent="0.25">
      <c r="B3674" s="260">
        <v>3611</v>
      </c>
      <c r="C3674" s="259">
        <v>134.80863452550551</v>
      </c>
    </row>
    <row r="3675" spans="2:3" x14ac:dyDescent="0.25">
      <c r="B3675" s="260">
        <v>3612</v>
      </c>
      <c r="C3675" s="259">
        <v>100.74851345458049</v>
      </c>
    </row>
    <row r="3676" spans="2:3" x14ac:dyDescent="0.25">
      <c r="B3676" s="260">
        <v>3613</v>
      </c>
      <c r="C3676" s="259">
        <v>110.46910996474574</v>
      </c>
    </row>
    <row r="3677" spans="2:3" x14ac:dyDescent="0.25">
      <c r="B3677" s="260">
        <v>3614</v>
      </c>
      <c r="C3677" s="259">
        <v>168.9034428611011</v>
      </c>
    </row>
    <row r="3678" spans="2:3" x14ac:dyDescent="0.25">
      <c r="B3678" s="260">
        <v>3615</v>
      </c>
      <c r="C3678" s="259">
        <v>114.20770219627271</v>
      </c>
    </row>
    <row r="3679" spans="2:3" x14ac:dyDescent="0.25">
      <c r="B3679" s="260">
        <v>3616</v>
      </c>
      <c r="C3679" s="259">
        <v>171.16990938389876</v>
      </c>
    </row>
    <row r="3680" spans="2:3" x14ac:dyDescent="0.25">
      <c r="B3680" s="260">
        <v>3617</v>
      </c>
      <c r="C3680" s="259">
        <v>122.10691539511637</v>
      </c>
    </row>
    <row r="3681" spans="2:3" x14ac:dyDescent="0.25">
      <c r="B3681" s="260">
        <v>3618</v>
      </c>
      <c r="C3681" s="259">
        <v>121.39454580068004</v>
      </c>
    </row>
    <row r="3682" spans="2:3" x14ac:dyDescent="0.25">
      <c r="B3682" s="260">
        <v>3619</v>
      </c>
      <c r="C3682" s="259">
        <v>120.2324241523128</v>
      </c>
    </row>
    <row r="3683" spans="2:3" x14ac:dyDescent="0.25">
      <c r="B3683" s="260">
        <v>3620</v>
      </c>
      <c r="C3683" s="259">
        <v>81.499015187493683</v>
      </c>
    </row>
    <row r="3684" spans="2:3" x14ac:dyDescent="0.25">
      <c r="B3684" s="260">
        <v>3621</v>
      </c>
      <c r="C3684" s="259">
        <v>154.66190622821352</v>
      </c>
    </row>
    <row r="3685" spans="2:3" x14ac:dyDescent="0.25">
      <c r="B3685" s="260">
        <v>3622</v>
      </c>
      <c r="C3685" s="259">
        <v>123.57805209244935</v>
      </c>
    </row>
    <row r="3686" spans="2:3" x14ac:dyDescent="0.25">
      <c r="B3686" s="260">
        <v>3623</v>
      </c>
      <c r="C3686" s="259">
        <v>90.958722784040177</v>
      </c>
    </row>
    <row r="3687" spans="2:3" x14ac:dyDescent="0.25">
      <c r="B3687" s="260">
        <v>3624</v>
      </c>
      <c r="C3687" s="259">
        <v>108.57752330425993</v>
      </c>
    </row>
    <row r="3688" spans="2:3" x14ac:dyDescent="0.25">
      <c r="B3688" s="260">
        <v>3625</v>
      </c>
      <c r="C3688" s="259">
        <v>96.296022800393828</v>
      </c>
    </row>
    <row r="3689" spans="2:3" x14ac:dyDescent="0.25">
      <c r="B3689" s="260">
        <v>3626</v>
      </c>
      <c r="C3689" s="259">
        <v>124.21825710675729</v>
      </c>
    </row>
    <row r="3690" spans="2:3" x14ac:dyDescent="0.25">
      <c r="B3690" s="260">
        <v>3627</v>
      </c>
      <c r="C3690" s="259">
        <v>132.09750910676996</v>
      </c>
    </row>
    <row r="3691" spans="2:3" x14ac:dyDescent="0.25">
      <c r="B3691" s="260">
        <v>3628</v>
      </c>
      <c r="C3691" s="259">
        <v>148.12430443769478</v>
      </c>
    </row>
    <row r="3692" spans="2:3" x14ac:dyDescent="0.25">
      <c r="B3692" s="260">
        <v>3629</v>
      </c>
      <c r="C3692" s="259">
        <v>129.90158039193631</v>
      </c>
    </row>
    <row r="3693" spans="2:3" x14ac:dyDescent="0.25">
      <c r="B3693" s="260">
        <v>3630</v>
      </c>
      <c r="C3693" s="259">
        <v>110.68570685687746</v>
      </c>
    </row>
    <row r="3694" spans="2:3" x14ac:dyDescent="0.25">
      <c r="B3694" s="260">
        <v>3631</v>
      </c>
      <c r="C3694" s="259">
        <v>82.981737722067862</v>
      </c>
    </row>
    <row r="3695" spans="2:3" x14ac:dyDescent="0.25">
      <c r="B3695" s="260">
        <v>3632</v>
      </c>
      <c r="C3695" s="259">
        <v>122.49478495275693</v>
      </c>
    </row>
    <row r="3696" spans="2:3" x14ac:dyDescent="0.25">
      <c r="B3696" s="260">
        <v>3633</v>
      </c>
      <c r="C3696" s="259">
        <v>137.34188195551806</v>
      </c>
    </row>
    <row r="3697" spans="2:3" x14ac:dyDescent="0.25">
      <c r="B3697" s="260">
        <v>3634</v>
      </c>
      <c r="C3697" s="259">
        <v>102.03250167542402</v>
      </c>
    </row>
    <row r="3698" spans="2:3" x14ac:dyDescent="0.25">
      <c r="B3698" s="260">
        <v>3635</v>
      </c>
      <c r="C3698" s="259">
        <v>142.90321167122477</v>
      </c>
    </row>
    <row r="3699" spans="2:3" x14ac:dyDescent="0.25">
      <c r="B3699" s="260">
        <v>3636</v>
      </c>
      <c r="C3699" s="259">
        <v>92.10473989775285</v>
      </c>
    </row>
    <row r="3700" spans="2:3" x14ac:dyDescent="0.25">
      <c r="B3700" s="260">
        <v>3637</v>
      </c>
      <c r="C3700" s="259">
        <v>150.14853894413</v>
      </c>
    </row>
    <row r="3701" spans="2:3" x14ac:dyDescent="0.25">
      <c r="B3701" s="260">
        <v>3638</v>
      </c>
      <c r="C3701" s="259">
        <v>130.63541207351764</v>
      </c>
    </row>
    <row r="3702" spans="2:3" x14ac:dyDescent="0.25">
      <c r="B3702" s="260">
        <v>3639</v>
      </c>
      <c r="C3702" s="259">
        <v>110.29628706805238</v>
      </c>
    </row>
    <row r="3703" spans="2:3" x14ac:dyDescent="0.25">
      <c r="B3703" s="260">
        <v>3640</v>
      </c>
      <c r="C3703" s="259">
        <v>113.0486589703297</v>
      </c>
    </row>
    <row r="3704" spans="2:3" x14ac:dyDescent="0.25">
      <c r="B3704" s="260">
        <v>3641</v>
      </c>
      <c r="C3704" s="259">
        <v>67.847362215870731</v>
      </c>
    </row>
    <row r="3705" spans="2:3" x14ac:dyDescent="0.25">
      <c r="B3705" s="260">
        <v>3642</v>
      </c>
      <c r="C3705" s="259">
        <v>101.82162174200721</v>
      </c>
    </row>
    <row r="3706" spans="2:3" x14ac:dyDescent="0.25">
      <c r="B3706" s="260">
        <v>3643</v>
      </c>
      <c r="C3706" s="259">
        <v>74.665367290372046</v>
      </c>
    </row>
    <row r="3707" spans="2:3" x14ac:dyDescent="0.25">
      <c r="B3707" s="260">
        <v>3644</v>
      </c>
      <c r="C3707" s="259">
        <v>116.05722521468272</v>
      </c>
    </row>
    <row r="3708" spans="2:3" x14ac:dyDescent="0.25">
      <c r="B3708" s="260">
        <v>3645</v>
      </c>
      <c r="C3708" s="259">
        <v>119.73515924284705</v>
      </c>
    </row>
    <row r="3709" spans="2:3" x14ac:dyDescent="0.25">
      <c r="B3709" s="260">
        <v>3646</v>
      </c>
      <c r="C3709" s="259">
        <v>132.10751575424069</v>
      </c>
    </row>
    <row r="3710" spans="2:3" x14ac:dyDescent="0.25">
      <c r="B3710" s="260">
        <v>3647</v>
      </c>
      <c r="C3710" s="259">
        <v>193.33504502707319</v>
      </c>
    </row>
    <row r="3711" spans="2:3" x14ac:dyDescent="0.25">
      <c r="B3711" s="260">
        <v>3648</v>
      </c>
      <c r="C3711" s="259">
        <v>93.298798344043689</v>
      </c>
    </row>
    <row r="3712" spans="2:3" x14ac:dyDescent="0.25">
      <c r="B3712" s="260">
        <v>3649</v>
      </c>
      <c r="C3712" s="259">
        <v>146.05202247068314</v>
      </c>
    </row>
    <row r="3713" spans="2:3" x14ac:dyDescent="0.25">
      <c r="B3713" s="260">
        <v>3650</v>
      </c>
      <c r="C3713" s="259">
        <v>126.39444155810664</v>
      </c>
    </row>
    <row r="3714" spans="2:3" x14ac:dyDescent="0.25">
      <c r="B3714" s="260">
        <v>3651</v>
      </c>
      <c r="C3714" s="259">
        <v>131.37756596886692</v>
      </c>
    </row>
    <row r="3715" spans="2:3" x14ac:dyDescent="0.25">
      <c r="B3715" s="260">
        <v>3652</v>
      </c>
      <c r="C3715" s="259">
        <v>117.90995558876061</v>
      </c>
    </row>
    <row r="3716" spans="2:3" x14ac:dyDescent="0.25">
      <c r="B3716" s="260">
        <v>3653</v>
      </c>
      <c r="C3716" s="259">
        <v>113.38030128437373</v>
      </c>
    </row>
    <row r="3717" spans="2:3" x14ac:dyDescent="0.25">
      <c r="B3717" s="260">
        <v>3654</v>
      </c>
      <c r="C3717" s="259">
        <v>117.73545759999818</v>
      </c>
    </row>
    <row r="3718" spans="2:3" x14ac:dyDescent="0.25">
      <c r="B3718" s="260">
        <v>3655</v>
      </c>
      <c r="C3718" s="259">
        <v>127.23647297723656</v>
      </c>
    </row>
    <row r="3719" spans="2:3" x14ac:dyDescent="0.25">
      <c r="B3719" s="260">
        <v>3656</v>
      </c>
      <c r="C3719" s="259">
        <v>119.04720444117417</v>
      </c>
    </row>
    <row r="3720" spans="2:3" x14ac:dyDescent="0.25">
      <c r="B3720" s="260">
        <v>3657</v>
      </c>
      <c r="C3720" s="259">
        <v>91.872244415969476</v>
      </c>
    </row>
    <row r="3721" spans="2:3" x14ac:dyDescent="0.25">
      <c r="B3721" s="260">
        <v>3658</v>
      </c>
      <c r="C3721" s="259">
        <v>90.724571507608985</v>
      </c>
    </row>
    <row r="3722" spans="2:3" x14ac:dyDescent="0.25">
      <c r="B3722" s="260">
        <v>3659</v>
      </c>
      <c r="C3722" s="259">
        <v>90.091066319609595</v>
      </c>
    </row>
    <row r="3723" spans="2:3" x14ac:dyDescent="0.25">
      <c r="B3723" s="260">
        <v>3660</v>
      </c>
      <c r="C3723" s="259">
        <v>133.84037667061165</v>
      </c>
    </row>
    <row r="3724" spans="2:3" x14ac:dyDescent="0.25">
      <c r="B3724" s="260">
        <v>3661</v>
      </c>
      <c r="C3724" s="259">
        <v>143.73322284765024</v>
      </c>
    </row>
    <row r="3725" spans="2:3" x14ac:dyDescent="0.25">
      <c r="B3725" s="260">
        <v>3662</v>
      </c>
      <c r="C3725" s="259">
        <v>108.87837825720123</v>
      </c>
    </row>
    <row r="3726" spans="2:3" x14ac:dyDescent="0.25">
      <c r="B3726" s="260">
        <v>3663</v>
      </c>
      <c r="C3726" s="259">
        <v>121.08212336170563</v>
      </c>
    </row>
    <row r="3727" spans="2:3" x14ac:dyDescent="0.25">
      <c r="B3727" s="260">
        <v>3664</v>
      </c>
      <c r="C3727" s="259">
        <v>95.532451738512108</v>
      </c>
    </row>
    <row r="3728" spans="2:3" x14ac:dyDescent="0.25">
      <c r="B3728" s="260">
        <v>3665</v>
      </c>
      <c r="C3728" s="259">
        <v>136.88098869337563</v>
      </c>
    </row>
    <row r="3729" spans="2:3" x14ac:dyDescent="0.25">
      <c r="B3729" s="260">
        <v>3666</v>
      </c>
      <c r="C3729" s="259">
        <v>151.54333118706313</v>
      </c>
    </row>
    <row r="3730" spans="2:3" x14ac:dyDescent="0.25">
      <c r="B3730" s="260">
        <v>3667</v>
      </c>
      <c r="C3730" s="259">
        <v>85.417445303093061</v>
      </c>
    </row>
    <row r="3731" spans="2:3" x14ac:dyDescent="0.25">
      <c r="B3731" s="260">
        <v>3668</v>
      </c>
      <c r="C3731" s="259">
        <v>95.827245605559227</v>
      </c>
    </row>
    <row r="3732" spans="2:3" x14ac:dyDescent="0.25">
      <c r="B3732" s="260">
        <v>3669</v>
      </c>
      <c r="C3732" s="259">
        <v>116.49855276495566</v>
      </c>
    </row>
    <row r="3733" spans="2:3" x14ac:dyDescent="0.25">
      <c r="B3733" s="260">
        <v>3670</v>
      </c>
      <c r="C3733" s="259">
        <v>155.94661061722766</v>
      </c>
    </row>
    <row r="3734" spans="2:3" x14ac:dyDescent="0.25">
      <c r="B3734" s="260">
        <v>3671</v>
      </c>
      <c r="C3734" s="259">
        <v>106.35443933603703</v>
      </c>
    </row>
    <row r="3735" spans="2:3" x14ac:dyDescent="0.25">
      <c r="B3735" s="260">
        <v>3672</v>
      </c>
      <c r="C3735" s="259">
        <v>111.03610593966664</v>
      </c>
    </row>
    <row r="3736" spans="2:3" x14ac:dyDescent="0.25">
      <c r="B3736" s="260">
        <v>3673</v>
      </c>
      <c r="C3736" s="259">
        <v>152.56958259089726</v>
      </c>
    </row>
    <row r="3737" spans="2:3" x14ac:dyDescent="0.25">
      <c r="B3737" s="260">
        <v>3674</v>
      </c>
      <c r="C3737" s="259">
        <v>131.35794819158775</v>
      </c>
    </row>
    <row r="3738" spans="2:3" x14ac:dyDescent="0.25">
      <c r="B3738" s="260">
        <v>3675</v>
      </c>
      <c r="C3738" s="259">
        <v>137.11691756955838</v>
      </c>
    </row>
    <row r="3739" spans="2:3" x14ac:dyDescent="0.25">
      <c r="B3739" s="260">
        <v>3676</v>
      </c>
      <c r="C3739" s="259">
        <v>77.205334248483126</v>
      </c>
    </row>
    <row r="3740" spans="2:3" x14ac:dyDescent="0.25">
      <c r="B3740" s="260">
        <v>3677</v>
      </c>
      <c r="C3740" s="259">
        <v>105.54577406419935</v>
      </c>
    </row>
    <row r="3741" spans="2:3" x14ac:dyDescent="0.25">
      <c r="B3741" s="260">
        <v>3678</v>
      </c>
      <c r="C3741" s="259">
        <v>123.77440870736672</v>
      </c>
    </row>
    <row r="3742" spans="2:3" x14ac:dyDescent="0.25">
      <c r="B3742" s="260">
        <v>3679</v>
      </c>
      <c r="C3742" s="259">
        <v>132.23621358242264</v>
      </c>
    </row>
    <row r="3743" spans="2:3" x14ac:dyDescent="0.25">
      <c r="B3743" s="260">
        <v>3680</v>
      </c>
      <c r="C3743" s="259">
        <v>124.10493676854769</v>
      </c>
    </row>
    <row r="3744" spans="2:3" x14ac:dyDescent="0.25">
      <c r="B3744" s="260">
        <v>3681</v>
      </c>
      <c r="C3744" s="259">
        <v>126.36781603823505</v>
      </c>
    </row>
    <row r="3745" spans="2:3" x14ac:dyDescent="0.25">
      <c r="B3745" s="260">
        <v>3682</v>
      </c>
      <c r="C3745" s="259">
        <v>143.19336273276488</v>
      </c>
    </row>
    <row r="3746" spans="2:3" x14ac:dyDescent="0.25">
      <c r="B3746" s="260">
        <v>3683</v>
      </c>
      <c r="C3746" s="259">
        <v>128.48278735739711</v>
      </c>
    </row>
    <row r="3747" spans="2:3" x14ac:dyDescent="0.25">
      <c r="B3747" s="260">
        <v>3684</v>
      </c>
      <c r="C3747" s="259">
        <v>172.50310491294607</v>
      </c>
    </row>
    <row r="3748" spans="2:3" x14ac:dyDescent="0.25">
      <c r="B3748" s="260">
        <v>3685</v>
      </c>
      <c r="C3748" s="259">
        <v>152.82986196336404</v>
      </c>
    </row>
    <row r="3749" spans="2:3" x14ac:dyDescent="0.25">
      <c r="B3749" s="260">
        <v>3686</v>
      </c>
      <c r="C3749" s="259">
        <v>82.896920869731105</v>
      </c>
    </row>
    <row r="3750" spans="2:3" x14ac:dyDescent="0.25">
      <c r="B3750" s="260">
        <v>3687</v>
      </c>
      <c r="C3750" s="259">
        <v>95.47061193311022</v>
      </c>
    </row>
    <row r="3751" spans="2:3" x14ac:dyDescent="0.25">
      <c r="B3751" s="260">
        <v>3688</v>
      </c>
      <c r="C3751" s="259">
        <v>111.52626413219863</v>
      </c>
    </row>
    <row r="3752" spans="2:3" x14ac:dyDescent="0.25">
      <c r="B3752" s="260">
        <v>3689</v>
      </c>
      <c r="C3752" s="259">
        <v>140.56285787924807</v>
      </c>
    </row>
    <row r="3753" spans="2:3" x14ac:dyDescent="0.25">
      <c r="B3753" s="260">
        <v>3690</v>
      </c>
      <c r="C3753" s="259">
        <v>128.15957264898637</v>
      </c>
    </row>
    <row r="3754" spans="2:3" x14ac:dyDescent="0.25">
      <c r="B3754" s="260">
        <v>3691</v>
      </c>
      <c r="C3754" s="259">
        <v>158.05283102613237</v>
      </c>
    </row>
    <row r="3755" spans="2:3" x14ac:dyDescent="0.25">
      <c r="B3755" s="260">
        <v>3692</v>
      </c>
      <c r="C3755" s="259">
        <v>116.48726580976208</v>
      </c>
    </row>
    <row r="3756" spans="2:3" x14ac:dyDescent="0.25">
      <c r="B3756" s="260">
        <v>3693</v>
      </c>
      <c r="C3756" s="259">
        <v>105.1852729543707</v>
      </c>
    </row>
    <row r="3757" spans="2:3" x14ac:dyDescent="0.25">
      <c r="B3757" s="260">
        <v>3694</v>
      </c>
      <c r="C3757" s="259">
        <v>158.56546241685845</v>
      </c>
    </row>
    <row r="3758" spans="2:3" x14ac:dyDescent="0.25">
      <c r="B3758" s="260">
        <v>3695</v>
      </c>
      <c r="C3758" s="259">
        <v>94.520358057493993</v>
      </c>
    </row>
    <row r="3759" spans="2:3" x14ac:dyDescent="0.25">
      <c r="B3759" s="260">
        <v>3696</v>
      </c>
      <c r="C3759" s="259">
        <v>116.85143079232171</v>
      </c>
    </row>
    <row r="3760" spans="2:3" x14ac:dyDescent="0.25">
      <c r="B3760" s="260">
        <v>3697</v>
      </c>
      <c r="C3760" s="259">
        <v>164.15255673075603</v>
      </c>
    </row>
    <row r="3761" spans="2:3" x14ac:dyDescent="0.25">
      <c r="B3761" s="260">
        <v>3698</v>
      </c>
      <c r="C3761" s="259">
        <v>113.69770341570162</v>
      </c>
    </row>
    <row r="3762" spans="2:3" x14ac:dyDescent="0.25">
      <c r="B3762" s="260">
        <v>3699</v>
      </c>
      <c r="C3762" s="259">
        <v>152.74738194284626</v>
      </c>
    </row>
    <row r="3763" spans="2:3" x14ac:dyDescent="0.25">
      <c r="B3763" s="260">
        <v>3700</v>
      </c>
      <c r="C3763" s="259">
        <v>91.988389953724763</v>
      </c>
    </row>
    <row r="3764" spans="2:3" x14ac:dyDescent="0.25">
      <c r="B3764" s="260">
        <v>3701</v>
      </c>
      <c r="C3764" s="259">
        <v>144.56470329991714</v>
      </c>
    </row>
    <row r="3765" spans="2:3" x14ac:dyDescent="0.25">
      <c r="B3765" s="260">
        <v>3702</v>
      </c>
      <c r="C3765" s="259">
        <v>112.71778930846315</v>
      </c>
    </row>
    <row r="3766" spans="2:3" x14ac:dyDescent="0.25">
      <c r="B3766" s="260">
        <v>3703</v>
      </c>
      <c r="C3766" s="259">
        <v>119.98155315538118</v>
      </c>
    </row>
    <row r="3767" spans="2:3" x14ac:dyDescent="0.25">
      <c r="B3767" s="260">
        <v>3704</v>
      </c>
      <c r="C3767" s="259">
        <v>94.204729483410091</v>
      </c>
    </row>
    <row r="3768" spans="2:3" x14ac:dyDescent="0.25">
      <c r="B3768" s="260">
        <v>3705</v>
      </c>
      <c r="C3768" s="259">
        <v>127.93118934410197</v>
      </c>
    </row>
    <row r="3769" spans="2:3" x14ac:dyDescent="0.25">
      <c r="B3769" s="260">
        <v>3706</v>
      </c>
      <c r="C3769" s="259">
        <v>103.00287867325792</v>
      </c>
    </row>
    <row r="3770" spans="2:3" x14ac:dyDescent="0.25">
      <c r="B3770" s="260">
        <v>3707</v>
      </c>
      <c r="C3770" s="259">
        <v>104.15536313809264</v>
      </c>
    </row>
    <row r="3771" spans="2:3" x14ac:dyDescent="0.25">
      <c r="B3771" s="260">
        <v>3708</v>
      </c>
      <c r="C3771" s="259">
        <v>145.2727616052905</v>
      </c>
    </row>
    <row r="3772" spans="2:3" x14ac:dyDescent="0.25">
      <c r="B3772" s="260">
        <v>3709</v>
      </c>
      <c r="C3772" s="259">
        <v>135.71991845339801</v>
      </c>
    </row>
    <row r="3773" spans="2:3" x14ac:dyDescent="0.25">
      <c r="B3773" s="260">
        <v>3710</v>
      </c>
      <c r="C3773" s="259">
        <v>104.70273325443469</v>
      </c>
    </row>
    <row r="3774" spans="2:3" x14ac:dyDescent="0.25">
      <c r="B3774" s="260">
        <v>3711</v>
      </c>
      <c r="C3774" s="259">
        <v>146.64262514864026</v>
      </c>
    </row>
    <row r="3775" spans="2:3" x14ac:dyDescent="0.25">
      <c r="B3775" s="260">
        <v>3712</v>
      </c>
      <c r="C3775" s="259">
        <v>126.60730229187475</v>
      </c>
    </row>
    <row r="3776" spans="2:3" x14ac:dyDescent="0.25">
      <c r="B3776" s="260">
        <v>3713</v>
      </c>
      <c r="C3776" s="259">
        <v>124.31732640798745</v>
      </c>
    </row>
    <row r="3777" spans="2:3" x14ac:dyDescent="0.25">
      <c r="B3777" s="260">
        <v>3714</v>
      </c>
      <c r="C3777" s="259">
        <v>104.44405153769424</v>
      </c>
    </row>
    <row r="3778" spans="2:3" x14ac:dyDescent="0.25">
      <c r="B3778" s="260">
        <v>3715</v>
      </c>
      <c r="C3778" s="259">
        <v>128.3761921118768</v>
      </c>
    </row>
    <row r="3779" spans="2:3" x14ac:dyDescent="0.25">
      <c r="B3779" s="260">
        <v>3716</v>
      </c>
      <c r="C3779" s="259">
        <v>149.45494998665978</v>
      </c>
    </row>
    <row r="3780" spans="2:3" x14ac:dyDescent="0.25">
      <c r="B3780" s="260">
        <v>3717</v>
      </c>
      <c r="C3780" s="259">
        <v>108.24824367055488</v>
      </c>
    </row>
    <row r="3781" spans="2:3" x14ac:dyDescent="0.25">
      <c r="B3781" s="260">
        <v>3718</v>
      </c>
      <c r="C3781" s="259">
        <v>123.24793038592132</v>
      </c>
    </row>
    <row r="3782" spans="2:3" x14ac:dyDescent="0.25">
      <c r="B3782" s="260">
        <v>3719</v>
      </c>
      <c r="C3782" s="259">
        <v>127.25807383028865</v>
      </c>
    </row>
    <row r="3783" spans="2:3" x14ac:dyDescent="0.25">
      <c r="B3783" s="260">
        <v>3720</v>
      </c>
      <c r="C3783" s="259">
        <v>110.40467939756051</v>
      </c>
    </row>
    <row r="3784" spans="2:3" x14ac:dyDescent="0.25">
      <c r="B3784" s="260">
        <v>3721</v>
      </c>
      <c r="C3784" s="259">
        <v>114.8425867323853</v>
      </c>
    </row>
    <row r="3785" spans="2:3" x14ac:dyDescent="0.25">
      <c r="B3785" s="260">
        <v>3722</v>
      </c>
      <c r="C3785" s="259">
        <v>102.76507707795767</v>
      </c>
    </row>
    <row r="3786" spans="2:3" x14ac:dyDescent="0.25">
      <c r="B3786" s="260">
        <v>3723</v>
      </c>
      <c r="C3786" s="259">
        <v>154.82566046617904</v>
      </c>
    </row>
    <row r="3787" spans="2:3" x14ac:dyDescent="0.25">
      <c r="B3787" s="260">
        <v>3724</v>
      </c>
      <c r="C3787" s="259">
        <v>96.584456016631123</v>
      </c>
    </row>
    <row r="3788" spans="2:3" x14ac:dyDescent="0.25">
      <c r="B3788" s="260">
        <v>3725</v>
      </c>
      <c r="C3788" s="259">
        <v>100.40791964411797</v>
      </c>
    </row>
    <row r="3789" spans="2:3" x14ac:dyDescent="0.25">
      <c r="B3789" s="260">
        <v>3726</v>
      </c>
      <c r="C3789" s="259">
        <v>144.1389813568681</v>
      </c>
    </row>
    <row r="3790" spans="2:3" x14ac:dyDescent="0.25">
      <c r="B3790" s="260">
        <v>3727</v>
      </c>
      <c r="C3790" s="259">
        <v>122.31508017309503</v>
      </c>
    </row>
    <row r="3791" spans="2:3" x14ac:dyDescent="0.25">
      <c r="B3791" s="260">
        <v>3728</v>
      </c>
      <c r="C3791" s="259">
        <v>132.25113869456339</v>
      </c>
    </row>
    <row r="3792" spans="2:3" x14ac:dyDescent="0.25">
      <c r="B3792" s="260">
        <v>3729</v>
      </c>
      <c r="C3792" s="259">
        <v>146.10181413768757</v>
      </c>
    </row>
    <row r="3793" spans="2:3" x14ac:dyDescent="0.25">
      <c r="B3793" s="260">
        <v>3730</v>
      </c>
      <c r="C3793" s="259">
        <v>117.25451451343393</v>
      </c>
    </row>
    <row r="3794" spans="2:3" x14ac:dyDescent="0.25">
      <c r="B3794" s="260">
        <v>3731</v>
      </c>
      <c r="C3794" s="259">
        <v>125.25081872128054</v>
      </c>
    </row>
    <row r="3795" spans="2:3" x14ac:dyDescent="0.25">
      <c r="B3795" s="260">
        <v>3732</v>
      </c>
      <c r="C3795" s="259">
        <v>128.2140477472748</v>
      </c>
    </row>
    <row r="3796" spans="2:3" x14ac:dyDescent="0.25">
      <c r="B3796" s="260">
        <v>3733</v>
      </c>
      <c r="C3796" s="259">
        <v>139.2308488996905</v>
      </c>
    </row>
    <row r="3797" spans="2:3" x14ac:dyDescent="0.25">
      <c r="B3797" s="260">
        <v>3734</v>
      </c>
      <c r="C3797" s="259">
        <v>144.57516726507248</v>
      </c>
    </row>
    <row r="3798" spans="2:3" x14ac:dyDescent="0.25">
      <c r="B3798" s="260">
        <v>3735</v>
      </c>
      <c r="C3798" s="259">
        <v>90.724012382673976</v>
      </c>
    </row>
    <row r="3799" spans="2:3" x14ac:dyDescent="0.25">
      <c r="B3799" s="260">
        <v>3736</v>
      </c>
      <c r="C3799" s="259">
        <v>105.09443520332684</v>
      </c>
    </row>
    <row r="3800" spans="2:3" x14ac:dyDescent="0.25">
      <c r="B3800" s="260">
        <v>3737</v>
      </c>
      <c r="C3800" s="259">
        <v>128.95946299260191</v>
      </c>
    </row>
    <row r="3801" spans="2:3" x14ac:dyDescent="0.25">
      <c r="B3801" s="260">
        <v>3738</v>
      </c>
      <c r="C3801" s="259">
        <v>73.062358824598675</v>
      </c>
    </row>
    <row r="3802" spans="2:3" x14ac:dyDescent="0.25">
      <c r="B3802" s="260">
        <v>3739</v>
      </c>
      <c r="C3802" s="259">
        <v>125.13408546715104</v>
      </c>
    </row>
    <row r="3803" spans="2:3" x14ac:dyDescent="0.25">
      <c r="B3803" s="260">
        <v>3740</v>
      </c>
      <c r="C3803" s="259">
        <v>94.329622903565763</v>
      </c>
    </row>
    <row r="3804" spans="2:3" x14ac:dyDescent="0.25">
      <c r="B3804" s="260">
        <v>3741</v>
      </c>
      <c r="C3804" s="259">
        <v>104.95861206673477</v>
      </c>
    </row>
    <row r="3805" spans="2:3" x14ac:dyDescent="0.25">
      <c r="B3805" s="260">
        <v>3742</v>
      </c>
      <c r="C3805" s="259">
        <v>115.67392499704103</v>
      </c>
    </row>
    <row r="3806" spans="2:3" x14ac:dyDescent="0.25">
      <c r="B3806" s="260">
        <v>3743</v>
      </c>
      <c r="C3806" s="259">
        <v>119.43786164652215</v>
      </c>
    </row>
    <row r="3807" spans="2:3" x14ac:dyDescent="0.25">
      <c r="B3807" s="260">
        <v>3744</v>
      </c>
      <c r="C3807" s="259">
        <v>125.32039313875136</v>
      </c>
    </row>
    <row r="3808" spans="2:3" x14ac:dyDescent="0.25">
      <c r="B3808" s="260">
        <v>3745</v>
      </c>
      <c r="C3808" s="259">
        <v>112.00952416279139</v>
      </c>
    </row>
    <row r="3809" spans="2:3" x14ac:dyDescent="0.25">
      <c r="B3809" s="260">
        <v>3746</v>
      </c>
      <c r="C3809" s="259">
        <v>139.71369259503757</v>
      </c>
    </row>
    <row r="3810" spans="2:3" x14ac:dyDescent="0.25">
      <c r="B3810" s="260">
        <v>3747</v>
      </c>
      <c r="C3810" s="259">
        <v>151.39550209803005</v>
      </c>
    </row>
    <row r="3811" spans="2:3" x14ac:dyDescent="0.25">
      <c r="B3811" s="260">
        <v>3748</v>
      </c>
      <c r="C3811" s="259">
        <v>129.30328627370932</v>
      </c>
    </row>
    <row r="3812" spans="2:3" x14ac:dyDescent="0.25">
      <c r="B3812" s="260">
        <v>3749</v>
      </c>
      <c r="C3812" s="259">
        <v>128.10769113323616</v>
      </c>
    </row>
    <row r="3813" spans="2:3" x14ac:dyDescent="0.25">
      <c r="B3813" s="260">
        <v>3750</v>
      </c>
      <c r="C3813" s="259">
        <v>108.19347255196152</v>
      </c>
    </row>
    <row r="3814" spans="2:3" x14ac:dyDescent="0.25">
      <c r="B3814" s="260">
        <v>3751</v>
      </c>
      <c r="C3814" s="259">
        <v>107.12375993735928</v>
      </c>
    </row>
    <row r="3815" spans="2:3" x14ac:dyDescent="0.25">
      <c r="B3815" s="260">
        <v>3752</v>
      </c>
      <c r="C3815" s="259">
        <v>108.9899048509121</v>
      </c>
    </row>
    <row r="3816" spans="2:3" x14ac:dyDescent="0.25">
      <c r="B3816" s="260">
        <v>3753</v>
      </c>
      <c r="C3816" s="259">
        <v>119.84668516483113</v>
      </c>
    </row>
    <row r="3817" spans="2:3" x14ac:dyDescent="0.25">
      <c r="B3817" s="260">
        <v>3754</v>
      </c>
      <c r="C3817" s="259">
        <v>117.12568905798068</v>
      </c>
    </row>
    <row r="3818" spans="2:3" x14ac:dyDescent="0.25">
      <c r="B3818" s="260">
        <v>3755</v>
      </c>
      <c r="C3818" s="259">
        <v>153.8079879852524</v>
      </c>
    </row>
    <row r="3819" spans="2:3" x14ac:dyDescent="0.25">
      <c r="B3819" s="260">
        <v>3756</v>
      </c>
      <c r="C3819" s="259">
        <v>114.11545747322704</v>
      </c>
    </row>
    <row r="3820" spans="2:3" x14ac:dyDescent="0.25">
      <c r="B3820" s="260">
        <v>3757</v>
      </c>
      <c r="C3820" s="259">
        <v>128.19647926118813</v>
      </c>
    </row>
    <row r="3821" spans="2:3" x14ac:dyDescent="0.25">
      <c r="B3821" s="260">
        <v>3758</v>
      </c>
      <c r="C3821" s="259">
        <v>135.03848653895162</v>
      </c>
    </row>
    <row r="3822" spans="2:3" x14ac:dyDescent="0.25">
      <c r="B3822" s="260">
        <v>3759</v>
      </c>
      <c r="C3822" s="259">
        <v>100.77990841452515</v>
      </c>
    </row>
    <row r="3823" spans="2:3" x14ac:dyDescent="0.25">
      <c r="B3823" s="260">
        <v>3760</v>
      </c>
      <c r="C3823" s="259">
        <v>103.76565714240569</v>
      </c>
    </row>
    <row r="3824" spans="2:3" x14ac:dyDescent="0.25">
      <c r="B3824" s="260">
        <v>3761</v>
      </c>
      <c r="C3824" s="259">
        <v>89.862145635514921</v>
      </c>
    </row>
    <row r="3825" spans="2:3" x14ac:dyDescent="0.25">
      <c r="B3825" s="260">
        <v>3762</v>
      </c>
      <c r="C3825" s="259">
        <v>65.844506526650136</v>
      </c>
    </row>
    <row r="3826" spans="2:3" x14ac:dyDescent="0.25">
      <c r="B3826" s="260">
        <v>3763</v>
      </c>
      <c r="C3826" s="259">
        <v>129.19086363860541</v>
      </c>
    </row>
    <row r="3827" spans="2:3" x14ac:dyDescent="0.25">
      <c r="B3827" s="260">
        <v>3764</v>
      </c>
      <c r="C3827" s="259">
        <v>90.96266893371822</v>
      </c>
    </row>
    <row r="3828" spans="2:3" x14ac:dyDescent="0.25">
      <c r="B3828" s="260">
        <v>3765</v>
      </c>
      <c r="C3828" s="259">
        <v>110.99658281745954</v>
      </c>
    </row>
    <row r="3829" spans="2:3" x14ac:dyDescent="0.25">
      <c r="B3829" s="260">
        <v>3766</v>
      </c>
      <c r="C3829" s="259">
        <v>110.27885807517664</v>
      </c>
    </row>
    <row r="3830" spans="2:3" x14ac:dyDescent="0.25">
      <c r="B3830" s="260">
        <v>3767</v>
      </c>
      <c r="C3830" s="259">
        <v>73.812806534656175</v>
      </c>
    </row>
    <row r="3831" spans="2:3" x14ac:dyDescent="0.25">
      <c r="B3831" s="260">
        <v>3768</v>
      </c>
      <c r="C3831" s="259">
        <v>147.79900364710352</v>
      </c>
    </row>
    <row r="3832" spans="2:3" x14ac:dyDescent="0.25">
      <c r="B3832" s="260">
        <v>3769</v>
      </c>
      <c r="C3832" s="259">
        <v>108.41339014187113</v>
      </c>
    </row>
    <row r="3833" spans="2:3" x14ac:dyDescent="0.25">
      <c r="B3833" s="260">
        <v>3770</v>
      </c>
      <c r="C3833" s="259">
        <v>96.305387705846684</v>
      </c>
    </row>
    <row r="3834" spans="2:3" x14ac:dyDescent="0.25">
      <c r="B3834" s="260">
        <v>3771</v>
      </c>
      <c r="C3834" s="259">
        <v>126.72128953459006</v>
      </c>
    </row>
    <row r="3835" spans="2:3" x14ac:dyDescent="0.25">
      <c r="B3835" s="260">
        <v>3772</v>
      </c>
      <c r="C3835" s="259">
        <v>120.96564117484401</v>
      </c>
    </row>
    <row r="3836" spans="2:3" x14ac:dyDescent="0.25">
      <c r="B3836" s="260">
        <v>3773</v>
      </c>
      <c r="C3836" s="259">
        <v>139.93868545309255</v>
      </c>
    </row>
    <row r="3837" spans="2:3" x14ac:dyDescent="0.25">
      <c r="B3837" s="260">
        <v>3774</v>
      </c>
      <c r="C3837" s="259">
        <v>169.59391957450765</v>
      </c>
    </row>
    <row r="3838" spans="2:3" x14ac:dyDescent="0.25">
      <c r="B3838" s="260">
        <v>3775</v>
      </c>
      <c r="C3838" s="259">
        <v>78.340251464998602</v>
      </c>
    </row>
    <row r="3839" spans="2:3" x14ac:dyDescent="0.25">
      <c r="B3839" s="260">
        <v>3776</v>
      </c>
      <c r="C3839" s="259">
        <v>120.08448086603669</v>
      </c>
    </row>
    <row r="3840" spans="2:3" x14ac:dyDescent="0.25">
      <c r="B3840" s="260">
        <v>3777</v>
      </c>
      <c r="C3840" s="259">
        <v>111.99370577143837</v>
      </c>
    </row>
    <row r="3841" spans="2:3" x14ac:dyDescent="0.25">
      <c r="B3841" s="260">
        <v>3778</v>
      </c>
      <c r="C3841" s="259">
        <v>86.319326489144572</v>
      </c>
    </row>
    <row r="3842" spans="2:3" x14ac:dyDescent="0.25">
      <c r="B3842" s="260">
        <v>3779</v>
      </c>
      <c r="C3842" s="259">
        <v>98.058169978033291</v>
      </c>
    </row>
    <row r="3843" spans="2:3" x14ac:dyDescent="0.25">
      <c r="B3843" s="260">
        <v>3780</v>
      </c>
      <c r="C3843" s="259">
        <v>102.76140387173405</v>
      </c>
    </row>
    <row r="3844" spans="2:3" x14ac:dyDescent="0.25">
      <c r="B3844" s="260">
        <v>3781</v>
      </c>
      <c r="C3844" s="259">
        <v>109.42705636898532</v>
      </c>
    </row>
    <row r="3845" spans="2:3" x14ac:dyDescent="0.25">
      <c r="B3845" s="260">
        <v>3782</v>
      </c>
      <c r="C3845" s="259">
        <v>104.88299607470978</v>
      </c>
    </row>
    <row r="3846" spans="2:3" x14ac:dyDescent="0.25">
      <c r="B3846" s="260">
        <v>3783</v>
      </c>
      <c r="C3846" s="259">
        <v>94.510725998110928</v>
      </c>
    </row>
    <row r="3847" spans="2:3" x14ac:dyDescent="0.25">
      <c r="B3847" s="260">
        <v>3784</v>
      </c>
      <c r="C3847" s="259">
        <v>169.34638653208719</v>
      </c>
    </row>
    <row r="3848" spans="2:3" x14ac:dyDescent="0.25">
      <c r="B3848" s="260">
        <v>3785</v>
      </c>
      <c r="C3848" s="259">
        <v>115.83875146300838</v>
      </c>
    </row>
    <row r="3849" spans="2:3" x14ac:dyDescent="0.25">
      <c r="B3849" s="260">
        <v>3786</v>
      </c>
      <c r="C3849" s="259">
        <v>117.5028789120264</v>
      </c>
    </row>
    <row r="3850" spans="2:3" x14ac:dyDescent="0.25">
      <c r="B3850" s="260">
        <v>3787</v>
      </c>
      <c r="C3850" s="259">
        <v>91.19009597541978</v>
      </c>
    </row>
    <row r="3851" spans="2:3" x14ac:dyDescent="0.25">
      <c r="B3851" s="260">
        <v>3788</v>
      </c>
      <c r="C3851" s="259">
        <v>146.44847320094425</v>
      </c>
    </row>
    <row r="3852" spans="2:3" x14ac:dyDescent="0.25">
      <c r="B3852" s="260">
        <v>3789</v>
      </c>
      <c r="C3852" s="259">
        <v>77.126816868591916</v>
      </c>
    </row>
    <row r="3853" spans="2:3" x14ac:dyDescent="0.25">
      <c r="B3853" s="260">
        <v>3790</v>
      </c>
      <c r="C3853" s="259">
        <v>118.8009212788012</v>
      </c>
    </row>
    <row r="3854" spans="2:3" x14ac:dyDescent="0.25">
      <c r="B3854" s="260">
        <v>3791</v>
      </c>
      <c r="C3854" s="259">
        <v>140.83099039041178</v>
      </c>
    </row>
    <row r="3855" spans="2:3" x14ac:dyDescent="0.25">
      <c r="B3855" s="260">
        <v>3792</v>
      </c>
      <c r="C3855" s="259">
        <v>77.919178928861015</v>
      </c>
    </row>
    <row r="3856" spans="2:3" x14ac:dyDescent="0.25">
      <c r="B3856" s="260">
        <v>3793</v>
      </c>
      <c r="C3856" s="259">
        <v>129.40867646404553</v>
      </c>
    </row>
    <row r="3857" spans="2:3" x14ac:dyDescent="0.25">
      <c r="B3857" s="260">
        <v>3794</v>
      </c>
      <c r="C3857" s="259">
        <v>150.90555854915348</v>
      </c>
    </row>
    <row r="3858" spans="2:3" x14ac:dyDescent="0.25">
      <c r="B3858" s="260">
        <v>3795</v>
      </c>
      <c r="C3858" s="259">
        <v>105.84560357852006</v>
      </c>
    </row>
    <row r="3859" spans="2:3" x14ac:dyDescent="0.25">
      <c r="B3859" s="260">
        <v>3796</v>
      </c>
      <c r="C3859" s="259">
        <v>143.95091164262115</v>
      </c>
    </row>
    <row r="3860" spans="2:3" x14ac:dyDescent="0.25">
      <c r="B3860" s="260">
        <v>3797</v>
      </c>
      <c r="C3860" s="259">
        <v>98.803672299038993</v>
      </c>
    </row>
    <row r="3861" spans="2:3" x14ac:dyDescent="0.25">
      <c r="B3861" s="260">
        <v>3798</v>
      </c>
      <c r="C3861" s="259">
        <v>62.711305630012902</v>
      </c>
    </row>
    <row r="3862" spans="2:3" x14ac:dyDescent="0.25">
      <c r="B3862" s="260">
        <v>3799</v>
      </c>
      <c r="C3862" s="259">
        <v>111.09757570423085</v>
      </c>
    </row>
    <row r="3863" spans="2:3" x14ac:dyDescent="0.25">
      <c r="B3863" s="260">
        <v>3800</v>
      </c>
      <c r="C3863" s="259">
        <v>74.222479250746062</v>
      </c>
    </row>
    <row r="3864" spans="2:3" x14ac:dyDescent="0.25">
      <c r="B3864" s="260">
        <v>3801</v>
      </c>
      <c r="C3864" s="259">
        <v>124.0726423767365</v>
      </c>
    </row>
    <row r="3865" spans="2:3" x14ac:dyDescent="0.25">
      <c r="B3865" s="260">
        <v>3802</v>
      </c>
      <c r="C3865" s="259">
        <v>31.950103734692675</v>
      </c>
    </row>
    <row r="3866" spans="2:3" x14ac:dyDescent="0.25">
      <c r="B3866" s="260">
        <v>3803</v>
      </c>
      <c r="C3866" s="259">
        <v>89.176254741999358</v>
      </c>
    </row>
    <row r="3867" spans="2:3" x14ac:dyDescent="0.25">
      <c r="B3867" s="260">
        <v>3804</v>
      </c>
      <c r="C3867" s="259">
        <v>149.22598389989361</v>
      </c>
    </row>
    <row r="3868" spans="2:3" x14ac:dyDescent="0.25">
      <c r="B3868" s="260">
        <v>3805</v>
      </c>
      <c r="C3868" s="259">
        <v>95.955777827639054</v>
      </c>
    </row>
    <row r="3869" spans="2:3" x14ac:dyDescent="0.25">
      <c r="B3869" s="260">
        <v>3806</v>
      </c>
      <c r="C3869" s="259">
        <v>177.80887040176935</v>
      </c>
    </row>
    <row r="3870" spans="2:3" x14ac:dyDescent="0.25">
      <c r="B3870" s="260">
        <v>3807</v>
      </c>
      <c r="C3870" s="259">
        <v>98.404439035884678</v>
      </c>
    </row>
    <row r="3871" spans="2:3" x14ac:dyDescent="0.25">
      <c r="B3871" s="260">
        <v>3808</v>
      </c>
      <c r="C3871" s="259">
        <v>106.99515853432922</v>
      </c>
    </row>
    <row r="3872" spans="2:3" x14ac:dyDescent="0.25">
      <c r="B3872" s="260">
        <v>3809</v>
      </c>
      <c r="C3872" s="259">
        <v>107.14846661537851</v>
      </c>
    </row>
    <row r="3873" spans="2:3" x14ac:dyDescent="0.25">
      <c r="B3873" s="260">
        <v>3810</v>
      </c>
      <c r="C3873" s="259">
        <v>148.94508472605696</v>
      </c>
    </row>
    <row r="3874" spans="2:3" x14ac:dyDescent="0.25">
      <c r="B3874" s="260">
        <v>3811</v>
      </c>
      <c r="C3874" s="259">
        <v>82.11035268306496</v>
      </c>
    </row>
    <row r="3875" spans="2:3" x14ac:dyDescent="0.25">
      <c r="B3875" s="260">
        <v>3812</v>
      </c>
      <c r="C3875" s="259">
        <v>182.78960557996567</v>
      </c>
    </row>
    <row r="3876" spans="2:3" x14ac:dyDescent="0.25">
      <c r="B3876" s="260">
        <v>3813</v>
      </c>
      <c r="C3876" s="259">
        <v>111.08288447338839</v>
      </c>
    </row>
    <row r="3877" spans="2:3" x14ac:dyDescent="0.25">
      <c r="B3877" s="260">
        <v>3814</v>
      </c>
      <c r="C3877" s="259">
        <v>89.722831952755485</v>
      </c>
    </row>
    <row r="3878" spans="2:3" x14ac:dyDescent="0.25">
      <c r="B3878" s="260">
        <v>3815</v>
      </c>
      <c r="C3878" s="259">
        <v>113.05329092300681</v>
      </c>
    </row>
    <row r="3879" spans="2:3" x14ac:dyDescent="0.25">
      <c r="B3879" s="260">
        <v>3816</v>
      </c>
      <c r="C3879" s="259">
        <v>84.930571974299937</v>
      </c>
    </row>
    <row r="3880" spans="2:3" x14ac:dyDescent="0.25">
      <c r="B3880" s="260">
        <v>3817</v>
      </c>
      <c r="C3880" s="259">
        <v>144.09992510255796</v>
      </c>
    </row>
    <row r="3881" spans="2:3" x14ac:dyDescent="0.25">
      <c r="B3881" s="260">
        <v>3818</v>
      </c>
      <c r="C3881" s="259">
        <v>127.74299210436311</v>
      </c>
    </row>
    <row r="3882" spans="2:3" x14ac:dyDescent="0.25">
      <c r="B3882" s="260">
        <v>3819</v>
      </c>
      <c r="C3882" s="259">
        <v>129.99981943290754</v>
      </c>
    </row>
    <row r="3883" spans="2:3" x14ac:dyDescent="0.25">
      <c r="B3883" s="260">
        <v>3820</v>
      </c>
      <c r="C3883" s="259">
        <v>120.69859363003184</v>
      </c>
    </row>
    <row r="3884" spans="2:3" x14ac:dyDescent="0.25">
      <c r="B3884" s="260">
        <v>3821</v>
      </c>
      <c r="C3884" s="259">
        <v>137.10400997552875</v>
      </c>
    </row>
    <row r="3885" spans="2:3" x14ac:dyDescent="0.25">
      <c r="B3885" s="260">
        <v>3822</v>
      </c>
      <c r="C3885" s="259">
        <v>115.97000443999872</v>
      </c>
    </row>
    <row r="3886" spans="2:3" x14ac:dyDescent="0.25">
      <c r="B3886" s="260">
        <v>3823</v>
      </c>
      <c r="C3886" s="259">
        <v>143.15801830040431</v>
      </c>
    </row>
    <row r="3887" spans="2:3" x14ac:dyDescent="0.25">
      <c r="B3887" s="260">
        <v>3824</v>
      </c>
      <c r="C3887" s="259">
        <v>92.968283009254833</v>
      </c>
    </row>
    <row r="3888" spans="2:3" x14ac:dyDescent="0.25">
      <c r="B3888" s="260">
        <v>3825</v>
      </c>
      <c r="C3888" s="259">
        <v>102.79729442908069</v>
      </c>
    </row>
    <row r="3889" spans="2:3" x14ac:dyDescent="0.25">
      <c r="B3889" s="260">
        <v>3826</v>
      </c>
      <c r="C3889" s="259">
        <v>167.60401994240692</v>
      </c>
    </row>
    <row r="3890" spans="2:3" x14ac:dyDescent="0.25">
      <c r="B3890" s="260">
        <v>3827</v>
      </c>
      <c r="C3890" s="259">
        <v>121.50790645459047</v>
      </c>
    </row>
    <row r="3891" spans="2:3" x14ac:dyDescent="0.25">
      <c r="B3891" s="260">
        <v>3828</v>
      </c>
      <c r="C3891" s="259">
        <v>114.9571991506605</v>
      </c>
    </row>
    <row r="3892" spans="2:3" x14ac:dyDescent="0.25">
      <c r="B3892" s="260">
        <v>3829</v>
      </c>
      <c r="C3892" s="259">
        <v>138.51215750429876</v>
      </c>
    </row>
    <row r="3893" spans="2:3" x14ac:dyDescent="0.25">
      <c r="B3893" s="260">
        <v>3830</v>
      </c>
      <c r="C3893" s="259">
        <v>77.497725108208869</v>
      </c>
    </row>
    <row r="3894" spans="2:3" x14ac:dyDescent="0.25">
      <c r="B3894" s="260">
        <v>3831</v>
      </c>
      <c r="C3894" s="259">
        <v>106.38311933377068</v>
      </c>
    </row>
    <row r="3895" spans="2:3" x14ac:dyDescent="0.25">
      <c r="B3895" s="260">
        <v>3832</v>
      </c>
      <c r="C3895" s="259">
        <v>136.66632036470247</v>
      </c>
    </row>
    <row r="3896" spans="2:3" x14ac:dyDescent="0.25">
      <c r="B3896" s="260">
        <v>3833</v>
      </c>
      <c r="C3896" s="259">
        <v>111.35489766022387</v>
      </c>
    </row>
    <row r="3897" spans="2:3" x14ac:dyDescent="0.25">
      <c r="B3897" s="260">
        <v>3834</v>
      </c>
      <c r="C3897" s="259">
        <v>111.74807633691255</v>
      </c>
    </row>
    <row r="3898" spans="2:3" x14ac:dyDescent="0.25">
      <c r="B3898" s="260">
        <v>3835</v>
      </c>
      <c r="C3898" s="259">
        <v>131.67290589655869</v>
      </c>
    </row>
    <row r="3899" spans="2:3" x14ac:dyDescent="0.25">
      <c r="B3899" s="260">
        <v>3836</v>
      </c>
      <c r="C3899" s="259">
        <v>110.58329720138374</v>
      </c>
    </row>
    <row r="3900" spans="2:3" x14ac:dyDescent="0.25">
      <c r="B3900" s="260">
        <v>3837</v>
      </c>
      <c r="C3900" s="259">
        <v>104.5400682581953</v>
      </c>
    </row>
    <row r="3901" spans="2:3" x14ac:dyDescent="0.25">
      <c r="B3901" s="260">
        <v>3838</v>
      </c>
      <c r="C3901" s="259">
        <v>125.32511857905871</v>
      </c>
    </row>
    <row r="3902" spans="2:3" x14ac:dyDescent="0.25">
      <c r="B3902" s="260">
        <v>3839</v>
      </c>
      <c r="C3902" s="259">
        <v>148.57305377235156</v>
      </c>
    </row>
    <row r="3903" spans="2:3" x14ac:dyDescent="0.25">
      <c r="B3903" s="260">
        <v>3840</v>
      </c>
      <c r="C3903" s="259">
        <v>142.32515943920424</v>
      </c>
    </row>
    <row r="3904" spans="2:3" x14ac:dyDescent="0.25">
      <c r="B3904" s="260">
        <v>3841</v>
      </c>
      <c r="C3904" s="259">
        <v>109.30811294515135</v>
      </c>
    </row>
    <row r="3905" spans="2:3" x14ac:dyDescent="0.25">
      <c r="B3905" s="260">
        <v>3842</v>
      </c>
      <c r="C3905" s="259">
        <v>135.87051840620688</v>
      </c>
    </row>
    <row r="3906" spans="2:3" x14ac:dyDescent="0.25">
      <c r="B3906" s="260">
        <v>3843</v>
      </c>
      <c r="C3906" s="259">
        <v>127.99922618269834</v>
      </c>
    </row>
    <row r="3907" spans="2:3" x14ac:dyDescent="0.25">
      <c r="B3907" s="260">
        <v>3844</v>
      </c>
      <c r="C3907" s="259">
        <v>114.99865290968394</v>
      </c>
    </row>
    <row r="3908" spans="2:3" x14ac:dyDescent="0.25">
      <c r="B3908" s="260">
        <v>3845</v>
      </c>
      <c r="C3908" s="259">
        <v>75.115358312096845</v>
      </c>
    </row>
    <row r="3909" spans="2:3" x14ac:dyDescent="0.25">
      <c r="B3909" s="260">
        <v>3846</v>
      </c>
      <c r="C3909" s="259">
        <v>97.307866025128618</v>
      </c>
    </row>
    <row r="3910" spans="2:3" x14ac:dyDescent="0.25">
      <c r="B3910" s="260">
        <v>3847</v>
      </c>
      <c r="C3910" s="259">
        <v>80.306069474546547</v>
      </c>
    </row>
    <row r="3911" spans="2:3" x14ac:dyDescent="0.25">
      <c r="B3911" s="260">
        <v>3848</v>
      </c>
      <c r="C3911" s="259">
        <v>137.00774162844809</v>
      </c>
    </row>
    <row r="3912" spans="2:3" x14ac:dyDescent="0.25">
      <c r="B3912" s="260">
        <v>3849</v>
      </c>
      <c r="C3912" s="259">
        <v>134.85460583020853</v>
      </c>
    </row>
    <row r="3913" spans="2:3" x14ac:dyDescent="0.25">
      <c r="B3913" s="260">
        <v>3850</v>
      </c>
      <c r="C3913" s="259">
        <v>144.15526731972983</v>
      </c>
    </row>
    <row r="3914" spans="2:3" x14ac:dyDescent="0.25">
      <c r="B3914" s="260">
        <v>3851</v>
      </c>
      <c r="C3914" s="259">
        <v>113.72054607543993</v>
      </c>
    </row>
    <row r="3915" spans="2:3" x14ac:dyDescent="0.25">
      <c r="B3915" s="260">
        <v>3852</v>
      </c>
      <c r="C3915" s="259">
        <v>125.31722924938458</v>
      </c>
    </row>
    <row r="3916" spans="2:3" x14ac:dyDescent="0.25">
      <c r="B3916" s="260">
        <v>3853</v>
      </c>
      <c r="C3916" s="259">
        <v>83.009022315956429</v>
      </c>
    </row>
    <row r="3917" spans="2:3" x14ac:dyDescent="0.25">
      <c r="B3917" s="260">
        <v>3854</v>
      </c>
      <c r="C3917" s="259">
        <v>113.86322768283345</v>
      </c>
    </row>
    <row r="3918" spans="2:3" x14ac:dyDescent="0.25">
      <c r="B3918" s="260">
        <v>3855</v>
      </c>
      <c r="C3918" s="259">
        <v>125.43530617583369</v>
      </c>
    </row>
    <row r="3919" spans="2:3" x14ac:dyDescent="0.25">
      <c r="B3919" s="260">
        <v>3856</v>
      </c>
      <c r="C3919" s="259">
        <v>111.58621587030268</v>
      </c>
    </row>
    <row r="3920" spans="2:3" x14ac:dyDescent="0.25">
      <c r="B3920" s="260">
        <v>3857</v>
      </c>
      <c r="C3920" s="259">
        <v>127.61988801288878</v>
      </c>
    </row>
    <row r="3921" spans="2:3" x14ac:dyDescent="0.25">
      <c r="B3921" s="260">
        <v>3858</v>
      </c>
      <c r="C3921" s="259">
        <v>103.64851464249227</v>
      </c>
    </row>
    <row r="3922" spans="2:3" x14ac:dyDescent="0.25">
      <c r="B3922" s="260">
        <v>3859</v>
      </c>
      <c r="C3922" s="259">
        <v>42.341068345373344</v>
      </c>
    </row>
    <row r="3923" spans="2:3" x14ac:dyDescent="0.25">
      <c r="B3923" s="260">
        <v>3860</v>
      </c>
      <c r="C3923" s="259">
        <v>121.65197041059876</v>
      </c>
    </row>
    <row r="3924" spans="2:3" x14ac:dyDescent="0.25">
      <c r="B3924" s="260">
        <v>3861</v>
      </c>
      <c r="C3924" s="259">
        <v>117.66548340674424</v>
      </c>
    </row>
    <row r="3925" spans="2:3" x14ac:dyDescent="0.25">
      <c r="B3925" s="260">
        <v>3862</v>
      </c>
      <c r="C3925" s="259">
        <v>143.80928859012849</v>
      </c>
    </row>
    <row r="3926" spans="2:3" x14ac:dyDescent="0.25">
      <c r="B3926" s="260">
        <v>3863</v>
      </c>
      <c r="C3926" s="259">
        <v>131.81128081650857</v>
      </c>
    </row>
    <row r="3927" spans="2:3" x14ac:dyDescent="0.25">
      <c r="B3927" s="260">
        <v>3864</v>
      </c>
      <c r="C3927" s="259">
        <v>143.33810482406781</v>
      </c>
    </row>
    <row r="3928" spans="2:3" x14ac:dyDescent="0.25">
      <c r="B3928" s="260">
        <v>3865</v>
      </c>
      <c r="C3928" s="259">
        <v>97.090751395873099</v>
      </c>
    </row>
    <row r="3929" spans="2:3" x14ac:dyDescent="0.25">
      <c r="B3929" s="260">
        <v>3866</v>
      </c>
      <c r="C3929" s="259">
        <v>106.54467703661912</v>
      </c>
    </row>
    <row r="3930" spans="2:3" x14ac:dyDescent="0.25">
      <c r="B3930" s="260">
        <v>3867</v>
      </c>
      <c r="C3930" s="259">
        <v>146.22473919804742</v>
      </c>
    </row>
    <row r="3931" spans="2:3" x14ac:dyDescent="0.25">
      <c r="B3931" s="260">
        <v>3868</v>
      </c>
      <c r="C3931" s="259">
        <v>97.457755087213698</v>
      </c>
    </row>
    <row r="3932" spans="2:3" x14ac:dyDescent="0.25">
      <c r="B3932" s="260">
        <v>3869</v>
      </c>
      <c r="C3932" s="259">
        <v>111.4043546660961</v>
      </c>
    </row>
    <row r="3933" spans="2:3" x14ac:dyDescent="0.25">
      <c r="B3933" s="260">
        <v>3870</v>
      </c>
      <c r="C3933" s="259">
        <v>122.65975601645336</v>
      </c>
    </row>
    <row r="3934" spans="2:3" x14ac:dyDescent="0.25">
      <c r="B3934" s="260">
        <v>3871</v>
      </c>
      <c r="C3934" s="259">
        <v>136.18340809897632</v>
      </c>
    </row>
    <row r="3935" spans="2:3" x14ac:dyDescent="0.25">
      <c r="B3935" s="260">
        <v>3872</v>
      </c>
      <c r="C3935" s="259">
        <v>116.48549666765408</v>
      </c>
    </row>
    <row r="3936" spans="2:3" x14ac:dyDescent="0.25">
      <c r="B3936" s="260">
        <v>3873</v>
      </c>
      <c r="C3936" s="259">
        <v>102.63414447232046</v>
      </c>
    </row>
    <row r="3937" spans="2:3" x14ac:dyDescent="0.25">
      <c r="B3937" s="260">
        <v>3874</v>
      </c>
      <c r="C3937" s="259">
        <v>154.93140343142727</v>
      </c>
    </row>
    <row r="3938" spans="2:3" x14ac:dyDescent="0.25">
      <c r="B3938" s="260">
        <v>3875</v>
      </c>
      <c r="C3938" s="259">
        <v>102.58381152178782</v>
      </c>
    </row>
    <row r="3939" spans="2:3" x14ac:dyDescent="0.25">
      <c r="B3939" s="260">
        <v>3876</v>
      </c>
      <c r="C3939" s="259">
        <v>134.22926178446733</v>
      </c>
    </row>
    <row r="3940" spans="2:3" x14ac:dyDescent="0.25">
      <c r="B3940" s="260">
        <v>3877</v>
      </c>
      <c r="C3940" s="259">
        <v>101.90194268709016</v>
      </c>
    </row>
    <row r="3941" spans="2:3" x14ac:dyDescent="0.25">
      <c r="B3941" s="260">
        <v>3878</v>
      </c>
      <c r="C3941" s="259">
        <v>119.08613571803333</v>
      </c>
    </row>
    <row r="3942" spans="2:3" x14ac:dyDescent="0.25">
      <c r="B3942" s="260">
        <v>3879</v>
      </c>
      <c r="C3942" s="259">
        <v>72.896726437595873</v>
      </c>
    </row>
    <row r="3943" spans="2:3" x14ac:dyDescent="0.25">
      <c r="B3943" s="260">
        <v>3880</v>
      </c>
      <c r="C3943" s="259">
        <v>112.38032537461316</v>
      </c>
    </row>
    <row r="3944" spans="2:3" x14ac:dyDescent="0.25">
      <c r="B3944" s="260">
        <v>3881</v>
      </c>
      <c r="C3944" s="259">
        <v>138.86845908623798</v>
      </c>
    </row>
    <row r="3945" spans="2:3" x14ac:dyDescent="0.25">
      <c r="B3945" s="260">
        <v>3882</v>
      </c>
      <c r="C3945" s="259">
        <v>140.060723070997</v>
      </c>
    </row>
    <row r="3946" spans="2:3" x14ac:dyDescent="0.25">
      <c r="B3946" s="260">
        <v>3883</v>
      </c>
      <c r="C3946" s="259">
        <v>147.85315547452052</v>
      </c>
    </row>
    <row r="3947" spans="2:3" x14ac:dyDescent="0.25">
      <c r="B3947" s="260">
        <v>3884</v>
      </c>
      <c r="C3947" s="259">
        <v>133.28636026766404</v>
      </c>
    </row>
    <row r="3948" spans="2:3" x14ac:dyDescent="0.25">
      <c r="B3948" s="260">
        <v>3885</v>
      </c>
      <c r="C3948" s="259">
        <v>101.47144097526673</v>
      </c>
    </row>
    <row r="3949" spans="2:3" x14ac:dyDescent="0.25">
      <c r="B3949" s="260">
        <v>3886</v>
      </c>
      <c r="C3949" s="259">
        <v>157.54642023490371</v>
      </c>
    </row>
    <row r="3950" spans="2:3" x14ac:dyDescent="0.25">
      <c r="B3950" s="260">
        <v>3887</v>
      </c>
      <c r="C3950" s="259">
        <v>119.62220894655572</v>
      </c>
    </row>
    <row r="3951" spans="2:3" x14ac:dyDescent="0.25">
      <c r="B3951" s="260">
        <v>3888</v>
      </c>
      <c r="C3951" s="259">
        <v>133.06578092401352</v>
      </c>
    </row>
    <row r="3952" spans="2:3" x14ac:dyDescent="0.25">
      <c r="B3952" s="260">
        <v>3889</v>
      </c>
      <c r="C3952" s="259">
        <v>105.67527689767893</v>
      </c>
    </row>
    <row r="3953" spans="2:3" x14ac:dyDescent="0.25">
      <c r="B3953" s="260">
        <v>3890</v>
      </c>
      <c r="C3953" s="259">
        <v>104.37646342162462</v>
      </c>
    </row>
    <row r="3954" spans="2:3" x14ac:dyDescent="0.25">
      <c r="B3954" s="260">
        <v>3891</v>
      </c>
      <c r="C3954" s="259">
        <v>166.90921536516981</v>
      </c>
    </row>
    <row r="3955" spans="2:3" x14ac:dyDescent="0.25">
      <c r="B3955" s="260">
        <v>3892</v>
      </c>
      <c r="C3955" s="259">
        <v>174.90630298242741</v>
      </c>
    </row>
    <row r="3956" spans="2:3" x14ac:dyDescent="0.25">
      <c r="B3956" s="260">
        <v>3893</v>
      </c>
      <c r="C3956" s="259">
        <v>126.59308700111541</v>
      </c>
    </row>
    <row r="3957" spans="2:3" x14ac:dyDescent="0.25">
      <c r="B3957" s="260">
        <v>3894</v>
      </c>
      <c r="C3957" s="259">
        <v>122.34999275761596</v>
      </c>
    </row>
    <row r="3958" spans="2:3" x14ac:dyDescent="0.25">
      <c r="B3958" s="260">
        <v>3895</v>
      </c>
      <c r="C3958" s="259">
        <v>119.65817663558252</v>
      </c>
    </row>
    <row r="3959" spans="2:3" x14ac:dyDescent="0.25">
      <c r="B3959" s="260">
        <v>3896</v>
      </c>
      <c r="C3959" s="259">
        <v>139.61604670696482</v>
      </c>
    </row>
    <row r="3960" spans="2:3" x14ac:dyDescent="0.25">
      <c r="B3960" s="260">
        <v>3897</v>
      </c>
      <c r="C3960" s="259">
        <v>150.64372232047819</v>
      </c>
    </row>
    <row r="3961" spans="2:3" x14ac:dyDescent="0.25">
      <c r="B3961" s="260">
        <v>3898</v>
      </c>
      <c r="C3961" s="259">
        <v>81.327633975605792</v>
      </c>
    </row>
    <row r="3962" spans="2:3" x14ac:dyDescent="0.25">
      <c r="B3962" s="260">
        <v>3899</v>
      </c>
      <c r="C3962" s="259">
        <v>85.028022740279937</v>
      </c>
    </row>
    <row r="3963" spans="2:3" x14ac:dyDescent="0.25">
      <c r="B3963" s="260">
        <v>3900</v>
      </c>
      <c r="C3963" s="259">
        <v>109.53052812154179</v>
      </c>
    </row>
    <row r="3964" spans="2:3" x14ac:dyDescent="0.25">
      <c r="B3964" s="260">
        <v>3901</v>
      </c>
      <c r="C3964" s="259">
        <v>150.78517017236871</v>
      </c>
    </row>
    <row r="3965" spans="2:3" x14ac:dyDescent="0.25">
      <c r="B3965" s="260">
        <v>3902</v>
      </c>
      <c r="C3965" s="259">
        <v>135.06702834410723</v>
      </c>
    </row>
    <row r="3966" spans="2:3" x14ac:dyDescent="0.25">
      <c r="B3966" s="260">
        <v>3903</v>
      </c>
      <c r="C3966" s="259">
        <v>52.373327670964272</v>
      </c>
    </row>
    <row r="3967" spans="2:3" x14ac:dyDescent="0.25">
      <c r="B3967" s="260">
        <v>3904</v>
      </c>
      <c r="C3967" s="259">
        <v>85.70410649540888</v>
      </c>
    </row>
    <row r="3968" spans="2:3" x14ac:dyDescent="0.25">
      <c r="B3968" s="260">
        <v>3905</v>
      </c>
      <c r="C3968" s="259">
        <v>136.05872258937816</v>
      </c>
    </row>
    <row r="3969" spans="2:3" x14ac:dyDescent="0.25">
      <c r="B3969" s="260">
        <v>3906</v>
      </c>
      <c r="C3969" s="259">
        <v>128.74554830646525</v>
      </c>
    </row>
    <row r="3970" spans="2:3" x14ac:dyDescent="0.25">
      <c r="B3970" s="260">
        <v>3907</v>
      </c>
      <c r="C3970" s="259">
        <v>123.63208966811868</v>
      </c>
    </row>
    <row r="3971" spans="2:3" x14ac:dyDescent="0.25">
      <c r="B3971" s="260">
        <v>3908</v>
      </c>
      <c r="C3971" s="259">
        <v>130.11448370240947</v>
      </c>
    </row>
    <row r="3972" spans="2:3" x14ac:dyDescent="0.25">
      <c r="B3972" s="260">
        <v>3909</v>
      </c>
      <c r="C3972" s="259">
        <v>136.06197913047501</v>
      </c>
    </row>
    <row r="3973" spans="2:3" x14ac:dyDescent="0.25">
      <c r="B3973" s="260">
        <v>3910</v>
      </c>
      <c r="C3973" s="259">
        <v>132.87703542855593</v>
      </c>
    </row>
    <row r="3974" spans="2:3" x14ac:dyDescent="0.25">
      <c r="B3974" s="260">
        <v>3911</v>
      </c>
      <c r="C3974" s="259">
        <v>108.1547819237241</v>
      </c>
    </row>
    <row r="3975" spans="2:3" x14ac:dyDescent="0.25">
      <c r="B3975" s="260">
        <v>3912</v>
      </c>
      <c r="C3975" s="259">
        <v>115.46139776786644</v>
      </c>
    </row>
    <row r="3976" spans="2:3" x14ac:dyDescent="0.25">
      <c r="B3976" s="260">
        <v>3913</v>
      </c>
      <c r="C3976" s="259">
        <v>122.43640873832099</v>
      </c>
    </row>
    <row r="3977" spans="2:3" x14ac:dyDescent="0.25">
      <c r="B3977" s="260">
        <v>3914</v>
      </c>
      <c r="C3977" s="259">
        <v>109.57376858095026</v>
      </c>
    </row>
    <row r="3978" spans="2:3" x14ac:dyDescent="0.25">
      <c r="B3978" s="260">
        <v>3915</v>
      </c>
      <c r="C3978" s="259">
        <v>93.060007193584056</v>
      </c>
    </row>
    <row r="3979" spans="2:3" x14ac:dyDescent="0.25">
      <c r="B3979" s="260">
        <v>3916</v>
      </c>
      <c r="C3979" s="259">
        <v>106.27988004898026</v>
      </c>
    </row>
    <row r="3980" spans="2:3" x14ac:dyDescent="0.25">
      <c r="B3980" s="260">
        <v>3917</v>
      </c>
      <c r="C3980" s="259">
        <v>107.11042900048132</v>
      </c>
    </row>
    <row r="3981" spans="2:3" x14ac:dyDescent="0.25">
      <c r="B3981" s="260">
        <v>3918</v>
      </c>
      <c r="C3981" s="259">
        <v>129.87007368724062</v>
      </c>
    </row>
    <row r="3982" spans="2:3" x14ac:dyDescent="0.25">
      <c r="B3982" s="260">
        <v>3919</v>
      </c>
      <c r="C3982" s="259">
        <v>150.59101988603629</v>
      </c>
    </row>
    <row r="3983" spans="2:3" x14ac:dyDescent="0.25">
      <c r="B3983" s="260">
        <v>3920</v>
      </c>
      <c r="C3983" s="259">
        <v>136.86419336442529</v>
      </c>
    </row>
    <row r="3984" spans="2:3" x14ac:dyDescent="0.25">
      <c r="B3984" s="260">
        <v>3921</v>
      </c>
      <c r="C3984" s="259">
        <v>99.721883887223612</v>
      </c>
    </row>
    <row r="3985" spans="2:3" x14ac:dyDescent="0.25">
      <c r="B3985" s="260">
        <v>3922</v>
      </c>
      <c r="C3985" s="259">
        <v>112.1849395455059</v>
      </c>
    </row>
    <row r="3986" spans="2:3" x14ac:dyDescent="0.25">
      <c r="B3986" s="260">
        <v>3923</v>
      </c>
      <c r="C3986" s="259">
        <v>111.30461309565044</v>
      </c>
    </row>
    <row r="3987" spans="2:3" x14ac:dyDescent="0.25">
      <c r="B3987" s="260">
        <v>3924</v>
      </c>
      <c r="C3987" s="259">
        <v>87.663737205195901</v>
      </c>
    </row>
    <row r="3988" spans="2:3" x14ac:dyDescent="0.25">
      <c r="B3988" s="260">
        <v>3925</v>
      </c>
      <c r="C3988" s="259">
        <v>143.5892951835061</v>
      </c>
    </row>
    <row r="3989" spans="2:3" x14ac:dyDescent="0.25">
      <c r="B3989" s="260">
        <v>3926</v>
      </c>
      <c r="C3989" s="259">
        <v>155.17802490973611</v>
      </c>
    </row>
    <row r="3990" spans="2:3" x14ac:dyDescent="0.25">
      <c r="B3990" s="260">
        <v>3927</v>
      </c>
      <c r="C3990" s="259">
        <v>90.885511123669119</v>
      </c>
    </row>
    <row r="3991" spans="2:3" x14ac:dyDescent="0.25">
      <c r="B3991" s="260">
        <v>3928</v>
      </c>
      <c r="C3991" s="259">
        <v>131.00651798562674</v>
      </c>
    </row>
    <row r="3992" spans="2:3" x14ac:dyDescent="0.25">
      <c r="B3992" s="260">
        <v>3929</v>
      </c>
      <c r="C3992" s="259">
        <v>150.56094638985073</v>
      </c>
    </row>
    <row r="3993" spans="2:3" x14ac:dyDescent="0.25">
      <c r="B3993" s="260">
        <v>3930</v>
      </c>
      <c r="C3993" s="259">
        <v>114.07794628582724</v>
      </c>
    </row>
    <row r="3994" spans="2:3" x14ac:dyDescent="0.25">
      <c r="B3994" s="260">
        <v>3931</v>
      </c>
      <c r="C3994" s="259">
        <v>91.992600664833617</v>
      </c>
    </row>
    <row r="3995" spans="2:3" x14ac:dyDescent="0.25">
      <c r="B3995" s="260">
        <v>3932</v>
      </c>
      <c r="C3995" s="259">
        <v>123.91032452180538</v>
      </c>
    </row>
    <row r="3996" spans="2:3" x14ac:dyDescent="0.25">
      <c r="B3996" s="260">
        <v>3933</v>
      </c>
      <c r="C3996" s="259">
        <v>120.7500728391489</v>
      </c>
    </row>
    <row r="3997" spans="2:3" x14ac:dyDescent="0.25">
      <c r="B3997" s="260">
        <v>3934</v>
      </c>
      <c r="C3997" s="259">
        <v>143.96781681493044</v>
      </c>
    </row>
    <row r="3998" spans="2:3" x14ac:dyDescent="0.25">
      <c r="B3998" s="260">
        <v>3935</v>
      </c>
      <c r="C3998" s="259">
        <v>102.3968368377063</v>
      </c>
    </row>
    <row r="3999" spans="2:3" x14ac:dyDescent="0.25">
      <c r="B3999" s="260">
        <v>3936</v>
      </c>
      <c r="C3999" s="259">
        <v>125.16587528417161</v>
      </c>
    </row>
    <row r="4000" spans="2:3" x14ac:dyDescent="0.25">
      <c r="B4000" s="260">
        <v>3937</v>
      </c>
      <c r="C4000" s="259">
        <v>131.36600905629365</v>
      </c>
    </row>
    <row r="4001" spans="2:3" x14ac:dyDescent="0.25">
      <c r="B4001" s="260">
        <v>3938</v>
      </c>
      <c r="C4001" s="259">
        <v>112.03872914450875</v>
      </c>
    </row>
    <row r="4002" spans="2:3" x14ac:dyDescent="0.25">
      <c r="B4002" s="260">
        <v>3939</v>
      </c>
      <c r="C4002" s="259">
        <v>99.478029747497402</v>
      </c>
    </row>
    <row r="4003" spans="2:3" x14ac:dyDescent="0.25">
      <c r="B4003" s="260">
        <v>3940</v>
      </c>
      <c r="C4003" s="259">
        <v>123.21706731342786</v>
      </c>
    </row>
    <row r="4004" spans="2:3" x14ac:dyDescent="0.25">
      <c r="B4004" s="260">
        <v>3941</v>
      </c>
      <c r="C4004" s="259">
        <v>106.83745740959594</v>
      </c>
    </row>
    <row r="4005" spans="2:3" x14ac:dyDescent="0.25">
      <c r="B4005" s="260">
        <v>3942</v>
      </c>
      <c r="C4005" s="259">
        <v>119.92763188585421</v>
      </c>
    </row>
    <row r="4006" spans="2:3" x14ac:dyDescent="0.25">
      <c r="B4006" s="260">
        <v>3943</v>
      </c>
      <c r="C4006" s="259">
        <v>153.29359082529817</v>
      </c>
    </row>
    <row r="4007" spans="2:3" x14ac:dyDescent="0.25">
      <c r="B4007" s="260">
        <v>3944</v>
      </c>
      <c r="C4007" s="259">
        <v>151.43460455647798</v>
      </c>
    </row>
    <row r="4008" spans="2:3" x14ac:dyDescent="0.25">
      <c r="B4008" s="260">
        <v>3945</v>
      </c>
      <c r="C4008" s="259">
        <v>109.92247449092366</v>
      </c>
    </row>
    <row r="4009" spans="2:3" x14ac:dyDescent="0.25">
      <c r="B4009" s="260">
        <v>3946</v>
      </c>
      <c r="C4009" s="259">
        <v>141.82595183106349</v>
      </c>
    </row>
    <row r="4010" spans="2:3" x14ac:dyDescent="0.25">
      <c r="B4010" s="260">
        <v>3947</v>
      </c>
      <c r="C4010" s="259">
        <v>113.83110320869304</v>
      </c>
    </row>
    <row r="4011" spans="2:3" x14ac:dyDescent="0.25">
      <c r="B4011" s="260">
        <v>3948</v>
      </c>
      <c r="C4011" s="259">
        <v>112.77088390522309</v>
      </c>
    </row>
    <row r="4012" spans="2:3" x14ac:dyDescent="0.25">
      <c r="B4012" s="260">
        <v>3949</v>
      </c>
      <c r="C4012" s="259">
        <v>138.81553284254838</v>
      </c>
    </row>
    <row r="4013" spans="2:3" x14ac:dyDescent="0.25">
      <c r="B4013" s="260">
        <v>3950</v>
      </c>
      <c r="C4013" s="259">
        <v>127.68738826426926</v>
      </c>
    </row>
    <row r="4014" spans="2:3" x14ac:dyDescent="0.25">
      <c r="B4014" s="260">
        <v>3951</v>
      </c>
      <c r="C4014" s="259">
        <v>146.00608398292198</v>
      </c>
    </row>
    <row r="4015" spans="2:3" x14ac:dyDescent="0.25">
      <c r="B4015" s="260">
        <v>3952</v>
      </c>
      <c r="C4015" s="259">
        <v>114.92085376671372</v>
      </c>
    </row>
    <row r="4016" spans="2:3" x14ac:dyDescent="0.25">
      <c r="B4016" s="260">
        <v>3953</v>
      </c>
      <c r="C4016" s="259">
        <v>125.77347970516225</v>
      </c>
    </row>
    <row r="4017" spans="2:3" x14ac:dyDescent="0.25">
      <c r="B4017" s="260">
        <v>3954</v>
      </c>
      <c r="C4017" s="259">
        <v>103.95616952541612</v>
      </c>
    </row>
    <row r="4018" spans="2:3" x14ac:dyDescent="0.25">
      <c r="B4018" s="260">
        <v>3955</v>
      </c>
      <c r="C4018" s="259">
        <v>140.08865780251404</v>
      </c>
    </row>
    <row r="4019" spans="2:3" x14ac:dyDescent="0.25">
      <c r="B4019" s="260">
        <v>3956</v>
      </c>
      <c r="C4019" s="259">
        <v>123.93478692764474</v>
      </c>
    </row>
    <row r="4020" spans="2:3" x14ac:dyDescent="0.25">
      <c r="B4020" s="260">
        <v>3957</v>
      </c>
      <c r="C4020" s="259">
        <v>141.86197858637817</v>
      </c>
    </row>
    <row r="4021" spans="2:3" x14ac:dyDescent="0.25">
      <c r="B4021" s="260">
        <v>3958</v>
      </c>
      <c r="C4021" s="259">
        <v>94.667702993800134</v>
      </c>
    </row>
    <row r="4022" spans="2:3" x14ac:dyDescent="0.25">
      <c r="B4022" s="260">
        <v>3959</v>
      </c>
      <c r="C4022" s="259">
        <v>157.30237177365183</v>
      </c>
    </row>
    <row r="4023" spans="2:3" x14ac:dyDescent="0.25">
      <c r="B4023" s="260">
        <v>3960</v>
      </c>
      <c r="C4023" s="259">
        <v>147.3561600277686</v>
      </c>
    </row>
    <row r="4024" spans="2:3" x14ac:dyDescent="0.25">
      <c r="B4024" s="260">
        <v>3961</v>
      </c>
      <c r="C4024" s="259">
        <v>123.73612033300223</v>
      </c>
    </row>
    <row r="4025" spans="2:3" x14ac:dyDescent="0.25">
      <c r="B4025" s="260">
        <v>3962</v>
      </c>
      <c r="C4025" s="259">
        <v>158.11143696413487</v>
      </c>
    </row>
    <row r="4026" spans="2:3" x14ac:dyDescent="0.25">
      <c r="B4026" s="260">
        <v>3963</v>
      </c>
      <c r="C4026" s="259">
        <v>78.157374633372342</v>
      </c>
    </row>
    <row r="4027" spans="2:3" x14ac:dyDescent="0.25">
      <c r="B4027" s="260">
        <v>3964</v>
      </c>
      <c r="C4027" s="259">
        <v>96.296110339884365</v>
      </c>
    </row>
    <row r="4028" spans="2:3" x14ac:dyDescent="0.25">
      <c r="B4028" s="260">
        <v>3965</v>
      </c>
      <c r="C4028" s="259">
        <v>135.94757888463167</v>
      </c>
    </row>
    <row r="4029" spans="2:3" x14ac:dyDescent="0.25">
      <c r="B4029" s="260">
        <v>3966</v>
      </c>
      <c r="C4029" s="259">
        <v>123.15589449199243</v>
      </c>
    </row>
    <row r="4030" spans="2:3" x14ac:dyDescent="0.25">
      <c r="B4030" s="260">
        <v>3967</v>
      </c>
      <c r="C4030" s="259">
        <v>95.412180155708143</v>
      </c>
    </row>
    <row r="4031" spans="2:3" x14ac:dyDescent="0.25">
      <c r="B4031" s="260">
        <v>3968</v>
      </c>
      <c r="C4031" s="259">
        <v>141.87440968643193</v>
      </c>
    </row>
    <row r="4032" spans="2:3" x14ac:dyDescent="0.25">
      <c r="B4032" s="260">
        <v>3969</v>
      </c>
      <c r="C4032" s="259">
        <v>109.2933585114904</v>
      </c>
    </row>
    <row r="4033" spans="2:3" x14ac:dyDescent="0.25">
      <c r="B4033" s="260">
        <v>3970</v>
      </c>
      <c r="C4033" s="259">
        <v>133.13343394230643</v>
      </c>
    </row>
    <row r="4034" spans="2:3" x14ac:dyDescent="0.25">
      <c r="B4034" s="260">
        <v>3971</v>
      </c>
      <c r="C4034" s="259">
        <v>124.39348272362264</v>
      </c>
    </row>
    <row r="4035" spans="2:3" x14ac:dyDescent="0.25">
      <c r="B4035" s="260">
        <v>3972</v>
      </c>
      <c r="C4035" s="259">
        <v>122.23581678850105</v>
      </c>
    </row>
    <row r="4036" spans="2:3" x14ac:dyDescent="0.25">
      <c r="B4036" s="260">
        <v>3973</v>
      </c>
      <c r="C4036" s="259">
        <v>170.65991535017417</v>
      </c>
    </row>
    <row r="4037" spans="2:3" x14ac:dyDescent="0.25">
      <c r="B4037" s="260">
        <v>3974</v>
      </c>
      <c r="C4037" s="259">
        <v>83.63547551403434</v>
      </c>
    </row>
    <row r="4038" spans="2:3" x14ac:dyDescent="0.25">
      <c r="B4038" s="260">
        <v>3975</v>
      </c>
      <c r="C4038" s="259">
        <v>126.98996713797278</v>
      </c>
    </row>
    <row r="4039" spans="2:3" x14ac:dyDescent="0.25">
      <c r="B4039" s="260">
        <v>3976</v>
      </c>
      <c r="C4039" s="259">
        <v>147.91579264472466</v>
      </c>
    </row>
    <row r="4040" spans="2:3" x14ac:dyDescent="0.25">
      <c r="B4040" s="260">
        <v>3977</v>
      </c>
      <c r="C4040" s="259">
        <v>102.86735347736602</v>
      </c>
    </row>
    <row r="4041" spans="2:3" x14ac:dyDescent="0.25">
      <c r="B4041" s="260">
        <v>3978</v>
      </c>
      <c r="C4041" s="259">
        <v>144.23656485169366</v>
      </c>
    </row>
    <row r="4042" spans="2:3" x14ac:dyDescent="0.25">
      <c r="B4042" s="260">
        <v>3979</v>
      </c>
      <c r="C4042" s="259">
        <v>131.73035285093411</v>
      </c>
    </row>
    <row r="4043" spans="2:3" x14ac:dyDescent="0.25">
      <c r="B4043" s="260">
        <v>3980</v>
      </c>
      <c r="C4043" s="259">
        <v>134.28983704903004</v>
      </c>
    </row>
    <row r="4044" spans="2:3" x14ac:dyDescent="0.25">
      <c r="B4044" s="260">
        <v>3981</v>
      </c>
      <c r="C4044" s="259">
        <v>136.51745647465299</v>
      </c>
    </row>
    <row r="4045" spans="2:3" x14ac:dyDescent="0.25">
      <c r="B4045" s="260">
        <v>3982</v>
      </c>
      <c r="C4045" s="259">
        <v>160.18423571395695</v>
      </c>
    </row>
    <row r="4046" spans="2:3" x14ac:dyDescent="0.25">
      <c r="B4046" s="260">
        <v>3983</v>
      </c>
      <c r="C4046" s="259">
        <v>123.14968510712346</v>
      </c>
    </row>
    <row r="4047" spans="2:3" x14ac:dyDescent="0.25">
      <c r="B4047" s="260">
        <v>3984</v>
      </c>
      <c r="C4047" s="259">
        <v>166.4185816696567</v>
      </c>
    </row>
    <row r="4048" spans="2:3" x14ac:dyDescent="0.25">
      <c r="B4048" s="260">
        <v>3985</v>
      </c>
      <c r="C4048" s="259">
        <v>100.03121584198419</v>
      </c>
    </row>
    <row r="4049" spans="2:3" x14ac:dyDescent="0.25">
      <c r="B4049" s="260">
        <v>3986</v>
      </c>
      <c r="C4049" s="259">
        <v>121.86073872351317</v>
      </c>
    </row>
    <row r="4050" spans="2:3" x14ac:dyDescent="0.25">
      <c r="B4050" s="260">
        <v>3987</v>
      </c>
      <c r="C4050" s="259">
        <v>130.48719217748683</v>
      </c>
    </row>
    <row r="4051" spans="2:3" x14ac:dyDescent="0.25">
      <c r="B4051" s="260">
        <v>3988</v>
      </c>
      <c r="C4051" s="259">
        <v>92.184125834360358</v>
      </c>
    </row>
    <row r="4052" spans="2:3" x14ac:dyDescent="0.25">
      <c r="B4052" s="260">
        <v>3989</v>
      </c>
      <c r="C4052" s="259">
        <v>109.88819657786257</v>
      </c>
    </row>
    <row r="4053" spans="2:3" x14ac:dyDescent="0.25">
      <c r="B4053" s="260">
        <v>3990</v>
      </c>
      <c r="C4053" s="259">
        <v>164.92743110006268</v>
      </c>
    </row>
    <row r="4054" spans="2:3" x14ac:dyDescent="0.25">
      <c r="B4054" s="260">
        <v>3991</v>
      </c>
      <c r="C4054" s="259">
        <v>111.00931468823768</v>
      </c>
    </row>
    <row r="4055" spans="2:3" x14ac:dyDescent="0.25">
      <c r="B4055" s="260">
        <v>3992</v>
      </c>
      <c r="C4055" s="259">
        <v>93.51480371118663</v>
      </c>
    </row>
    <row r="4056" spans="2:3" x14ac:dyDescent="0.25">
      <c r="B4056" s="260">
        <v>3993</v>
      </c>
      <c r="C4056" s="259">
        <v>120.6608869391163</v>
      </c>
    </row>
    <row r="4057" spans="2:3" x14ac:dyDescent="0.25">
      <c r="B4057" s="260">
        <v>3994</v>
      </c>
      <c r="C4057" s="259">
        <v>142.99050767782944</v>
      </c>
    </row>
    <row r="4058" spans="2:3" x14ac:dyDescent="0.25">
      <c r="B4058" s="260">
        <v>3995</v>
      </c>
      <c r="C4058" s="259">
        <v>71.4915220824969</v>
      </c>
    </row>
    <row r="4059" spans="2:3" x14ac:dyDescent="0.25">
      <c r="B4059" s="260">
        <v>3996</v>
      </c>
      <c r="C4059" s="259">
        <v>106.49294344742415</v>
      </c>
    </row>
    <row r="4060" spans="2:3" x14ac:dyDescent="0.25">
      <c r="B4060" s="260">
        <v>3997</v>
      </c>
      <c r="C4060" s="259">
        <v>123.38476860470946</v>
      </c>
    </row>
    <row r="4061" spans="2:3" x14ac:dyDescent="0.25">
      <c r="B4061" s="260">
        <v>3998</v>
      </c>
      <c r="C4061" s="259">
        <v>97.981985733643768</v>
      </c>
    </row>
    <row r="4062" spans="2:3" x14ac:dyDescent="0.25">
      <c r="B4062" s="260">
        <v>3999</v>
      </c>
      <c r="C4062" s="259">
        <v>107.88279604399656</v>
      </c>
    </row>
    <row r="4063" spans="2:3" x14ac:dyDescent="0.25">
      <c r="B4063" s="260">
        <v>4000</v>
      </c>
      <c r="C4063" s="259">
        <v>120.46724274850015</v>
      </c>
    </row>
    <row r="4064" spans="2:3" x14ac:dyDescent="0.25">
      <c r="B4064" s="260">
        <v>4001</v>
      </c>
      <c r="C4064" s="259">
        <v>73.508264443187528</v>
      </c>
    </row>
    <row r="4065" spans="2:3" x14ac:dyDescent="0.25">
      <c r="B4065" s="260">
        <v>4002</v>
      </c>
      <c r="C4065" s="259">
        <v>117.11518146384041</v>
      </c>
    </row>
    <row r="4066" spans="2:3" x14ac:dyDescent="0.25">
      <c r="B4066" s="260">
        <v>4003</v>
      </c>
      <c r="C4066" s="259">
        <v>142.84912036664309</v>
      </c>
    </row>
    <row r="4067" spans="2:3" x14ac:dyDescent="0.25">
      <c r="B4067" s="260">
        <v>4004</v>
      </c>
      <c r="C4067" s="259">
        <v>110.05016814576292</v>
      </c>
    </row>
    <row r="4068" spans="2:3" x14ac:dyDescent="0.25">
      <c r="B4068" s="260">
        <v>4005</v>
      </c>
      <c r="C4068" s="259">
        <v>97.813574779688793</v>
      </c>
    </row>
    <row r="4069" spans="2:3" x14ac:dyDescent="0.25">
      <c r="B4069" s="260">
        <v>4006</v>
      </c>
      <c r="C4069" s="259">
        <v>138.75632875257864</v>
      </c>
    </row>
    <row r="4070" spans="2:3" x14ac:dyDescent="0.25">
      <c r="B4070" s="260">
        <v>4007</v>
      </c>
      <c r="C4070" s="259">
        <v>110.88568513393085</v>
      </c>
    </row>
    <row r="4071" spans="2:3" x14ac:dyDescent="0.25">
      <c r="B4071" s="260">
        <v>4008</v>
      </c>
      <c r="C4071" s="259">
        <v>131.89496966409297</v>
      </c>
    </row>
    <row r="4072" spans="2:3" x14ac:dyDescent="0.25">
      <c r="B4072" s="260">
        <v>4009</v>
      </c>
      <c r="C4072" s="259">
        <v>118.29816371399781</v>
      </c>
    </row>
    <row r="4073" spans="2:3" x14ac:dyDescent="0.25">
      <c r="B4073" s="260">
        <v>4010</v>
      </c>
      <c r="C4073" s="259">
        <v>144.04677926656896</v>
      </c>
    </row>
    <row r="4074" spans="2:3" x14ac:dyDescent="0.25">
      <c r="B4074" s="260">
        <v>4011</v>
      </c>
      <c r="C4074" s="259">
        <v>109.13429162432399</v>
      </c>
    </row>
    <row r="4075" spans="2:3" x14ac:dyDescent="0.25">
      <c r="B4075" s="260">
        <v>4012</v>
      </c>
      <c r="C4075" s="259">
        <v>118.98885547186889</v>
      </c>
    </row>
    <row r="4076" spans="2:3" x14ac:dyDescent="0.25">
      <c r="B4076" s="260">
        <v>4013</v>
      </c>
      <c r="C4076" s="259">
        <v>134.01073210509384</v>
      </c>
    </row>
    <row r="4077" spans="2:3" x14ac:dyDescent="0.25">
      <c r="B4077" s="260">
        <v>4014</v>
      </c>
      <c r="C4077" s="259">
        <v>111.67312935455672</v>
      </c>
    </row>
    <row r="4078" spans="2:3" x14ac:dyDescent="0.25">
      <c r="B4078" s="260">
        <v>4015</v>
      </c>
      <c r="C4078" s="259">
        <v>94.117040484649564</v>
      </c>
    </row>
    <row r="4079" spans="2:3" x14ac:dyDescent="0.25">
      <c r="B4079" s="260">
        <v>4016</v>
      </c>
      <c r="C4079" s="259">
        <v>72.353423040696725</v>
      </c>
    </row>
    <row r="4080" spans="2:3" x14ac:dyDescent="0.25">
      <c r="B4080" s="260">
        <v>4017</v>
      </c>
      <c r="C4080" s="259">
        <v>111.0826704134609</v>
      </c>
    </row>
    <row r="4081" spans="2:3" x14ac:dyDescent="0.25">
      <c r="B4081" s="260">
        <v>4018</v>
      </c>
      <c r="C4081" s="259">
        <v>170.00502168040609</v>
      </c>
    </row>
    <row r="4082" spans="2:3" x14ac:dyDescent="0.25">
      <c r="B4082" s="260">
        <v>4019</v>
      </c>
      <c r="C4082" s="259">
        <v>140.53687033862951</v>
      </c>
    </row>
    <row r="4083" spans="2:3" x14ac:dyDescent="0.25">
      <c r="B4083" s="260">
        <v>4020</v>
      </c>
      <c r="C4083" s="259">
        <v>132.50512491128967</v>
      </c>
    </row>
    <row r="4084" spans="2:3" x14ac:dyDescent="0.25">
      <c r="B4084" s="260">
        <v>4021</v>
      </c>
      <c r="C4084" s="259">
        <v>95.171108267396548</v>
      </c>
    </row>
    <row r="4085" spans="2:3" x14ac:dyDescent="0.25">
      <c r="B4085" s="260">
        <v>4022</v>
      </c>
      <c r="C4085" s="259">
        <v>130.58189857438927</v>
      </c>
    </row>
    <row r="4086" spans="2:3" x14ac:dyDescent="0.25">
      <c r="B4086" s="260">
        <v>4023</v>
      </c>
      <c r="C4086" s="259">
        <v>117.86413079540003</v>
      </c>
    </row>
    <row r="4087" spans="2:3" x14ac:dyDescent="0.25">
      <c r="B4087" s="260">
        <v>4024</v>
      </c>
      <c r="C4087" s="259">
        <v>80.95831850084852</v>
      </c>
    </row>
    <row r="4088" spans="2:3" x14ac:dyDescent="0.25">
      <c r="B4088" s="260">
        <v>4025</v>
      </c>
      <c r="C4088" s="259">
        <v>152.86180183239262</v>
      </c>
    </row>
    <row r="4089" spans="2:3" x14ac:dyDescent="0.25">
      <c r="B4089" s="260">
        <v>4026</v>
      </c>
      <c r="C4089" s="259">
        <v>116.96727010784005</v>
      </c>
    </row>
    <row r="4090" spans="2:3" x14ac:dyDescent="0.25">
      <c r="B4090" s="260">
        <v>4027</v>
      </c>
      <c r="C4090" s="259">
        <v>152.15839036881218</v>
      </c>
    </row>
    <row r="4091" spans="2:3" x14ac:dyDescent="0.25">
      <c r="B4091" s="260">
        <v>4028</v>
      </c>
      <c r="C4091" s="259">
        <v>77.929839792014292</v>
      </c>
    </row>
    <row r="4092" spans="2:3" x14ac:dyDescent="0.25">
      <c r="B4092" s="260">
        <v>4029</v>
      </c>
      <c r="C4092" s="259">
        <v>169.53423514907848</v>
      </c>
    </row>
    <row r="4093" spans="2:3" x14ac:dyDescent="0.25">
      <c r="B4093" s="260">
        <v>4030</v>
      </c>
      <c r="C4093" s="259">
        <v>128.42272575129837</v>
      </c>
    </row>
    <row r="4094" spans="2:3" x14ac:dyDescent="0.25">
      <c r="B4094" s="260">
        <v>4031</v>
      </c>
      <c r="C4094" s="259">
        <v>118.75970094891163</v>
      </c>
    </row>
    <row r="4095" spans="2:3" x14ac:dyDescent="0.25">
      <c r="B4095" s="260">
        <v>4032</v>
      </c>
      <c r="C4095" s="259">
        <v>100.93998648706831</v>
      </c>
    </row>
    <row r="4096" spans="2:3" x14ac:dyDescent="0.25">
      <c r="B4096" s="260">
        <v>4033</v>
      </c>
      <c r="C4096" s="259">
        <v>105.70715733142181</v>
      </c>
    </row>
    <row r="4097" spans="2:3" x14ac:dyDescent="0.25">
      <c r="B4097" s="260">
        <v>4034</v>
      </c>
      <c r="C4097" s="259">
        <v>109.59314618927186</v>
      </c>
    </row>
    <row r="4098" spans="2:3" x14ac:dyDescent="0.25">
      <c r="B4098" s="260">
        <v>4035</v>
      </c>
      <c r="C4098" s="259">
        <v>154.9704718198098</v>
      </c>
    </row>
    <row r="4099" spans="2:3" x14ac:dyDescent="0.25">
      <c r="B4099" s="260">
        <v>4036</v>
      </c>
      <c r="C4099" s="259">
        <v>99.537205094306756</v>
      </c>
    </row>
    <row r="4100" spans="2:3" x14ac:dyDescent="0.25">
      <c r="B4100" s="260">
        <v>4037</v>
      </c>
      <c r="C4100" s="259">
        <v>134.72895068082485</v>
      </c>
    </row>
    <row r="4101" spans="2:3" x14ac:dyDescent="0.25">
      <c r="B4101" s="260">
        <v>4038</v>
      </c>
      <c r="C4101" s="259">
        <v>151.78688080152784</v>
      </c>
    </row>
    <row r="4102" spans="2:3" x14ac:dyDescent="0.25">
      <c r="B4102" s="260">
        <v>4039</v>
      </c>
      <c r="C4102" s="259">
        <v>96.846676831545551</v>
      </c>
    </row>
    <row r="4103" spans="2:3" x14ac:dyDescent="0.25">
      <c r="B4103" s="260">
        <v>4040</v>
      </c>
      <c r="C4103" s="259">
        <v>109.91429724288892</v>
      </c>
    </row>
    <row r="4104" spans="2:3" x14ac:dyDescent="0.25">
      <c r="B4104" s="260">
        <v>4041</v>
      </c>
      <c r="C4104" s="259">
        <v>104.97598861922071</v>
      </c>
    </row>
    <row r="4105" spans="2:3" x14ac:dyDescent="0.25">
      <c r="B4105" s="260">
        <v>4042</v>
      </c>
      <c r="C4105" s="259">
        <v>113.24110721084688</v>
      </c>
    </row>
    <row r="4106" spans="2:3" x14ac:dyDescent="0.25">
      <c r="B4106" s="260">
        <v>4043</v>
      </c>
      <c r="C4106" s="259">
        <v>147.01531573243491</v>
      </c>
    </row>
    <row r="4107" spans="2:3" x14ac:dyDescent="0.25">
      <c r="B4107" s="260">
        <v>4044</v>
      </c>
      <c r="C4107" s="259">
        <v>107.85752465243073</v>
      </c>
    </row>
    <row r="4108" spans="2:3" x14ac:dyDescent="0.25">
      <c r="B4108" s="260">
        <v>4045</v>
      </c>
      <c r="C4108" s="259">
        <v>132.93475574657549</v>
      </c>
    </row>
    <row r="4109" spans="2:3" x14ac:dyDescent="0.25">
      <c r="B4109" s="260">
        <v>4046</v>
      </c>
      <c r="C4109" s="259">
        <v>105.50162747328162</v>
      </c>
    </row>
    <row r="4110" spans="2:3" x14ac:dyDescent="0.25">
      <c r="B4110" s="260">
        <v>4047</v>
      </c>
      <c r="C4110" s="259">
        <v>103.80786018694725</v>
      </c>
    </row>
    <row r="4111" spans="2:3" x14ac:dyDescent="0.25">
      <c r="B4111" s="260">
        <v>4048</v>
      </c>
      <c r="C4111" s="259">
        <v>116.96054535636226</v>
      </c>
    </row>
    <row r="4112" spans="2:3" x14ac:dyDescent="0.25">
      <c r="B4112" s="260">
        <v>4049</v>
      </c>
      <c r="C4112" s="259">
        <v>132.94047662925141</v>
      </c>
    </row>
    <row r="4113" spans="2:3" x14ac:dyDescent="0.25">
      <c r="B4113" s="260">
        <v>4050</v>
      </c>
      <c r="C4113" s="259">
        <v>105.7974928225842</v>
      </c>
    </row>
    <row r="4114" spans="2:3" x14ac:dyDescent="0.25">
      <c r="B4114" s="260">
        <v>4051</v>
      </c>
      <c r="C4114" s="259">
        <v>146.08401423723683</v>
      </c>
    </row>
    <row r="4115" spans="2:3" x14ac:dyDescent="0.25">
      <c r="B4115" s="260">
        <v>4052</v>
      </c>
      <c r="C4115" s="259">
        <v>119.04186399253422</v>
      </c>
    </row>
    <row r="4116" spans="2:3" x14ac:dyDescent="0.25">
      <c r="B4116" s="260">
        <v>4053</v>
      </c>
      <c r="C4116" s="259">
        <v>108.29320264945746</v>
      </c>
    </row>
    <row r="4117" spans="2:3" x14ac:dyDescent="0.25">
      <c r="B4117" s="260">
        <v>4054</v>
      </c>
      <c r="C4117" s="259">
        <v>110.28098013593895</v>
      </c>
    </row>
    <row r="4118" spans="2:3" x14ac:dyDescent="0.25">
      <c r="B4118" s="260">
        <v>4055</v>
      </c>
      <c r="C4118" s="259">
        <v>89.192151175947515</v>
      </c>
    </row>
    <row r="4119" spans="2:3" x14ac:dyDescent="0.25">
      <c r="B4119" s="260">
        <v>4056</v>
      </c>
      <c r="C4119" s="259">
        <v>58.213112884011963</v>
      </c>
    </row>
    <row r="4120" spans="2:3" x14ac:dyDescent="0.25">
      <c r="B4120" s="260">
        <v>4057</v>
      </c>
      <c r="C4120" s="259">
        <v>161.6506307064769</v>
      </c>
    </row>
    <row r="4121" spans="2:3" x14ac:dyDescent="0.25">
      <c r="B4121" s="260">
        <v>4058</v>
      </c>
      <c r="C4121" s="259">
        <v>124.55896972360537</v>
      </c>
    </row>
    <row r="4122" spans="2:3" x14ac:dyDescent="0.25">
      <c r="B4122" s="260">
        <v>4059</v>
      </c>
      <c r="C4122" s="259">
        <v>40.133511470747251</v>
      </c>
    </row>
    <row r="4123" spans="2:3" x14ac:dyDescent="0.25">
      <c r="B4123" s="260">
        <v>4060</v>
      </c>
      <c r="C4123" s="259">
        <v>131.6102494998816</v>
      </c>
    </row>
    <row r="4124" spans="2:3" x14ac:dyDescent="0.25">
      <c r="B4124" s="260">
        <v>4061</v>
      </c>
      <c r="C4124" s="259">
        <v>121.11420766538183</v>
      </c>
    </row>
    <row r="4125" spans="2:3" x14ac:dyDescent="0.25">
      <c r="B4125" s="260">
        <v>4062</v>
      </c>
      <c r="C4125" s="259">
        <v>115.99782005168768</v>
      </c>
    </row>
    <row r="4126" spans="2:3" x14ac:dyDescent="0.25">
      <c r="B4126" s="260">
        <v>4063</v>
      </c>
      <c r="C4126" s="259">
        <v>140.95249774309249</v>
      </c>
    </row>
    <row r="4127" spans="2:3" x14ac:dyDescent="0.25">
      <c r="B4127" s="260">
        <v>4064</v>
      </c>
      <c r="C4127" s="259">
        <v>92.022798552392288</v>
      </c>
    </row>
    <row r="4128" spans="2:3" x14ac:dyDescent="0.25">
      <c r="B4128" s="260">
        <v>4065</v>
      </c>
      <c r="C4128" s="259">
        <v>97.085359611477699</v>
      </c>
    </row>
    <row r="4129" spans="2:3" x14ac:dyDescent="0.25">
      <c r="B4129" s="260">
        <v>4066</v>
      </c>
      <c r="C4129" s="259">
        <v>120.38869288791581</v>
      </c>
    </row>
    <row r="4130" spans="2:3" x14ac:dyDescent="0.25">
      <c r="B4130" s="260">
        <v>4067</v>
      </c>
      <c r="C4130" s="259">
        <v>115.91788207376804</v>
      </c>
    </row>
    <row r="4131" spans="2:3" x14ac:dyDescent="0.25">
      <c r="B4131" s="260">
        <v>4068</v>
      </c>
      <c r="C4131" s="259">
        <v>75.908880605209717</v>
      </c>
    </row>
    <row r="4132" spans="2:3" x14ac:dyDescent="0.25">
      <c r="B4132" s="260">
        <v>4069</v>
      </c>
      <c r="C4132" s="259">
        <v>117.21577842376244</v>
      </c>
    </row>
    <row r="4133" spans="2:3" x14ac:dyDescent="0.25">
      <c r="B4133" s="260">
        <v>4070</v>
      </c>
      <c r="C4133" s="259">
        <v>108.47685458515259</v>
      </c>
    </row>
    <row r="4134" spans="2:3" x14ac:dyDescent="0.25">
      <c r="B4134" s="260">
        <v>4071</v>
      </c>
      <c r="C4134" s="259">
        <v>102.84183426371041</v>
      </c>
    </row>
    <row r="4135" spans="2:3" x14ac:dyDescent="0.25">
      <c r="B4135" s="260">
        <v>4072</v>
      </c>
      <c r="C4135" s="259">
        <v>135.08484265198922</v>
      </c>
    </row>
    <row r="4136" spans="2:3" x14ac:dyDescent="0.25">
      <c r="B4136" s="260">
        <v>4073</v>
      </c>
      <c r="C4136" s="259">
        <v>131.51612608799391</v>
      </c>
    </row>
    <row r="4137" spans="2:3" x14ac:dyDescent="0.25">
      <c r="B4137" s="260">
        <v>4074</v>
      </c>
      <c r="C4137" s="259">
        <v>176.22128903899664</v>
      </c>
    </row>
    <row r="4138" spans="2:3" x14ac:dyDescent="0.25">
      <c r="B4138" s="260">
        <v>4075</v>
      </c>
      <c r="C4138" s="259">
        <v>137.59556436533441</v>
      </c>
    </row>
    <row r="4139" spans="2:3" x14ac:dyDescent="0.25">
      <c r="B4139" s="260">
        <v>4076</v>
      </c>
      <c r="C4139" s="259">
        <v>125.25384738521552</v>
      </c>
    </row>
    <row r="4140" spans="2:3" x14ac:dyDescent="0.25">
      <c r="B4140" s="260">
        <v>4077</v>
      </c>
      <c r="C4140" s="259">
        <v>138.43554230898803</v>
      </c>
    </row>
    <row r="4141" spans="2:3" x14ac:dyDescent="0.25">
      <c r="B4141" s="260">
        <v>4078</v>
      </c>
      <c r="C4141" s="259">
        <v>105.86508822093879</v>
      </c>
    </row>
    <row r="4142" spans="2:3" x14ac:dyDescent="0.25">
      <c r="B4142" s="260">
        <v>4079</v>
      </c>
      <c r="C4142" s="259">
        <v>128.83330770652668</v>
      </c>
    </row>
    <row r="4143" spans="2:3" x14ac:dyDescent="0.25">
      <c r="B4143" s="260">
        <v>4080</v>
      </c>
      <c r="C4143" s="259">
        <v>126.86409162512224</v>
      </c>
    </row>
    <row r="4144" spans="2:3" x14ac:dyDescent="0.25">
      <c r="B4144" s="260">
        <v>4081</v>
      </c>
      <c r="C4144" s="259">
        <v>129.35908689147888</v>
      </c>
    </row>
    <row r="4145" spans="2:3" x14ac:dyDescent="0.25">
      <c r="B4145" s="260">
        <v>4082</v>
      </c>
      <c r="C4145" s="259">
        <v>100.31697177406697</v>
      </c>
    </row>
    <row r="4146" spans="2:3" x14ac:dyDescent="0.25">
      <c r="B4146" s="260">
        <v>4083</v>
      </c>
      <c r="C4146" s="259">
        <v>96.594141299599499</v>
      </c>
    </row>
    <row r="4147" spans="2:3" x14ac:dyDescent="0.25">
      <c r="B4147" s="260">
        <v>4084</v>
      </c>
      <c r="C4147" s="259">
        <v>145.50721942086557</v>
      </c>
    </row>
    <row r="4148" spans="2:3" x14ac:dyDescent="0.25">
      <c r="B4148" s="260">
        <v>4085</v>
      </c>
      <c r="C4148" s="259">
        <v>134.92783265594053</v>
      </c>
    </row>
    <row r="4149" spans="2:3" x14ac:dyDescent="0.25">
      <c r="B4149" s="260">
        <v>4086</v>
      </c>
      <c r="C4149" s="259">
        <v>72.357391884371737</v>
      </c>
    </row>
    <row r="4150" spans="2:3" x14ac:dyDescent="0.25">
      <c r="B4150" s="260">
        <v>4087</v>
      </c>
      <c r="C4150" s="259">
        <v>141.98216764599516</v>
      </c>
    </row>
    <row r="4151" spans="2:3" x14ac:dyDescent="0.25">
      <c r="B4151" s="260">
        <v>4088</v>
      </c>
      <c r="C4151" s="259">
        <v>110.1051260783823</v>
      </c>
    </row>
    <row r="4152" spans="2:3" x14ac:dyDescent="0.25">
      <c r="B4152" s="260">
        <v>4089</v>
      </c>
      <c r="C4152" s="259">
        <v>60.250431105554334</v>
      </c>
    </row>
    <row r="4153" spans="2:3" x14ac:dyDescent="0.25">
      <c r="B4153" s="260">
        <v>4090</v>
      </c>
      <c r="C4153" s="259">
        <v>137.26195039317906</v>
      </c>
    </row>
    <row r="4154" spans="2:3" x14ac:dyDescent="0.25">
      <c r="B4154" s="260">
        <v>4091</v>
      </c>
      <c r="C4154" s="259">
        <v>111.68143115318148</v>
      </c>
    </row>
    <row r="4155" spans="2:3" x14ac:dyDescent="0.25">
      <c r="B4155" s="260">
        <v>4092</v>
      </c>
      <c r="C4155" s="259">
        <v>136.05943105357335</v>
      </c>
    </row>
    <row r="4156" spans="2:3" x14ac:dyDescent="0.25">
      <c r="B4156" s="260">
        <v>4093</v>
      </c>
      <c r="C4156" s="259">
        <v>136.85582971243065</v>
      </c>
    </row>
    <row r="4157" spans="2:3" x14ac:dyDescent="0.25">
      <c r="B4157" s="260">
        <v>4094</v>
      </c>
      <c r="C4157" s="259">
        <v>116.24860072136566</v>
      </c>
    </row>
    <row r="4158" spans="2:3" x14ac:dyDescent="0.25">
      <c r="B4158" s="260">
        <v>4095</v>
      </c>
      <c r="C4158" s="259">
        <v>101.4538866778032</v>
      </c>
    </row>
    <row r="4159" spans="2:3" x14ac:dyDescent="0.25">
      <c r="B4159" s="260">
        <v>4096</v>
      </c>
      <c r="C4159" s="259">
        <v>109.46616770209022</v>
      </c>
    </row>
    <row r="4160" spans="2:3" x14ac:dyDescent="0.25">
      <c r="B4160" s="260">
        <v>4097</v>
      </c>
      <c r="C4160" s="259">
        <v>109.83250952489634</v>
      </c>
    </row>
    <row r="4161" spans="2:3" x14ac:dyDescent="0.25">
      <c r="B4161" s="260">
        <v>4098</v>
      </c>
      <c r="C4161" s="259">
        <v>92.533659099132393</v>
      </c>
    </row>
    <row r="4162" spans="2:3" x14ac:dyDescent="0.25">
      <c r="B4162" s="260">
        <v>4099</v>
      </c>
      <c r="C4162" s="259">
        <v>116.0816065082233</v>
      </c>
    </row>
    <row r="4163" spans="2:3" x14ac:dyDescent="0.25">
      <c r="B4163" s="260">
        <v>4100</v>
      </c>
      <c r="C4163" s="259">
        <v>146.93060763871819</v>
      </c>
    </row>
    <row r="4164" spans="2:3" x14ac:dyDescent="0.25">
      <c r="B4164" s="260">
        <v>4101</v>
      </c>
      <c r="C4164" s="259">
        <v>101.36661098647093</v>
      </c>
    </row>
    <row r="4165" spans="2:3" x14ac:dyDescent="0.25">
      <c r="B4165" s="260">
        <v>4102</v>
      </c>
      <c r="C4165" s="259">
        <v>146.07125976534147</v>
      </c>
    </row>
    <row r="4166" spans="2:3" x14ac:dyDescent="0.25">
      <c r="B4166" s="260">
        <v>4103</v>
      </c>
      <c r="C4166" s="259">
        <v>146.01328198603585</v>
      </c>
    </row>
    <row r="4167" spans="2:3" x14ac:dyDescent="0.25">
      <c r="B4167" s="260">
        <v>4104</v>
      </c>
      <c r="C4167" s="259">
        <v>141.17607890081018</v>
      </c>
    </row>
    <row r="4168" spans="2:3" x14ac:dyDescent="0.25">
      <c r="B4168" s="260">
        <v>4105</v>
      </c>
      <c r="C4168" s="259">
        <v>164.24686303235183</v>
      </c>
    </row>
    <row r="4169" spans="2:3" x14ac:dyDescent="0.25">
      <c r="B4169" s="260">
        <v>4106</v>
      </c>
      <c r="C4169" s="259">
        <v>137.27232096535641</v>
      </c>
    </row>
    <row r="4170" spans="2:3" x14ac:dyDescent="0.25">
      <c r="B4170" s="260">
        <v>4107</v>
      </c>
      <c r="C4170" s="259">
        <v>130.03963471459002</v>
      </c>
    </row>
    <row r="4171" spans="2:3" x14ac:dyDescent="0.25">
      <c r="B4171" s="260">
        <v>4108</v>
      </c>
      <c r="C4171" s="259">
        <v>114.22119384657682</v>
      </c>
    </row>
    <row r="4172" spans="2:3" x14ac:dyDescent="0.25">
      <c r="B4172" s="260">
        <v>4109</v>
      </c>
      <c r="C4172" s="259">
        <v>106.72003018138095</v>
      </c>
    </row>
    <row r="4173" spans="2:3" x14ac:dyDescent="0.25">
      <c r="B4173" s="260">
        <v>4110</v>
      </c>
      <c r="C4173" s="259">
        <v>93.850147542973474</v>
      </c>
    </row>
    <row r="4174" spans="2:3" x14ac:dyDescent="0.25">
      <c r="B4174" s="260">
        <v>4111</v>
      </c>
      <c r="C4174" s="259">
        <v>99.699382102517447</v>
      </c>
    </row>
    <row r="4175" spans="2:3" x14ac:dyDescent="0.25">
      <c r="B4175" s="260">
        <v>4112</v>
      </c>
      <c r="C4175" s="259">
        <v>71.593872078377913</v>
      </c>
    </row>
    <row r="4176" spans="2:3" x14ac:dyDescent="0.25">
      <c r="B4176" s="260">
        <v>4113</v>
      </c>
      <c r="C4176" s="259">
        <v>121.07897627120487</v>
      </c>
    </row>
    <row r="4177" spans="2:3" x14ac:dyDescent="0.25">
      <c r="B4177" s="260">
        <v>4114</v>
      </c>
      <c r="C4177" s="259">
        <v>123.01167448212134</v>
      </c>
    </row>
    <row r="4178" spans="2:3" x14ac:dyDescent="0.25">
      <c r="B4178" s="260">
        <v>4115</v>
      </c>
      <c r="C4178" s="259">
        <v>168.75312286047821</v>
      </c>
    </row>
    <row r="4179" spans="2:3" x14ac:dyDescent="0.25">
      <c r="B4179" s="260">
        <v>4116</v>
      </c>
      <c r="C4179" s="259">
        <v>139.97790640833517</v>
      </c>
    </row>
    <row r="4180" spans="2:3" x14ac:dyDescent="0.25">
      <c r="B4180" s="260">
        <v>4117</v>
      </c>
      <c r="C4180" s="259">
        <v>91.828449279255864</v>
      </c>
    </row>
    <row r="4181" spans="2:3" x14ac:dyDescent="0.25">
      <c r="B4181" s="260">
        <v>4118</v>
      </c>
      <c r="C4181" s="259">
        <v>83.307320063421557</v>
      </c>
    </row>
    <row r="4182" spans="2:3" x14ac:dyDescent="0.25">
      <c r="B4182" s="260">
        <v>4119</v>
      </c>
      <c r="C4182" s="259">
        <v>132.81125735270427</v>
      </c>
    </row>
    <row r="4183" spans="2:3" x14ac:dyDescent="0.25">
      <c r="B4183" s="260">
        <v>4120</v>
      </c>
      <c r="C4183" s="259">
        <v>152.71438883765074</v>
      </c>
    </row>
    <row r="4184" spans="2:3" x14ac:dyDescent="0.25">
      <c r="B4184" s="260">
        <v>4121</v>
      </c>
      <c r="C4184" s="259">
        <v>135.37446626695424</v>
      </c>
    </row>
    <row r="4185" spans="2:3" x14ac:dyDescent="0.25">
      <c r="B4185" s="260">
        <v>4122</v>
      </c>
      <c r="C4185" s="259">
        <v>117.74302475947692</v>
      </c>
    </row>
    <row r="4186" spans="2:3" x14ac:dyDescent="0.25">
      <c r="B4186" s="260">
        <v>4123</v>
      </c>
      <c r="C4186" s="259">
        <v>119.7548714541787</v>
      </c>
    </row>
    <row r="4187" spans="2:3" x14ac:dyDescent="0.25">
      <c r="B4187" s="260">
        <v>4124</v>
      </c>
      <c r="C4187" s="259">
        <v>100.52059817782904</v>
      </c>
    </row>
    <row r="4188" spans="2:3" x14ac:dyDescent="0.25">
      <c r="B4188" s="260">
        <v>4125</v>
      </c>
      <c r="C4188" s="259">
        <v>98.193831815391547</v>
      </c>
    </row>
    <row r="4189" spans="2:3" x14ac:dyDescent="0.25">
      <c r="B4189" s="260">
        <v>4126</v>
      </c>
      <c r="C4189" s="259">
        <v>99.628066428367063</v>
      </c>
    </row>
    <row r="4190" spans="2:3" x14ac:dyDescent="0.25">
      <c r="B4190" s="260">
        <v>4127</v>
      </c>
      <c r="C4190" s="259">
        <v>127.89051245074202</v>
      </c>
    </row>
    <row r="4191" spans="2:3" x14ac:dyDescent="0.25">
      <c r="B4191" s="260">
        <v>4128</v>
      </c>
      <c r="C4191" s="259">
        <v>115.99519386166305</v>
      </c>
    </row>
    <row r="4192" spans="2:3" x14ac:dyDescent="0.25">
      <c r="B4192" s="260">
        <v>4129</v>
      </c>
      <c r="C4192" s="259">
        <v>104.76541247827336</v>
      </c>
    </row>
    <row r="4193" spans="2:3" x14ac:dyDescent="0.25">
      <c r="B4193" s="260">
        <v>4130</v>
      </c>
      <c r="C4193" s="259">
        <v>124.13986549607456</v>
      </c>
    </row>
    <row r="4194" spans="2:3" x14ac:dyDescent="0.25">
      <c r="B4194" s="260">
        <v>4131</v>
      </c>
      <c r="C4194" s="259">
        <v>153.13772258044631</v>
      </c>
    </row>
    <row r="4195" spans="2:3" x14ac:dyDescent="0.25">
      <c r="B4195" s="260">
        <v>4132</v>
      </c>
      <c r="C4195" s="259">
        <v>172.61213978480137</v>
      </c>
    </row>
    <row r="4196" spans="2:3" x14ac:dyDescent="0.25">
      <c r="B4196" s="260">
        <v>4133</v>
      </c>
      <c r="C4196" s="259">
        <v>90.461582730324423</v>
      </c>
    </row>
    <row r="4197" spans="2:3" x14ac:dyDescent="0.25">
      <c r="B4197" s="260">
        <v>4134</v>
      </c>
      <c r="C4197" s="259">
        <v>81.832158873486406</v>
      </c>
    </row>
    <row r="4198" spans="2:3" x14ac:dyDescent="0.25">
      <c r="B4198" s="260">
        <v>4135</v>
      </c>
      <c r="C4198" s="259">
        <v>92.650546836578258</v>
      </c>
    </row>
    <row r="4199" spans="2:3" x14ac:dyDescent="0.25">
      <c r="B4199" s="260">
        <v>4136</v>
      </c>
      <c r="C4199" s="259">
        <v>129.99419820668962</v>
      </c>
    </row>
    <row r="4200" spans="2:3" x14ac:dyDescent="0.25">
      <c r="B4200" s="260">
        <v>4137</v>
      </c>
      <c r="C4200" s="259">
        <v>138.18325458782252</v>
      </c>
    </row>
    <row r="4201" spans="2:3" x14ac:dyDescent="0.25">
      <c r="B4201" s="260">
        <v>4138</v>
      </c>
      <c r="C4201" s="259">
        <v>60.581444358383223</v>
      </c>
    </row>
    <row r="4202" spans="2:3" x14ac:dyDescent="0.25">
      <c r="B4202" s="260">
        <v>4139</v>
      </c>
      <c r="C4202" s="259">
        <v>98.834052892676198</v>
      </c>
    </row>
    <row r="4203" spans="2:3" x14ac:dyDescent="0.25">
      <c r="B4203" s="260">
        <v>4140</v>
      </c>
      <c r="C4203" s="259">
        <v>80.546605108436353</v>
      </c>
    </row>
    <row r="4204" spans="2:3" x14ac:dyDescent="0.25">
      <c r="B4204" s="260">
        <v>4141</v>
      </c>
      <c r="C4204" s="259">
        <v>92.946515447898577</v>
      </c>
    </row>
    <row r="4205" spans="2:3" x14ac:dyDescent="0.25">
      <c r="B4205" s="260">
        <v>4142</v>
      </c>
      <c r="C4205" s="259">
        <v>89.771833351880218</v>
      </c>
    </row>
    <row r="4206" spans="2:3" x14ac:dyDescent="0.25">
      <c r="B4206" s="260">
        <v>4143</v>
      </c>
      <c r="C4206" s="259">
        <v>142.60363452683652</v>
      </c>
    </row>
    <row r="4207" spans="2:3" x14ac:dyDescent="0.25">
      <c r="B4207" s="260">
        <v>4144</v>
      </c>
      <c r="C4207" s="259">
        <v>152.21053194788541</v>
      </c>
    </row>
    <row r="4208" spans="2:3" x14ac:dyDescent="0.25">
      <c r="B4208" s="260">
        <v>4145</v>
      </c>
      <c r="C4208" s="259">
        <v>116.00062251542745</v>
      </c>
    </row>
    <row r="4209" spans="2:3" x14ac:dyDescent="0.25">
      <c r="B4209" s="260">
        <v>4146</v>
      </c>
      <c r="C4209" s="259">
        <v>147.984477769704</v>
      </c>
    </row>
    <row r="4210" spans="2:3" x14ac:dyDescent="0.25">
      <c r="B4210" s="260">
        <v>4147</v>
      </c>
      <c r="C4210" s="259">
        <v>121.32616372845692</v>
      </c>
    </row>
    <row r="4211" spans="2:3" x14ac:dyDescent="0.25">
      <c r="B4211" s="260">
        <v>4148</v>
      </c>
      <c r="C4211" s="259">
        <v>86.972492530116469</v>
      </c>
    </row>
    <row r="4212" spans="2:3" x14ac:dyDescent="0.25">
      <c r="B4212" s="260">
        <v>4149</v>
      </c>
      <c r="C4212" s="259">
        <v>122.42565631255643</v>
      </c>
    </row>
    <row r="4213" spans="2:3" x14ac:dyDescent="0.25">
      <c r="B4213" s="260">
        <v>4150</v>
      </c>
      <c r="C4213" s="259">
        <v>124.49017690184058</v>
      </c>
    </row>
    <row r="4214" spans="2:3" x14ac:dyDescent="0.25">
      <c r="B4214" s="260">
        <v>4151</v>
      </c>
      <c r="C4214" s="259">
        <v>124.95920248392849</v>
      </c>
    </row>
    <row r="4215" spans="2:3" x14ac:dyDescent="0.25">
      <c r="B4215" s="260">
        <v>4152</v>
      </c>
      <c r="C4215" s="259">
        <v>110.98548393959669</v>
      </c>
    </row>
    <row r="4216" spans="2:3" x14ac:dyDescent="0.25">
      <c r="B4216" s="260">
        <v>4153</v>
      </c>
      <c r="C4216" s="259">
        <v>141.84008003683937</v>
      </c>
    </row>
    <row r="4217" spans="2:3" x14ac:dyDescent="0.25">
      <c r="B4217" s="260">
        <v>4154</v>
      </c>
      <c r="C4217" s="259">
        <v>104.55029989142915</v>
      </c>
    </row>
    <row r="4218" spans="2:3" x14ac:dyDescent="0.25">
      <c r="B4218" s="260">
        <v>4155</v>
      </c>
      <c r="C4218" s="259">
        <v>111.22872436505773</v>
      </c>
    </row>
    <row r="4219" spans="2:3" x14ac:dyDescent="0.25">
      <c r="B4219" s="260">
        <v>4156</v>
      </c>
      <c r="C4219" s="259">
        <v>145.38552421339995</v>
      </c>
    </row>
    <row r="4220" spans="2:3" x14ac:dyDescent="0.25">
      <c r="B4220" s="260">
        <v>4157</v>
      </c>
      <c r="C4220" s="259">
        <v>139.74578512166843</v>
      </c>
    </row>
    <row r="4221" spans="2:3" x14ac:dyDescent="0.25">
      <c r="B4221" s="260">
        <v>4158</v>
      </c>
      <c r="C4221" s="259">
        <v>79.895577749397262</v>
      </c>
    </row>
    <row r="4222" spans="2:3" x14ac:dyDescent="0.25">
      <c r="B4222" s="260">
        <v>4159</v>
      </c>
      <c r="C4222" s="259">
        <v>135.82271083729626</v>
      </c>
    </row>
    <row r="4223" spans="2:3" x14ac:dyDescent="0.25">
      <c r="B4223" s="260">
        <v>4160</v>
      </c>
      <c r="C4223" s="259">
        <v>92.617987612737636</v>
      </c>
    </row>
    <row r="4224" spans="2:3" x14ac:dyDescent="0.25">
      <c r="B4224" s="260">
        <v>4161</v>
      </c>
      <c r="C4224" s="259">
        <v>114.09042510366324</v>
      </c>
    </row>
    <row r="4225" spans="2:3" x14ac:dyDescent="0.25">
      <c r="B4225" s="260">
        <v>4162</v>
      </c>
      <c r="C4225" s="259">
        <v>107.29704506541121</v>
      </c>
    </row>
    <row r="4226" spans="2:3" x14ac:dyDescent="0.25">
      <c r="B4226" s="260">
        <v>4163</v>
      </c>
      <c r="C4226" s="259">
        <v>92.386448257806961</v>
      </c>
    </row>
    <row r="4227" spans="2:3" x14ac:dyDescent="0.25">
      <c r="B4227" s="260">
        <v>4164</v>
      </c>
      <c r="C4227" s="259">
        <v>111.73397956147161</v>
      </c>
    </row>
    <row r="4228" spans="2:3" x14ac:dyDescent="0.25">
      <c r="B4228" s="260">
        <v>4165</v>
      </c>
      <c r="C4228" s="259">
        <v>122.02128655665365</v>
      </c>
    </row>
    <row r="4229" spans="2:3" x14ac:dyDescent="0.25">
      <c r="B4229" s="260">
        <v>4166</v>
      </c>
      <c r="C4229" s="259">
        <v>105.62314443423674</v>
      </c>
    </row>
    <row r="4230" spans="2:3" x14ac:dyDescent="0.25">
      <c r="B4230" s="260">
        <v>4167</v>
      </c>
      <c r="C4230" s="259">
        <v>106.67956753666842</v>
      </c>
    </row>
    <row r="4231" spans="2:3" x14ac:dyDescent="0.25">
      <c r="B4231" s="260">
        <v>4168</v>
      </c>
      <c r="C4231" s="259">
        <v>168.43124014782245</v>
      </c>
    </row>
    <row r="4232" spans="2:3" x14ac:dyDescent="0.25">
      <c r="B4232" s="260">
        <v>4169</v>
      </c>
      <c r="C4232" s="259">
        <v>126.48749286143936</v>
      </c>
    </row>
    <row r="4233" spans="2:3" x14ac:dyDescent="0.25">
      <c r="B4233" s="260">
        <v>4170</v>
      </c>
      <c r="C4233" s="259">
        <v>140.10476101297076</v>
      </c>
    </row>
    <row r="4234" spans="2:3" x14ac:dyDescent="0.25">
      <c r="B4234" s="260">
        <v>4171</v>
      </c>
      <c r="C4234" s="259">
        <v>97.153096229286973</v>
      </c>
    </row>
    <row r="4235" spans="2:3" x14ac:dyDescent="0.25">
      <c r="B4235" s="260">
        <v>4172</v>
      </c>
      <c r="C4235" s="259">
        <v>163.43125861086304</v>
      </c>
    </row>
    <row r="4236" spans="2:3" x14ac:dyDescent="0.25">
      <c r="B4236" s="260">
        <v>4173</v>
      </c>
      <c r="C4236" s="259">
        <v>142.18266329260331</v>
      </c>
    </row>
    <row r="4237" spans="2:3" x14ac:dyDescent="0.25">
      <c r="B4237" s="260">
        <v>4174</v>
      </c>
      <c r="C4237" s="259">
        <v>157.0816848921514</v>
      </c>
    </row>
    <row r="4238" spans="2:3" x14ac:dyDescent="0.25">
      <c r="B4238" s="260">
        <v>4175</v>
      </c>
      <c r="C4238" s="259">
        <v>133.09502805422795</v>
      </c>
    </row>
    <row r="4239" spans="2:3" x14ac:dyDescent="0.25">
      <c r="B4239" s="260">
        <v>4176</v>
      </c>
      <c r="C4239" s="259">
        <v>103.78558247711231</v>
      </c>
    </row>
    <row r="4240" spans="2:3" x14ac:dyDescent="0.25">
      <c r="B4240" s="260">
        <v>4177</v>
      </c>
      <c r="C4240" s="259">
        <v>132.34758929816581</v>
      </c>
    </row>
    <row r="4241" spans="2:3" x14ac:dyDescent="0.25">
      <c r="B4241" s="260">
        <v>4178</v>
      </c>
      <c r="C4241" s="259">
        <v>109.98442704131278</v>
      </c>
    </row>
    <row r="4242" spans="2:3" x14ac:dyDescent="0.25">
      <c r="B4242" s="260">
        <v>4179</v>
      </c>
      <c r="C4242" s="259">
        <v>109.37406866983127</v>
      </c>
    </row>
    <row r="4243" spans="2:3" x14ac:dyDescent="0.25">
      <c r="B4243" s="260">
        <v>4180</v>
      </c>
      <c r="C4243" s="259">
        <v>112.69395717769929</v>
      </c>
    </row>
    <row r="4244" spans="2:3" x14ac:dyDescent="0.25">
      <c r="B4244" s="260">
        <v>4181</v>
      </c>
      <c r="C4244" s="259">
        <v>98.590215079288072</v>
      </c>
    </row>
    <row r="4245" spans="2:3" x14ac:dyDescent="0.25">
      <c r="B4245" s="260">
        <v>4182</v>
      </c>
      <c r="C4245" s="259">
        <v>95.152235082134339</v>
      </c>
    </row>
    <row r="4246" spans="2:3" x14ac:dyDescent="0.25">
      <c r="B4246" s="260">
        <v>4183</v>
      </c>
      <c r="C4246" s="259">
        <v>116.86965530915731</v>
      </c>
    </row>
    <row r="4247" spans="2:3" x14ac:dyDescent="0.25">
      <c r="B4247" s="260">
        <v>4184</v>
      </c>
      <c r="C4247" s="259">
        <v>119.63329863472069</v>
      </c>
    </row>
    <row r="4248" spans="2:3" x14ac:dyDescent="0.25">
      <c r="B4248" s="260">
        <v>4185</v>
      </c>
      <c r="C4248" s="259">
        <v>117.54950885814826</v>
      </c>
    </row>
    <row r="4249" spans="2:3" x14ac:dyDescent="0.25">
      <c r="B4249" s="260">
        <v>4186</v>
      </c>
      <c r="C4249" s="259">
        <v>124.1468461841749</v>
      </c>
    </row>
    <row r="4250" spans="2:3" x14ac:dyDescent="0.25">
      <c r="B4250" s="260">
        <v>4187</v>
      </c>
      <c r="C4250" s="259">
        <v>137.42077839747543</v>
      </c>
    </row>
    <row r="4251" spans="2:3" x14ac:dyDescent="0.25">
      <c r="B4251" s="260">
        <v>4188</v>
      </c>
      <c r="C4251" s="259">
        <v>167.63382032529876</v>
      </c>
    </row>
    <row r="4252" spans="2:3" x14ac:dyDescent="0.25">
      <c r="B4252" s="260">
        <v>4189</v>
      </c>
      <c r="C4252" s="259">
        <v>162.53339572316264</v>
      </c>
    </row>
    <row r="4253" spans="2:3" x14ac:dyDescent="0.25">
      <c r="B4253" s="260">
        <v>4190</v>
      </c>
      <c r="C4253" s="259">
        <v>116.45370978327313</v>
      </c>
    </row>
    <row r="4254" spans="2:3" x14ac:dyDescent="0.25">
      <c r="B4254" s="260">
        <v>4191</v>
      </c>
      <c r="C4254" s="259">
        <v>110.94507528272177</v>
      </c>
    </row>
    <row r="4255" spans="2:3" x14ac:dyDescent="0.25">
      <c r="B4255" s="260">
        <v>4192</v>
      </c>
      <c r="C4255" s="259">
        <v>112.30765043204021</v>
      </c>
    </row>
    <row r="4256" spans="2:3" x14ac:dyDescent="0.25">
      <c r="B4256" s="260">
        <v>4193</v>
      </c>
      <c r="C4256" s="259">
        <v>160.88572136992894</v>
      </c>
    </row>
    <row r="4257" spans="2:3" x14ac:dyDescent="0.25">
      <c r="B4257" s="260">
        <v>4194</v>
      </c>
      <c r="C4257" s="259">
        <v>180.95099600935086</v>
      </c>
    </row>
    <row r="4258" spans="2:3" x14ac:dyDescent="0.25">
      <c r="B4258" s="260">
        <v>4195</v>
      </c>
      <c r="C4258" s="259">
        <v>131.91419089958671</v>
      </c>
    </row>
    <row r="4259" spans="2:3" x14ac:dyDescent="0.25">
      <c r="B4259" s="260">
        <v>4196</v>
      </c>
      <c r="C4259" s="259">
        <v>148.38500534704355</v>
      </c>
    </row>
    <row r="4260" spans="2:3" x14ac:dyDescent="0.25">
      <c r="B4260" s="260">
        <v>4197</v>
      </c>
      <c r="C4260" s="259">
        <v>92.905839835500359</v>
      </c>
    </row>
    <row r="4261" spans="2:3" x14ac:dyDescent="0.25">
      <c r="B4261" s="260">
        <v>4198</v>
      </c>
      <c r="C4261" s="259">
        <v>114.89867105074576</v>
      </c>
    </row>
    <row r="4262" spans="2:3" x14ac:dyDescent="0.25">
      <c r="B4262" s="260">
        <v>4199</v>
      </c>
      <c r="C4262" s="259">
        <v>141.40766894099329</v>
      </c>
    </row>
    <row r="4263" spans="2:3" x14ac:dyDescent="0.25">
      <c r="B4263" s="260">
        <v>4200</v>
      </c>
      <c r="C4263" s="259">
        <v>103.91640943602434</v>
      </c>
    </row>
    <row r="4264" spans="2:3" x14ac:dyDescent="0.25">
      <c r="B4264" s="260">
        <v>4201</v>
      </c>
      <c r="C4264" s="259">
        <v>126.00758471720268</v>
      </c>
    </row>
    <row r="4265" spans="2:3" x14ac:dyDescent="0.25">
      <c r="B4265" s="260">
        <v>4202</v>
      </c>
      <c r="C4265" s="259">
        <v>109.21226748363678</v>
      </c>
    </row>
    <row r="4266" spans="2:3" x14ac:dyDescent="0.25">
      <c r="B4266" s="260">
        <v>4203</v>
      </c>
      <c r="C4266" s="259">
        <v>110.41792746891876</v>
      </c>
    </row>
    <row r="4267" spans="2:3" x14ac:dyDescent="0.25">
      <c r="B4267" s="260">
        <v>4204</v>
      </c>
      <c r="C4267" s="259">
        <v>100.92538825543269</v>
      </c>
    </row>
    <row r="4268" spans="2:3" x14ac:dyDescent="0.25">
      <c r="B4268" s="260">
        <v>4205</v>
      </c>
      <c r="C4268" s="259">
        <v>132.07413154438191</v>
      </c>
    </row>
    <row r="4269" spans="2:3" x14ac:dyDescent="0.25">
      <c r="B4269" s="260">
        <v>4206</v>
      </c>
      <c r="C4269" s="259">
        <v>139.50546877848791</v>
      </c>
    </row>
    <row r="4270" spans="2:3" x14ac:dyDescent="0.25">
      <c r="B4270" s="260">
        <v>4207</v>
      </c>
      <c r="C4270" s="259">
        <v>127.77513989537889</v>
      </c>
    </row>
    <row r="4271" spans="2:3" x14ac:dyDescent="0.25">
      <c r="B4271" s="260">
        <v>4208</v>
      </c>
      <c r="C4271" s="259">
        <v>76.238970122305261</v>
      </c>
    </row>
    <row r="4272" spans="2:3" x14ac:dyDescent="0.25">
      <c r="B4272" s="260">
        <v>4209</v>
      </c>
      <c r="C4272" s="259">
        <v>127.6659022305502</v>
      </c>
    </row>
    <row r="4273" spans="2:3" x14ac:dyDescent="0.25">
      <c r="B4273" s="260">
        <v>4210</v>
      </c>
      <c r="C4273" s="259">
        <v>102.2412466294636</v>
      </c>
    </row>
    <row r="4274" spans="2:3" x14ac:dyDescent="0.25">
      <c r="B4274" s="260">
        <v>4211</v>
      </c>
      <c r="C4274" s="259">
        <v>84.636065037775566</v>
      </c>
    </row>
    <row r="4275" spans="2:3" x14ac:dyDescent="0.25">
      <c r="B4275" s="260">
        <v>4212</v>
      </c>
      <c r="C4275" s="259">
        <v>126.90831483433735</v>
      </c>
    </row>
    <row r="4276" spans="2:3" x14ac:dyDescent="0.25">
      <c r="B4276" s="260">
        <v>4213</v>
      </c>
      <c r="C4276" s="259">
        <v>103.42885258492343</v>
      </c>
    </row>
    <row r="4277" spans="2:3" x14ac:dyDescent="0.25">
      <c r="B4277" s="260">
        <v>4214</v>
      </c>
      <c r="C4277" s="259">
        <v>129.71752479976612</v>
      </c>
    </row>
    <row r="4278" spans="2:3" x14ac:dyDescent="0.25">
      <c r="B4278" s="260">
        <v>4215</v>
      </c>
      <c r="C4278" s="259">
        <v>104.37922833483509</v>
      </c>
    </row>
    <row r="4279" spans="2:3" x14ac:dyDescent="0.25">
      <c r="B4279" s="260">
        <v>4216</v>
      </c>
      <c r="C4279" s="259">
        <v>92.234743569990655</v>
      </c>
    </row>
    <row r="4280" spans="2:3" x14ac:dyDescent="0.25">
      <c r="B4280" s="260">
        <v>4217</v>
      </c>
      <c r="C4280" s="259">
        <v>134.14501897296694</v>
      </c>
    </row>
    <row r="4281" spans="2:3" x14ac:dyDescent="0.25">
      <c r="B4281" s="260">
        <v>4218</v>
      </c>
      <c r="C4281" s="259">
        <v>156.14092978202547</v>
      </c>
    </row>
    <row r="4282" spans="2:3" x14ac:dyDescent="0.25">
      <c r="B4282" s="260">
        <v>4219</v>
      </c>
      <c r="C4282" s="259">
        <v>125.94578460223075</v>
      </c>
    </row>
    <row r="4283" spans="2:3" x14ac:dyDescent="0.25">
      <c r="B4283" s="260">
        <v>4220</v>
      </c>
      <c r="C4283" s="259">
        <v>116.26678772851142</v>
      </c>
    </row>
    <row r="4284" spans="2:3" x14ac:dyDescent="0.25">
      <c r="B4284" s="260">
        <v>4221</v>
      </c>
      <c r="C4284" s="259">
        <v>151.69904227060323</v>
      </c>
    </row>
    <row r="4285" spans="2:3" x14ac:dyDescent="0.25">
      <c r="B4285" s="260">
        <v>4222</v>
      </c>
      <c r="C4285" s="259">
        <v>124.63296271066108</v>
      </c>
    </row>
    <row r="4286" spans="2:3" x14ac:dyDescent="0.25">
      <c r="B4286" s="260">
        <v>4223</v>
      </c>
      <c r="C4286" s="259">
        <v>65.773229836724695</v>
      </c>
    </row>
    <row r="4287" spans="2:3" x14ac:dyDescent="0.25">
      <c r="B4287" s="260">
        <v>4224</v>
      </c>
      <c r="C4287" s="259">
        <v>155.93429787825676</v>
      </c>
    </row>
    <row r="4288" spans="2:3" x14ac:dyDescent="0.25">
      <c r="B4288" s="260">
        <v>4225</v>
      </c>
      <c r="C4288" s="259">
        <v>110.93288661193344</v>
      </c>
    </row>
    <row r="4289" spans="2:3" x14ac:dyDescent="0.25">
      <c r="B4289" s="260">
        <v>4226</v>
      </c>
      <c r="C4289" s="259">
        <v>120.8924896195453</v>
      </c>
    </row>
    <row r="4290" spans="2:3" x14ac:dyDescent="0.25">
      <c r="B4290" s="260">
        <v>4227</v>
      </c>
      <c r="C4290" s="259">
        <v>127.69645775201573</v>
      </c>
    </row>
    <row r="4291" spans="2:3" x14ac:dyDescent="0.25">
      <c r="B4291" s="260">
        <v>4228</v>
      </c>
      <c r="C4291" s="259">
        <v>132.52661781051688</v>
      </c>
    </row>
    <row r="4292" spans="2:3" x14ac:dyDescent="0.25">
      <c r="B4292" s="260">
        <v>4229</v>
      </c>
      <c r="C4292" s="259">
        <v>140.59194685395735</v>
      </c>
    </row>
    <row r="4293" spans="2:3" x14ac:dyDescent="0.25">
      <c r="B4293" s="260">
        <v>4230</v>
      </c>
      <c r="C4293" s="259">
        <v>182.25045240439749</v>
      </c>
    </row>
    <row r="4294" spans="2:3" x14ac:dyDescent="0.25">
      <c r="B4294" s="260">
        <v>4231</v>
      </c>
      <c r="C4294" s="259">
        <v>67.701158890806411</v>
      </c>
    </row>
    <row r="4295" spans="2:3" x14ac:dyDescent="0.25">
      <c r="B4295" s="260">
        <v>4232</v>
      </c>
      <c r="C4295" s="259">
        <v>120.66651709509486</v>
      </c>
    </row>
    <row r="4296" spans="2:3" x14ac:dyDescent="0.25">
      <c r="B4296" s="260">
        <v>4233</v>
      </c>
      <c r="C4296" s="259">
        <v>96.621337516297274</v>
      </c>
    </row>
    <row r="4297" spans="2:3" x14ac:dyDescent="0.25">
      <c r="B4297" s="260">
        <v>4234</v>
      </c>
      <c r="C4297" s="259">
        <v>110.19725693929625</v>
      </c>
    </row>
    <row r="4298" spans="2:3" x14ac:dyDescent="0.25">
      <c r="B4298" s="260">
        <v>4235</v>
      </c>
      <c r="C4298" s="259">
        <v>99.796922536260411</v>
      </c>
    </row>
    <row r="4299" spans="2:3" x14ac:dyDescent="0.25">
      <c r="B4299" s="260">
        <v>4236</v>
      </c>
      <c r="C4299" s="259">
        <v>132.57687225979237</v>
      </c>
    </row>
    <row r="4300" spans="2:3" x14ac:dyDescent="0.25">
      <c r="B4300" s="260">
        <v>4237</v>
      </c>
      <c r="C4300" s="259">
        <v>87.041311228136522</v>
      </c>
    </row>
    <row r="4301" spans="2:3" x14ac:dyDescent="0.25">
      <c r="B4301" s="260">
        <v>4238</v>
      </c>
      <c r="C4301" s="259">
        <v>136.60871055334482</v>
      </c>
    </row>
    <row r="4302" spans="2:3" x14ac:dyDescent="0.25">
      <c r="B4302" s="260">
        <v>4239</v>
      </c>
      <c r="C4302" s="259">
        <v>118.4882081229913</v>
      </c>
    </row>
    <row r="4303" spans="2:3" x14ac:dyDescent="0.25">
      <c r="B4303" s="260">
        <v>4240</v>
      </c>
      <c r="C4303" s="259">
        <v>119.98515163935038</v>
      </c>
    </row>
    <row r="4304" spans="2:3" x14ac:dyDescent="0.25">
      <c r="B4304" s="260">
        <v>4241</v>
      </c>
      <c r="C4304" s="259">
        <v>157.90064150449683</v>
      </c>
    </row>
    <row r="4305" spans="2:3" x14ac:dyDescent="0.25">
      <c r="B4305" s="260">
        <v>4242</v>
      </c>
      <c r="C4305" s="259">
        <v>118.5251604262878</v>
      </c>
    </row>
    <row r="4306" spans="2:3" x14ac:dyDescent="0.25">
      <c r="B4306" s="260">
        <v>4243</v>
      </c>
      <c r="C4306" s="259">
        <v>134.6028875553713</v>
      </c>
    </row>
    <row r="4307" spans="2:3" x14ac:dyDescent="0.25">
      <c r="B4307" s="260">
        <v>4244</v>
      </c>
      <c r="C4307" s="259">
        <v>133.57751744069992</v>
      </c>
    </row>
    <row r="4308" spans="2:3" x14ac:dyDescent="0.25">
      <c r="B4308" s="260">
        <v>4245</v>
      </c>
      <c r="C4308" s="259">
        <v>67.225735849010107</v>
      </c>
    </row>
    <row r="4309" spans="2:3" x14ac:dyDescent="0.25">
      <c r="B4309" s="260">
        <v>4246</v>
      </c>
      <c r="C4309" s="259">
        <v>90.314164302790246</v>
      </c>
    </row>
    <row r="4310" spans="2:3" x14ac:dyDescent="0.25">
      <c r="B4310" s="260">
        <v>4247</v>
      </c>
      <c r="C4310" s="259">
        <v>95.496268820089938</v>
      </c>
    </row>
    <row r="4311" spans="2:3" x14ac:dyDescent="0.25">
      <c r="B4311" s="260">
        <v>4248</v>
      </c>
      <c r="C4311" s="259">
        <v>152.4978644056429</v>
      </c>
    </row>
    <row r="4312" spans="2:3" x14ac:dyDescent="0.25">
      <c r="B4312" s="260">
        <v>4249</v>
      </c>
      <c r="C4312" s="259">
        <v>118.79790231703683</v>
      </c>
    </row>
    <row r="4313" spans="2:3" x14ac:dyDescent="0.25">
      <c r="B4313" s="260">
        <v>4250</v>
      </c>
      <c r="C4313" s="259">
        <v>131.35481945193879</v>
      </c>
    </row>
    <row r="4314" spans="2:3" x14ac:dyDescent="0.25">
      <c r="B4314" s="260">
        <v>4251</v>
      </c>
      <c r="C4314" s="259">
        <v>75.013486299016179</v>
      </c>
    </row>
    <row r="4315" spans="2:3" x14ac:dyDescent="0.25">
      <c r="B4315" s="260">
        <v>4252</v>
      </c>
      <c r="C4315" s="259">
        <v>118.11380107749754</v>
      </c>
    </row>
    <row r="4316" spans="2:3" x14ac:dyDescent="0.25">
      <c r="B4316" s="260">
        <v>4253</v>
      </c>
      <c r="C4316" s="259">
        <v>139.6244295791906</v>
      </c>
    </row>
    <row r="4317" spans="2:3" x14ac:dyDescent="0.25">
      <c r="B4317" s="260">
        <v>4254</v>
      </c>
      <c r="C4317" s="259">
        <v>124.95566017433524</v>
      </c>
    </row>
    <row r="4318" spans="2:3" x14ac:dyDescent="0.25">
      <c r="B4318" s="260">
        <v>4255</v>
      </c>
      <c r="C4318" s="259">
        <v>133.42877944035911</v>
      </c>
    </row>
    <row r="4319" spans="2:3" x14ac:dyDescent="0.25">
      <c r="B4319" s="260">
        <v>4256</v>
      </c>
      <c r="C4319" s="259">
        <v>137.4872309842367</v>
      </c>
    </row>
    <row r="4320" spans="2:3" x14ac:dyDescent="0.25">
      <c r="B4320" s="260">
        <v>4257</v>
      </c>
      <c r="C4320" s="259">
        <v>63.427281828533879</v>
      </c>
    </row>
    <row r="4321" spans="2:3" x14ac:dyDescent="0.25">
      <c r="B4321" s="260">
        <v>4258</v>
      </c>
      <c r="C4321" s="259">
        <v>150.75880950076998</v>
      </c>
    </row>
    <row r="4322" spans="2:3" x14ac:dyDescent="0.25">
      <c r="B4322" s="260">
        <v>4259</v>
      </c>
      <c r="C4322" s="259">
        <v>89.564636612844055</v>
      </c>
    </row>
    <row r="4323" spans="2:3" x14ac:dyDescent="0.25">
      <c r="B4323" s="260">
        <v>4260</v>
      </c>
      <c r="C4323" s="259">
        <v>82.185041748398248</v>
      </c>
    </row>
    <row r="4324" spans="2:3" x14ac:dyDescent="0.25">
      <c r="B4324" s="260">
        <v>4261</v>
      </c>
      <c r="C4324" s="259">
        <v>93.856175053463261</v>
      </c>
    </row>
    <row r="4325" spans="2:3" x14ac:dyDescent="0.25">
      <c r="B4325" s="260">
        <v>4262</v>
      </c>
      <c r="C4325" s="259">
        <v>130.3172359105902</v>
      </c>
    </row>
    <row r="4326" spans="2:3" x14ac:dyDescent="0.25">
      <c r="B4326" s="260">
        <v>4263</v>
      </c>
      <c r="C4326" s="259">
        <v>150.24664275370466</v>
      </c>
    </row>
    <row r="4327" spans="2:3" x14ac:dyDescent="0.25">
      <c r="B4327" s="260">
        <v>4264</v>
      </c>
      <c r="C4327" s="259">
        <v>113.84705026179562</v>
      </c>
    </row>
    <row r="4328" spans="2:3" x14ac:dyDescent="0.25">
      <c r="B4328" s="260">
        <v>4265</v>
      </c>
      <c r="C4328" s="259">
        <v>126.38559260820213</v>
      </c>
    </row>
    <row r="4329" spans="2:3" x14ac:dyDescent="0.25">
      <c r="B4329" s="260">
        <v>4266</v>
      </c>
      <c r="C4329" s="259">
        <v>161.94085951451751</v>
      </c>
    </row>
    <row r="4330" spans="2:3" x14ac:dyDescent="0.25">
      <c r="B4330" s="260">
        <v>4267</v>
      </c>
      <c r="C4330" s="259">
        <v>78.76880619908772</v>
      </c>
    </row>
    <row r="4331" spans="2:3" x14ac:dyDescent="0.25">
      <c r="B4331" s="260">
        <v>4268</v>
      </c>
      <c r="C4331" s="259">
        <v>134.81696637038075</v>
      </c>
    </row>
    <row r="4332" spans="2:3" x14ac:dyDescent="0.25">
      <c r="B4332" s="260">
        <v>4269</v>
      </c>
      <c r="C4332" s="259">
        <v>95.735891058150258</v>
      </c>
    </row>
    <row r="4333" spans="2:3" x14ac:dyDescent="0.25">
      <c r="B4333" s="260">
        <v>4270</v>
      </c>
      <c r="C4333" s="259">
        <v>153.41057967627364</v>
      </c>
    </row>
    <row r="4334" spans="2:3" x14ac:dyDescent="0.25">
      <c r="B4334" s="260">
        <v>4271</v>
      </c>
      <c r="C4334" s="259">
        <v>95.952589440998338</v>
      </c>
    </row>
    <row r="4335" spans="2:3" x14ac:dyDescent="0.25">
      <c r="B4335" s="260">
        <v>4272</v>
      </c>
      <c r="C4335" s="259">
        <v>101.52605449974058</v>
      </c>
    </row>
    <row r="4336" spans="2:3" x14ac:dyDescent="0.25">
      <c r="B4336" s="260">
        <v>4273</v>
      </c>
      <c r="C4336" s="259">
        <v>174.15979623530416</v>
      </c>
    </row>
    <row r="4337" spans="2:3" x14ac:dyDescent="0.25">
      <c r="B4337" s="260">
        <v>4274</v>
      </c>
      <c r="C4337" s="259">
        <v>84.827393351761458</v>
      </c>
    </row>
    <row r="4338" spans="2:3" x14ac:dyDescent="0.25">
      <c r="B4338" s="260">
        <v>4275</v>
      </c>
      <c r="C4338" s="259">
        <v>128.7577785093161</v>
      </c>
    </row>
    <row r="4339" spans="2:3" x14ac:dyDescent="0.25">
      <c r="B4339" s="260">
        <v>4276</v>
      </c>
      <c r="C4339" s="259">
        <v>119.19378070126083</v>
      </c>
    </row>
    <row r="4340" spans="2:3" x14ac:dyDescent="0.25">
      <c r="B4340" s="260">
        <v>4277</v>
      </c>
      <c r="C4340" s="259">
        <v>100.68697522793487</v>
      </c>
    </row>
    <row r="4341" spans="2:3" x14ac:dyDescent="0.25">
      <c r="B4341" s="260">
        <v>4278</v>
      </c>
      <c r="C4341" s="259">
        <v>119.59772983413237</v>
      </c>
    </row>
    <row r="4342" spans="2:3" x14ac:dyDescent="0.25">
      <c r="B4342" s="260">
        <v>4279</v>
      </c>
      <c r="C4342" s="259">
        <v>104.10417848044926</v>
      </c>
    </row>
    <row r="4343" spans="2:3" x14ac:dyDescent="0.25">
      <c r="B4343" s="260">
        <v>4280</v>
      </c>
      <c r="C4343" s="259">
        <v>175.90967449852056</v>
      </c>
    </row>
    <row r="4344" spans="2:3" x14ac:dyDescent="0.25">
      <c r="B4344" s="260">
        <v>4281</v>
      </c>
      <c r="C4344" s="259">
        <v>113.27569663990698</v>
      </c>
    </row>
    <row r="4345" spans="2:3" x14ac:dyDescent="0.25">
      <c r="B4345" s="260">
        <v>4282</v>
      </c>
      <c r="C4345" s="259">
        <v>86.898687419580725</v>
      </c>
    </row>
    <row r="4346" spans="2:3" x14ac:dyDescent="0.25">
      <c r="B4346" s="260">
        <v>4283</v>
      </c>
      <c r="C4346" s="259">
        <v>106.54020206633939</v>
      </c>
    </row>
    <row r="4347" spans="2:3" x14ac:dyDescent="0.25">
      <c r="B4347" s="260">
        <v>4284</v>
      </c>
      <c r="C4347" s="259">
        <v>110.95435128977239</v>
      </c>
    </row>
    <row r="4348" spans="2:3" x14ac:dyDescent="0.25">
      <c r="B4348" s="260">
        <v>4285</v>
      </c>
      <c r="C4348" s="259">
        <v>109.66464171410091</v>
      </c>
    </row>
    <row r="4349" spans="2:3" x14ac:dyDescent="0.25">
      <c r="B4349" s="260">
        <v>4286</v>
      </c>
      <c r="C4349" s="259">
        <v>67.511287274337121</v>
      </c>
    </row>
    <row r="4350" spans="2:3" x14ac:dyDescent="0.25">
      <c r="B4350" s="260">
        <v>4287</v>
      </c>
      <c r="C4350" s="259">
        <v>166.21695704611645</v>
      </c>
    </row>
    <row r="4351" spans="2:3" x14ac:dyDescent="0.25">
      <c r="B4351" s="260">
        <v>4288</v>
      </c>
      <c r="C4351" s="259">
        <v>118.53887965143703</v>
      </c>
    </row>
    <row r="4352" spans="2:3" x14ac:dyDescent="0.25">
      <c r="B4352" s="260">
        <v>4289</v>
      </c>
      <c r="C4352" s="259">
        <v>131.64336937064846</v>
      </c>
    </row>
    <row r="4353" spans="2:3" x14ac:dyDescent="0.25">
      <c r="B4353" s="260">
        <v>4290</v>
      </c>
      <c r="C4353" s="259">
        <v>106.9465799263602</v>
      </c>
    </row>
    <row r="4354" spans="2:3" x14ac:dyDescent="0.25">
      <c r="B4354" s="260">
        <v>4291</v>
      </c>
      <c r="C4354" s="259">
        <v>88.349290729627285</v>
      </c>
    </row>
    <row r="4355" spans="2:3" x14ac:dyDescent="0.25">
      <c r="B4355" s="260">
        <v>4292</v>
      </c>
      <c r="C4355" s="259">
        <v>62.850360504439962</v>
      </c>
    </row>
    <row r="4356" spans="2:3" x14ac:dyDescent="0.25">
      <c r="B4356" s="260">
        <v>4293</v>
      </c>
      <c r="C4356" s="259">
        <v>65.990098969952811</v>
      </c>
    </row>
    <row r="4357" spans="2:3" x14ac:dyDescent="0.25">
      <c r="B4357" s="260">
        <v>4294</v>
      </c>
      <c r="C4357" s="259">
        <v>107.79459251604911</v>
      </c>
    </row>
    <row r="4358" spans="2:3" x14ac:dyDescent="0.25">
      <c r="B4358" s="260">
        <v>4295</v>
      </c>
      <c r="C4358" s="259">
        <v>88.295182422241169</v>
      </c>
    </row>
    <row r="4359" spans="2:3" x14ac:dyDescent="0.25">
      <c r="B4359" s="260">
        <v>4296</v>
      </c>
      <c r="C4359" s="259">
        <v>98.728036162471597</v>
      </c>
    </row>
    <row r="4360" spans="2:3" x14ac:dyDescent="0.25">
      <c r="B4360" s="260">
        <v>4297</v>
      </c>
      <c r="C4360" s="259">
        <v>97.870429539914483</v>
      </c>
    </row>
    <row r="4361" spans="2:3" x14ac:dyDescent="0.25">
      <c r="B4361" s="260">
        <v>4298</v>
      </c>
      <c r="C4361" s="259">
        <v>133.72697006878926</v>
      </c>
    </row>
    <row r="4362" spans="2:3" x14ac:dyDescent="0.25">
      <c r="B4362" s="260">
        <v>4299</v>
      </c>
      <c r="C4362" s="259">
        <v>132.52257688414434</v>
      </c>
    </row>
    <row r="4363" spans="2:3" x14ac:dyDescent="0.25">
      <c r="B4363" s="260">
        <v>4300</v>
      </c>
      <c r="C4363" s="259">
        <v>107.77685079583807</v>
      </c>
    </row>
    <row r="4364" spans="2:3" x14ac:dyDescent="0.25">
      <c r="B4364" s="260">
        <v>4301</v>
      </c>
      <c r="C4364" s="259">
        <v>122.44174963101023</v>
      </c>
    </row>
    <row r="4365" spans="2:3" x14ac:dyDescent="0.25">
      <c r="B4365" s="260">
        <v>4302</v>
      </c>
      <c r="C4365" s="259">
        <v>121.16630037376275</v>
      </c>
    </row>
    <row r="4366" spans="2:3" x14ac:dyDescent="0.25">
      <c r="B4366" s="260">
        <v>4303</v>
      </c>
      <c r="C4366" s="259">
        <v>97.612332943451136</v>
      </c>
    </row>
    <row r="4367" spans="2:3" x14ac:dyDescent="0.25">
      <c r="B4367" s="260">
        <v>4304</v>
      </c>
      <c r="C4367" s="259">
        <v>69.275958762801366</v>
      </c>
    </row>
    <row r="4368" spans="2:3" x14ac:dyDescent="0.25">
      <c r="B4368" s="260">
        <v>4305</v>
      </c>
      <c r="C4368" s="259">
        <v>109.75204221398155</v>
      </c>
    </row>
    <row r="4369" spans="2:3" x14ac:dyDescent="0.25">
      <c r="B4369" s="260">
        <v>4306</v>
      </c>
      <c r="C4369" s="259">
        <v>122.74659063841045</v>
      </c>
    </row>
    <row r="4370" spans="2:3" x14ac:dyDescent="0.25">
      <c r="B4370" s="260">
        <v>4307</v>
      </c>
      <c r="C4370" s="259">
        <v>74.90920751826431</v>
      </c>
    </row>
    <row r="4371" spans="2:3" x14ac:dyDescent="0.25">
      <c r="B4371" s="260">
        <v>4308</v>
      </c>
      <c r="C4371" s="259">
        <v>131.82059376126924</v>
      </c>
    </row>
    <row r="4372" spans="2:3" x14ac:dyDescent="0.25">
      <c r="B4372" s="260">
        <v>4309</v>
      </c>
      <c r="C4372" s="259">
        <v>138.63862204659432</v>
      </c>
    </row>
    <row r="4373" spans="2:3" x14ac:dyDescent="0.25">
      <c r="B4373" s="260">
        <v>4310</v>
      </c>
      <c r="C4373" s="259">
        <v>157.22127743277633</v>
      </c>
    </row>
    <row r="4374" spans="2:3" x14ac:dyDescent="0.25">
      <c r="B4374" s="260">
        <v>4311</v>
      </c>
      <c r="C4374" s="259">
        <v>96.158261848652756</v>
      </c>
    </row>
    <row r="4375" spans="2:3" x14ac:dyDescent="0.25">
      <c r="B4375" s="260">
        <v>4312</v>
      </c>
      <c r="C4375" s="259">
        <v>113.92363109048989</v>
      </c>
    </row>
    <row r="4376" spans="2:3" x14ac:dyDescent="0.25">
      <c r="B4376" s="260">
        <v>4313</v>
      </c>
      <c r="C4376" s="259">
        <v>112.37029069301855</v>
      </c>
    </row>
    <row r="4377" spans="2:3" x14ac:dyDescent="0.25">
      <c r="B4377" s="260">
        <v>4314</v>
      </c>
      <c r="C4377" s="259">
        <v>103.54283993626873</v>
      </c>
    </row>
    <row r="4378" spans="2:3" x14ac:dyDescent="0.25">
      <c r="B4378" s="260">
        <v>4315</v>
      </c>
      <c r="C4378" s="259">
        <v>141.04723666313461</v>
      </c>
    </row>
    <row r="4379" spans="2:3" x14ac:dyDescent="0.25">
      <c r="B4379" s="260">
        <v>4316</v>
      </c>
      <c r="C4379" s="259">
        <v>150.12630644452329</v>
      </c>
    </row>
    <row r="4380" spans="2:3" x14ac:dyDescent="0.25">
      <c r="B4380" s="260">
        <v>4317</v>
      </c>
      <c r="C4380" s="259">
        <v>137.40599623102526</v>
      </c>
    </row>
    <row r="4381" spans="2:3" x14ac:dyDescent="0.25">
      <c r="B4381" s="260">
        <v>4318</v>
      </c>
      <c r="C4381" s="259">
        <v>148.64985660189313</v>
      </c>
    </row>
    <row r="4382" spans="2:3" x14ac:dyDescent="0.25">
      <c r="B4382" s="260">
        <v>4319</v>
      </c>
      <c r="C4382" s="259">
        <v>149.25330867583881</v>
      </c>
    </row>
    <row r="4383" spans="2:3" x14ac:dyDescent="0.25">
      <c r="B4383" s="260">
        <v>4320</v>
      </c>
      <c r="C4383" s="259">
        <v>63.879246528759687</v>
      </c>
    </row>
    <row r="4384" spans="2:3" x14ac:dyDescent="0.25">
      <c r="B4384" s="260">
        <v>4321</v>
      </c>
      <c r="C4384" s="259">
        <v>78.194162624299111</v>
      </c>
    </row>
    <row r="4385" spans="2:3" x14ac:dyDescent="0.25">
      <c r="B4385" s="260">
        <v>4322</v>
      </c>
      <c r="C4385" s="259">
        <v>131.16044301540705</v>
      </c>
    </row>
    <row r="4386" spans="2:3" x14ac:dyDescent="0.25">
      <c r="B4386" s="260">
        <v>4323</v>
      </c>
      <c r="C4386" s="259">
        <v>134.23749605601324</v>
      </c>
    </row>
    <row r="4387" spans="2:3" x14ac:dyDescent="0.25">
      <c r="B4387" s="260">
        <v>4324</v>
      </c>
      <c r="C4387" s="259">
        <v>131.83341642550619</v>
      </c>
    </row>
    <row r="4388" spans="2:3" x14ac:dyDescent="0.25">
      <c r="B4388" s="260">
        <v>4325</v>
      </c>
      <c r="C4388" s="259">
        <v>151.36301632172049</v>
      </c>
    </row>
    <row r="4389" spans="2:3" x14ac:dyDescent="0.25">
      <c r="B4389" s="260">
        <v>4326</v>
      </c>
      <c r="C4389" s="259">
        <v>57.120512702246671</v>
      </c>
    </row>
    <row r="4390" spans="2:3" x14ac:dyDescent="0.25">
      <c r="B4390" s="260">
        <v>4327</v>
      </c>
      <c r="C4390" s="259">
        <v>133.72718126097817</v>
      </c>
    </row>
    <row r="4391" spans="2:3" x14ac:dyDescent="0.25">
      <c r="B4391" s="260">
        <v>4328</v>
      </c>
      <c r="C4391" s="259">
        <v>74.381944516970435</v>
      </c>
    </row>
    <row r="4392" spans="2:3" x14ac:dyDescent="0.25">
      <c r="B4392" s="260">
        <v>4329</v>
      </c>
      <c r="C4392" s="259">
        <v>135.65352114052823</v>
      </c>
    </row>
    <row r="4393" spans="2:3" x14ac:dyDescent="0.25">
      <c r="B4393" s="260">
        <v>4330</v>
      </c>
      <c r="C4393" s="259">
        <v>156.290672935347</v>
      </c>
    </row>
    <row r="4394" spans="2:3" x14ac:dyDescent="0.25">
      <c r="B4394" s="260">
        <v>4331</v>
      </c>
      <c r="C4394" s="259">
        <v>118.13683708817987</v>
      </c>
    </row>
    <row r="4395" spans="2:3" x14ac:dyDescent="0.25">
      <c r="B4395" s="260">
        <v>4332</v>
      </c>
      <c r="C4395" s="259">
        <v>121.82051959947756</v>
      </c>
    </row>
    <row r="4396" spans="2:3" x14ac:dyDescent="0.25">
      <c r="B4396" s="260">
        <v>4333</v>
      </c>
      <c r="C4396" s="259">
        <v>128.81949764569583</v>
      </c>
    </row>
    <row r="4397" spans="2:3" x14ac:dyDescent="0.25">
      <c r="B4397" s="260">
        <v>4334</v>
      </c>
      <c r="C4397" s="259">
        <v>132.8180790634197</v>
      </c>
    </row>
    <row r="4398" spans="2:3" x14ac:dyDescent="0.25">
      <c r="B4398" s="260">
        <v>4335</v>
      </c>
      <c r="C4398" s="259">
        <v>112.35542908395884</v>
      </c>
    </row>
    <row r="4399" spans="2:3" x14ac:dyDescent="0.25">
      <c r="B4399" s="260">
        <v>4336</v>
      </c>
      <c r="C4399" s="259">
        <v>138.60604528859966</v>
      </c>
    </row>
    <row r="4400" spans="2:3" x14ac:dyDescent="0.25">
      <c r="B4400" s="260">
        <v>4337</v>
      </c>
      <c r="C4400" s="259">
        <v>118.31318517156899</v>
      </c>
    </row>
    <row r="4401" spans="2:3" x14ac:dyDescent="0.25">
      <c r="B4401" s="260">
        <v>4338</v>
      </c>
      <c r="C4401" s="259">
        <v>165.45247504960679</v>
      </c>
    </row>
    <row r="4402" spans="2:3" x14ac:dyDescent="0.25">
      <c r="B4402" s="260">
        <v>4339</v>
      </c>
      <c r="C4402" s="259">
        <v>140.44395878304741</v>
      </c>
    </row>
    <row r="4403" spans="2:3" x14ac:dyDescent="0.25">
      <c r="B4403" s="260">
        <v>4340</v>
      </c>
      <c r="C4403" s="259">
        <v>112.10135890459932</v>
      </c>
    </row>
    <row r="4404" spans="2:3" x14ac:dyDescent="0.25">
      <c r="B4404" s="260">
        <v>4341</v>
      </c>
      <c r="C4404" s="259">
        <v>120.38231103646437</v>
      </c>
    </row>
    <row r="4405" spans="2:3" x14ac:dyDescent="0.25">
      <c r="B4405" s="260">
        <v>4342</v>
      </c>
      <c r="C4405" s="259">
        <v>122.05490651529459</v>
      </c>
    </row>
    <row r="4406" spans="2:3" x14ac:dyDescent="0.25">
      <c r="B4406" s="260">
        <v>4343</v>
      </c>
      <c r="C4406" s="259">
        <v>110.98948414831766</v>
      </c>
    </row>
    <row r="4407" spans="2:3" x14ac:dyDescent="0.25">
      <c r="B4407" s="260">
        <v>4344</v>
      </c>
      <c r="C4407" s="259">
        <v>122.00451153290226</v>
      </c>
    </row>
    <row r="4408" spans="2:3" x14ac:dyDescent="0.25">
      <c r="B4408" s="260">
        <v>4345</v>
      </c>
      <c r="C4408" s="259">
        <v>139.42368022861925</v>
      </c>
    </row>
    <row r="4409" spans="2:3" x14ac:dyDescent="0.25">
      <c r="B4409" s="260">
        <v>4346</v>
      </c>
      <c r="C4409" s="259">
        <v>110.29924090450933</v>
      </c>
    </row>
    <row r="4410" spans="2:3" x14ac:dyDescent="0.25">
      <c r="B4410" s="260">
        <v>4347</v>
      </c>
      <c r="C4410" s="259">
        <v>91.04632228514356</v>
      </c>
    </row>
    <row r="4411" spans="2:3" x14ac:dyDescent="0.25">
      <c r="B4411" s="260">
        <v>4348</v>
      </c>
      <c r="C4411" s="259">
        <v>162.64713662465948</v>
      </c>
    </row>
    <row r="4412" spans="2:3" x14ac:dyDescent="0.25">
      <c r="B4412" s="260">
        <v>4349</v>
      </c>
      <c r="C4412" s="259">
        <v>90.061220680652895</v>
      </c>
    </row>
    <row r="4413" spans="2:3" x14ac:dyDescent="0.25">
      <c r="B4413" s="260">
        <v>4350</v>
      </c>
      <c r="C4413" s="259">
        <v>133.33257806415503</v>
      </c>
    </row>
    <row r="4414" spans="2:3" x14ac:dyDescent="0.25">
      <c r="B4414" s="260">
        <v>4351</v>
      </c>
      <c r="C4414" s="259">
        <v>52.954567907772514</v>
      </c>
    </row>
    <row r="4415" spans="2:3" x14ac:dyDescent="0.25">
      <c r="B4415" s="260">
        <v>4352</v>
      </c>
      <c r="C4415" s="259">
        <v>108.13280614927325</v>
      </c>
    </row>
    <row r="4416" spans="2:3" x14ac:dyDescent="0.25">
      <c r="B4416" s="260">
        <v>4353</v>
      </c>
      <c r="C4416" s="259">
        <v>154.84762559156542</v>
      </c>
    </row>
    <row r="4417" spans="2:3" x14ac:dyDescent="0.25">
      <c r="B4417" s="260">
        <v>4354</v>
      </c>
      <c r="C4417" s="259">
        <v>141.19871786002716</v>
      </c>
    </row>
    <row r="4418" spans="2:3" x14ac:dyDescent="0.25">
      <c r="B4418" s="260">
        <v>4355</v>
      </c>
      <c r="C4418" s="259">
        <v>144.71559062444999</v>
      </c>
    </row>
    <row r="4419" spans="2:3" x14ac:dyDescent="0.25">
      <c r="B4419" s="260">
        <v>4356</v>
      </c>
      <c r="C4419" s="259">
        <v>97.240493202421803</v>
      </c>
    </row>
    <row r="4420" spans="2:3" x14ac:dyDescent="0.25">
      <c r="B4420" s="260">
        <v>4357</v>
      </c>
      <c r="C4420" s="259">
        <v>137.20562138677735</v>
      </c>
    </row>
    <row r="4421" spans="2:3" x14ac:dyDescent="0.25">
      <c r="B4421" s="260">
        <v>4358</v>
      </c>
      <c r="C4421" s="259">
        <v>76.647484149673716</v>
      </c>
    </row>
    <row r="4422" spans="2:3" x14ac:dyDescent="0.25">
      <c r="B4422" s="260">
        <v>4359</v>
      </c>
      <c r="C4422" s="259">
        <v>108.3687280702529</v>
      </c>
    </row>
    <row r="4423" spans="2:3" x14ac:dyDescent="0.25">
      <c r="B4423" s="260">
        <v>4360</v>
      </c>
      <c r="C4423" s="259">
        <v>100.54702449525792</v>
      </c>
    </row>
    <row r="4424" spans="2:3" x14ac:dyDescent="0.25">
      <c r="B4424" s="260">
        <v>4361</v>
      </c>
      <c r="C4424" s="259">
        <v>118.37877514400974</v>
      </c>
    </row>
    <row r="4425" spans="2:3" x14ac:dyDescent="0.25">
      <c r="B4425" s="260">
        <v>4362</v>
      </c>
      <c r="C4425" s="259">
        <v>101.95221854192528</v>
      </c>
    </row>
    <row r="4426" spans="2:3" x14ac:dyDescent="0.25">
      <c r="B4426" s="260">
        <v>4363</v>
      </c>
      <c r="C4426" s="259">
        <v>119.03988874101319</v>
      </c>
    </row>
    <row r="4427" spans="2:3" x14ac:dyDescent="0.25">
      <c r="B4427" s="260">
        <v>4364</v>
      </c>
      <c r="C4427" s="259">
        <v>128.97230493528784</v>
      </c>
    </row>
    <row r="4428" spans="2:3" x14ac:dyDescent="0.25">
      <c r="B4428" s="260">
        <v>4365</v>
      </c>
      <c r="C4428" s="259">
        <v>75.479316216273673</v>
      </c>
    </row>
    <row r="4429" spans="2:3" x14ac:dyDescent="0.25">
      <c r="B4429" s="260">
        <v>4366</v>
      </c>
      <c r="C4429" s="259">
        <v>109.11717956446225</v>
      </c>
    </row>
    <row r="4430" spans="2:3" x14ac:dyDescent="0.25">
      <c r="B4430" s="260">
        <v>4367</v>
      </c>
      <c r="C4430" s="259">
        <v>138.20256567745122</v>
      </c>
    </row>
    <row r="4431" spans="2:3" x14ac:dyDescent="0.25">
      <c r="B4431" s="260">
        <v>4368</v>
      </c>
      <c r="C4431" s="259">
        <v>153.90008345508184</v>
      </c>
    </row>
    <row r="4432" spans="2:3" x14ac:dyDescent="0.25">
      <c r="B4432" s="260">
        <v>4369</v>
      </c>
      <c r="C4432" s="259">
        <v>96.249662635902638</v>
      </c>
    </row>
    <row r="4433" spans="2:3" x14ac:dyDescent="0.25">
      <c r="B4433" s="260">
        <v>4370</v>
      </c>
      <c r="C4433" s="259">
        <v>119.51520291088488</v>
      </c>
    </row>
    <row r="4434" spans="2:3" x14ac:dyDescent="0.25">
      <c r="B4434" s="260">
        <v>4371</v>
      </c>
      <c r="C4434" s="259">
        <v>95.514354256212428</v>
      </c>
    </row>
    <row r="4435" spans="2:3" x14ac:dyDescent="0.25">
      <c r="B4435" s="260">
        <v>4372</v>
      </c>
      <c r="C4435" s="259">
        <v>122.79034640508908</v>
      </c>
    </row>
    <row r="4436" spans="2:3" x14ac:dyDescent="0.25">
      <c r="B4436" s="260">
        <v>4373</v>
      </c>
      <c r="C4436" s="259">
        <v>84.558809043565233</v>
      </c>
    </row>
    <row r="4437" spans="2:3" x14ac:dyDescent="0.25">
      <c r="B4437" s="260">
        <v>4374</v>
      </c>
      <c r="C4437" s="259">
        <v>112.66723396534019</v>
      </c>
    </row>
    <row r="4438" spans="2:3" x14ac:dyDescent="0.25">
      <c r="B4438" s="260">
        <v>4375</v>
      </c>
      <c r="C4438" s="259">
        <v>142.72127655473679</v>
      </c>
    </row>
    <row r="4439" spans="2:3" x14ac:dyDescent="0.25">
      <c r="B4439" s="260">
        <v>4376</v>
      </c>
      <c r="C4439" s="259">
        <v>102.62727202668341</v>
      </c>
    </row>
    <row r="4440" spans="2:3" x14ac:dyDescent="0.25">
      <c r="B4440" s="260">
        <v>4377</v>
      </c>
      <c r="C4440" s="259">
        <v>120.96202962077804</v>
      </c>
    </row>
    <row r="4441" spans="2:3" x14ac:dyDescent="0.25">
      <c r="B4441" s="260">
        <v>4378</v>
      </c>
      <c r="C4441" s="259">
        <v>130.63691849328566</v>
      </c>
    </row>
    <row r="4442" spans="2:3" x14ac:dyDescent="0.25">
      <c r="B4442" s="260">
        <v>4379</v>
      </c>
      <c r="C4442" s="259">
        <v>121.88625303859791</v>
      </c>
    </row>
    <row r="4443" spans="2:3" x14ac:dyDescent="0.25">
      <c r="B4443" s="260">
        <v>4380</v>
      </c>
      <c r="C4443" s="259">
        <v>133.24515423500389</v>
      </c>
    </row>
    <row r="4444" spans="2:3" x14ac:dyDescent="0.25">
      <c r="B4444" s="260">
        <v>4381</v>
      </c>
      <c r="C4444" s="259">
        <v>124.32277367819898</v>
      </c>
    </row>
    <row r="4445" spans="2:3" x14ac:dyDescent="0.25">
      <c r="B4445" s="260">
        <v>4382</v>
      </c>
      <c r="C4445" s="259">
        <v>164.57294569183006</v>
      </c>
    </row>
    <row r="4446" spans="2:3" x14ac:dyDescent="0.25">
      <c r="B4446" s="260">
        <v>4383</v>
      </c>
      <c r="C4446" s="259">
        <v>107.06532910662146</v>
      </c>
    </row>
    <row r="4447" spans="2:3" x14ac:dyDescent="0.25">
      <c r="B4447" s="260">
        <v>4384</v>
      </c>
      <c r="C4447" s="259">
        <v>95.658208160652578</v>
      </c>
    </row>
    <row r="4448" spans="2:3" x14ac:dyDescent="0.25">
      <c r="B4448" s="260">
        <v>4385</v>
      </c>
      <c r="C4448" s="259">
        <v>135.78696930805</v>
      </c>
    </row>
    <row r="4449" spans="2:3" x14ac:dyDescent="0.25">
      <c r="B4449" s="260">
        <v>4386</v>
      </c>
      <c r="C4449" s="259">
        <v>166.22134338402284</v>
      </c>
    </row>
    <row r="4450" spans="2:3" x14ac:dyDescent="0.25">
      <c r="B4450" s="260">
        <v>4387</v>
      </c>
      <c r="C4450" s="259">
        <v>108.07079544587384</v>
      </c>
    </row>
    <row r="4451" spans="2:3" x14ac:dyDescent="0.25">
      <c r="B4451" s="260">
        <v>4388</v>
      </c>
      <c r="C4451" s="259">
        <v>119.76869839528828</v>
      </c>
    </row>
    <row r="4452" spans="2:3" x14ac:dyDescent="0.25">
      <c r="B4452" s="260">
        <v>4389</v>
      </c>
      <c r="C4452" s="259">
        <v>146.64787032785284</v>
      </c>
    </row>
    <row r="4453" spans="2:3" x14ac:dyDescent="0.25">
      <c r="B4453" s="260">
        <v>4390</v>
      </c>
      <c r="C4453" s="259">
        <v>129.83937224681958</v>
      </c>
    </row>
    <row r="4454" spans="2:3" x14ac:dyDescent="0.25">
      <c r="B4454" s="260">
        <v>4391</v>
      </c>
      <c r="C4454" s="259">
        <v>150.65706664761944</v>
      </c>
    </row>
    <row r="4455" spans="2:3" x14ac:dyDescent="0.25">
      <c r="B4455" s="260">
        <v>4392</v>
      </c>
      <c r="C4455" s="259">
        <v>93.554223943339636</v>
      </c>
    </row>
    <row r="4456" spans="2:3" x14ac:dyDescent="0.25">
      <c r="B4456" s="260">
        <v>4393</v>
      </c>
      <c r="C4456" s="259">
        <v>132.70238281066199</v>
      </c>
    </row>
    <row r="4457" spans="2:3" x14ac:dyDescent="0.25">
      <c r="B4457" s="260">
        <v>4394</v>
      </c>
      <c r="C4457" s="259">
        <v>112.05210471202696</v>
      </c>
    </row>
    <row r="4458" spans="2:3" x14ac:dyDescent="0.25">
      <c r="B4458" s="260">
        <v>4395</v>
      </c>
      <c r="C4458" s="259">
        <v>144.94998043192231</v>
      </c>
    </row>
    <row r="4459" spans="2:3" x14ac:dyDescent="0.25">
      <c r="B4459" s="260">
        <v>4396</v>
      </c>
      <c r="C4459" s="259">
        <v>132.84914449078252</v>
      </c>
    </row>
    <row r="4460" spans="2:3" x14ac:dyDescent="0.25">
      <c r="B4460" s="260">
        <v>4397</v>
      </c>
      <c r="C4460" s="259">
        <v>119.66679809645538</v>
      </c>
    </row>
    <row r="4461" spans="2:3" x14ac:dyDescent="0.25">
      <c r="B4461" s="260">
        <v>4398</v>
      </c>
      <c r="C4461" s="259">
        <v>125.11066243900132</v>
      </c>
    </row>
    <row r="4462" spans="2:3" x14ac:dyDescent="0.25">
      <c r="B4462" s="260">
        <v>4399</v>
      </c>
      <c r="C4462" s="259">
        <v>113.61115635149966</v>
      </c>
    </row>
    <row r="4463" spans="2:3" x14ac:dyDescent="0.25">
      <c r="B4463" s="260">
        <v>4400</v>
      </c>
      <c r="C4463" s="259">
        <v>110.10205185796048</v>
      </c>
    </row>
    <row r="4464" spans="2:3" x14ac:dyDescent="0.25">
      <c r="B4464" s="260">
        <v>4401</v>
      </c>
      <c r="C4464" s="259">
        <v>126.22525081621448</v>
      </c>
    </row>
    <row r="4465" spans="2:3" x14ac:dyDescent="0.25">
      <c r="B4465" s="260">
        <v>4402</v>
      </c>
      <c r="C4465" s="259">
        <v>93.89429055695561</v>
      </c>
    </row>
    <row r="4466" spans="2:3" x14ac:dyDescent="0.25">
      <c r="B4466" s="260">
        <v>4403</v>
      </c>
      <c r="C4466" s="259">
        <v>110.30628693945907</v>
      </c>
    </row>
    <row r="4467" spans="2:3" x14ac:dyDescent="0.25">
      <c r="B4467" s="260">
        <v>4404</v>
      </c>
      <c r="C4467" s="259">
        <v>161.41078068976338</v>
      </c>
    </row>
    <row r="4468" spans="2:3" x14ac:dyDescent="0.25">
      <c r="B4468" s="260">
        <v>4405</v>
      </c>
      <c r="C4468" s="259">
        <v>123.85385740505623</v>
      </c>
    </row>
    <row r="4469" spans="2:3" x14ac:dyDescent="0.25">
      <c r="B4469" s="260">
        <v>4406</v>
      </c>
      <c r="C4469" s="259">
        <v>118.93831356721388</v>
      </c>
    </row>
    <row r="4470" spans="2:3" x14ac:dyDescent="0.25">
      <c r="B4470" s="260">
        <v>4407</v>
      </c>
      <c r="C4470" s="259">
        <v>121.78492743163268</v>
      </c>
    </row>
    <row r="4471" spans="2:3" x14ac:dyDescent="0.25">
      <c r="B4471" s="260">
        <v>4408</v>
      </c>
      <c r="C4471" s="259">
        <v>109.55756542495281</v>
      </c>
    </row>
    <row r="4472" spans="2:3" x14ac:dyDescent="0.25">
      <c r="B4472" s="260">
        <v>4409</v>
      </c>
      <c r="C4472" s="259">
        <v>127.30139650198157</v>
      </c>
    </row>
    <row r="4473" spans="2:3" x14ac:dyDescent="0.25">
      <c r="B4473" s="260">
        <v>4410</v>
      </c>
      <c r="C4473" s="259">
        <v>121.28932729229071</v>
      </c>
    </row>
    <row r="4474" spans="2:3" x14ac:dyDescent="0.25">
      <c r="B4474" s="260">
        <v>4411</v>
      </c>
      <c r="C4474" s="259">
        <v>129.57349662953598</v>
      </c>
    </row>
    <row r="4475" spans="2:3" x14ac:dyDescent="0.25">
      <c r="B4475" s="260">
        <v>4412</v>
      </c>
      <c r="C4475" s="259">
        <v>164.89706264028632</v>
      </c>
    </row>
    <row r="4476" spans="2:3" x14ac:dyDescent="0.25">
      <c r="B4476" s="260">
        <v>4413</v>
      </c>
      <c r="C4476" s="259">
        <v>115.84368022714644</v>
      </c>
    </row>
    <row r="4477" spans="2:3" x14ac:dyDescent="0.25">
      <c r="B4477" s="260">
        <v>4414</v>
      </c>
      <c r="C4477" s="259">
        <v>164.28723365464933</v>
      </c>
    </row>
    <row r="4478" spans="2:3" x14ac:dyDescent="0.25">
      <c r="B4478" s="260">
        <v>4415</v>
      </c>
      <c r="C4478" s="259">
        <v>157.79324226278101</v>
      </c>
    </row>
    <row r="4479" spans="2:3" x14ac:dyDescent="0.25">
      <c r="B4479" s="260">
        <v>4416</v>
      </c>
      <c r="C4479" s="259">
        <v>96.749292833477654</v>
      </c>
    </row>
    <row r="4480" spans="2:3" x14ac:dyDescent="0.25">
      <c r="B4480" s="260">
        <v>4417</v>
      </c>
      <c r="C4480" s="259">
        <v>158.01304041894704</v>
      </c>
    </row>
    <row r="4481" spans="2:3" x14ac:dyDescent="0.25">
      <c r="B4481" s="260">
        <v>4418</v>
      </c>
      <c r="C4481" s="259">
        <v>76.001842280681643</v>
      </c>
    </row>
    <row r="4482" spans="2:3" x14ac:dyDescent="0.25">
      <c r="B4482" s="260">
        <v>4419</v>
      </c>
      <c r="C4482" s="259">
        <v>110.43333212606105</v>
      </c>
    </row>
    <row r="4483" spans="2:3" x14ac:dyDescent="0.25">
      <c r="B4483" s="260">
        <v>4420</v>
      </c>
      <c r="C4483" s="259">
        <v>145.2715983050104</v>
      </c>
    </row>
    <row r="4484" spans="2:3" x14ac:dyDescent="0.25">
      <c r="B4484" s="260">
        <v>4421</v>
      </c>
      <c r="C4484" s="259">
        <v>91.574893497951038</v>
      </c>
    </row>
    <row r="4485" spans="2:3" x14ac:dyDescent="0.25">
      <c r="B4485" s="260">
        <v>4422</v>
      </c>
      <c r="C4485" s="259">
        <v>127.54570031548096</v>
      </c>
    </row>
    <row r="4486" spans="2:3" x14ac:dyDescent="0.25">
      <c r="B4486" s="260">
        <v>4423</v>
      </c>
      <c r="C4486" s="259">
        <v>130.75075934413351</v>
      </c>
    </row>
    <row r="4487" spans="2:3" x14ac:dyDescent="0.25">
      <c r="B4487" s="260">
        <v>4424</v>
      </c>
      <c r="C4487" s="259">
        <v>85.616037901140501</v>
      </c>
    </row>
    <row r="4488" spans="2:3" x14ac:dyDescent="0.25">
      <c r="B4488" s="260">
        <v>4425</v>
      </c>
      <c r="C4488" s="259">
        <v>140.02076343928218</v>
      </c>
    </row>
    <row r="4489" spans="2:3" x14ac:dyDescent="0.25">
      <c r="B4489" s="260">
        <v>4426</v>
      </c>
      <c r="C4489" s="259">
        <v>127.03432337197667</v>
      </c>
    </row>
    <row r="4490" spans="2:3" x14ac:dyDescent="0.25">
      <c r="B4490" s="260">
        <v>4427</v>
      </c>
      <c r="C4490" s="259">
        <v>129.38240189435109</v>
      </c>
    </row>
    <row r="4491" spans="2:3" x14ac:dyDescent="0.25">
      <c r="B4491" s="260">
        <v>4428</v>
      </c>
      <c r="C4491" s="259">
        <v>131.86639233301432</v>
      </c>
    </row>
    <row r="4492" spans="2:3" x14ac:dyDescent="0.25">
      <c r="B4492" s="260">
        <v>4429</v>
      </c>
      <c r="C4492" s="259">
        <v>120.55693520670087</v>
      </c>
    </row>
    <row r="4493" spans="2:3" x14ac:dyDescent="0.25">
      <c r="B4493" s="260">
        <v>4430</v>
      </c>
      <c r="C4493" s="259">
        <v>102.07355252259507</v>
      </c>
    </row>
    <row r="4494" spans="2:3" x14ac:dyDescent="0.25">
      <c r="B4494" s="260">
        <v>4431</v>
      </c>
      <c r="C4494" s="259">
        <v>94.961023544998</v>
      </c>
    </row>
    <row r="4495" spans="2:3" x14ac:dyDescent="0.25">
      <c r="B4495" s="260">
        <v>4432</v>
      </c>
      <c r="C4495" s="259">
        <v>139.90671647549448</v>
      </c>
    </row>
    <row r="4496" spans="2:3" x14ac:dyDescent="0.25">
      <c r="B4496" s="260">
        <v>4433</v>
      </c>
      <c r="C4496" s="259">
        <v>91.222713413976749</v>
      </c>
    </row>
    <row r="4497" spans="2:3" x14ac:dyDescent="0.25">
      <c r="B4497" s="260">
        <v>4434</v>
      </c>
      <c r="C4497" s="259">
        <v>111.62653146329242</v>
      </c>
    </row>
    <row r="4498" spans="2:3" x14ac:dyDescent="0.25">
      <c r="B4498" s="260">
        <v>4435</v>
      </c>
      <c r="C4498" s="259">
        <v>105.06072714333582</v>
      </c>
    </row>
    <row r="4499" spans="2:3" x14ac:dyDescent="0.25">
      <c r="B4499" s="260">
        <v>4436</v>
      </c>
      <c r="C4499" s="259">
        <v>101.91550905558792</v>
      </c>
    </row>
    <row r="4500" spans="2:3" x14ac:dyDescent="0.25">
      <c r="B4500" s="260">
        <v>4437</v>
      </c>
      <c r="C4500" s="259">
        <v>125.56719410140811</v>
      </c>
    </row>
    <row r="4501" spans="2:3" x14ac:dyDescent="0.25">
      <c r="B4501" s="260">
        <v>4438</v>
      </c>
      <c r="C4501" s="259">
        <v>116.24989733088104</v>
      </c>
    </row>
    <row r="4502" spans="2:3" x14ac:dyDescent="0.25">
      <c r="B4502" s="260">
        <v>4439</v>
      </c>
      <c r="C4502" s="259">
        <v>75.490686226538926</v>
      </c>
    </row>
    <row r="4503" spans="2:3" x14ac:dyDescent="0.25">
      <c r="B4503" s="260">
        <v>4440</v>
      </c>
      <c r="C4503" s="259">
        <v>105.1445145430325</v>
      </c>
    </row>
    <row r="4504" spans="2:3" x14ac:dyDescent="0.25">
      <c r="B4504" s="260">
        <v>4441</v>
      </c>
      <c r="C4504" s="259">
        <v>95.398948783433852</v>
      </c>
    </row>
    <row r="4505" spans="2:3" x14ac:dyDescent="0.25">
      <c r="B4505" s="260">
        <v>4442</v>
      </c>
      <c r="C4505" s="259">
        <v>95.998579791282495</v>
      </c>
    </row>
    <row r="4506" spans="2:3" x14ac:dyDescent="0.25">
      <c r="B4506" s="260">
        <v>4443</v>
      </c>
      <c r="C4506" s="259">
        <v>119.20162865845072</v>
      </c>
    </row>
    <row r="4507" spans="2:3" x14ac:dyDescent="0.25">
      <c r="B4507" s="260">
        <v>4444</v>
      </c>
      <c r="C4507" s="259">
        <v>74.813718909382146</v>
      </c>
    </row>
    <row r="4508" spans="2:3" x14ac:dyDescent="0.25">
      <c r="B4508" s="260">
        <v>4445</v>
      </c>
      <c r="C4508" s="259">
        <v>85.568985546579384</v>
      </c>
    </row>
    <row r="4509" spans="2:3" x14ac:dyDescent="0.25">
      <c r="B4509" s="260">
        <v>4446</v>
      </c>
      <c r="C4509" s="259">
        <v>84.39317545562929</v>
      </c>
    </row>
    <row r="4510" spans="2:3" x14ac:dyDescent="0.25">
      <c r="B4510" s="260">
        <v>4447</v>
      </c>
      <c r="C4510" s="259">
        <v>130.49767699080203</v>
      </c>
    </row>
    <row r="4511" spans="2:3" x14ac:dyDescent="0.25">
      <c r="B4511" s="260">
        <v>4448</v>
      </c>
      <c r="C4511" s="259">
        <v>141.5773194884884</v>
      </c>
    </row>
    <row r="4512" spans="2:3" x14ac:dyDescent="0.25">
      <c r="B4512" s="260">
        <v>4449</v>
      </c>
      <c r="C4512" s="259">
        <v>114.50390515058344</v>
      </c>
    </row>
    <row r="4513" spans="2:3" x14ac:dyDescent="0.25">
      <c r="B4513" s="260">
        <v>4450</v>
      </c>
      <c r="C4513" s="259">
        <v>118.34376920231448</v>
      </c>
    </row>
    <row r="4514" spans="2:3" x14ac:dyDescent="0.25">
      <c r="B4514" s="260">
        <v>4451</v>
      </c>
      <c r="C4514" s="259">
        <v>106.38659465378562</v>
      </c>
    </row>
    <row r="4515" spans="2:3" x14ac:dyDescent="0.25">
      <c r="B4515" s="260">
        <v>4452</v>
      </c>
      <c r="C4515" s="259">
        <v>111.11343876987061</v>
      </c>
    </row>
    <row r="4516" spans="2:3" x14ac:dyDescent="0.25">
      <c r="B4516" s="260">
        <v>4453</v>
      </c>
      <c r="C4516" s="259">
        <v>115.89504809338875</v>
      </c>
    </row>
    <row r="4517" spans="2:3" x14ac:dyDescent="0.25">
      <c r="B4517" s="260">
        <v>4454</v>
      </c>
      <c r="C4517" s="259">
        <v>120.14480974233471</v>
      </c>
    </row>
    <row r="4518" spans="2:3" x14ac:dyDescent="0.25">
      <c r="B4518" s="260">
        <v>4455</v>
      </c>
      <c r="C4518" s="259">
        <v>97.456479330962637</v>
      </c>
    </row>
    <row r="4519" spans="2:3" x14ac:dyDescent="0.25">
      <c r="B4519" s="260">
        <v>4456</v>
      </c>
      <c r="C4519" s="259">
        <v>129.24250085528007</v>
      </c>
    </row>
    <row r="4520" spans="2:3" x14ac:dyDescent="0.25">
      <c r="B4520" s="260">
        <v>4457</v>
      </c>
      <c r="C4520" s="259">
        <v>88.056091240035997</v>
      </c>
    </row>
    <row r="4521" spans="2:3" x14ac:dyDescent="0.25">
      <c r="B4521" s="260">
        <v>4458</v>
      </c>
      <c r="C4521" s="259">
        <v>109.36714116437383</v>
      </c>
    </row>
    <row r="4522" spans="2:3" x14ac:dyDescent="0.25">
      <c r="B4522" s="260">
        <v>4459</v>
      </c>
      <c r="C4522" s="259">
        <v>134.37665553428997</v>
      </c>
    </row>
    <row r="4523" spans="2:3" x14ac:dyDescent="0.25">
      <c r="B4523" s="260">
        <v>4460</v>
      </c>
      <c r="C4523" s="259">
        <v>106.78111231995879</v>
      </c>
    </row>
    <row r="4524" spans="2:3" x14ac:dyDescent="0.25">
      <c r="B4524" s="260">
        <v>4461</v>
      </c>
      <c r="C4524" s="259">
        <v>109.63395009506887</v>
      </c>
    </row>
    <row r="4525" spans="2:3" x14ac:dyDescent="0.25">
      <c r="B4525" s="260">
        <v>4462</v>
      </c>
      <c r="C4525" s="259">
        <v>120.03530163177498</v>
      </c>
    </row>
    <row r="4526" spans="2:3" x14ac:dyDescent="0.25">
      <c r="B4526" s="260">
        <v>4463</v>
      </c>
      <c r="C4526" s="259">
        <v>126.12608193057575</v>
      </c>
    </row>
    <row r="4527" spans="2:3" x14ac:dyDescent="0.25">
      <c r="B4527" s="260">
        <v>4464</v>
      </c>
      <c r="C4527" s="259">
        <v>176.620696559831</v>
      </c>
    </row>
    <row r="4528" spans="2:3" x14ac:dyDescent="0.25">
      <c r="B4528" s="260">
        <v>4465</v>
      </c>
      <c r="C4528" s="259">
        <v>127.40766065678523</v>
      </c>
    </row>
    <row r="4529" spans="2:3" x14ac:dyDescent="0.25">
      <c r="B4529" s="260">
        <v>4466</v>
      </c>
      <c r="C4529" s="259">
        <v>100.71387296874973</v>
      </c>
    </row>
    <row r="4530" spans="2:3" x14ac:dyDescent="0.25">
      <c r="B4530" s="260">
        <v>4467</v>
      </c>
      <c r="C4530" s="259">
        <v>67.741689473144959</v>
      </c>
    </row>
    <row r="4531" spans="2:3" x14ac:dyDescent="0.25">
      <c r="B4531" s="260">
        <v>4468</v>
      </c>
      <c r="C4531" s="259">
        <v>107.47373869733771</v>
      </c>
    </row>
    <row r="4532" spans="2:3" x14ac:dyDescent="0.25">
      <c r="B4532" s="260">
        <v>4469</v>
      </c>
      <c r="C4532" s="259">
        <v>101.06864910716187</v>
      </c>
    </row>
    <row r="4533" spans="2:3" x14ac:dyDescent="0.25">
      <c r="B4533" s="260">
        <v>4470</v>
      </c>
      <c r="C4533" s="259">
        <v>103.305175662715</v>
      </c>
    </row>
    <row r="4534" spans="2:3" x14ac:dyDescent="0.25">
      <c r="B4534" s="260">
        <v>4471</v>
      </c>
      <c r="C4534" s="259">
        <v>126.80433149313399</v>
      </c>
    </row>
    <row r="4535" spans="2:3" x14ac:dyDescent="0.25">
      <c r="B4535" s="260">
        <v>4472</v>
      </c>
      <c r="C4535" s="259">
        <v>76.966447119612752</v>
      </c>
    </row>
    <row r="4536" spans="2:3" x14ac:dyDescent="0.25">
      <c r="B4536" s="260">
        <v>4473</v>
      </c>
      <c r="C4536" s="259">
        <v>150.56007331521064</v>
      </c>
    </row>
    <row r="4537" spans="2:3" x14ac:dyDescent="0.25">
      <c r="B4537" s="260">
        <v>4474</v>
      </c>
      <c r="C4537" s="259">
        <v>168.17504381587068</v>
      </c>
    </row>
    <row r="4538" spans="2:3" x14ac:dyDescent="0.25">
      <c r="B4538" s="260">
        <v>4475</v>
      </c>
      <c r="C4538" s="259">
        <v>113.24948990521695</v>
      </c>
    </row>
    <row r="4539" spans="2:3" x14ac:dyDescent="0.25">
      <c r="B4539" s="260">
        <v>4476</v>
      </c>
      <c r="C4539" s="259">
        <v>103.48630598725384</v>
      </c>
    </row>
    <row r="4540" spans="2:3" x14ac:dyDescent="0.25">
      <c r="B4540" s="260">
        <v>4477</v>
      </c>
      <c r="C4540" s="259">
        <v>152.08466633676207</v>
      </c>
    </row>
    <row r="4541" spans="2:3" x14ac:dyDescent="0.25">
      <c r="B4541" s="260">
        <v>4478</v>
      </c>
      <c r="C4541" s="259">
        <v>110.91348275439555</v>
      </c>
    </row>
    <row r="4542" spans="2:3" x14ac:dyDescent="0.25">
      <c r="B4542" s="260">
        <v>4479</v>
      </c>
      <c r="C4542" s="259">
        <v>117.30614338305998</v>
      </c>
    </row>
    <row r="4543" spans="2:3" x14ac:dyDescent="0.25">
      <c r="B4543" s="260">
        <v>4480</v>
      </c>
      <c r="C4543" s="259">
        <v>114.2340439991479</v>
      </c>
    </row>
    <row r="4544" spans="2:3" x14ac:dyDescent="0.25">
      <c r="B4544" s="260">
        <v>4481</v>
      </c>
      <c r="C4544" s="259">
        <v>164.50693651664488</v>
      </c>
    </row>
    <row r="4545" spans="2:3" x14ac:dyDescent="0.25">
      <c r="B4545" s="260">
        <v>4482</v>
      </c>
      <c r="C4545" s="259">
        <v>129.00458747177066</v>
      </c>
    </row>
    <row r="4546" spans="2:3" x14ac:dyDescent="0.25">
      <c r="B4546" s="260">
        <v>4483</v>
      </c>
      <c r="C4546" s="259">
        <v>122.54092313297849</v>
      </c>
    </row>
    <row r="4547" spans="2:3" x14ac:dyDescent="0.25">
      <c r="B4547" s="260">
        <v>4484</v>
      </c>
      <c r="C4547" s="259">
        <v>128.99585081785801</v>
      </c>
    </row>
    <row r="4548" spans="2:3" x14ac:dyDescent="0.25">
      <c r="B4548" s="260">
        <v>4485</v>
      </c>
      <c r="C4548" s="259">
        <v>104.1215420689109</v>
      </c>
    </row>
    <row r="4549" spans="2:3" x14ac:dyDescent="0.25">
      <c r="B4549" s="260">
        <v>4486</v>
      </c>
      <c r="C4549" s="259">
        <v>151.01683926669531</v>
      </c>
    </row>
    <row r="4550" spans="2:3" x14ac:dyDescent="0.25">
      <c r="B4550" s="260">
        <v>4487</v>
      </c>
      <c r="C4550" s="259">
        <v>83.587878021700675</v>
      </c>
    </row>
    <row r="4551" spans="2:3" x14ac:dyDescent="0.25">
      <c r="B4551" s="260">
        <v>4488</v>
      </c>
      <c r="C4551" s="259">
        <v>83.19678831421308</v>
      </c>
    </row>
    <row r="4552" spans="2:3" x14ac:dyDescent="0.25">
      <c r="B4552" s="260">
        <v>4489</v>
      </c>
      <c r="C4552" s="259">
        <v>129.99092222888396</v>
      </c>
    </row>
    <row r="4553" spans="2:3" x14ac:dyDescent="0.25">
      <c r="B4553" s="260">
        <v>4490</v>
      </c>
      <c r="C4553" s="259">
        <v>168.77280512516126</v>
      </c>
    </row>
    <row r="4554" spans="2:3" x14ac:dyDescent="0.25">
      <c r="B4554" s="260">
        <v>4491</v>
      </c>
      <c r="C4554" s="259">
        <v>100.02629477655135</v>
      </c>
    </row>
    <row r="4555" spans="2:3" x14ac:dyDescent="0.25">
      <c r="B4555" s="260">
        <v>4492</v>
      </c>
      <c r="C4555" s="259">
        <v>120.10860923865715</v>
      </c>
    </row>
    <row r="4556" spans="2:3" x14ac:dyDescent="0.25">
      <c r="B4556" s="260">
        <v>4493</v>
      </c>
      <c r="C4556" s="259">
        <v>141.13004697541226</v>
      </c>
    </row>
    <row r="4557" spans="2:3" x14ac:dyDescent="0.25">
      <c r="B4557" s="260">
        <v>4494</v>
      </c>
      <c r="C4557" s="259">
        <v>179.52312914752531</v>
      </c>
    </row>
    <row r="4558" spans="2:3" x14ac:dyDescent="0.25">
      <c r="B4558" s="260">
        <v>4495</v>
      </c>
      <c r="C4558" s="259">
        <v>134.15500333561832</v>
      </c>
    </row>
    <row r="4559" spans="2:3" x14ac:dyDescent="0.25">
      <c r="B4559" s="260">
        <v>4496</v>
      </c>
      <c r="C4559" s="259">
        <v>135.34204176612212</v>
      </c>
    </row>
    <row r="4560" spans="2:3" x14ac:dyDescent="0.25">
      <c r="B4560" s="260">
        <v>4497</v>
      </c>
      <c r="C4560" s="259">
        <v>74.590931266589621</v>
      </c>
    </row>
    <row r="4561" spans="2:3" x14ac:dyDescent="0.25">
      <c r="B4561" s="260">
        <v>4498</v>
      </c>
      <c r="C4561" s="259">
        <v>112.31447632667692</v>
      </c>
    </row>
    <row r="4562" spans="2:3" x14ac:dyDescent="0.25">
      <c r="B4562" s="260">
        <v>4499</v>
      </c>
      <c r="C4562" s="259">
        <v>118.1968407920963</v>
      </c>
    </row>
    <row r="4563" spans="2:3" x14ac:dyDescent="0.25">
      <c r="B4563" s="260">
        <v>4500</v>
      </c>
      <c r="C4563" s="259">
        <v>76.708879659376024</v>
      </c>
    </row>
    <row r="4564" spans="2:3" x14ac:dyDescent="0.25">
      <c r="B4564" s="260">
        <v>4501</v>
      </c>
      <c r="C4564" s="259">
        <v>69.40997158626287</v>
      </c>
    </row>
    <row r="4565" spans="2:3" x14ac:dyDescent="0.25">
      <c r="B4565" s="260">
        <v>4502</v>
      </c>
      <c r="C4565" s="259">
        <v>123.44776989024739</v>
      </c>
    </row>
    <row r="4566" spans="2:3" x14ac:dyDescent="0.25">
      <c r="B4566" s="260">
        <v>4503</v>
      </c>
      <c r="C4566" s="259">
        <v>96.940016922717746</v>
      </c>
    </row>
    <row r="4567" spans="2:3" x14ac:dyDescent="0.25">
      <c r="B4567" s="260">
        <v>4504</v>
      </c>
      <c r="C4567" s="259">
        <v>120.79711334186756</v>
      </c>
    </row>
    <row r="4568" spans="2:3" x14ac:dyDescent="0.25">
      <c r="B4568" s="260">
        <v>4505</v>
      </c>
      <c r="C4568" s="259">
        <v>159.24519353986832</v>
      </c>
    </row>
    <row r="4569" spans="2:3" x14ac:dyDescent="0.25">
      <c r="B4569" s="260">
        <v>4506</v>
      </c>
      <c r="C4569" s="259">
        <v>113.68582804936983</v>
      </c>
    </row>
    <row r="4570" spans="2:3" x14ac:dyDescent="0.25">
      <c r="B4570" s="260">
        <v>4507</v>
      </c>
      <c r="C4570" s="259">
        <v>128.148731968682</v>
      </c>
    </row>
    <row r="4571" spans="2:3" x14ac:dyDescent="0.25">
      <c r="B4571" s="260">
        <v>4508</v>
      </c>
      <c r="C4571" s="259">
        <v>95.555230062015283</v>
      </c>
    </row>
    <row r="4572" spans="2:3" x14ac:dyDescent="0.25">
      <c r="B4572" s="260">
        <v>4509</v>
      </c>
      <c r="C4572" s="259">
        <v>125.04775685514396</v>
      </c>
    </row>
    <row r="4573" spans="2:3" x14ac:dyDescent="0.25">
      <c r="B4573" s="260">
        <v>4510</v>
      </c>
      <c r="C4573" s="259">
        <v>140.73490689173616</v>
      </c>
    </row>
    <row r="4574" spans="2:3" x14ac:dyDescent="0.25">
      <c r="B4574" s="260">
        <v>4511</v>
      </c>
      <c r="C4574" s="259">
        <v>107.56690457508513</v>
      </c>
    </row>
    <row r="4575" spans="2:3" x14ac:dyDescent="0.25">
      <c r="B4575" s="260">
        <v>4512</v>
      </c>
      <c r="C4575" s="259">
        <v>110.02065317544681</v>
      </c>
    </row>
    <row r="4576" spans="2:3" x14ac:dyDescent="0.25">
      <c r="B4576" s="260">
        <v>4513</v>
      </c>
      <c r="C4576" s="259">
        <v>82.768089415298505</v>
      </c>
    </row>
    <row r="4577" spans="2:3" x14ac:dyDescent="0.25">
      <c r="B4577" s="260">
        <v>4514</v>
      </c>
      <c r="C4577" s="259">
        <v>111.7123096685165</v>
      </c>
    </row>
    <row r="4578" spans="2:3" x14ac:dyDescent="0.25">
      <c r="B4578" s="260">
        <v>4515</v>
      </c>
      <c r="C4578" s="259">
        <v>117.38723588250269</v>
      </c>
    </row>
    <row r="4579" spans="2:3" x14ac:dyDescent="0.25">
      <c r="B4579" s="260">
        <v>4516</v>
      </c>
      <c r="C4579" s="259">
        <v>122.32814642438429</v>
      </c>
    </row>
    <row r="4580" spans="2:3" x14ac:dyDescent="0.25">
      <c r="B4580" s="260">
        <v>4517</v>
      </c>
      <c r="C4580" s="259">
        <v>102.37663086530341</v>
      </c>
    </row>
    <row r="4581" spans="2:3" x14ac:dyDescent="0.25">
      <c r="B4581" s="260">
        <v>4518</v>
      </c>
      <c r="C4581" s="259">
        <v>65.622493047690966</v>
      </c>
    </row>
    <row r="4582" spans="2:3" x14ac:dyDescent="0.25">
      <c r="B4582" s="260">
        <v>4519</v>
      </c>
      <c r="C4582" s="259">
        <v>150.03203102713184</v>
      </c>
    </row>
    <row r="4583" spans="2:3" x14ac:dyDescent="0.25">
      <c r="B4583" s="260">
        <v>4520</v>
      </c>
      <c r="C4583" s="259">
        <v>88.191374173500833</v>
      </c>
    </row>
    <row r="4584" spans="2:3" x14ac:dyDescent="0.25">
      <c r="B4584" s="260">
        <v>4521</v>
      </c>
      <c r="C4584" s="259">
        <v>159.74741957341615</v>
      </c>
    </row>
    <row r="4585" spans="2:3" x14ac:dyDescent="0.25">
      <c r="B4585" s="260">
        <v>4522</v>
      </c>
      <c r="C4585" s="259">
        <v>113.90875057438706</v>
      </c>
    </row>
    <row r="4586" spans="2:3" x14ac:dyDescent="0.25">
      <c r="B4586" s="260">
        <v>4523</v>
      </c>
      <c r="C4586" s="259">
        <v>169.06162265313395</v>
      </c>
    </row>
    <row r="4587" spans="2:3" x14ac:dyDescent="0.25">
      <c r="B4587" s="260">
        <v>4524</v>
      </c>
      <c r="C4587" s="259">
        <v>114.14731920930164</v>
      </c>
    </row>
    <row r="4588" spans="2:3" x14ac:dyDescent="0.25">
      <c r="B4588" s="260">
        <v>4525</v>
      </c>
      <c r="C4588" s="259">
        <v>138.58544917265232</v>
      </c>
    </row>
    <row r="4589" spans="2:3" x14ac:dyDescent="0.25">
      <c r="B4589" s="260">
        <v>4526</v>
      </c>
      <c r="C4589" s="259">
        <v>90.245182599391057</v>
      </c>
    </row>
    <row r="4590" spans="2:3" x14ac:dyDescent="0.25">
      <c r="B4590" s="260">
        <v>4527</v>
      </c>
      <c r="C4590" s="259">
        <v>125.09129883596877</v>
      </c>
    </row>
    <row r="4591" spans="2:3" x14ac:dyDescent="0.25">
      <c r="B4591" s="260">
        <v>4528</v>
      </c>
      <c r="C4591" s="259">
        <v>126.68620562079681</v>
      </c>
    </row>
    <row r="4592" spans="2:3" x14ac:dyDescent="0.25">
      <c r="B4592" s="260">
        <v>4529</v>
      </c>
      <c r="C4592" s="259">
        <v>153.16038537639434</v>
      </c>
    </row>
    <row r="4593" spans="2:3" x14ac:dyDescent="0.25">
      <c r="B4593" s="260">
        <v>4530</v>
      </c>
      <c r="C4593" s="259">
        <v>155.9353369590026</v>
      </c>
    </row>
    <row r="4594" spans="2:3" x14ac:dyDescent="0.25">
      <c r="B4594" s="260">
        <v>4531</v>
      </c>
      <c r="C4594" s="259">
        <v>151.58989088679044</v>
      </c>
    </row>
    <row r="4595" spans="2:3" x14ac:dyDescent="0.25">
      <c r="B4595" s="260">
        <v>4532</v>
      </c>
      <c r="C4595" s="259">
        <v>159.20406590650762</v>
      </c>
    </row>
    <row r="4596" spans="2:3" x14ac:dyDescent="0.25">
      <c r="B4596" s="260">
        <v>4533</v>
      </c>
      <c r="C4596" s="259">
        <v>112.38218659986481</v>
      </c>
    </row>
    <row r="4597" spans="2:3" x14ac:dyDescent="0.25">
      <c r="B4597" s="260">
        <v>4534</v>
      </c>
      <c r="C4597" s="259">
        <v>119.16476690337601</v>
      </c>
    </row>
    <row r="4598" spans="2:3" x14ac:dyDescent="0.25">
      <c r="B4598" s="260">
        <v>4535</v>
      </c>
      <c r="C4598" s="259">
        <v>116.84565162909823</v>
      </c>
    </row>
    <row r="4599" spans="2:3" x14ac:dyDescent="0.25">
      <c r="B4599" s="260">
        <v>4536</v>
      </c>
      <c r="C4599" s="259">
        <v>93.317713187300171</v>
      </c>
    </row>
    <row r="4600" spans="2:3" x14ac:dyDescent="0.25">
      <c r="B4600" s="260">
        <v>4537</v>
      </c>
      <c r="C4600" s="259">
        <v>105.87490716583247</v>
      </c>
    </row>
    <row r="4601" spans="2:3" x14ac:dyDescent="0.25">
      <c r="B4601" s="260">
        <v>4538</v>
      </c>
      <c r="C4601" s="259">
        <v>129.40170396573274</v>
      </c>
    </row>
    <row r="4602" spans="2:3" x14ac:dyDescent="0.25">
      <c r="B4602" s="260">
        <v>4539</v>
      </c>
      <c r="C4602" s="259">
        <v>67.366957988469224</v>
      </c>
    </row>
    <row r="4603" spans="2:3" x14ac:dyDescent="0.25">
      <c r="B4603" s="260">
        <v>4540</v>
      </c>
      <c r="C4603" s="259">
        <v>150.04215455157268</v>
      </c>
    </row>
    <row r="4604" spans="2:3" x14ac:dyDescent="0.25">
      <c r="B4604" s="260">
        <v>4541</v>
      </c>
      <c r="C4604" s="259">
        <v>113.0945301507968</v>
      </c>
    </row>
    <row r="4605" spans="2:3" x14ac:dyDescent="0.25">
      <c r="B4605" s="260">
        <v>4542</v>
      </c>
      <c r="C4605" s="259">
        <v>98.369181543187892</v>
      </c>
    </row>
    <row r="4606" spans="2:3" x14ac:dyDescent="0.25">
      <c r="B4606" s="260">
        <v>4543</v>
      </c>
      <c r="C4606" s="259">
        <v>128.85086340103283</v>
      </c>
    </row>
    <row r="4607" spans="2:3" x14ac:dyDescent="0.25">
      <c r="B4607" s="260">
        <v>4544</v>
      </c>
      <c r="C4607" s="259">
        <v>122.21217004350342</v>
      </c>
    </row>
    <row r="4608" spans="2:3" x14ac:dyDescent="0.25">
      <c r="B4608" s="260">
        <v>4545</v>
      </c>
      <c r="C4608" s="259">
        <v>103.29756461325636</v>
      </c>
    </row>
    <row r="4609" spans="2:3" x14ac:dyDescent="0.25">
      <c r="B4609" s="260">
        <v>4546</v>
      </c>
      <c r="C4609" s="259">
        <v>161.92921746987952</v>
      </c>
    </row>
    <row r="4610" spans="2:3" x14ac:dyDescent="0.25">
      <c r="B4610" s="260">
        <v>4547</v>
      </c>
      <c r="C4610" s="259">
        <v>120.32420070953258</v>
      </c>
    </row>
    <row r="4611" spans="2:3" x14ac:dyDescent="0.25">
      <c r="B4611" s="260">
        <v>4548</v>
      </c>
      <c r="C4611" s="259">
        <v>85.493503516374787</v>
      </c>
    </row>
    <row r="4612" spans="2:3" x14ac:dyDescent="0.25">
      <c r="B4612" s="260">
        <v>4549</v>
      </c>
      <c r="C4612" s="259">
        <v>164.69919969738808</v>
      </c>
    </row>
    <row r="4613" spans="2:3" x14ac:dyDescent="0.25">
      <c r="B4613" s="260">
        <v>4550</v>
      </c>
      <c r="C4613" s="259">
        <v>106.47583873526314</v>
      </c>
    </row>
    <row r="4614" spans="2:3" x14ac:dyDescent="0.25">
      <c r="B4614" s="260">
        <v>4551</v>
      </c>
      <c r="C4614" s="259">
        <v>112.82544491327641</v>
      </c>
    </row>
    <row r="4615" spans="2:3" x14ac:dyDescent="0.25">
      <c r="B4615" s="260">
        <v>4552</v>
      </c>
      <c r="C4615" s="259">
        <v>90.378174099645193</v>
      </c>
    </row>
    <row r="4616" spans="2:3" x14ac:dyDescent="0.25">
      <c r="B4616" s="260">
        <v>4553</v>
      </c>
      <c r="C4616" s="259">
        <v>128.94732656594542</v>
      </c>
    </row>
    <row r="4617" spans="2:3" x14ac:dyDescent="0.25">
      <c r="B4617" s="260">
        <v>4554</v>
      </c>
      <c r="C4617" s="259">
        <v>166.46180403641853</v>
      </c>
    </row>
    <row r="4618" spans="2:3" x14ac:dyDescent="0.25">
      <c r="B4618" s="260">
        <v>4555</v>
      </c>
      <c r="C4618" s="259">
        <v>118.7096924009011</v>
      </c>
    </row>
    <row r="4619" spans="2:3" x14ac:dyDescent="0.25">
      <c r="B4619" s="260">
        <v>4556</v>
      </c>
      <c r="C4619" s="259">
        <v>108.18489057897398</v>
      </c>
    </row>
    <row r="4620" spans="2:3" x14ac:dyDescent="0.25">
      <c r="B4620" s="260">
        <v>4557</v>
      </c>
      <c r="C4620" s="259">
        <v>115.0828035660688</v>
      </c>
    </row>
    <row r="4621" spans="2:3" x14ac:dyDescent="0.25">
      <c r="B4621" s="260">
        <v>4558</v>
      </c>
      <c r="C4621" s="259">
        <v>190.6962351232109</v>
      </c>
    </row>
    <row r="4622" spans="2:3" x14ac:dyDescent="0.25">
      <c r="B4622" s="260">
        <v>4559</v>
      </c>
      <c r="C4622" s="259">
        <v>81.178096087032145</v>
      </c>
    </row>
    <row r="4623" spans="2:3" x14ac:dyDescent="0.25">
      <c r="B4623" s="260">
        <v>4560</v>
      </c>
      <c r="C4623" s="259">
        <v>92.811919810745621</v>
      </c>
    </row>
    <row r="4624" spans="2:3" x14ac:dyDescent="0.25">
      <c r="B4624" s="260">
        <v>4561</v>
      </c>
      <c r="C4624" s="259">
        <v>128.30590144308627</v>
      </c>
    </row>
    <row r="4625" spans="2:3" x14ac:dyDescent="0.25">
      <c r="B4625" s="260">
        <v>4562</v>
      </c>
      <c r="C4625" s="259">
        <v>109.00569371806272</v>
      </c>
    </row>
    <row r="4626" spans="2:3" x14ac:dyDescent="0.25">
      <c r="B4626" s="260">
        <v>4563</v>
      </c>
      <c r="C4626" s="259">
        <v>128.46536053379268</v>
      </c>
    </row>
    <row r="4627" spans="2:3" x14ac:dyDescent="0.25">
      <c r="B4627" s="260">
        <v>4564</v>
      </c>
      <c r="C4627" s="259">
        <v>95.670056656584279</v>
      </c>
    </row>
    <row r="4628" spans="2:3" x14ac:dyDescent="0.25">
      <c r="B4628" s="260">
        <v>4565</v>
      </c>
      <c r="C4628" s="259">
        <v>162.71138246719408</v>
      </c>
    </row>
    <row r="4629" spans="2:3" x14ac:dyDescent="0.25">
      <c r="B4629" s="260">
        <v>4566</v>
      </c>
      <c r="C4629" s="259">
        <v>102.35372465622177</v>
      </c>
    </row>
    <row r="4630" spans="2:3" x14ac:dyDescent="0.25">
      <c r="B4630" s="260">
        <v>4567</v>
      </c>
      <c r="C4630" s="259">
        <v>105.93015709865924</v>
      </c>
    </row>
    <row r="4631" spans="2:3" x14ac:dyDescent="0.25">
      <c r="B4631" s="260">
        <v>4568</v>
      </c>
      <c r="C4631" s="259">
        <v>93.353663894783438</v>
      </c>
    </row>
    <row r="4632" spans="2:3" x14ac:dyDescent="0.25">
      <c r="B4632" s="260">
        <v>4569</v>
      </c>
      <c r="C4632" s="259">
        <v>85.34075721253302</v>
      </c>
    </row>
    <row r="4633" spans="2:3" x14ac:dyDescent="0.25">
      <c r="B4633" s="260">
        <v>4570</v>
      </c>
      <c r="C4633" s="259">
        <v>144.98589190196222</v>
      </c>
    </row>
    <row r="4634" spans="2:3" x14ac:dyDescent="0.25">
      <c r="B4634" s="260">
        <v>4571</v>
      </c>
      <c r="C4634" s="259">
        <v>92.640885381158853</v>
      </c>
    </row>
    <row r="4635" spans="2:3" x14ac:dyDescent="0.25">
      <c r="B4635" s="260">
        <v>4572</v>
      </c>
      <c r="C4635" s="259">
        <v>115.01040213570815</v>
      </c>
    </row>
    <row r="4636" spans="2:3" x14ac:dyDescent="0.25">
      <c r="B4636" s="260">
        <v>4573</v>
      </c>
      <c r="C4636" s="259">
        <v>76.935193741098686</v>
      </c>
    </row>
    <row r="4637" spans="2:3" x14ac:dyDescent="0.25">
      <c r="B4637" s="260">
        <v>4574</v>
      </c>
      <c r="C4637" s="259">
        <v>110.38915971608549</v>
      </c>
    </row>
    <row r="4638" spans="2:3" x14ac:dyDescent="0.25">
      <c r="B4638" s="260">
        <v>4575</v>
      </c>
      <c r="C4638" s="259">
        <v>129.98349570182035</v>
      </c>
    </row>
    <row r="4639" spans="2:3" x14ac:dyDescent="0.25">
      <c r="B4639" s="260">
        <v>4576</v>
      </c>
      <c r="C4639" s="259">
        <v>149.288404988998</v>
      </c>
    </row>
    <row r="4640" spans="2:3" x14ac:dyDescent="0.25">
      <c r="B4640" s="260">
        <v>4577</v>
      </c>
      <c r="C4640" s="259">
        <v>134.94600059877413</v>
      </c>
    </row>
    <row r="4641" spans="2:3" x14ac:dyDescent="0.25">
      <c r="B4641" s="260">
        <v>4578</v>
      </c>
      <c r="C4641" s="259">
        <v>161.42057175203337</v>
      </c>
    </row>
    <row r="4642" spans="2:3" x14ac:dyDescent="0.25">
      <c r="B4642" s="260">
        <v>4579</v>
      </c>
      <c r="C4642" s="259">
        <v>174.2223093080454</v>
      </c>
    </row>
    <row r="4643" spans="2:3" x14ac:dyDescent="0.25">
      <c r="B4643" s="260">
        <v>4580</v>
      </c>
      <c r="C4643" s="259">
        <v>152.22378129722398</v>
      </c>
    </row>
    <row r="4644" spans="2:3" x14ac:dyDescent="0.25">
      <c r="B4644" s="260">
        <v>4581</v>
      </c>
      <c r="C4644" s="259">
        <v>113.50293987459419</v>
      </c>
    </row>
    <row r="4645" spans="2:3" x14ac:dyDescent="0.25">
      <c r="B4645" s="260">
        <v>4582</v>
      </c>
      <c r="C4645" s="259">
        <v>87.747922545329615</v>
      </c>
    </row>
    <row r="4646" spans="2:3" x14ac:dyDescent="0.25">
      <c r="B4646" s="260">
        <v>4583</v>
      </c>
      <c r="C4646" s="259">
        <v>83.594275347405812</v>
      </c>
    </row>
    <row r="4647" spans="2:3" x14ac:dyDescent="0.25">
      <c r="B4647" s="260">
        <v>4584</v>
      </c>
      <c r="C4647" s="259">
        <v>153.319070888623</v>
      </c>
    </row>
    <row r="4648" spans="2:3" x14ac:dyDescent="0.25">
      <c r="B4648" s="260">
        <v>4585</v>
      </c>
      <c r="C4648" s="259">
        <v>91.426044864350786</v>
      </c>
    </row>
    <row r="4649" spans="2:3" x14ac:dyDescent="0.25">
      <c r="B4649" s="260">
        <v>4586</v>
      </c>
      <c r="C4649" s="259">
        <v>129.82322934365627</v>
      </c>
    </row>
    <row r="4650" spans="2:3" x14ac:dyDescent="0.25">
      <c r="B4650" s="260">
        <v>4587</v>
      </c>
      <c r="C4650" s="259">
        <v>141.8295001458948</v>
      </c>
    </row>
    <row r="4651" spans="2:3" x14ac:dyDescent="0.25">
      <c r="B4651" s="260">
        <v>4588</v>
      </c>
      <c r="C4651" s="259">
        <v>91.665212782225183</v>
      </c>
    </row>
    <row r="4652" spans="2:3" x14ac:dyDescent="0.25">
      <c r="B4652" s="260">
        <v>4589</v>
      </c>
      <c r="C4652" s="259">
        <v>97.278272487074503</v>
      </c>
    </row>
    <row r="4653" spans="2:3" x14ac:dyDescent="0.25">
      <c r="B4653" s="260">
        <v>4590</v>
      </c>
      <c r="C4653" s="259">
        <v>139.00434310896213</v>
      </c>
    </row>
    <row r="4654" spans="2:3" x14ac:dyDescent="0.25">
      <c r="B4654" s="260">
        <v>4591</v>
      </c>
      <c r="C4654" s="259">
        <v>110.81982416097873</v>
      </c>
    </row>
    <row r="4655" spans="2:3" x14ac:dyDescent="0.25">
      <c r="B4655" s="260">
        <v>4592</v>
      </c>
      <c r="C4655" s="259">
        <v>146.35205611486901</v>
      </c>
    </row>
    <row r="4656" spans="2:3" x14ac:dyDescent="0.25">
      <c r="B4656" s="260">
        <v>4593</v>
      </c>
      <c r="C4656" s="259">
        <v>95.904765712832258</v>
      </c>
    </row>
    <row r="4657" spans="2:3" x14ac:dyDescent="0.25">
      <c r="B4657" s="260">
        <v>4594</v>
      </c>
      <c r="C4657" s="259">
        <v>102.25551722978916</v>
      </c>
    </row>
    <row r="4658" spans="2:3" x14ac:dyDescent="0.25">
      <c r="B4658" s="260">
        <v>4595</v>
      </c>
      <c r="C4658" s="259">
        <v>129.68706276608589</v>
      </c>
    </row>
    <row r="4659" spans="2:3" x14ac:dyDescent="0.25">
      <c r="B4659" s="260">
        <v>4596</v>
      </c>
      <c r="C4659" s="259">
        <v>109.68453359141634</v>
      </c>
    </row>
    <row r="4660" spans="2:3" x14ac:dyDescent="0.25">
      <c r="B4660" s="260">
        <v>4597</v>
      </c>
      <c r="C4660" s="259">
        <v>60.564327933025822</v>
      </c>
    </row>
    <row r="4661" spans="2:3" x14ac:dyDescent="0.25">
      <c r="B4661" s="260">
        <v>4598</v>
      </c>
      <c r="C4661" s="259">
        <v>149.78863067699277</v>
      </c>
    </row>
    <row r="4662" spans="2:3" x14ac:dyDescent="0.25">
      <c r="B4662" s="260">
        <v>4599</v>
      </c>
      <c r="C4662" s="259">
        <v>152.53224918222688</v>
      </c>
    </row>
    <row r="4663" spans="2:3" x14ac:dyDescent="0.25">
      <c r="B4663" s="260">
        <v>4600</v>
      </c>
      <c r="C4663" s="259">
        <v>130.01366953827028</v>
      </c>
    </row>
    <row r="4664" spans="2:3" x14ac:dyDescent="0.25">
      <c r="B4664" s="260">
        <v>4601</v>
      </c>
      <c r="C4664" s="259">
        <v>151.72678357868728</v>
      </c>
    </row>
    <row r="4665" spans="2:3" x14ac:dyDescent="0.25">
      <c r="B4665" s="260">
        <v>4602</v>
      </c>
      <c r="C4665" s="259">
        <v>123.22762047626304</v>
      </c>
    </row>
    <row r="4666" spans="2:3" x14ac:dyDescent="0.25">
      <c r="B4666" s="260">
        <v>4603</v>
      </c>
      <c r="C4666" s="259">
        <v>106.87617094368994</v>
      </c>
    </row>
    <row r="4667" spans="2:3" x14ac:dyDescent="0.25">
      <c r="B4667" s="260">
        <v>4604</v>
      </c>
      <c r="C4667" s="259">
        <v>150.40224601305465</v>
      </c>
    </row>
    <row r="4668" spans="2:3" x14ac:dyDescent="0.25">
      <c r="B4668" s="260">
        <v>4605</v>
      </c>
      <c r="C4668" s="259">
        <v>147.82257735251599</v>
      </c>
    </row>
    <row r="4669" spans="2:3" x14ac:dyDescent="0.25">
      <c r="B4669" s="260">
        <v>4606</v>
      </c>
      <c r="C4669" s="259">
        <v>120.80370461162835</v>
      </c>
    </row>
    <row r="4670" spans="2:3" x14ac:dyDescent="0.25">
      <c r="B4670" s="260">
        <v>4607</v>
      </c>
      <c r="C4670" s="259">
        <v>138.10678799466635</v>
      </c>
    </row>
    <row r="4671" spans="2:3" x14ac:dyDescent="0.25">
      <c r="B4671" s="260">
        <v>4608</v>
      </c>
      <c r="C4671" s="259">
        <v>101.93384604224838</v>
      </c>
    </row>
    <row r="4672" spans="2:3" x14ac:dyDescent="0.25">
      <c r="B4672" s="260">
        <v>4609</v>
      </c>
      <c r="C4672" s="259">
        <v>111.84075133365258</v>
      </c>
    </row>
    <row r="4673" spans="2:3" x14ac:dyDescent="0.25">
      <c r="B4673" s="260">
        <v>4610</v>
      </c>
      <c r="C4673" s="259">
        <v>153.30304828702924</v>
      </c>
    </row>
    <row r="4674" spans="2:3" x14ac:dyDescent="0.25">
      <c r="B4674" s="260">
        <v>4611</v>
      </c>
      <c r="C4674" s="259">
        <v>137.29735868708832</v>
      </c>
    </row>
    <row r="4675" spans="2:3" x14ac:dyDescent="0.25">
      <c r="B4675" s="260">
        <v>4612</v>
      </c>
      <c r="C4675" s="259">
        <v>138.80284443335074</v>
      </c>
    </row>
    <row r="4676" spans="2:3" x14ac:dyDescent="0.25">
      <c r="B4676" s="260">
        <v>4613</v>
      </c>
      <c r="C4676" s="259">
        <v>121.98400233293573</v>
      </c>
    </row>
    <row r="4677" spans="2:3" x14ac:dyDescent="0.25">
      <c r="B4677" s="260">
        <v>4614</v>
      </c>
      <c r="C4677" s="259">
        <v>97.82351635606895</v>
      </c>
    </row>
    <row r="4678" spans="2:3" x14ac:dyDescent="0.25">
      <c r="B4678" s="260">
        <v>4615</v>
      </c>
      <c r="C4678" s="259">
        <v>173.21676963394475</v>
      </c>
    </row>
    <row r="4679" spans="2:3" x14ac:dyDescent="0.25">
      <c r="B4679" s="260">
        <v>4616</v>
      </c>
      <c r="C4679" s="259">
        <v>118.01132876907805</v>
      </c>
    </row>
    <row r="4680" spans="2:3" x14ac:dyDescent="0.25">
      <c r="B4680" s="260">
        <v>4617</v>
      </c>
      <c r="C4680" s="259">
        <v>137.52211404362345</v>
      </c>
    </row>
    <row r="4681" spans="2:3" x14ac:dyDescent="0.25">
      <c r="B4681" s="260">
        <v>4618</v>
      </c>
      <c r="C4681" s="259">
        <v>125.26863516967369</v>
      </c>
    </row>
    <row r="4682" spans="2:3" x14ac:dyDescent="0.25">
      <c r="B4682" s="260">
        <v>4619</v>
      </c>
      <c r="C4682" s="259">
        <v>139.88390327907717</v>
      </c>
    </row>
    <row r="4683" spans="2:3" x14ac:dyDescent="0.25">
      <c r="B4683" s="260">
        <v>4620</v>
      </c>
      <c r="C4683" s="259">
        <v>122.52019820702323</v>
      </c>
    </row>
    <row r="4684" spans="2:3" x14ac:dyDescent="0.25">
      <c r="B4684" s="260">
        <v>4621</v>
      </c>
      <c r="C4684" s="259">
        <v>142.31073630763024</v>
      </c>
    </row>
    <row r="4685" spans="2:3" x14ac:dyDescent="0.25">
      <c r="B4685" s="260">
        <v>4622</v>
      </c>
      <c r="C4685" s="259">
        <v>114.04235913803444</v>
      </c>
    </row>
    <row r="4686" spans="2:3" x14ac:dyDescent="0.25">
      <c r="B4686" s="260">
        <v>4623</v>
      </c>
      <c r="C4686" s="259">
        <v>103.57689980950663</v>
      </c>
    </row>
    <row r="4687" spans="2:3" x14ac:dyDescent="0.25">
      <c r="B4687" s="260">
        <v>4624</v>
      </c>
      <c r="C4687" s="259">
        <v>126.99923390810679</v>
      </c>
    </row>
    <row r="4688" spans="2:3" x14ac:dyDescent="0.25">
      <c r="B4688" s="260">
        <v>4625</v>
      </c>
      <c r="C4688" s="259">
        <v>173.08610200820181</v>
      </c>
    </row>
    <row r="4689" spans="2:3" x14ac:dyDescent="0.25">
      <c r="B4689" s="260">
        <v>4626</v>
      </c>
      <c r="C4689" s="259">
        <v>162.54334028434738</v>
      </c>
    </row>
    <row r="4690" spans="2:3" x14ac:dyDescent="0.25">
      <c r="B4690" s="260">
        <v>4627</v>
      </c>
      <c r="C4690" s="259">
        <v>171.78005952398348</v>
      </c>
    </row>
    <row r="4691" spans="2:3" x14ac:dyDescent="0.25">
      <c r="B4691" s="260">
        <v>4628</v>
      </c>
      <c r="C4691" s="259">
        <v>114.36921917796144</v>
      </c>
    </row>
    <row r="4692" spans="2:3" x14ac:dyDescent="0.25">
      <c r="B4692" s="260">
        <v>4629</v>
      </c>
      <c r="C4692" s="259">
        <v>99.631398554026703</v>
      </c>
    </row>
    <row r="4693" spans="2:3" x14ac:dyDescent="0.25">
      <c r="B4693" s="260">
        <v>4630</v>
      </c>
      <c r="C4693" s="259">
        <v>109.89225291656187</v>
      </c>
    </row>
    <row r="4694" spans="2:3" x14ac:dyDescent="0.25">
      <c r="B4694" s="260">
        <v>4631</v>
      </c>
      <c r="C4694" s="259">
        <v>134.7285641057872</v>
      </c>
    </row>
    <row r="4695" spans="2:3" x14ac:dyDescent="0.25">
      <c r="B4695" s="260">
        <v>4632</v>
      </c>
      <c r="C4695" s="259">
        <v>170.31333297393377</v>
      </c>
    </row>
    <row r="4696" spans="2:3" x14ac:dyDescent="0.25">
      <c r="B4696" s="260">
        <v>4633</v>
      </c>
      <c r="C4696" s="259">
        <v>144.76303408712238</v>
      </c>
    </row>
    <row r="4697" spans="2:3" x14ac:dyDescent="0.25">
      <c r="B4697" s="260">
        <v>4634</v>
      </c>
      <c r="C4697" s="259">
        <v>167.27953893863443</v>
      </c>
    </row>
    <row r="4698" spans="2:3" x14ac:dyDescent="0.25">
      <c r="B4698" s="260">
        <v>4635</v>
      </c>
      <c r="C4698" s="259">
        <v>108.48797716676538</v>
      </c>
    </row>
    <row r="4699" spans="2:3" x14ac:dyDescent="0.25">
      <c r="B4699" s="260">
        <v>4636</v>
      </c>
      <c r="C4699" s="259">
        <v>134.23797015538989</v>
      </c>
    </row>
    <row r="4700" spans="2:3" x14ac:dyDescent="0.25">
      <c r="B4700" s="260">
        <v>4637</v>
      </c>
      <c r="C4700" s="259">
        <v>128.23642933479752</v>
      </c>
    </row>
    <row r="4701" spans="2:3" x14ac:dyDescent="0.25">
      <c r="B4701" s="260">
        <v>4638</v>
      </c>
      <c r="C4701" s="259">
        <v>161.11422176417167</v>
      </c>
    </row>
    <row r="4702" spans="2:3" x14ac:dyDescent="0.25">
      <c r="B4702" s="260">
        <v>4639</v>
      </c>
      <c r="C4702" s="259">
        <v>143.7598090850791</v>
      </c>
    </row>
    <row r="4703" spans="2:3" x14ac:dyDescent="0.25">
      <c r="B4703" s="260">
        <v>4640</v>
      </c>
      <c r="C4703" s="259">
        <v>103.91003970775348</v>
      </c>
    </row>
    <row r="4704" spans="2:3" x14ac:dyDescent="0.25">
      <c r="B4704" s="260">
        <v>4641</v>
      </c>
      <c r="C4704" s="259">
        <v>126.5848063034981</v>
      </c>
    </row>
    <row r="4705" spans="2:3" x14ac:dyDescent="0.25">
      <c r="B4705" s="260">
        <v>4642</v>
      </c>
      <c r="C4705" s="259">
        <v>104.59945634981223</v>
      </c>
    </row>
    <row r="4706" spans="2:3" x14ac:dyDescent="0.25">
      <c r="B4706" s="260">
        <v>4643</v>
      </c>
      <c r="C4706" s="259">
        <v>139.84891455624211</v>
      </c>
    </row>
    <row r="4707" spans="2:3" x14ac:dyDescent="0.25">
      <c r="B4707" s="260">
        <v>4644</v>
      </c>
      <c r="C4707" s="259">
        <v>148.65260015494147</v>
      </c>
    </row>
    <row r="4708" spans="2:3" x14ac:dyDescent="0.25">
      <c r="B4708" s="260">
        <v>4645</v>
      </c>
      <c r="C4708" s="259">
        <v>135.77699973185443</v>
      </c>
    </row>
    <row r="4709" spans="2:3" x14ac:dyDescent="0.25">
      <c r="B4709" s="260">
        <v>4646</v>
      </c>
      <c r="C4709" s="259">
        <v>108.08340811812249</v>
      </c>
    </row>
    <row r="4710" spans="2:3" x14ac:dyDescent="0.25">
      <c r="B4710" s="260">
        <v>4647</v>
      </c>
      <c r="C4710" s="259">
        <v>135.43115871255219</v>
      </c>
    </row>
    <row r="4711" spans="2:3" x14ac:dyDescent="0.25">
      <c r="B4711" s="260">
        <v>4648</v>
      </c>
      <c r="C4711" s="259">
        <v>134.66466340878227</v>
      </c>
    </row>
    <row r="4712" spans="2:3" x14ac:dyDescent="0.25">
      <c r="B4712" s="260">
        <v>4649</v>
      </c>
      <c r="C4712" s="259">
        <v>150.72511632563157</v>
      </c>
    </row>
    <row r="4713" spans="2:3" x14ac:dyDescent="0.25">
      <c r="B4713" s="260">
        <v>4650</v>
      </c>
      <c r="C4713" s="259">
        <v>107.64843484250352</v>
      </c>
    </row>
    <row r="4714" spans="2:3" x14ac:dyDescent="0.25">
      <c r="B4714" s="260">
        <v>4651</v>
      </c>
      <c r="C4714" s="259">
        <v>107.85538129089505</v>
      </c>
    </row>
    <row r="4715" spans="2:3" x14ac:dyDescent="0.25">
      <c r="B4715" s="260">
        <v>4652</v>
      </c>
      <c r="C4715" s="259">
        <v>137.72122075682924</v>
      </c>
    </row>
    <row r="4716" spans="2:3" x14ac:dyDescent="0.25">
      <c r="B4716" s="260">
        <v>4653</v>
      </c>
      <c r="C4716" s="259">
        <v>115.32863123371023</v>
      </c>
    </row>
    <row r="4717" spans="2:3" x14ac:dyDescent="0.25">
      <c r="B4717" s="260">
        <v>4654</v>
      </c>
      <c r="C4717" s="259">
        <v>126.43552474174716</v>
      </c>
    </row>
    <row r="4718" spans="2:3" x14ac:dyDescent="0.25">
      <c r="B4718" s="260">
        <v>4655</v>
      </c>
      <c r="C4718" s="259">
        <v>82.493719376878317</v>
      </c>
    </row>
    <row r="4719" spans="2:3" x14ac:dyDescent="0.25">
      <c r="B4719" s="260">
        <v>4656</v>
      </c>
      <c r="C4719" s="259">
        <v>116.91063704512921</v>
      </c>
    </row>
    <row r="4720" spans="2:3" x14ac:dyDescent="0.25">
      <c r="B4720" s="260">
        <v>4657</v>
      </c>
      <c r="C4720" s="259">
        <v>117.7213990717803</v>
      </c>
    </row>
    <row r="4721" spans="2:3" x14ac:dyDescent="0.25">
      <c r="B4721" s="260">
        <v>4658</v>
      </c>
      <c r="C4721" s="259">
        <v>103.55946195485132</v>
      </c>
    </row>
    <row r="4722" spans="2:3" x14ac:dyDescent="0.25">
      <c r="B4722" s="260">
        <v>4659</v>
      </c>
      <c r="C4722" s="259">
        <v>182.96705241383063</v>
      </c>
    </row>
    <row r="4723" spans="2:3" x14ac:dyDescent="0.25">
      <c r="B4723" s="260">
        <v>4660</v>
      </c>
      <c r="C4723" s="259">
        <v>158.7509315491435</v>
      </c>
    </row>
    <row r="4724" spans="2:3" x14ac:dyDescent="0.25">
      <c r="B4724" s="260">
        <v>4661</v>
      </c>
      <c r="C4724" s="259">
        <v>138.65070976599151</v>
      </c>
    </row>
    <row r="4725" spans="2:3" x14ac:dyDescent="0.25">
      <c r="B4725" s="260">
        <v>4662</v>
      </c>
      <c r="C4725" s="259">
        <v>163.31498589340345</v>
      </c>
    </row>
    <row r="4726" spans="2:3" x14ac:dyDescent="0.25">
      <c r="B4726" s="260">
        <v>4663</v>
      </c>
      <c r="C4726" s="259">
        <v>163.73336902155782</v>
      </c>
    </row>
    <row r="4727" spans="2:3" x14ac:dyDescent="0.25">
      <c r="B4727" s="260">
        <v>4664</v>
      </c>
      <c r="C4727" s="259">
        <v>125.20519175031004</v>
      </c>
    </row>
    <row r="4728" spans="2:3" x14ac:dyDescent="0.25">
      <c r="B4728" s="260">
        <v>4665</v>
      </c>
      <c r="C4728" s="259">
        <v>130.15912222307719</v>
      </c>
    </row>
    <row r="4729" spans="2:3" x14ac:dyDescent="0.25">
      <c r="B4729" s="260">
        <v>4666</v>
      </c>
      <c r="C4729" s="259">
        <v>132.41095368308061</v>
      </c>
    </row>
    <row r="4730" spans="2:3" x14ac:dyDescent="0.25">
      <c r="B4730" s="260">
        <v>4667</v>
      </c>
      <c r="C4730" s="259">
        <v>143.62196308159409</v>
      </c>
    </row>
    <row r="4731" spans="2:3" x14ac:dyDescent="0.25">
      <c r="B4731" s="260">
        <v>4668</v>
      </c>
      <c r="C4731" s="259">
        <v>89.137816199785235</v>
      </c>
    </row>
    <row r="4732" spans="2:3" x14ac:dyDescent="0.25">
      <c r="B4732" s="260">
        <v>4669</v>
      </c>
      <c r="C4732" s="259">
        <v>142.57671194858446</v>
      </c>
    </row>
    <row r="4733" spans="2:3" x14ac:dyDescent="0.25">
      <c r="B4733" s="260">
        <v>4670</v>
      </c>
      <c r="C4733" s="259">
        <v>92.217172341147659</v>
      </c>
    </row>
    <row r="4734" spans="2:3" x14ac:dyDescent="0.25">
      <c r="B4734" s="260">
        <v>4671</v>
      </c>
      <c r="C4734" s="259">
        <v>140.80930835940077</v>
      </c>
    </row>
    <row r="4735" spans="2:3" x14ac:dyDescent="0.25">
      <c r="B4735" s="260">
        <v>4672</v>
      </c>
      <c r="C4735" s="259">
        <v>133.21149474113443</v>
      </c>
    </row>
    <row r="4736" spans="2:3" x14ac:dyDescent="0.25">
      <c r="B4736" s="260">
        <v>4673</v>
      </c>
      <c r="C4736" s="259">
        <v>142.28429309648817</v>
      </c>
    </row>
    <row r="4737" spans="2:3" x14ac:dyDescent="0.25">
      <c r="B4737" s="260">
        <v>4674</v>
      </c>
      <c r="C4737" s="259">
        <v>144.26721043497685</v>
      </c>
    </row>
    <row r="4738" spans="2:3" x14ac:dyDescent="0.25">
      <c r="B4738" s="260">
        <v>4675</v>
      </c>
      <c r="C4738" s="259">
        <v>120.99168347223831</v>
      </c>
    </row>
    <row r="4739" spans="2:3" x14ac:dyDescent="0.25">
      <c r="B4739" s="260">
        <v>4676</v>
      </c>
      <c r="C4739" s="259">
        <v>168.52210198139284</v>
      </c>
    </row>
    <row r="4740" spans="2:3" x14ac:dyDescent="0.25">
      <c r="B4740" s="260">
        <v>4677</v>
      </c>
      <c r="C4740" s="259">
        <v>129.32663298247573</v>
      </c>
    </row>
    <row r="4741" spans="2:3" x14ac:dyDescent="0.25">
      <c r="B4741" s="260">
        <v>4678</v>
      </c>
      <c r="C4741" s="259">
        <v>105.03373938958033</v>
      </c>
    </row>
    <row r="4742" spans="2:3" x14ac:dyDescent="0.25">
      <c r="B4742" s="260">
        <v>4679</v>
      </c>
      <c r="C4742" s="259">
        <v>126.5450053580483</v>
      </c>
    </row>
    <row r="4743" spans="2:3" x14ac:dyDescent="0.25">
      <c r="B4743" s="260">
        <v>4680</v>
      </c>
      <c r="C4743" s="259">
        <v>136.83831590164149</v>
      </c>
    </row>
    <row r="4744" spans="2:3" x14ac:dyDescent="0.25">
      <c r="B4744" s="260">
        <v>4681</v>
      </c>
      <c r="C4744" s="259">
        <v>100.57332117663438</v>
      </c>
    </row>
    <row r="4745" spans="2:3" x14ac:dyDescent="0.25">
      <c r="B4745" s="260">
        <v>4682</v>
      </c>
      <c r="C4745" s="259">
        <v>139.60537001055556</v>
      </c>
    </row>
    <row r="4746" spans="2:3" x14ac:dyDescent="0.25">
      <c r="B4746" s="260">
        <v>4683</v>
      </c>
      <c r="C4746" s="259">
        <v>104.08930750957883</v>
      </c>
    </row>
    <row r="4747" spans="2:3" x14ac:dyDescent="0.25">
      <c r="B4747" s="260">
        <v>4684</v>
      </c>
      <c r="C4747" s="259">
        <v>159.93508851768405</v>
      </c>
    </row>
    <row r="4748" spans="2:3" x14ac:dyDescent="0.25">
      <c r="B4748" s="260">
        <v>4685</v>
      </c>
      <c r="C4748" s="259">
        <v>109.25293907387393</v>
      </c>
    </row>
    <row r="4749" spans="2:3" x14ac:dyDescent="0.25">
      <c r="B4749" s="260">
        <v>4686</v>
      </c>
      <c r="C4749" s="259">
        <v>143.8671938834629</v>
      </c>
    </row>
    <row r="4750" spans="2:3" x14ac:dyDescent="0.25">
      <c r="B4750" s="260">
        <v>4687</v>
      </c>
      <c r="C4750" s="259">
        <v>150.14018763396174</v>
      </c>
    </row>
    <row r="4751" spans="2:3" x14ac:dyDescent="0.25">
      <c r="B4751" s="260">
        <v>4688</v>
      </c>
      <c r="C4751" s="259">
        <v>117.6545034924645</v>
      </c>
    </row>
    <row r="4752" spans="2:3" x14ac:dyDescent="0.25">
      <c r="B4752" s="260">
        <v>4689</v>
      </c>
      <c r="C4752" s="259">
        <v>112.01916279133948</v>
      </c>
    </row>
    <row r="4753" spans="2:3" x14ac:dyDescent="0.25">
      <c r="B4753" s="260">
        <v>4690</v>
      </c>
      <c r="C4753" s="259">
        <v>183.83138128773868</v>
      </c>
    </row>
    <row r="4754" spans="2:3" x14ac:dyDescent="0.25">
      <c r="B4754" s="260">
        <v>4691</v>
      </c>
      <c r="C4754" s="259">
        <v>87.775264782172698</v>
      </c>
    </row>
    <row r="4755" spans="2:3" x14ac:dyDescent="0.25">
      <c r="B4755" s="260">
        <v>4692</v>
      </c>
      <c r="C4755" s="259">
        <v>105.1392345104103</v>
      </c>
    </row>
    <row r="4756" spans="2:3" x14ac:dyDescent="0.25">
      <c r="B4756" s="260">
        <v>4693</v>
      </c>
      <c r="C4756" s="259">
        <v>150.19570401077158</v>
      </c>
    </row>
    <row r="4757" spans="2:3" x14ac:dyDescent="0.25">
      <c r="B4757" s="260">
        <v>4694</v>
      </c>
      <c r="C4757" s="259">
        <v>147.86777318204253</v>
      </c>
    </row>
    <row r="4758" spans="2:3" x14ac:dyDescent="0.25">
      <c r="B4758" s="260">
        <v>4695</v>
      </c>
      <c r="C4758" s="259">
        <v>149.889276473378</v>
      </c>
    </row>
    <row r="4759" spans="2:3" x14ac:dyDescent="0.25">
      <c r="B4759" s="260">
        <v>4696</v>
      </c>
      <c r="C4759" s="259">
        <v>138.11517303120019</v>
      </c>
    </row>
    <row r="4760" spans="2:3" x14ac:dyDescent="0.25">
      <c r="B4760" s="260">
        <v>4697</v>
      </c>
      <c r="C4760" s="259">
        <v>110.35983948543803</v>
      </c>
    </row>
    <row r="4761" spans="2:3" x14ac:dyDescent="0.25">
      <c r="B4761" s="260">
        <v>4698</v>
      </c>
      <c r="C4761" s="259">
        <v>151.21740239522262</v>
      </c>
    </row>
    <row r="4762" spans="2:3" x14ac:dyDescent="0.25">
      <c r="B4762" s="260">
        <v>4699</v>
      </c>
      <c r="C4762" s="259">
        <v>122.00895957448502</v>
      </c>
    </row>
    <row r="4763" spans="2:3" x14ac:dyDescent="0.25">
      <c r="B4763" s="260">
        <v>4700</v>
      </c>
      <c r="C4763" s="259">
        <v>119.63958403432457</v>
      </c>
    </row>
    <row r="4764" spans="2:3" x14ac:dyDescent="0.25">
      <c r="B4764" s="260">
        <v>4701</v>
      </c>
      <c r="C4764" s="259">
        <v>110.05821364266136</v>
      </c>
    </row>
    <row r="4765" spans="2:3" x14ac:dyDescent="0.25">
      <c r="B4765" s="260">
        <v>4702</v>
      </c>
      <c r="C4765" s="259">
        <v>131.6046093576536</v>
      </c>
    </row>
    <row r="4766" spans="2:3" x14ac:dyDescent="0.25">
      <c r="B4766" s="260">
        <v>4703</v>
      </c>
      <c r="C4766" s="259">
        <v>137.50318387424093</v>
      </c>
    </row>
    <row r="4767" spans="2:3" x14ac:dyDescent="0.25">
      <c r="B4767" s="260">
        <v>4704</v>
      </c>
      <c r="C4767" s="259">
        <v>134.58794456871183</v>
      </c>
    </row>
    <row r="4768" spans="2:3" x14ac:dyDescent="0.25">
      <c r="B4768" s="260">
        <v>4705</v>
      </c>
      <c r="C4768" s="259">
        <v>173.23793494703389</v>
      </c>
    </row>
    <row r="4769" spans="2:3" x14ac:dyDescent="0.25">
      <c r="B4769" s="260">
        <v>4706</v>
      </c>
      <c r="C4769" s="259">
        <v>114.73877118466437</v>
      </c>
    </row>
    <row r="4770" spans="2:3" x14ac:dyDescent="0.25">
      <c r="B4770" s="260">
        <v>4707</v>
      </c>
      <c r="C4770" s="259">
        <v>100.98212482015704</v>
      </c>
    </row>
    <row r="4771" spans="2:3" x14ac:dyDescent="0.25">
      <c r="B4771" s="260">
        <v>4708</v>
      </c>
      <c r="C4771" s="259">
        <v>107.15370900488882</v>
      </c>
    </row>
    <row r="4772" spans="2:3" x14ac:dyDescent="0.25">
      <c r="B4772" s="260">
        <v>4709</v>
      </c>
      <c r="C4772" s="259">
        <v>142.57840212480673</v>
      </c>
    </row>
    <row r="4773" spans="2:3" x14ac:dyDescent="0.25">
      <c r="B4773" s="260">
        <v>4710</v>
      </c>
      <c r="C4773" s="259">
        <v>140.82611156034724</v>
      </c>
    </row>
    <row r="4774" spans="2:3" x14ac:dyDescent="0.25">
      <c r="B4774" s="260">
        <v>4711</v>
      </c>
      <c r="C4774" s="259">
        <v>157.73304248930435</v>
      </c>
    </row>
    <row r="4775" spans="2:3" x14ac:dyDescent="0.25">
      <c r="B4775" s="260">
        <v>4712</v>
      </c>
      <c r="C4775" s="259">
        <v>124.63863272666991</v>
      </c>
    </row>
    <row r="4776" spans="2:3" x14ac:dyDescent="0.25">
      <c r="B4776" s="260">
        <v>4713</v>
      </c>
      <c r="C4776" s="259">
        <v>151.48098982559299</v>
      </c>
    </row>
    <row r="4777" spans="2:3" x14ac:dyDescent="0.25">
      <c r="B4777" s="260">
        <v>4714</v>
      </c>
      <c r="C4777" s="259">
        <v>118.25220311045432</v>
      </c>
    </row>
    <row r="4778" spans="2:3" x14ac:dyDescent="0.25">
      <c r="B4778" s="260">
        <v>4715</v>
      </c>
      <c r="C4778" s="259">
        <v>112.60318880485615</v>
      </c>
    </row>
    <row r="4779" spans="2:3" x14ac:dyDescent="0.25">
      <c r="B4779" s="260">
        <v>4716</v>
      </c>
      <c r="C4779" s="259">
        <v>152.51199312947855</v>
      </c>
    </row>
    <row r="4780" spans="2:3" x14ac:dyDescent="0.25">
      <c r="B4780" s="260">
        <v>4717</v>
      </c>
      <c r="C4780" s="259">
        <v>158.13400175517586</v>
      </c>
    </row>
    <row r="4781" spans="2:3" x14ac:dyDescent="0.25">
      <c r="B4781" s="260">
        <v>4718</v>
      </c>
      <c r="C4781" s="259">
        <v>141.80494828051866</v>
      </c>
    </row>
    <row r="4782" spans="2:3" x14ac:dyDescent="0.25">
      <c r="B4782" s="260">
        <v>4719</v>
      </c>
      <c r="C4782" s="259">
        <v>133.72160115315603</v>
      </c>
    </row>
    <row r="4783" spans="2:3" x14ac:dyDescent="0.25">
      <c r="B4783" s="260">
        <v>4720</v>
      </c>
      <c r="C4783" s="259">
        <v>135.72375410206558</v>
      </c>
    </row>
    <row r="4784" spans="2:3" x14ac:dyDescent="0.25">
      <c r="B4784" s="260">
        <v>4721</v>
      </c>
      <c r="C4784" s="259">
        <v>110.69673687712483</v>
      </c>
    </row>
    <row r="4785" spans="2:3" x14ac:dyDescent="0.25">
      <c r="B4785" s="260">
        <v>4722</v>
      </c>
      <c r="C4785" s="259">
        <v>90.545219896334828</v>
      </c>
    </row>
    <row r="4786" spans="2:3" x14ac:dyDescent="0.25">
      <c r="B4786" s="260">
        <v>4723</v>
      </c>
      <c r="C4786" s="259">
        <v>97.041744422701939</v>
      </c>
    </row>
    <row r="4787" spans="2:3" x14ac:dyDescent="0.25">
      <c r="B4787" s="260">
        <v>4724</v>
      </c>
      <c r="C4787" s="259">
        <v>140.96846357789761</v>
      </c>
    </row>
    <row r="4788" spans="2:3" x14ac:dyDescent="0.25">
      <c r="B4788" s="260">
        <v>4725</v>
      </c>
      <c r="C4788" s="259">
        <v>137.04751007573356</v>
      </c>
    </row>
    <row r="4789" spans="2:3" x14ac:dyDescent="0.25">
      <c r="B4789" s="260">
        <v>4726</v>
      </c>
      <c r="C4789" s="259">
        <v>98.778972686522962</v>
      </c>
    </row>
    <row r="4790" spans="2:3" x14ac:dyDescent="0.25">
      <c r="B4790" s="260">
        <v>4727</v>
      </c>
      <c r="C4790" s="259">
        <v>124.24807413592335</v>
      </c>
    </row>
    <row r="4791" spans="2:3" x14ac:dyDescent="0.25">
      <c r="B4791" s="260">
        <v>4728</v>
      </c>
      <c r="C4791" s="259">
        <v>117.84630783812253</v>
      </c>
    </row>
    <row r="4792" spans="2:3" x14ac:dyDescent="0.25">
      <c r="B4792" s="260">
        <v>4729</v>
      </c>
      <c r="C4792" s="259">
        <v>122.89391992525307</v>
      </c>
    </row>
    <row r="4793" spans="2:3" x14ac:dyDescent="0.25">
      <c r="B4793" s="260">
        <v>4730</v>
      </c>
      <c r="C4793" s="259">
        <v>109.97719958892</v>
      </c>
    </row>
    <row r="4794" spans="2:3" x14ac:dyDescent="0.25">
      <c r="B4794" s="260">
        <v>4731</v>
      </c>
      <c r="C4794" s="259">
        <v>113.11649535199579</v>
      </c>
    </row>
    <row r="4795" spans="2:3" x14ac:dyDescent="0.25">
      <c r="B4795" s="260">
        <v>4732</v>
      </c>
      <c r="C4795" s="259">
        <v>138.5591122745553</v>
      </c>
    </row>
    <row r="4796" spans="2:3" x14ac:dyDescent="0.25">
      <c r="B4796" s="260">
        <v>4733</v>
      </c>
      <c r="C4796" s="259">
        <v>146.5549823702431</v>
      </c>
    </row>
    <row r="4797" spans="2:3" x14ac:dyDescent="0.25">
      <c r="B4797" s="260">
        <v>4734</v>
      </c>
      <c r="C4797" s="259">
        <v>104.7625455462977</v>
      </c>
    </row>
    <row r="4798" spans="2:3" x14ac:dyDescent="0.25">
      <c r="B4798" s="260">
        <v>4735</v>
      </c>
      <c r="C4798" s="259">
        <v>157.04566157025462</v>
      </c>
    </row>
    <row r="4799" spans="2:3" x14ac:dyDescent="0.25">
      <c r="B4799" s="260">
        <v>4736</v>
      </c>
      <c r="C4799" s="259">
        <v>162.31080592095259</v>
      </c>
    </row>
    <row r="4800" spans="2:3" x14ac:dyDescent="0.25">
      <c r="B4800" s="260">
        <v>4737</v>
      </c>
      <c r="C4800" s="259">
        <v>108.28188500583792</v>
      </c>
    </row>
    <row r="4801" spans="2:3" x14ac:dyDescent="0.25">
      <c r="B4801" s="260">
        <v>4738</v>
      </c>
      <c r="C4801" s="259">
        <v>136.60304010284844</v>
      </c>
    </row>
    <row r="4802" spans="2:3" x14ac:dyDescent="0.25">
      <c r="B4802" s="260">
        <v>4739</v>
      </c>
      <c r="C4802" s="259">
        <v>95.451077869708939</v>
      </c>
    </row>
    <row r="4803" spans="2:3" x14ac:dyDescent="0.25">
      <c r="B4803" s="260">
        <v>4740</v>
      </c>
      <c r="C4803" s="259">
        <v>72.898253700433145</v>
      </c>
    </row>
    <row r="4804" spans="2:3" x14ac:dyDescent="0.25">
      <c r="B4804" s="260">
        <v>4741</v>
      </c>
      <c r="C4804" s="259">
        <v>121.78522078523967</v>
      </c>
    </row>
    <row r="4805" spans="2:3" x14ac:dyDescent="0.25">
      <c r="B4805" s="260">
        <v>4742</v>
      </c>
      <c r="C4805" s="259">
        <v>173.00331651749704</v>
      </c>
    </row>
    <row r="4806" spans="2:3" x14ac:dyDescent="0.25">
      <c r="B4806" s="260">
        <v>4743</v>
      </c>
      <c r="C4806" s="259">
        <v>165.87817725062351</v>
      </c>
    </row>
    <row r="4807" spans="2:3" x14ac:dyDescent="0.25">
      <c r="B4807" s="260">
        <v>4744</v>
      </c>
      <c r="C4807" s="259">
        <v>154.99396001717616</v>
      </c>
    </row>
    <row r="4808" spans="2:3" x14ac:dyDescent="0.25">
      <c r="B4808" s="260">
        <v>4745</v>
      </c>
      <c r="C4808" s="259">
        <v>136.33908728593866</v>
      </c>
    </row>
    <row r="4809" spans="2:3" x14ac:dyDescent="0.25">
      <c r="B4809" s="260">
        <v>4746</v>
      </c>
      <c r="C4809" s="259">
        <v>136.22304371460015</v>
      </c>
    </row>
    <row r="4810" spans="2:3" x14ac:dyDescent="0.25">
      <c r="B4810" s="260">
        <v>4747</v>
      </c>
      <c r="C4810" s="259">
        <v>97.551362954047306</v>
      </c>
    </row>
    <row r="4811" spans="2:3" x14ac:dyDescent="0.25">
      <c r="B4811" s="260">
        <v>4748</v>
      </c>
      <c r="C4811" s="259">
        <v>108.29347024658659</v>
      </c>
    </row>
    <row r="4812" spans="2:3" x14ac:dyDescent="0.25">
      <c r="B4812" s="260">
        <v>4749</v>
      </c>
      <c r="C4812" s="259">
        <v>159.44325603346039</v>
      </c>
    </row>
    <row r="4813" spans="2:3" x14ac:dyDescent="0.25">
      <c r="B4813" s="260">
        <v>4750</v>
      </c>
      <c r="C4813" s="259">
        <v>105.58511002225649</v>
      </c>
    </row>
    <row r="4814" spans="2:3" x14ac:dyDescent="0.25">
      <c r="B4814" s="260">
        <v>4751</v>
      </c>
      <c r="C4814" s="259">
        <v>141.00211079073136</v>
      </c>
    </row>
    <row r="4815" spans="2:3" x14ac:dyDescent="0.25">
      <c r="B4815" s="260">
        <v>4752</v>
      </c>
      <c r="C4815" s="259">
        <v>128.39893996348144</v>
      </c>
    </row>
    <row r="4816" spans="2:3" x14ac:dyDescent="0.25">
      <c r="B4816" s="260">
        <v>4753</v>
      </c>
      <c r="C4816" s="259">
        <v>99.599674272776753</v>
      </c>
    </row>
    <row r="4817" spans="2:3" x14ac:dyDescent="0.25">
      <c r="B4817" s="260">
        <v>4754</v>
      </c>
      <c r="C4817" s="259">
        <v>115.51914699115748</v>
      </c>
    </row>
    <row r="4818" spans="2:3" x14ac:dyDescent="0.25">
      <c r="B4818" s="260">
        <v>4755</v>
      </c>
      <c r="C4818" s="259">
        <v>121.98221657190386</v>
      </c>
    </row>
    <row r="4819" spans="2:3" x14ac:dyDescent="0.25">
      <c r="B4819" s="260">
        <v>4756</v>
      </c>
      <c r="C4819" s="259">
        <v>158.79485684566293</v>
      </c>
    </row>
    <row r="4820" spans="2:3" x14ac:dyDescent="0.25">
      <c r="B4820" s="260">
        <v>4757</v>
      </c>
      <c r="C4820" s="259">
        <v>176.64340617993582</v>
      </c>
    </row>
    <row r="4821" spans="2:3" x14ac:dyDescent="0.25">
      <c r="B4821" s="260">
        <v>4758</v>
      </c>
      <c r="C4821" s="259">
        <v>133.18341982563027</v>
      </c>
    </row>
    <row r="4822" spans="2:3" x14ac:dyDescent="0.25">
      <c r="B4822" s="260">
        <v>4759</v>
      </c>
      <c r="C4822" s="259">
        <v>88.611933573273603</v>
      </c>
    </row>
    <row r="4823" spans="2:3" x14ac:dyDescent="0.25">
      <c r="B4823" s="260">
        <v>4760</v>
      </c>
      <c r="C4823" s="259">
        <v>118.98697750513701</v>
      </c>
    </row>
    <row r="4824" spans="2:3" x14ac:dyDescent="0.25">
      <c r="B4824" s="260">
        <v>4761</v>
      </c>
      <c r="C4824" s="259">
        <v>139.67012197923282</v>
      </c>
    </row>
    <row r="4825" spans="2:3" x14ac:dyDescent="0.25">
      <c r="B4825" s="260">
        <v>4762</v>
      </c>
      <c r="C4825" s="259">
        <v>102.37117599297102</v>
      </c>
    </row>
    <row r="4826" spans="2:3" x14ac:dyDescent="0.25">
      <c r="B4826" s="260">
        <v>4763</v>
      </c>
      <c r="C4826" s="259">
        <v>68.455375885892451</v>
      </c>
    </row>
    <row r="4827" spans="2:3" x14ac:dyDescent="0.25">
      <c r="B4827" s="260">
        <v>4764</v>
      </c>
      <c r="C4827" s="259">
        <v>108.61068619124306</v>
      </c>
    </row>
    <row r="4828" spans="2:3" x14ac:dyDescent="0.25">
      <c r="B4828" s="260">
        <v>4765</v>
      </c>
      <c r="C4828" s="259">
        <v>136.73108719361929</v>
      </c>
    </row>
    <row r="4829" spans="2:3" x14ac:dyDescent="0.25">
      <c r="B4829" s="260">
        <v>4766</v>
      </c>
      <c r="C4829" s="259">
        <v>115.02851903925732</v>
      </c>
    </row>
    <row r="4830" spans="2:3" x14ac:dyDescent="0.25">
      <c r="B4830" s="260">
        <v>4767</v>
      </c>
      <c r="C4830" s="259">
        <v>116.63758792714319</v>
      </c>
    </row>
    <row r="4831" spans="2:3" x14ac:dyDescent="0.25">
      <c r="B4831" s="260">
        <v>4768</v>
      </c>
      <c r="C4831" s="259">
        <v>133.97399179626146</v>
      </c>
    </row>
    <row r="4832" spans="2:3" x14ac:dyDescent="0.25">
      <c r="B4832" s="260">
        <v>4769</v>
      </c>
      <c r="C4832" s="259">
        <v>86.287178237137496</v>
      </c>
    </row>
    <row r="4833" spans="2:3" x14ac:dyDescent="0.25">
      <c r="B4833" s="260">
        <v>4770</v>
      </c>
      <c r="C4833" s="259">
        <v>107.89252185660841</v>
      </c>
    </row>
    <row r="4834" spans="2:3" x14ac:dyDescent="0.25">
      <c r="B4834" s="260">
        <v>4771</v>
      </c>
      <c r="C4834" s="259">
        <v>123.7306014285894</v>
      </c>
    </row>
    <row r="4835" spans="2:3" x14ac:dyDescent="0.25">
      <c r="B4835" s="260">
        <v>4772</v>
      </c>
      <c r="C4835" s="259">
        <v>140.40696490992616</v>
      </c>
    </row>
    <row r="4836" spans="2:3" x14ac:dyDescent="0.25">
      <c r="B4836" s="260">
        <v>4773</v>
      </c>
      <c r="C4836" s="259">
        <v>151.68529368740528</v>
      </c>
    </row>
    <row r="4837" spans="2:3" x14ac:dyDescent="0.25">
      <c r="B4837" s="260">
        <v>4774</v>
      </c>
      <c r="C4837" s="259">
        <v>118.53610269411683</v>
      </c>
    </row>
    <row r="4838" spans="2:3" x14ac:dyDescent="0.25">
      <c r="B4838" s="260">
        <v>4775</v>
      </c>
      <c r="C4838" s="259">
        <v>111.94852493265094</v>
      </c>
    </row>
    <row r="4839" spans="2:3" x14ac:dyDescent="0.25">
      <c r="B4839" s="260">
        <v>4776</v>
      </c>
      <c r="C4839" s="259">
        <v>141.95238232372287</v>
      </c>
    </row>
    <row r="4840" spans="2:3" x14ac:dyDescent="0.25">
      <c r="B4840" s="260">
        <v>4777</v>
      </c>
      <c r="C4840" s="259">
        <v>59.722972420186281</v>
      </c>
    </row>
    <row r="4841" spans="2:3" x14ac:dyDescent="0.25">
      <c r="B4841" s="260">
        <v>4778</v>
      </c>
      <c r="C4841" s="259">
        <v>119.43986535553186</v>
      </c>
    </row>
    <row r="4842" spans="2:3" x14ac:dyDescent="0.25">
      <c r="B4842" s="260">
        <v>4779</v>
      </c>
      <c r="C4842" s="259">
        <v>130.46382326666674</v>
      </c>
    </row>
    <row r="4843" spans="2:3" x14ac:dyDescent="0.25">
      <c r="B4843" s="260">
        <v>4780</v>
      </c>
      <c r="C4843" s="259">
        <v>115.75541487990938</v>
      </c>
    </row>
    <row r="4844" spans="2:3" x14ac:dyDescent="0.25">
      <c r="B4844" s="260">
        <v>4781</v>
      </c>
      <c r="C4844" s="259">
        <v>60.882122565617991</v>
      </c>
    </row>
    <row r="4845" spans="2:3" x14ac:dyDescent="0.25">
      <c r="B4845" s="260">
        <v>4782</v>
      </c>
      <c r="C4845" s="259">
        <v>137.60277023673356</v>
      </c>
    </row>
    <row r="4846" spans="2:3" x14ac:dyDescent="0.25">
      <c r="B4846" s="260">
        <v>4783</v>
      </c>
      <c r="C4846" s="259">
        <v>87.593351915821358</v>
      </c>
    </row>
    <row r="4847" spans="2:3" x14ac:dyDescent="0.25">
      <c r="B4847" s="260">
        <v>4784</v>
      </c>
      <c r="C4847" s="259">
        <v>123.30694420686933</v>
      </c>
    </row>
    <row r="4848" spans="2:3" x14ac:dyDescent="0.25">
      <c r="B4848" s="260">
        <v>4785</v>
      </c>
      <c r="C4848" s="259">
        <v>157.56542307655172</v>
      </c>
    </row>
    <row r="4849" spans="2:3" x14ac:dyDescent="0.25">
      <c r="B4849" s="260">
        <v>4786</v>
      </c>
      <c r="C4849" s="259">
        <v>157.32567562451948</v>
      </c>
    </row>
    <row r="4850" spans="2:3" x14ac:dyDescent="0.25">
      <c r="B4850" s="260">
        <v>4787</v>
      </c>
      <c r="C4850" s="259">
        <v>141.22282151230004</v>
      </c>
    </row>
    <row r="4851" spans="2:3" x14ac:dyDescent="0.25">
      <c r="B4851" s="260">
        <v>4788</v>
      </c>
      <c r="C4851" s="259">
        <v>81.720647506577677</v>
      </c>
    </row>
    <row r="4852" spans="2:3" x14ac:dyDescent="0.25">
      <c r="B4852" s="260">
        <v>4789</v>
      </c>
      <c r="C4852" s="259">
        <v>109.11440151927198</v>
      </c>
    </row>
    <row r="4853" spans="2:3" x14ac:dyDescent="0.25">
      <c r="B4853" s="260">
        <v>4790</v>
      </c>
      <c r="C4853" s="259">
        <v>139.947539022543</v>
      </c>
    </row>
    <row r="4854" spans="2:3" x14ac:dyDescent="0.25">
      <c r="B4854" s="260">
        <v>4791</v>
      </c>
      <c r="C4854" s="259">
        <v>132.2665472604611</v>
      </c>
    </row>
    <row r="4855" spans="2:3" x14ac:dyDescent="0.25">
      <c r="B4855" s="260">
        <v>4792</v>
      </c>
      <c r="C4855" s="259">
        <v>92.448421249415588</v>
      </c>
    </row>
    <row r="4856" spans="2:3" x14ac:dyDescent="0.25">
      <c r="B4856" s="260">
        <v>4793</v>
      </c>
      <c r="C4856" s="259">
        <v>88.320427362117584</v>
      </c>
    </row>
    <row r="4857" spans="2:3" x14ac:dyDescent="0.25">
      <c r="B4857" s="260">
        <v>4794</v>
      </c>
      <c r="C4857" s="259">
        <v>172.73328784228323</v>
      </c>
    </row>
    <row r="4858" spans="2:3" x14ac:dyDescent="0.25">
      <c r="B4858" s="260">
        <v>4795</v>
      </c>
      <c r="C4858" s="259">
        <v>195.6596238346408</v>
      </c>
    </row>
    <row r="4859" spans="2:3" x14ac:dyDescent="0.25">
      <c r="B4859" s="260">
        <v>4796</v>
      </c>
      <c r="C4859" s="259">
        <v>91.156674817850899</v>
      </c>
    </row>
    <row r="4860" spans="2:3" x14ac:dyDescent="0.25">
      <c r="B4860" s="260">
        <v>4797</v>
      </c>
      <c r="C4860" s="259">
        <v>81.279387647830362</v>
      </c>
    </row>
    <row r="4861" spans="2:3" x14ac:dyDescent="0.25">
      <c r="B4861" s="260">
        <v>4798</v>
      </c>
      <c r="C4861" s="259">
        <v>162.3451315521587</v>
      </c>
    </row>
    <row r="4862" spans="2:3" x14ac:dyDescent="0.25">
      <c r="B4862" s="260">
        <v>4799</v>
      </c>
      <c r="C4862" s="259">
        <v>115.72055759958695</v>
      </c>
    </row>
    <row r="4863" spans="2:3" x14ac:dyDescent="0.25">
      <c r="B4863" s="260">
        <v>4800</v>
      </c>
      <c r="C4863" s="259">
        <v>172.48012426813904</v>
      </c>
    </row>
    <row r="4864" spans="2:3" x14ac:dyDescent="0.25">
      <c r="B4864" s="260">
        <v>4801</v>
      </c>
      <c r="C4864" s="259">
        <v>131.67884322827604</v>
      </c>
    </row>
    <row r="4865" spans="2:3" x14ac:dyDescent="0.25">
      <c r="B4865" s="260">
        <v>4802</v>
      </c>
      <c r="C4865" s="259">
        <v>142.98218682548162</v>
      </c>
    </row>
    <row r="4866" spans="2:3" x14ac:dyDescent="0.25">
      <c r="B4866" s="260">
        <v>4803</v>
      </c>
      <c r="C4866" s="259">
        <v>126.24435902501006</v>
      </c>
    </row>
    <row r="4867" spans="2:3" x14ac:dyDescent="0.25">
      <c r="B4867" s="260">
        <v>4804</v>
      </c>
      <c r="C4867" s="259">
        <v>75.451587316241017</v>
      </c>
    </row>
    <row r="4868" spans="2:3" x14ac:dyDescent="0.25">
      <c r="B4868" s="260">
        <v>4805</v>
      </c>
      <c r="C4868" s="259">
        <v>129.85526494128194</v>
      </c>
    </row>
    <row r="4869" spans="2:3" x14ac:dyDescent="0.25">
      <c r="B4869" s="260">
        <v>4806</v>
      </c>
      <c r="C4869" s="259">
        <v>147.07902757067313</v>
      </c>
    </row>
    <row r="4870" spans="2:3" x14ac:dyDescent="0.25">
      <c r="B4870" s="260">
        <v>4807</v>
      </c>
      <c r="C4870" s="259">
        <v>124.90734465593707</v>
      </c>
    </row>
    <row r="4871" spans="2:3" x14ac:dyDescent="0.25">
      <c r="B4871" s="260">
        <v>4808</v>
      </c>
      <c r="C4871" s="259">
        <v>176.13919885744031</v>
      </c>
    </row>
    <row r="4872" spans="2:3" x14ac:dyDescent="0.25">
      <c r="B4872" s="260">
        <v>4809</v>
      </c>
      <c r="C4872" s="259">
        <v>114.28406118512112</v>
      </c>
    </row>
    <row r="4873" spans="2:3" x14ac:dyDescent="0.25">
      <c r="B4873" s="260">
        <v>4810</v>
      </c>
      <c r="C4873" s="259">
        <v>133.27043952254189</v>
      </c>
    </row>
    <row r="4874" spans="2:3" x14ac:dyDescent="0.25">
      <c r="B4874" s="260">
        <v>4811</v>
      </c>
      <c r="C4874" s="259">
        <v>95.424597246513628</v>
      </c>
    </row>
    <row r="4875" spans="2:3" x14ac:dyDescent="0.25">
      <c r="B4875" s="260">
        <v>4812</v>
      </c>
      <c r="C4875" s="259">
        <v>117.38222237626309</v>
      </c>
    </row>
    <row r="4876" spans="2:3" x14ac:dyDescent="0.25">
      <c r="B4876" s="260">
        <v>4813</v>
      </c>
      <c r="C4876" s="259">
        <v>148.77995665397745</v>
      </c>
    </row>
    <row r="4877" spans="2:3" x14ac:dyDescent="0.25">
      <c r="B4877" s="260">
        <v>4814</v>
      </c>
      <c r="C4877" s="259">
        <v>114.93630916551263</v>
      </c>
    </row>
    <row r="4878" spans="2:3" x14ac:dyDescent="0.25">
      <c r="B4878" s="260">
        <v>4815</v>
      </c>
      <c r="C4878" s="259">
        <v>135.36772984226724</v>
      </c>
    </row>
    <row r="4879" spans="2:3" x14ac:dyDescent="0.25">
      <c r="B4879" s="260">
        <v>4816</v>
      </c>
      <c r="C4879" s="259">
        <v>164.49447198356455</v>
      </c>
    </row>
    <row r="4880" spans="2:3" x14ac:dyDescent="0.25">
      <c r="B4880" s="260">
        <v>4817</v>
      </c>
      <c r="C4880" s="259">
        <v>122.12564209153508</v>
      </c>
    </row>
    <row r="4881" spans="2:3" x14ac:dyDescent="0.25">
      <c r="B4881" s="260">
        <v>4818</v>
      </c>
      <c r="C4881" s="259">
        <v>108.77112540520656</v>
      </c>
    </row>
    <row r="4882" spans="2:3" x14ac:dyDescent="0.25">
      <c r="B4882" s="260">
        <v>4819</v>
      </c>
      <c r="C4882" s="259">
        <v>145.80018805494618</v>
      </c>
    </row>
    <row r="4883" spans="2:3" x14ac:dyDescent="0.25">
      <c r="B4883" s="260">
        <v>4820</v>
      </c>
      <c r="C4883" s="259">
        <v>129.06162195218639</v>
      </c>
    </row>
    <row r="4884" spans="2:3" x14ac:dyDescent="0.25">
      <c r="B4884" s="260">
        <v>4821</v>
      </c>
      <c r="C4884" s="259">
        <v>99.963962435577713</v>
      </c>
    </row>
    <row r="4885" spans="2:3" x14ac:dyDescent="0.25">
      <c r="B4885" s="260">
        <v>4822</v>
      </c>
      <c r="C4885" s="259">
        <v>120.60911574198762</v>
      </c>
    </row>
    <row r="4886" spans="2:3" x14ac:dyDescent="0.25">
      <c r="B4886" s="260">
        <v>4823</v>
      </c>
      <c r="C4886" s="259">
        <v>122.54679080093942</v>
      </c>
    </row>
    <row r="4887" spans="2:3" x14ac:dyDescent="0.25">
      <c r="B4887" s="260">
        <v>4824</v>
      </c>
      <c r="C4887" s="259">
        <v>111.14182146820644</v>
      </c>
    </row>
    <row r="4888" spans="2:3" x14ac:dyDescent="0.25">
      <c r="B4888" s="260">
        <v>4825</v>
      </c>
      <c r="C4888" s="259">
        <v>118.91940410775565</v>
      </c>
    </row>
    <row r="4889" spans="2:3" x14ac:dyDescent="0.25">
      <c r="B4889" s="260">
        <v>4826</v>
      </c>
      <c r="C4889" s="259">
        <v>124.08469773428472</v>
      </c>
    </row>
    <row r="4890" spans="2:3" x14ac:dyDescent="0.25">
      <c r="B4890" s="260">
        <v>4827</v>
      </c>
      <c r="C4890" s="259">
        <v>121.23142471602047</v>
      </c>
    </row>
    <row r="4891" spans="2:3" x14ac:dyDescent="0.25">
      <c r="B4891" s="260">
        <v>4828</v>
      </c>
      <c r="C4891" s="259">
        <v>78.882722258271883</v>
      </c>
    </row>
    <row r="4892" spans="2:3" x14ac:dyDescent="0.25">
      <c r="B4892" s="260">
        <v>4829</v>
      </c>
      <c r="C4892" s="259">
        <v>72.554818710708133</v>
      </c>
    </row>
    <row r="4893" spans="2:3" x14ac:dyDescent="0.25">
      <c r="B4893" s="260">
        <v>4830</v>
      </c>
      <c r="C4893" s="259">
        <v>157.3993167691707</v>
      </c>
    </row>
    <row r="4894" spans="2:3" x14ac:dyDescent="0.25">
      <c r="B4894" s="260">
        <v>4831</v>
      </c>
      <c r="C4894" s="259">
        <v>136.10140014932475</v>
      </c>
    </row>
    <row r="4895" spans="2:3" x14ac:dyDescent="0.25">
      <c r="B4895" s="260">
        <v>4832</v>
      </c>
      <c r="C4895" s="259">
        <v>99.415808089843267</v>
      </c>
    </row>
    <row r="4896" spans="2:3" x14ac:dyDescent="0.25">
      <c r="B4896" s="260">
        <v>4833</v>
      </c>
      <c r="C4896" s="259">
        <v>90.041748759525092</v>
      </c>
    </row>
    <row r="4897" spans="2:3" x14ac:dyDescent="0.25">
      <c r="B4897" s="260">
        <v>4834</v>
      </c>
      <c r="C4897" s="259">
        <v>145.64002141500094</v>
      </c>
    </row>
    <row r="4898" spans="2:3" x14ac:dyDescent="0.25">
      <c r="B4898" s="260">
        <v>4835</v>
      </c>
      <c r="C4898" s="259">
        <v>120.34169179837363</v>
      </c>
    </row>
    <row r="4899" spans="2:3" x14ac:dyDescent="0.25">
      <c r="B4899" s="260">
        <v>4836</v>
      </c>
      <c r="C4899" s="259">
        <v>102.88473101574252</v>
      </c>
    </row>
    <row r="4900" spans="2:3" x14ac:dyDescent="0.25">
      <c r="B4900" s="260">
        <v>4837</v>
      </c>
      <c r="C4900" s="259">
        <v>67.430065561666339</v>
      </c>
    </row>
    <row r="4901" spans="2:3" x14ac:dyDescent="0.25">
      <c r="B4901" s="260">
        <v>4838</v>
      </c>
      <c r="C4901" s="259">
        <v>111.34860387961666</v>
      </c>
    </row>
    <row r="4902" spans="2:3" x14ac:dyDescent="0.25">
      <c r="B4902" s="260">
        <v>4839</v>
      </c>
      <c r="C4902" s="259">
        <v>131.35260686282621</v>
      </c>
    </row>
    <row r="4903" spans="2:3" x14ac:dyDescent="0.25">
      <c r="B4903" s="260">
        <v>4840</v>
      </c>
      <c r="C4903" s="259">
        <v>85.323909573503357</v>
      </c>
    </row>
    <row r="4904" spans="2:3" x14ac:dyDescent="0.25">
      <c r="B4904" s="260">
        <v>4841</v>
      </c>
      <c r="C4904" s="259">
        <v>136.5238342545677</v>
      </c>
    </row>
    <row r="4905" spans="2:3" x14ac:dyDescent="0.25">
      <c r="B4905" s="260">
        <v>4842</v>
      </c>
      <c r="C4905" s="259">
        <v>143.70713769450126</v>
      </c>
    </row>
    <row r="4906" spans="2:3" x14ac:dyDescent="0.25">
      <c r="B4906" s="260">
        <v>4843</v>
      </c>
      <c r="C4906" s="259">
        <v>160.85272640847262</v>
      </c>
    </row>
    <row r="4907" spans="2:3" x14ac:dyDescent="0.25">
      <c r="B4907" s="260">
        <v>4844</v>
      </c>
      <c r="C4907" s="259">
        <v>132.03185501725233</v>
      </c>
    </row>
    <row r="4908" spans="2:3" x14ac:dyDescent="0.25">
      <c r="B4908" s="260">
        <v>4845</v>
      </c>
      <c r="C4908" s="259">
        <v>91.300068762968891</v>
      </c>
    </row>
    <row r="4909" spans="2:3" x14ac:dyDescent="0.25">
      <c r="B4909" s="260">
        <v>4846</v>
      </c>
      <c r="C4909" s="259">
        <v>116.36379750265306</v>
      </c>
    </row>
    <row r="4910" spans="2:3" x14ac:dyDescent="0.25">
      <c r="B4910" s="260">
        <v>4847</v>
      </c>
      <c r="C4910" s="259">
        <v>78.206432017709147</v>
      </c>
    </row>
    <row r="4911" spans="2:3" x14ac:dyDescent="0.25">
      <c r="B4911" s="260">
        <v>4848</v>
      </c>
      <c r="C4911" s="259">
        <v>117.67685991829973</v>
      </c>
    </row>
    <row r="4912" spans="2:3" x14ac:dyDescent="0.25">
      <c r="B4912" s="260">
        <v>4849</v>
      </c>
      <c r="C4912" s="259">
        <v>87.737268129338219</v>
      </c>
    </row>
    <row r="4913" spans="2:3" x14ac:dyDescent="0.25">
      <c r="B4913" s="260">
        <v>4850</v>
      </c>
      <c r="C4913" s="259">
        <v>71.710421726237968</v>
      </c>
    </row>
    <row r="4914" spans="2:3" x14ac:dyDescent="0.25">
      <c r="B4914" s="260">
        <v>4851</v>
      </c>
      <c r="C4914" s="259">
        <v>114.39415506219962</v>
      </c>
    </row>
    <row r="4915" spans="2:3" x14ac:dyDescent="0.25">
      <c r="B4915" s="260">
        <v>4852</v>
      </c>
      <c r="C4915" s="259">
        <v>85.36187590968791</v>
      </c>
    </row>
    <row r="4916" spans="2:3" x14ac:dyDescent="0.25">
      <c r="B4916" s="260">
        <v>4853</v>
      </c>
      <c r="C4916" s="259">
        <v>76.190457003765147</v>
      </c>
    </row>
    <row r="4917" spans="2:3" x14ac:dyDescent="0.25">
      <c r="B4917" s="260">
        <v>4854</v>
      </c>
      <c r="C4917" s="259">
        <v>115.54674989096367</v>
      </c>
    </row>
    <row r="4918" spans="2:3" x14ac:dyDescent="0.25">
      <c r="B4918" s="260">
        <v>4855</v>
      </c>
      <c r="C4918" s="259">
        <v>130.92529829221334</v>
      </c>
    </row>
    <row r="4919" spans="2:3" x14ac:dyDescent="0.25">
      <c r="B4919" s="260">
        <v>4856</v>
      </c>
      <c r="C4919" s="259">
        <v>115.69955462210156</v>
      </c>
    </row>
    <row r="4920" spans="2:3" x14ac:dyDescent="0.25">
      <c r="B4920" s="260">
        <v>4857</v>
      </c>
      <c r="C4920" s="259">
        <v>124.83748510203895</v>
      </c>
    </row>
    <row r="4921" spans="2:3" x14ac:dyDescent="0.25">
      <c r="B4921" s="260">
        <v>4858</v>
      </c>
      <c r="C4921" s="259">
        <v>98.945392935102575</v>
      </c>
    </row>
    <row r="4922" spans="2:3" x14ac:dyDescent="0.25">
      <c r="B4922" s="260">
        <v>4859</v>
      </c>
      <c r="C4922" s="259">
        <v>118.46775955935998</v>
      </c>
    </row>
    <row r="4923" spans="2:3" x14ac:dyDescent="0.25">
      <c r="B4923" s="260">
        <v>4860</v>
      </c>
      <c r="C4923" s="259">
        <v>110.49292583610011</v>
      </c>
    </row>
    <row r="4924" spans="2:3" x14ac:dyDescent="0.25">
      <c r="B4924" s="260">
        <v>4861</v>
      </c>
      <c r="C4924" s="259">
        <v>133.83901235912779</v>
      </c>
    </row>
    <row r="4925" spans="2:3" x14ac:dyDescent="0.25">
      <c r="B4925" s="260">
        <v>4862</v>
      </c>
      <c r="C4925" s="259">
        <v>111.5994093054707</v>
      </c>
    </row>
    <row r="4926" spans="2:3" x14ac:dyDescent="0.25">
      <c r="B4926" s="260">
        <v>4863</v>
      </c>
      <c r="C4926" s="259">
        <v>126.55825758792955</v>
      </c>
    </row>
    <row r="4927" spans="2:3" x14ac:dyDescent="0.25">
      <c r="B4927" s="260">
        <v>4864</v>
      </c>
      <c r="C4927" s="259">
        <v>139.3618163677823</v>
      </c>
    </row>
    <row r="4928" spans="2:3" x14ac:dyDescent="0.25">
      <c r="B4928" s="260">
        <v>4865</v>
      </c>
      <c r="C4928" s="259">
        <v>136.51610465808358</v>
      </c>
    </row>
    <row r="4929" spans="2:3" x14ac:dyDescent="0.25">
      <c r="B4929" s="260">
        <v>4866</v>
      </c>
      <c r="C4929" s="259">
        <v>105.64899369305735</v>
      </c>
    </row>
    <row r="4930" spans="2:3" x14ac:dyDescent="0.25">
      <c r="B4930" s="260">
        <v>4867</v>
      </c>
      <c r="C4930" s="259">
        <v>132.37903967632624</v>
      </c>
    </row>
    <row r="4931" spans="2:3" x14ac:dyDescent="0.25">
      <c r="B4931" s="260">
        <v>4868</v>
      </c>
      <c r="C4931" s="259">
        <v>135.99857230585576</v>
      </c>
    </row>
    <row r="4932" spans="2:3" x14ac:dyDescent="0.25">
      <c r="B4932" s="260">
        <v>4869</v>
      </c>
      <c r="C4932" s="259">
        <v>116.80956442240186</v>
      </c>
    </row>
    <row r="4933" spans="2:3" x14ac:dyDescent="0.25">
      <c r="B4933" s="260">
        <v>4870</v>
      </c>
      <c r="C4933" s="259">
        <v>119.72058965909203</v>
      </c>
    </row>
    <row r="4934" spans="2:3" x14ac:dyDescent="0.25">
      <c r="B4934" s="260">
        <v>4871</v>
      </c>
      <c r="C4934" s="259">
        <v>124.54923317149736</v>
      </c>
    </row>
    <row r="4935" spans="2:3" x14ac:dyDescent="0.25">
      <c r="B4935" s="260">
        <v>4872</v>
      </c>
      <c r="C4935" s="259">
        <v>120.34882844651655</v>
      </c>
    </row>
    <row r="4936" spans="2:3" x14ac:dyDescent="0.25">
      <c r="B4936" s="260">
        <v>4873</v>
      </c>
      <c r="C4936" s="259">
        <v>119.8922383531947</v>
      </c>
    </row>
    <row r="4937" spans="2:3" x14ac:dyDescent="0.25">
      <c r="B4937" s="260">
        <v>4874</v>
      </c>
      <c r="C4937" s="259">
        <v>140.2662243398162</v>
      </c>
    </row>
    <row r="4938" spans="2:3" x14ac:dyDescent="0.25">
      <c r="B4938" s="260">
        <v>4875</v>
      </c>
      <c r="C4938" s="259">
        <v>135.63680992269329</v>
      </c>
    </row>
    <row r="4939" spans="2:3" x14ac:dyDescent="0.25">
      <c r="B4939" s="260">
        <v>4876</v>
      </c>
      <c r="C4939" s="259">
        <v>118.49563141043504</v>
      </c>
    </row>
    <row r="4940" spans="2:3" x14ac:dyDescent="0.25">
      <c r="B4940" s="260">
        <v>4877</v>
      </c>
      <c r="C4940" s="259">
        <v>94.721547974765372</v>
      </c>
    </row>
    <row r="4941" spans="2:3" x14ac:dyDescent="0.25">
      <c r="B4941" s="260">
        <v>4878</v>
      </c>
      <c r="C4941" s="259">
        <v>140.97816013913501</v>
      </c>
    </row>
    <row r="4942" spans="2:3" x14ac:dyDescent="0.25">
      <c r="B4942" s="260">
        <v>4879</v>
      </c>
      <c r="C4942" s="259">
        <v>111.32706924356354</v>
      </c>
    </row>
    <row r="4943" spans="2:3" x14ac:dyDescent="0.25">
      <c r="B4943" s="260">
        <v>4880</v>
      </c>
      <c r="C4943" s="259">
        <v>122.54227550084364</v>
      </c>
    </row>
    <row r="4944" spans="2:3" x14ac:dyDescent="0.25">
      <c r="B4944" s="260">
        <v>4881</v>
      </c>
      <c r="C4944" s="259">
        <v>133.75752622456824</v>
      </c>
    </row>
    <row r="4945" spans="2:3" x14ac:dyDescent="0.25">
      <c r="B4945" s="260">
        <v>4882</v>
      </c>
      <c r="C4945" s="259">
        <v>139.67324519985797</v>
      </c>
    </row>
    <row r="4946" spans="2:3" x14ac:dyDescent="0.25">
      <c r="B4946" s="260">
        <v>4883</v>
      </c>
      <c r="C4946" s="259">
        <v>147.93193122791294</v>
      </c>
    </row>
    <row r="4947" spans="2:3" x14ac:dyDescent="0.25">
      <c r="B4947" s="260">
        <v>4884</v>
      </c>
      <c r="C4947" s="259">
        <v>77.31264914609315</v>
      </c>
    </row>
    <row r="4948" spans="2:3" x14ac:dyDescent="0.25">
      <c r="B4948" s="260">
        <v>4885</v>
      </c>
      <c r="C4948" s="259">
        <v>95.589266468088326</v>
      </c>
    </row>
    <row r="4949" spans="2:3" x14ac:dyDescent="0.25">
      <c r="B4949" s="260">
        <v>4886</v>
      </c>
      <c r="C4949" s="259">
        <v>113.92316364451693</v>
      </c>
    </row>
    <row r="4950" spans="2:3" x14ac:dyDescent="0.25">
      <c r="B4950" s="260">
        <v>4887</v>
      </c>
      <c r="C4950" s="259">
        <v>111.11815103946688</v>
      </c>
    </row>
    <row r="4951" spans="2:3" x14ac:dyDescent="0.25">
      <c r="B4951" s="260">
        <v>4888</v>
      </c>
      <c r="C4951" s="259">
        <v>137.2890673226232</v>
      </c>
    </row>
    <row r="4952" spans="2:3" x14ac:dyDescent="0.25">
      <c r="B4952" s="260">
        <v>4889</v>
      </c>
      <c r="C4952" s="259">
        <v>136.71475348878425</v>
      </c>
    </row>
    <row r="4953" spans="2:3" x14ac:dyDescent="0.25">
      <c r="B4953" s="260">
        <v>4890</v>
      </c>
      <c r="C4953" s="259">
        <v>153.04502760044966</v>
      </c>
    </row>
    <row r="4954" spans="2:3" x14ac:dyDescent="0.25">
      <c r="B4954" s="260">
        <v>4891</v>
      </c>
      <c r="C4954" s="259">
        <v>134.17416007391836</v>
      </c>
    </row>
    <row r="4955" spans="2:3" x14ac:dyDescent="0.25">
      <c r="B4955" s="260">
        <v>4892</v>
      </c>
      <c r="C4955" s="259">
        <v>80.51196532342945</v>
      </c>
    </row>
    <row r="4956" spans="2:3" x14ac:dyDescent="0.25">
      <c r="B4956" s="260">
        <v>4893</v>
      </c>
      <c r="C4956" s="259">
        <v>79.579196912225257</v>
      </c>
    </row>
    <row r="4957" spans="2:3" x14ac:dyDescent="0.25">
      <c r="B4957" s="260">
        <v>4894</v>
      </c>
      <c r="C4957" s="259">
        <v>118.75594591946506</v>
      </c>
    </row>
    <row r="4958" spans="2:3" x14ac:dyDescent="0.25">
      <c r="B4958" s="260">
        <v>4895</v>
      </c>
      <c r="C4958" s="259">
        <v>112.33041853695153</v>
      </c>
    </row>
    <row r="4959" spans="2:3" x14ac:dyDescent="0.25">
      <c r="B4959" s="260">
        <v>4896</v>
      </c>
      <c r="C4959" s="259">
        <v>70.61446204025826</v>
      </c>
    </row>
    <row r="4960" spans="2:3" x14ac:dyDescent="0.25">
      <c r="B4960" s="260">
        <v>4897</v>
      </c>
      <c r="C4960" s="259">
        <v>78.943176715069853</v>
      </c>
    </row>
    <row r="4961" spans="2:3" x14ac:dyDescent="0.25">
      <c r="B4961" s="260">
        <v>4898</v>
      </c>
      <c r="C4961" s="259">
        <v>81.712154919221561</v>
      </c>
    </row>
    <row r="4962" spans="2:3" x14ac:dyDescent="0.25">
      <c r="B4962" s="260">
        <v>4899</v>
      </c>
      <c r="C4962" s="259">
        <v>138.22967528697225</v>
      </c>
    </row>
    <row r="4963" spans="2:3" x14ac:dyDescent="0.25">
      <c r="B4963" s="260">
        <v>4900</v>
      </c>
      <c r="C4963" s="259">
        <v>131.35390220008827</v>
      </c>
    </row>
    <row r="4964" spans="2:3" x14ac:dyDescent="0.25">
      <c r="B4964" s="260">
        <v>4901</v>
      </c>
      <c r="C4964" s="259">
        <v>90.198991742272412</v>
      </c>
    </row>
    <row r="4965" spans="2:3" x14ac:dyDescent="0.25">
      <c r="B4965" s="260">
        <v>4902</v>
      </c>
      <c r="C4965" s="259">
        <v>152.29592449283916</v>
      </c>
    </row>
    <row r="4966" spans="2:3" x14ac:dyDescent="0.25">
      <c r="B4966" s="260">
        <v>4903</v>
      </c>
      <c r="C4966" s="259">
        <v>154.02724721575126</v>
      </c>
    </row>
    <row r="4967" spans="2:3" x14ac:dyDescent="0.25">
      <c r="B4967" s="260">
        <v>4904</v>
      </c>
      <c r="C4967" s="259">
        <v>122.46152709300218</v>
      </c>
    </row>
    <row r="4968" spans="2:3" x14ac:dyDescent="0.25">
      <c r="B4968" s="260">
        <v>4905</v>
      </c>
      <c r="C4968" s="259">
        <v>106.25756607186429</v>
      </c>
    </row>
    <row r="4969" spans="2:3" x14ac:dyDescent="0.25">
      <c r="B4969" s="260">
        <v>4906</v>
      </c>
      <c r="C4969" s="259">
        <v>131.42177214791499</v>
      </c>
    </row>
    <row r="4970" spans="2:3" x14ac:dyDescent="0.25">
      <c r="B4970" s="260">
        <v>4907</v>
      </c>
      <c r="C4970" s="259">
        <v>207.2070204689623</v>
      </c>
    </row>
    <row r="4971" spans="2:3" x14ac:dyDescent="0.25">
      <c r="B4971" s="260">
        <v>4908</v>
      </c>
      <c r="C4971" s="259">
        <v>105.042293571535</v>
      </c>
    </row>
    <row r="4972" spans="2:3" x14ac:dyDescent="0.25">
      <c r="B4972" s="260">
        <v>4909</v>
      </c>
      <c r="C4972" s="259">
        <v>127.648864305595</v>
      </c>
    </row>
    <row r="4973" spans="2:3" x14ac:dyDescent="0.25">
      <c r="B4973" s="260">
        <v>4910</v>
      </c>
      <c r="C4973" s="259">
        <v>112.04535975878967</v>
      </c>
    </row>
    <row r="4974" spans="2:3" x14ac:dyDescent="0.25">
      <c r="B4974" s="260">
        <v>4911</v>
      </c>
      <c r="C4974" s="259">
        <v>148.31606691887913</v>
      </c>
    </row>
    <row r="4975" spans="2:3" x14ac:dyDescent="0.25">
      <c r="B4975" s="260">
        <v>4912</v>
      </c>
      <c r="C4975" s="259">
        <v>132.69249750499938</v>
      </c>
    </row>
    <row r="4976" spans="2:3" x14ac:dyDescent="0.25">
      <c r="B4976" s="260">
        <v>4913</v>
      </c>
      <c r="C4976" s="259">
        <v>145.90318047650015</v>
      </c>
    </row>
    <row r="4977" spans="2:3" x14ac:dyDescent="0.25">
      <c r="B4977" s="260">
        <v>4914</v>
      </c>
      <c r="C4977" s="259">
        <v>146.18270560135414</v>
      </c>
    </row>
    <row r="4978" spans="2:3" x14ac:dyDescent="0.25">
      <c r="B4978" s="260">
        <v>4915</v>
      </c>
      <c r="C4978" s="259">
        <v>156.65350546347582</v>
      </c>
    </row>
    <row r="4979" spans="2:3" x14ac:dyDescent="0.25">
      <c r="B4979" s="260">
        <v>4916</v>
      </c>
      <c r="C4979" s="259">
        <v>58.985812364615903</v>
      </c>
    </row>
    <row r="4980" spans="2:3" x14ac:dyDescent="0.25">
      <c r="B4980" s="260">
        <v>4917</v>
      </c>
      <c r="C4980" s="259">
        <v>137.44981921147513</v>
      </c>
    </row>
    <row r="4981" spans="2:3" x14ac:dyDescent="0.25">
      <c r="B4981" s="260">
        <v>4918</v>
      </c>
      <c r="C4981" s="259">
        <v>80.195269575246627</v>
      </c>
    </row>
    <row r="4982" spans="2:3" x14ac:dyDescent="0.25">
      <c r="B4982" s="260">
        <v>4919</v>
      </c>
      <c r="C4982" s="259">
        <v>75.64196226611098</v>
      </c>
    </row>
    <row r="4983" spans="2:3" x14ac:dyDescent="0.25">
      <c r="B4983" s="260">
        <v>4920</v>
      </c>
      <c r="C4983" s="259">
        <v>93.215249173050353</v>
      </c>
    </row>
    <row r="4984" spans="2:3" x14ac:dyDescent="0.25">
      <c r="B4984" s="260">
        <v>4921</v>
      </c>
      <c r="C4984" s="259">
        <v>82.726092687749684</v>
      </c>
    </row>
    <row r="4985" spans="2:3" x14ac:dyDescent="0.25">
      <c r="B4985" s="260">
        <v>4922</v>
      </c>
      <c r="C4985" s="259">
        <v>134.55597615372594</v>
      </c>
    </row>
    <row r="4986" spans="2:3" x14ac:dyDescent="0.25">
      <c r="B4986" s="260">
        <v>4923</v>
      </c>
      <c r="C4986" s="259">
        <v>161.06920368395049</v>
      </c>
    </row>
    <row r="4987" spans="2:3" x14ac:dyDescent="0.25">
      <c r="B4987" s="260">
        <v>4924</v>
      </c>
      <c r="C4987" s="259">
        <v>92.627043282139297</v>
      </c>
    </row>
    <row r="4988" spans="2:3" x14ac:dyDescent="0.25">
      <c r="B4988" s="260">
        <v>4925</v>
      </c>
      <c r="C4988" s="259">
        <v>92.505175576332704</v>
      </c>
    </row>
    <row r="4989" spans="2:3" x14ac:dyDescent="0.25">
      <c r="B4989" s="260">
        <v>4926</v>
      </c>
      <c r="C4989" s="259">
        <v>120.32989443243443</v>
      </c>
    </row>
    <row r="4990" spans="2:3" x14ac:dyDescent="0.25">
      <c r="B4990" s="260">
        <v>4927</v>
      </c>
      <c r="C4990" s="259">
        <v>111.23017495868739</v>
      </c>
    </row>
    <row r="4991" spans="2:3" x14ac:dyDescent="0.25">
      <c r="B4991" s="260">
        <v>4928</v>
      </c>
      <c r="C4991" s="259">
        <v>190.81014323362677</v>
      </c>
    </row>
    <row r="4992" spans="2:3" x14ac:dyDescent="0.25">
      <c r="B4992" s="260">
        <v>4929</v>
      </c>
      <c r="C4992" s="259">
        <v>117.57837915091967</v>
      </c>
    </row>
    <row r="4993" spans="2:3" x14ac:dyDescent="0.25">
      <c r="B4993" s="260">
        <v>4930</v>
      </c>
      <c r="C4993" s="259">
        <v>122.82060033416727</v>
      </c>
    </row>
    <row r="4994" spans="2:3" x14ac:dyDescent="0.25">
      <c r="B4994" s="260">
        <v>4931</v>
      </c>
      <c r="C4994" s="259">
        <v>125.72512873717709</v>
      </c>
    </row>
    <row r="4995" spans="2:3" x14ac:dyDescent="0.25">
      <c r="B4995" s="260">
        <v>4932</v>
      </c>
      <c r="C4995" s="259">
        <v>155.81819874378041</v>
      </c>
    </row>
    <row r="4996" spans="2:3" x14ac:dyDescent="0.25">
      <c r="B4996" s="260">
        <v>4933</v>
      </c>
      <c r="C4996" s="259">
        <v>79.018686824294576</v>
      </c>
    </row>
    <row r="4997" spans="2:3" x14ac:dyDescent="0.25">
      <c r="B4997" s="260">
        <v>4934</v>
      </c>
      <c r="C4997" s="259">
        <v>176.82915500591042</v>
      </c>
    </row>
    <row r="4998" spans="2:3" x14ac:dyDescent="0.25">
      <c r="B4998" s="260">
        <v>4935</v>
      </c>
      <c r="C4998" s="259">
        <v>102.54993096572187</v>
      </c>
    </row>
    <row r="4999" spans="2:3" x14ac:dyDescent="0.25">
      <c r="B4999" s="260">
        <v>4936</v>
      </c>
      <c r="C4999" s="259">
        <v>133.55564740335424</v>
      </c>
    </row>
    <row r="5000" spans="2:3" x14ac:dyDescent="0.25">
      <c r="B5000" s="260">
        <v>4937</v>
      </c>
      <c r="C5000" s="259">
        <v>110.78441168193184</v>
      </c>
    </row>
    <row r="5001" spans="2:3" x14ac:dyDescent="0.25">
      <c r="B5001" s="260">
        <v>4938</v>
      </c>
      <c r="C5001" s="259">
        <v>78.838818725305956</v>
      </c>
    </row>
    <row r="5002" spans="2:3" x14ac:dyDescent="0.25">
      <c r="B5002" s="260">
        <v>4939</v>
      </c>
      <c r="C5002" s="259">
        <v>83.137613109551339</v>
      </c>
    </row>
    <row r="5003" spans="2:3" x14ac:dyDescent="0.25">
      <c r="B5003" s="260">
        <v>4940</v>
      </c>
      <c r="C5003" s="259">
        <v>149.06386700516722</v>
      </c>
    </row>
    <row r="5004" spans="2:3" x14ac:dyDescent="0.25">
      <c r="B5004" s="260">
        <v>4941</v>
      </c>
      <c r="C5004" s="259">
        <v>123.47081889743828</v>
      </c>
    </row>
    <row r="5005" spans="2:3" x14ac:dyDescent="0.25">
      <c r="B5005" s="260">
        <v>4942</v>
      </c>
      <c r="C5005" s="259">
        <v>105.63586300562515</v>
      </c>
    </row>
    <row r="5006" spans="2:3" x14ac:dyDescent="0.25">
      <c r="B5006" s="260">
        <v>4943</v>
      </c>
      <c r="C5006" s="259">
        <v>142.69997269398635</v>
      </c>
    </row>
    <row r="5007" spans="2:3" x14ac:dyDescent="0.25">
      <c r="B5007" s="260">
        <v>4944</v>
      </c>
      <c r="C5007" s="259">
        <v>114.60261004392477</v>
      </c>
    </row>
    <row r="5008" spans="2:3" x14ac:dyDescent="0.25">
      <c r="B5008" s="260">
        <v>4945</v>
      </c>
      <c r="C5008" s="259">
        <v>101.90180748576103</v>
      </c>
    </row>
    <row r="5009" spans="2:3" x14ac:dyDescent="0.25">
      <c r="B5009" s="260">
        <v>4946</v>
      </c>
      <c r="C5009" s="259">
        <v>105.55919190983296</v>
      </c>
    </row>
    <row r="5010" spans="2:3" x14ac:dyDescent="0.25">
      <c r="B5010" s="260">
        <v>4947</v>
      </c>
      <c r="C5010" s="259">
        <v>115.49371745486758</v>
      </c>
    </row>
    <row r="5011" spans="2:3" x14ac:dyDescent="0.25">
      <c r="B5011" s="260">
        <v>4948</v>
      </c>
      <c r="C5011" s="259">
        <v>98.574916155774588</v>
      </c>
    </row>
    <row r="5012" spans="2:3" x14ac:dyDescent="0.25">
      <c r="B5012" s="260">
        <v>4949</v>
      </c>
      <c r="C5012" s="259">
        <v>90.902086800808405</v>
      </c>
    </row>
    <row r="5013" spans="2:3" x14ac:dyDescent="0.25">
      <c r="B5013" s="260">
        <v>4950</v>
      </c>
      <c r="C5013" s="259">
        <v>142.74651958571408</v>
      </c>
    </row>
    <row r="5014" spans="2:3" x14ac:dyDescent="0.25">
      <c r="B5014" s="260">
        <v>4951</v>
      </c>
      <c r="C5014" s="259">
        <v>104.67493417211901</v>
      </c>
    </row>
    <row r="5015" spans="2:3" x14ac:dyDescent="0.25">
      <c r="B5015" s="260">
        <v>4952</v>
      </c>
      <c r="C5015" s="259">
        <v>115.82955546404169</v>
      </c>
    </row>
    <row r="5016" spans="2:3" x14ac:dyDescent="0.25">
      <c r="B5016" s="260">
        <v>4953</v>
      </c>
      <c r="C5016" s="259">
        <v>82.4683829151667</v>
      </c>
    </row>
    <row r="5017" spans="2:3" x14ac:dyDescent="0.25">
      <c r="B5017" s="260">
        <v>4954</v>
      </c>
      <c r="C5017" s="259">
        <v>78.211995689902352</v>
      </c>
    </row>
    <row r="5018" spans="2:3" x14ac:dyDescent="0.25">
      <c r="B5018" s="260">
        <v>4955</v>
      </c>
      <c r="C5018" s="259">
        <v>100.97377546838283</v>
      </c>
    </row>
    <row r="5019" spans="2:3" x14ac:dyDescent="0.25">
      <c r="B5019" s="260">
        <v>4956</v>
      </c>
      <c r="C5019" s="259">
        <v>140.93103820687799</v>
      </c>
    </row>
    <row r="5020" spans="2:3" x14ac:dyDescent="0.25">
      <c r="B5020" s="260">
        <v>4957</v>
      </c>
      <c r="C5020" s="259">
        <v>123.92800300089607</v>
      </c>
    </row>
    <row r="5021" spans="2:3" x14ac:dyDescent="0.25">
      <c r="B5021" s="260">
        <v>4958</v>
      </c>
      <c r="C5021" s="259">
        <v>100.66287177618183</v>
      </c>
    </row>
    <row r="5022" spans="2:3" x14ac:dyDescent="0.25">
      <c r="B5022" s="260">
        <v>4959</v>
      </c>
      <c r="C5022" s="259">
        <v>113.38905281489295</v>
      </c>
    </row>
    <row r="5023" spans="2:3" x14ac:dyDescent="0.25">
      <c r="B5023" s="260">
        <v>4960</v>
      </c>
      <c r="C5023" s="259">
        <v>118.83506665212226</v>
      </c>
    </row>
    <row r="5024" spans="2:3" x14ac:dyDescent="0.25">
      <c r="B5024" s="260">
        <v>4961</v>
      </c>
      <c r="C5024" s="259">
        <v>117.27383690185917</v>
      </c>
    </row>
    <row r="5025" spans="2:3" x14ac:dyDescent="0.25">
      <c r="B5025" s="260">
        <v>4962</v>
      </c>
      <c r="C5025" s="259">
        <v>135.32020882868133</v>
      </c>
    </row>
    <row r="5026" spans="2:3" x14ac:dyDescent="0.25">
      <c r="B5026" s="260">
        <v>4963</v>
      </c>
      <c r="C5026" s="259">
        <v>121.57412968342976</v>
      </c>
    </row>
    <row r="5027" spans="2:3" x14ac:dyDescent="0.25">
      <c r="B5027" s="260">
        <v>4964</v>
      </c>
      <c r="C5027" s="259">
        <v>163.46470665658171</v>
      </c>
    </row>
    <row r="5028" spans="2:3" x14ac:dyDescent="0.25">
      <c r="B5028" s="260">
        <v>4965</v>
      </c>
      <c r="C5028" s="259">
        <v>124.69367340033914</v>
      </c>
    </row>
    <row r="5029" spans="2:3" x14ac:dyDescent="0.25">
      <c r="B5029" s="260">
        <v>4966</v>
      </c>
      <c r="C5029" s="259">
        <v>138.13736599208352</v>
      </c>
    </row>
    <row r="5030" spans="2:3" x14ac:dyDescent="0.25">
      <c r="B5030" s="260">
        <v>4967</v>
      </c>
      <c r="C5030" s="259">
        <v>92.224384375074848</v>
      </c>
    </row>
    <row r="5031" spans="2:3" x14ac:dyDescent="0.25">
      <c r="B5031" s="260">
        <v>4968</v>
      </c>
      <c r="C5031" s="259">
        <v>118.31051183532095</v>
      </c>
    </row>
    <row r="5032" spans="2:3" x14ac:dyDescent="0.25">
      <c r="B5032" s="260">
        <v>4969</v>
      </c>
      <c r="C5032" s="259">
        <v>139.09487030489805</v>
      </c>
    </row>
    <row r="5033" spans="2:3" x14ac:dyDescent="0.25">
      <c r="B5033" s="260">
        <v>4970</v>
      </c>
      <c r="C5033" s="259">
        <v>106.57845674015358</v>
      </c>
    </row>
    <row r="5034" spans="2:3" x14ac:dyDescent="0.25">
      <c r="B5034" s="260">
        <v>4971</v>
      </c>
      <c r="C5034" s="259">
        <v>114.66286765463693</v>
      </c>
    </row>
    <row r="5035" spans="2:3" x14ac:dyDescent="0.25">
      <c r="B5035" s="260">
        <v>4972</v>
      </c>
      <c r="C5035" s="259">
        <v>102.76345583149393</v>
      </c>
    </row>
    <row r="5036" spans="2:3" x14ac:dyDescent="0.25">
      <c r="B5036" s="260">
        <v>4973</v>
      </c>
      <c r="C5036" s="259">
        <v>113.74188704627315</v>
      </c>
    </row>
    <row r="5037" spans="2:3" x14ac:dyDescent="0.25">
      <c r="B5037" s="260">
        <v>4974</v>
      </c>
      <c r="C5037" s="259">
        <v>138.29499220716673</v>
      </c>
    </row>
    <row r="5038" spans="2:3" x14ac:dyDescent="0.25">
      <c r="B5038" s="260">
        <v>4975</v>
      </c>
      <c r="C5038" s="259">
        <v>70.787868876361586</v>
      </c>
    </row>
    <row r="5039" spans="2:3" x14ac:dyDescent="0.25">
      <c r="B5039" s="260">
        <v>4976</v>
      </c>
      <c r="C5039" s="259">
        <v>138.2833986224511</v>
      </c>
    </row>
    <row r="5040" spans="2:3" x14ac:dyDescent="0.25">
      <c r="B5040" s="260">
        <v>4977</v>
      </c>
      <c r="C5040" s="259">
        <v>89.637602720082214</v>
      </c>
    </row>
    <row r="5041" spans="2:3" x14ac:dyDescent="0.25">
      <c r="B5041" s="260">
        <v>4978</v>
      </c>
      <c r="C5041" s="259">
        <v>117.31075963891206</v>
      </c>
    </row>
    <row r="5042" spans="2:3" x14ac:dyDescent="0.25">
      <c r="B5042" s="260">
        <v>4979</v>
      </c>
      <c r="C5042" s="259">
        <v>155.10290912385176</v>
      </c>
    </row>
    <row r="5043" spans="2:3" x14ac:dyDescent="0.25">
      <c r="B5043" s="260">
        <v>4980</v>
      </c>
      <c r="C5043" s="259">
        <v>100.44258644843745</v>
      </c>
    </row>
    <row r="5044" spans="2:3" x14ac:dyDescent="0.25">
      <c r="B5044" s="260">
        <v>4981</v>
      </c>
      <c r="C5044" s="259">
        <v>104.71808835929276</v>
      </c>
    </row>
    <row r="5045" spans="2:3" x14ac:dyDescent="0.25">
      <c r="B5045" s="260">
        <v>4982</v>
      </c>
      <c r="C5045" s="259">
        <v>128.56316780057497</v>
      </c>
    </row>
    <row r="5046" spans="2:3" x14ac:dyDescent="0.25">
      <c r="B5046" s="260">
        <v>4983</v>
      </c>
      <c r="C5046" s="259">
        <v>115.71033962676951</v>
      </c>
    </row>
    <row r="5047" spans="2:3" x14ac:dyDescent="0.25">
      <c r="B5047" s="260">
        <v>4984</v>
      </c>
      <c r="C5047" s="259">
        <v>160.49426607209278</v>
      </c>
    </row>
    <row r="5048" spans="2:3" x14ac:dyDescent="0.25">
      <c r="B5048" s="260">
        <v>4985</v>
      </c>
      <c r="C5048" s="259">
        <v>116.80792736080822</v>
      </c>
    </row>
    <row r="5049" spans="2:3" x14ac:dyDescent="0.25">
      <c r="B5049" s="260">
        <v>4986</v>
      </c>
      <c r="C5049" s="259">
        <v>107.95461039994839</v>
      </c>
    </row>
    <row r="5050" spans="2:3" x14ac:dyDescent="0.25">
      <c r="B5050" s="260">
        <v>4987</v>
      </c>
      <c r="C5050" s="259">
        <v>132.62618075805571</v>
      </c>
    </row>
    <row r="5051" spans="2:3" x14ac:dyDescent="0.25">
      <c r="B5051" s="260">
        <v>4988</v>
      </c>
      <c r="C5051" s="259">
        <v>120.27807714268161</v>
      </c>
    </row>
    <row r="5052" spans="2:3" x14ac:dyDescent="0.25">
      <c r="B5052" s="260">
        <v>4989</v>
      </c>
      <c r="C5052" s="259">
        <v>140.10938992106051</v>
      </c>
    </row>
    <row r="5053" spans="2:3" x14ac:dyDescent="0.25">
      <c r="B5053" s="260">
        <v>4990</v>
      </c>
      <c r="C5053" s="259">
        <v>132.39777868193374</v>
      </c>
    </row>
    <row r="5054" spans="2:3" x14ac:dyDescent="0.25">
      <c r="B5054" s="260">
        <v>4991</v>
      </c>
      <c r="C5054" s="259">
        <v>124.41276373546353</v>
      </c>
    </row>
    <row r="5055" spans="2:3" x14ac:dyDescent="0.25">
      <c r="B5055" s="260">
        <v>4992</v>
      </c>
      <c r="C5055" s="259">
        <v>104.73055473472265</v>
      </c>
    </row>
    <row r="5056" spans="2:3" x14ac:dyDescent="0.25">
      <c r="B5056" s="260">
        <v>4993</v>
      </c>
      <c r="C5056" s="259">
        <v>67.92098358053552</v>
      </c>
    </row>
    <row r="5057" spans="2:3" x14ac:dyDescent="0.25">
      <c r="B5057" s="260">
        <v>4994</v>
      </c>
      <c r="C5057" s="259">
        <v>98.53700582341088</v>
      </c>
    </row>
    <row r="5058" spans="2:3" x14ac:dyDescent="0.25">
      <c r="B5058" s="260">
        <v>4995</v>
      </c>
      <c r="C5058" s="259">
        <v>126.39515614272445</v>
      </c>
    </row>
    <row r="5059" spans="2:3" x14ac:dyDescent="0.25">
      <c r="B5059" s="260">
        <v>4996</v>
      </c>
      <c r="C5059" s="259">
        <v>128.72766352444199</v>
      </c>
    </row>
    <row r="5060" spans="2:3" x14ac:dyDescent="0.25">
      <c r="B5060" s="260">
        <v>4997</v>
      </c>
      <c r="C5060" s="259">
        <v>136.05096805074052</v>
      </c>
    </row>
    <row r="5061" spans="2:3" x14ac:dyDescent="0.25">
      <c r="B5061" s="260">
        <v>4998</v>
      </c>
      <c r="C5061" s="259">
        <v>92.97549835043948</v>
      </c>
    </row>
    <row r="5062" spans="2:3" x14ac:dyDescent="0.25">
      <c r="B5062" s="260">
        <v>4999</v>
      </c>
      <c r="C5062" s="259">
        <v>158.56069594677143</v>
      </c>
    </row>
    <row r="5063" spans="2:3" x14ac:dyDescent="0.25">
      <c r="B5063" s="260">
        <v>5000</v>
      </c>
      <c r="C5063" s="259">
        <v>115.06081152386346</v>
      </c>
    </row>
    <row r="5064" spans="2:3" x14ac:dyDescent="0.25">
      <c r="B5064" s="260">
        <v>5001</v>
      </c>
      <c r="C5064" s="259">
        <v>85.599293130066926</v>
      </c>
    </row>
    <row r="5065" spans="2:3" x14ac:dyDescent="0.25">
      <c r="B5065" s="260">
        <v>5002</v>
      </c>
      <c r="C5065" s="259">
        <v>139.94593962539776</v>
      </c>
    </row>
    <row r="5066" spans="2:3" x14ac:dyDescent="0.25">
      <c r="B5066" s="260">
        <v>5003</v>
      </c>
      <c r="C5066" s="259">
        <v>136.23465210513174</v>
      </c>
    </row>
    <row r="5067" spans="2:3" x14ac:dyDescent="0.25">
      <c r="B5067" s="260">
        <v>5004</v>
      </c>
      <c r="C5067" s="259">
        <v>118.85393836150072</v>
      </c>
    </row>
    <row r="5068" spans="2:3" x14ac:dyDescent="0.25">
      <c r="B5068" s="260">
        <v>5005</v>
      </c>
      <c r="C5068" s="259">
        <v>113.53899985472539</v>
      </c>
    </row>
    <row r="5069" spans="2:3" x14ac:dyDescent="0.25">
      <c r="B5069" s="260">
        <v>5006</v>
      </c>
      <c r="C5069" s="259">
        <v>123.26721886403276</v>
      </c>
    </row>
    <row r="5070" spans="2:3" x14ac:dyDescent="0.25">
      <c r="B5070" s="260">
        <v>5007</v>
      </c>
      <c r="C5070" s="259">
        <v>111.75108025730577</v>
      </c>
    </row>
    <row r="5071" spans="2:3" x14ac:dyDescent="0.25">
      <c r="B5071" s="260">
        <v>5008</v>
      </c>
      <c r="C5071" s="259">
        <v>162.11336868926949</v>
      </c>
    </row>
    <row r="5072" spans="2:3" x14ac:dyDescent="0.25">
      <c r="B5072" s="260">
        <v>5009</v>
      </c>
      <c r="C5072" s="259">
        <v>128.30082661866038</v>
      </c>
    </row>
    <row r="5073" spans="2:3" x14ac:dyDescent="0.25">
      <c r="B5073" s="260">
        <v>5010</v>
      </c>
      <c r="C5073" s="259">
        <v>127.07782904393136</v>
      </c>
    </row>
    <row r="5074" spans="2:3" x14ac:dyDescent="0.25">
      <c r="B5074" s="260">
        <v>5011</v>
      </c>
      <c r="C5074" s="259">
        <v>147.09406606914848</v>
      </c>
    </row>
    <row r="5075" spans="2:3" x14ac:dyDescent="0.25">
      <c r="B5075" s="260">
        <v>5012</v>
      </c>
      <c r="C5075" s="259">
        <v>116.02514629900729</v>
      </c>
    </row>
    <row r="5076" spans="2:3" x14ac:dyDescent="0.25">
      <c r="B5076" s="260">
        <v>5013</v>
      </c>
      <c r="C5076" s="259">
        <v>93.472206247105163</v>
      </c>
    </row>
    <row r="5077" spans="2:3" x14ac:dyDescent="0.25">
      <c r="B5077" s="260">
        <v>5014</v>
      </c>
      <c r="C5077" s="259">
        <v>132.59708702741122</v>
      </c>
    </row>
    <row r="5078" spans="2:3" x14ac:dyDescent="0.25">
      <c r="B5078" s="260">
        <v>5015</v>
      </c>
      <c r="C5078" s="259">
        <v>122.59669338856041</v>
      </c>
    </row>
    <row r="5079" spans="2:3" x14ac:dyDescent="0.25">
      <c r="B5079" s="260">
        <v>5016</v>
      </c>
      <c r="C5079" s="259">
        <v>107.99896545019752</v>
      </c>
    </row>
    <row r="5080" spans="2:3" x14ac:dyDescent="0.25">
      <c r="B5080" s="260">
        <v>5017</v>
      </c>
      <c r="C5080" s="259">
        <v>102.8787768909863</v>
      </c>
    </row>
    <row r="5081" spans="2:3" x14ac:dyDescent="0.25">
      <c r="B5081" s="260">
        <v>5018</v>
      </c>
      <c r="C5081" s="259">
        <v>94.160609688431606</v>
      </c>
    </row>
    <row r="5082" spans="2:3" x14ac:dyDescent="0.25">
      <c r="B5082" s="260">
        <v>5019</v>
      </c>
      <c r="C5082" s="259">
        <v>130.50375953789637</v>
      </c>
    </row>
    <row r="5083" spans="2:3" x14ac:dyDescent="0.25">
      <c r="B5083" s="260">
        <v>5020</v>
      </c>
      <c r="C5083" s="259">
        <v>75.00987013945209</v>
      </c>
    </row>
    <row r="5084" spans="2:3" x14ac:dyDescent="0.25">
      <c r="B5084" s="260">
        <v>5021</v>
      </c>
      <c r="C5084" s="259">
        <v>106.07349277647477</v>
      </c>
    </row>
    <row r="5085" spans="2:3" x14ac:dyDescent="0.25">
      <c r="B5085" s="260">
        <v>5022</v>
      </c>
      <c r="C5085" s="259">
        <v>119.83721170734952</v>
      </c>
    </row>
    <row r="5086" spans="2:3" x14ac:dyDescent="0.25">
      <c r="B5086" s="260">
        <v>5023</v>
      </c>
      <c r="C5086" s="259">
        <v>83.303191941519501</v>
      </c>
    </row>
    <row r="5087" spans="2:3" x14ac:dyDescent="0.25">
      <c r="B5087" s="260">
        <v>5024</v>
      </c>
      <c r="C5087" s="259">
        <v>153.57751710832034</v>
      </c>
    </row>
    <row r="5088" spans="2:3" x14ac:dyDescent="0.25">
      <c r="B5088" s="260">
        <v>5025</v>
      </c>
      <c r="C5088" s="259">
        <v>119.15974089969065</v>
      </c>
    </row>
    <row r="5089" spans="2:3" x14ac:dyDescent="0.25">
      <c r="B5089" s="260">
        <v>5026</v>
      </c>
      <c r="C5089" s="259">
        <v>89.777724143702955</v>
      </c>
    </row>
    <row r="5090" spans="2:3" x14ac:dyDescent="0.25">
      <c r="B5090" s="260">
        <v>5027</v>
      </c>
      <c r="C5090" s="259">
        <v>88.354906261723272</v>
      </c>
    </row>
    <row r="5091" spans="2:3" x14ac:dyDescent="0.25">
      <c r="B5091" s="260">
        <v>5028</v>
      </c>
      <c r="C5091" s="259">
        <v>136.81496916195761</v>
      </c>
    </row>
    <row r="5092" spans="2:3" x14ac:dyDescent="0.25">
      <c r="B5092" s="260">
        <v>5029</v>
      </c>
      <c r="C5092" s="259">
        <v>112.2465140086552</v>
      </c>
    </row>
    <row r="5093" spans="2:3" x14ac:dyDescent="0.25">
      <c r="B5093" s="260">
        <v>5030</v>
      </c>
      <c r="C5093" s="259">
        <v>149.64295557241257</v>
      </c>
    </row>
    <row r="5094" spans="2:3" x14ac:dyDescent="0.25">
      <c r="B5094" s="260">
        <v>5031</v>
      </c>
      <c r="C5094" s="259">
        <v>108.3480839355971</v>
      </c>
    </row>
    <row r="5095" spans="2:3" x14ac:dyDescent="0.25">
      <c r="B5095" s="260">
        <v>5032</v>
      </c>
      <c r="C5095" s="259">
        <v>101.42455607172951</v>
      </c>
    </row>
    <row r="5096" spans="2:3" x14ac:dyDescent="0.25">
      <c r="B5096" s="260">
        <v>5033</v>
      </c>
      <c r="C5096" s="259">
        <v>166.3436595692848</v>
      </c>
    </row>
    <row r="5097" spans="2:3" x14ac:dyDescent="0.25">
      <c r="B5097" s="260">
        <v>5034</v>
      </c>
      <c r="C5097" s="259">
        <v>118.56235426748054</v>
      </c>
    </row>
    <row r="5098" spans="2:3" x14ac:dyDescent="0.25">
      <c r="B5098" s="260">
        <v>5035</v>
      </c>
      <c r="C5098" s="259">
        <v>102.60841412319036</v>
      </c>
    </row>
    <row r="5099" spans="2:3" x14ac:dyDescent="0.25">
      <c r="B5099" s="260">
        <v>5036</v>
      </c>
      <c r="C5099" s="259">
        <v>123.43637324639549</v>
      </c>
    </row>
    <row r="5100" spans="2:3" x14ac:dyDescent="0.25">
      <c r="B5100" s="260">
        <v>5037</v>
      </c>
      <c r="C5100" s="259">
        <v>134.92303009367402</v>
      </c>
    </row>
    <row r="5101" spans="2:3" x14ac:dyDescent="0.25">
      <c r="B5101" s="260">
        <v>5038</v>
      </c>
      <c r="C5101" s="259">
        <v>137.59299895962104</v>
      </c>
    </row>
    <row r="5102" spans="2:3" x14ac:dyDescent="0.25">
      <c r="B5102" s="260">
        <v>5039</v>
      </c>
      <c r="C5102" s="259">
        <v>130.85306251165775</v>
      </c>
    </row>
    <row r="5103" spans="2:3" x14ac:dyDescent="0.25">
      <c r="B5103" s="260">
        <v>5040</v>
      </c>
      <c r="C5103" s="259">
        <v>137.934585732968</v>
      </c>
    </row>
    <row r="5104" spans="2:3" x14ac:dyDescent="0.25">
      <c r="B5104" s="260">
        <v>5041</v>
      </c>
      <c r="C5104" s="259">
        <v>89.078640091717432</v>
      </c>
    </row>
    <row r="5105" spans="2:3" x14ac:dyDescent="0.25">
      <c r="B5105" s="260">
        <v>5042</v>
      </c>
      <c r="C5105" s="259">
        <v>167.78136671044456</v>
      </c>
    </row>
    <row r="5106" spans="2:3" x14ac:dyDescent="0.25">
      <c r="B5106" s="260">
        <v>5043</v>
      </c>
      <c r="C5106" s="259">
        <v>89.074093332357904</v>
      </c>
    </row>
    <row r="5107" spans="2:3" x14ac:dyDescent="0.25">
      <c r="B5107" s="260">
        <v>5044</v>
      </c>
      <c r="C5107" s="259">
        <v>144.5848227990727</v>
      </c>
    </row>
    <row r="5108" spans="2:3" x14ac:dyDescent="0.25">
      <c r="B5108" s="260">
        <v>5045</v>
      </c>
      <c r="C5108" s="259">
        <v>131.85564097506892</v>
      </c>
    </row>
    <row r="5109" spans="2:3" x14ac:dyDescent="0.25">
      <c r="B5109" s="260">
        <v>5046</v>
      </c>
      <c r="C5109" s="259">
        <v>97.601509616227261</v>
      </c>
    </row>
    <row r="5110" spans="2:3" x14ac:dyDescent="0.25">
      <c r="B5110" s="260">
        <v>5047</v>
      </c>
      <c r="C5110" s="259">
        <v>136.95461727031346</v>
      </c>
    </row>
    <row r="5111" spans="2:3" x14ac:dyDescent="0.25">
      <c r="B5111" s="260">
        <v>5048</v>
      </c>
      <c r="C5111" s="259">
        <v>118.38286770822995</v>
      </c>
    </row>
    <row r="5112" spans="2:3" x14ac:dyDescent="0.25">
      <c r="B5112" s="260">
        <v>5049</v>
      </c>
      <c r="C5112" s="259">
        <v>133.48524892198739</v>
      </c>
    </row>
    <row r="5113" spans="2:3" x14ac:dyDescent="0.25">
      <c r="B5113" s="260">
        <v>5050</v>
      </c>
      <c r="C5113" s="259">
        <v>96.164478343217112</v>
      </c>
    </row>
    <row r="5114" spans="2:3" x14ac:dyDescent="0.25">
      <c r="B5114" s="260">
        <v>5051</v>
      </c>
      <c r="C5114" s="259">
        <v>116.75901667258663</v>
      </c>
    </row>
    <row r="5115" spans="2:3" x14ac:dyDescent="0.25">
      <c r="B5115" s="260">
        <v>5052</v>
      </c>
      <c r="C5115" s="259">
        <v>127.81492604966618</v>
      </c>
    </row>
    <row r="5116" spans="2:3" x14ac:dyDescent="0.25">
      <c r="B5116" s="260">
        <v>5053</v>
      </c>
      <c r="C5116" s="259">
        <v>141.47860182582988</v>
      </c>
    </row>
    <row r="5117" spans="2:3" x14ac:dyDescent="0.25">
      <c r="B5117" s="260">
        <v>5054</v>
      </c>
      <c r="C5117" s="259">
        <v>123.97668403216578</v>
      </c>
    </row>
    <row r="5118" spans="2:3" x14ac:dyDescent="0.25">
      <c r="B5118" s="260">
        <v>5055</v>
      </c>
      <c r="C5118" s="259">
        <v>156.73980396807139</v>
      </c>
    </row>
    <row r="5119" spans="2:3" x14ac:dyDescent="0.25">
      <c r="B5119" s="260">
        <v>5056</v>
      </c>
      <c r="C5119" s="259">
        <v>142.41055928403659</v>
      </c>
    </row>
    <row r="5120" spans="2:3" x14ac:dyDescent="0.25">
      <c r="B5120" s="260">
        <v>5057</v>
      </c>
      <c r="C5120" s="259">
        <v>125.09922146377698</v>
      </c>
    </row>
    <row r="5121" spans="2:3" x14ac:dyDescent="0.25">
      <c r="B5121" s="260">
        <v>5058</v>
      </c>
      <c r="C5121" s="259">
        <v>75.122055085351391</v>
      </c>
    </row>
    <row r="5122" spans="2:3" x14ac:dyDescent="0.25">
      <c r="B5122" s="260">
        <v>5059</v>
      </c>
      <c r="C5122" s="259">
        <v>140.99266699618349</v>
      </c>
    </row>
    <row r="5123" spans="2:3" x14ac:dyDescent="0.25">
      <c r="B5123" s="260">
        <v>5060</v>
      </c>
      <c r="C5123" s="259">
        <v>102.94025445749652</v>
      </c>
    </row>
    <row r="5124" spans="2:3" x14ac:dyDescent="0.25">
      <c r="B5124" s="260">
        <v>5061</v>
      </c>
      <c r="C5124" s="259">
        <v>119.15455165408487</v>
      </c>
    </row>
    <row r="5125" spans="2:3" x14ac:dyDescent="0.25">
      <c r="B5125" s="260">
        <v>5062</v>
      </c>
      <c r="C5125" s="259">
        <v>164.06232166030387</v>
      </c>
    </row>
    <row r="5126" spans="2:3" x14ac:dyDescent="0.25">
      <c r="B5126" s="260">
        <v>5063</v>
      </c>
      <c r="C5126" s="259">
        <v>116.00283821013927</v>
      </c>
    </row>
    <row r="5127" spans="2:3" x14ac:dyDescent="0.25">
      <c r="B5127" s="260">
        <v>5064</v>
      </c>
      <c r="C5127" s="259">
        <v>114.29467234465668</v>
      </c>
    </row>
    <row r="5128" spans="2:3" x14ac:dyDescent="0.25">
      <c r="B5128" s="260">
        <v>5065</v>
      </c>
      <c r="C5128" s="259">
        <v>108.10710427265387</v>
      </c>
    </row>
    <row r="5129" spans="2:3" x14ac:dyDescent="0.25">
      <c r="B5129" s="260">
        <v>5066</v>
      </c>
      <c r="C5129" s="259">
        <v>172.04431665369736</v>
      </c>
    </row>
    <row r="5130" spans="2:3" x14ac:dyDescent="0.25">
      <c r="B5130" s="260">
        <v>5067</v>
      </c>
      <c r="C5130" s="259">
        <v>135.7089830186022</v>
      </c>
    </row>
    <row r="5131" spans="2:3" x14ac:dyDescent="0.25">
      <c r="B5131" s="260">
        <v>5068</v>
      </c>
      <c r="C5131" s="259">
        <v>136.5930182839694</v>
      </c>
    </row>
    <row r="5132" spans="2:3" x14ac:dyDescent="0.25">
      <c r="B5132" s="260">
        <v>5069</v>
      </c>
      <c r="C5132" s="259">
        <v>124.57244750036347</v>
      </c>
    </row>
    <row r="5133" spans="2:3" x14ac:dyDescent="0.25">
      <c r="B5133" s="260">
        <v>5070</v>
      </c>
      <c r="C5133" s="259">
        <v>165.35671285207059</v>
      </c>
    </row>
    <row r="5134" spans="2:3" x14ac:dyDescent="0.25">
      <c r="B5134" s="260">
        <v>5071</v>
      </c>
      <c r="C5134" s="259">
        <v>112.45030359823619</v>
      </c>
    </row>
    <row r="5135" spans="2:3" x14ac:dyDescent="0.25">
      <c r="B5135" s="260">
        <v>5072</v>
      </c>
      <c r="C5135" s="259">
        <v>126.79422934508239</v>
      </c>
    </row>
    <row r="5136" spans="2:3" x14ac:dyDescent="0.25">
      <c r="B5136" s="260">
        <v>5073</v>
      </c>
      <c r="C5136" s="259">
        <v>111.74596874680631</v>
      </c>
    </row>
    <row r="5137" spans="2:3" x14ac:dyDescent="0.25">
      <c r="B5137" s="260">
        <v>5074</v>
      </c>
      <c r="C5137" s="259">
        <v>150.65092788068398</v>
      </c>
    </row>
    <row r="5138" spans="2:3" x14ac:dyDescent="0.25">
      <c r="B5138" s="260">
        <v>5075</v>
      </c>
      <c r="C5138" s="259">
        <v>135.38868821495194</v>
      </c>
    </row>
    <row r="5139" spans="2:3" x14ac:dyDescent="0.25">
      <c r="B5139" s="260">
        <v>5076</v>
      </c>
      <c r="C5139" s="259">
        <v>143.27219952276391</v>
      </c>
    </row>
    <row r="5140" spans="2:3" x14ac:dyDescent="0.25">
      <c r="B5140" s="260">
        <v>5077</v>
      </c>
      <c r="C5140" s="259">
        <v>94.472278503325867</v>
      </c>
    </row>
    <row r="5141" spans="2:3" x14ac:dyDescent="0.25">
      <c r="B5141" s="260">
        <v>5078</v>
      </c>
      <c r="C5141" s="259">
        <v>154.56241621229964</v>
      </c>
    </row>
    <row r="5142" spans="2:3" x14ac:dyDescent="0.25">
      <c r="B5142" s="260">
        <v>5079</v>
      </c>
      <c r="C5142" s="259">
        <v>135.84263931776323</v>
      </c>
    </row>
    <row r="5143" spans="2:3" x14ac:dyDescent="0.25">
      <c r="B5143" s="260">
        <v>5080</v>
      </c>
      <c r="C5143" s="259">
        <v>91.678338795408095</v>
      </c>
    </row>
    <row r="5144" spans="2:3" x14ac:dyDescent="0.25">
      <c r="B5144" s="260">
        <v>5081</v>
      </c>
      <c r="C5144" s="259">
        <v>90.827679320054145</v>
      </c>
    </row>
    <row r="5145" spans="2:3" x14ac:dyDescent="0.25">
      <c r="B5145" s="260">
        <v>5082</v>
      </c>
      <c r="C5145" s="259">
        <v>105.34368500165206</v>
      </c>
    </row>
    <row r="5146" spans="2:3" x14ac:dyDescent="0.25">
      <c r="B5146" s="260">
        <v>5083</v>
      </c>
      <c r="C5146" s="259">
        <v>142.24267843282823</v>
      </c>
    </row>
    <row r="5147" spans="2:3" x14ac:dyDescent="0.25">
      <c r="B5147" s="260">
        <v>5084</v>
      </c>
      <c r="C5147" s="259">
        <v>121.85800408265314</v>
      </c>
    </row>
    <row r="5148" spans="2:3" x14ac:dyDescent="0.25">
      <c r="B5148" s="260">
        <v>5085</v>
      </c>
      <c r="C5148" s="259">
        <v>71.281404813059368</v>
      </c>
    </row>
    <row r="5149" spans="2:3" x14ac:dyDescent="0.25">
      <c r="B5149" s="260">
        <v>5086</v>
      </c>
      <c r="C5149" s="259">
        <v>104.59370512439881</v>
      </c>
    </row>
    <row r="5150" spans="2:3" x14ac:dyDescent="0.25">
      <c r="B5150" s="260">
        <v>5087</v>
      </c>
      <c r="C5150" s="259">
        <v>114.07524093465287</v>
      </c>
    </row>
    <row r="5151" spans="2:3" x14ac:dyDescent="0.25">
      <c r="B5151" s="260">
        <v>5088</v>
      </c>
      <c r="C5151" s="259">
        <v>123.90573065449566</v>
      </c>
    </row>
    <row r="5152" spans="2:3" x14ac:dyDescent="0.25">
      <c r="B5152" s="260">
        <v>5089</v>
      </c>
      <c r="C5152" s="259">
        <v>54.161900380479949</v>
      </c>
    </row>
    <row r="5153" spans="2:3" x14ac:dyDescent="0.25">
      <c r="B5153" s="260">
        <v>5090</v>
      </c>
      <c r="C5153" s="259">
        <v>107.43821498079502</v>
      </c>
    </row>
    <row r="5154" spans="2:3" x14ac:dyDescent="0.25">
      <c r="B5154" s="260">
        <v>5091</v>
      </c>
      <c r="C5154" s="259">
        <v>140.33153649128417</v>
      </c>
    </row>
    <row r="5155" spans="2:3" x14ac:dyDescent="0.25">
      <c r="B5155" s="260">
        <v>5092</v>
      </c>
      <c r="C5155" s="259">
        <v>113.14666623086572</v>
      </c>
    </row>
    <row r="5156" spans="2:3" x14ac:dyDescent="0.25">
      <c r="B5156" s="260">
        <v>5093</v>
      </c>
      <c r="C5156" s="259">
        <v>107.25881849375909</v>
      </c>
    </row>
    <row r="5157" spans="2:3" x14ac:dyDescent="0.25">
      <c r="B5157" s="260">
        <v>5094</v>
      </c>
      <c r="C5157" s="259">
        <v>106.63361071284157</v>
      </c>
    </row>
    <row r="5158" spans="2:3" x14ac:dyDescent="0.25">
      <c r="B5158" s="260">
        <v>5095</v>
      </c>
      <c r="C5158" s="259">
        <v>136.44108718881469</v>
      </c>
    </row>
    <row r="5159" spans="2:3" x14ac:dyDescent="0.25">
      <c r="B5159" s="260">
        <v>5096</v>
      </c>
      <c r="C5159" s="259">
        <v>152.60662930422689</v>
      </c>
    </row>
    <row r="5160" spans="2:3" x14ac:dyDescent="0.25">
      <c r="B5160" s="260">
        <v>5097</v>
      </c>
      <c r="C5160" s="259">
        <v>104.08030936191655</v>
      </c>
    </row>
    <row r="5161" spans="2:3" x14ac:dyDescent="0.25">
      <c r="B5161" s="260">
        <v>5098</v>
      </c>
      <c r="C5161" s="259">
        <v>191.27514206192652</v>
      </c>
    </row>
    <row r="5162" spans="2:3" x14ac:dyDescent="0.25">
      <c r="B5162" s="260">
        <v>5099</v>
      </c>
      <c r="C5162" s="259">
        <v>159.01970368302148</v>
      </c>
    </row>
    <row r="5163" spans="2:3" x14ac:dyDescent="0.25">
      <c r="B5163" s="260">
        <v>5100</v>
      </c>
      <c r="C5163" s="259">
        <v>126.62005208477609</v>
      </c>
    </row>
    <row r="5164" spans="2:3" x14ac:dyDescent="0.25">
      <c r="B5164" s="260">
        <v>5101</v>
      </c>
      <c r="C5164" s="259">
        <v>123.09372137126734</v>
      </c>
    </row>
    <row r="5165" spans="2:3" x14ac:dyDescent="0.25">
      <c r="B5165" s="260">
        <v>5102</v>
      </c>
      <c r="C5165" s="259">
        <v>105.84949057086479</v>
      </c>
    </row>
    <row r="5166" spans="2:3" x14ac:dyDescent="0.25">
      <c r="B5166" s="260">
        <v>5103</v>
      </c>
      <c r="C5166" s="259">
        <v>113.44243122432644</v>
      </c>
    </row>
    <row r="5167" spans="2:3" x14ac:dyDescent="0.25">
      <c r="B5167" s="260">
        <v>5104</v>
      </c>
      <c r="C5167" s="259">
        <v>115.40865832387743</v>
      </c>
    </row>
    <row r="5168" spans="2:3" x14ac:dyDescent="0.25">
      <c r="B5168" s="260">
        <v>5105</v>
      </c>
      <c r="C5168" s="259">
        <v>95.719455712340221</v>
      </c>
    </row>
    <row r="5169" spans="2:3" x14ac:dyDescent="0.25">
      <c r="B5169" s="260">
        <v>5106</v>
      </c>
      <c r="C5169" s="259">
        <v>156.18630289194772</v>
      </c>
    </row>
    <row r="5170" spans="2:3" x14ac:dyDescent="0.25">
      <c r="B5170" s="260">
        <v>5107</v>
      </c>
      <c r="C5170" s="259">
        <v>136.24485381472076</v>
      </c>
    </row>
    <row r="5171" spans="2:3" x14ac:dyDescent="0.25">
      <c r="B5171" s="260">
        <v>5108</v>
      </c>
      <c r="C5171" s="259">
        <v>131.02053205777142</v>
      </c>
    </row>
    <row r="5172" spans="2:3" x14ac:dyDescent="0.25">
      <c r="B5172" s="260">
        <v>5109</v>
      </c>
      <c r="C5172" s="259">
        <v>80.775279480338185</v>
      </c>
    </row>
    <row r="5173" spans="2:3" x14ac:dyDescent="0.25">
      <c r="B5173" s="260">
        <v>5110</v>
      </c>
      <c r="C5173" s="259">
        <v>104.03013546292868</v>
      </c>
    </row>
    <row r="5174" spans="2:3" x14ac:dyDescent="0.25">
      <c r="B5174" s="260">
        <v>5111</v>
      </c>
      <c r="C5174" s="259">
        <v>126.22204500584027</v>
      </c>
    </row>
    <row r="5175" spans="2:3" x14ac:dyDescent="0.25">
      <c r="B5175" s="260">
        <v>5112</v>
      </c>
      <c r="C5175" s="259">
        <v>137.0222226305452</v>
      </c>
    </row>
    <row r="5176" spans="2:3" x14ac:dyDescent="0.25">
      <c r="B5176" s="260">
        <v>5113</v>
      </c>
      <c r="C5176" s="259">
        <v>98.835393856384499</v>
      </c>
    </row>
    <row r="5177" spans="2:3" x14ac:dyDescent="0.25">
      <c r="B5177" s="260">
        <v>5114</v>
      </c>
      <c r="C5177" s="259">
        <v>104.46428975749626</v>
      </c>
    </row>
    <row r="5178" spans="2:3" x14ac:dyDescent="0.25">
      <c r="B5178" s="260">
        <v>5115</v>
      </c>
      <c r="C5178" s="259">
        <v>125.47793088639814</v>
      </c>
    </row>
    <row r="5179" spans="2:3" x14ac:dyDescent="0.25">
      <c r="B5179" s="260">
        <v>5116</v>
      </c>
      <c r="C5179" s="259">
        <v>118.23608344266449</v>
      </c>
    </row>
    <row r="5180" spans="2:3" x14ac:dyDescent="0.25">
      <c r="B5180" s="260">
        <v>5117</v>
      </c>
      <c r="C5180" s="259">
        <v>98.973339352660389</v>
      </c>
    </row>
    <row r="5181" spans="2:3" x14ac:dyDescent="0.25">
      <c r="B5181" s="260">
        <v>5118</v>
      </c>
      <c r="C5181" s="259">
        <v>77.888611950508306</v>
      </c>
    </row>
    <row r="5182" spans="2:3" x14ac:dyDescent="0.25">
      <c r="B5182" s="260">
        <v>5119</v>
      </c>
      <c r="C5182" s="259">
        <v>93.030377474956211</v>
      </c>
    </row>
    <row r="5183" spans="2:3" x14ac:dyDescent="0.25">
      <c r="B5183" s="260">
        <v>5120</v>
      </c>
      <c r="C5183" s="259">
        <v>115.49300463309788</v>
      </c>
    </row>
    <row r="5184" spans="2:3" x14ac:dyDescent="0.25">
      <c r="B5184" s="260">
        <v>5121</v>
      </c>
      <c r="C5184" s="259">
        <v>129.31242477302709</v>
      </c>
    </row>
    <row r="5185" spans="2:3" x14ac:dyDescent="0.25">
      <c r="B5185" s="260">
        <v>5122</v>
      </c>
      <c r="C5185" s="259">
        <v>74.118403521585904</v>
      </c>
    </row>
    <row r="5186" spans="2:3" x14ac:dyDescent="0.25">
      <c r="B5186" s="260">
        <v>5123</v>
      </c>
      <c r="C5186" s="259">
        <v>97.089704475335523</v>
      </c>
    </row>
    <row r="5187" spans="2:3" x14ac:dyDescent="0.25">
      <c r="B5187" s="260">
        <v>5124</v>
      </c>
      <c r="C5187" s="259">
        <v>140.14060383969289</v>
      </c>
    </row>
    <row r="5188" spans="2:3" x14ac:dyDescent="0.25">
      <c r="B5188" s="260">
        <v>5125</v>
      </c>
      <c r="C5188" s="259">
        <v>155.15881880361979</v>
      </c>
    </row>
    <row r="5189" spans="2:3" x14ac:dyDescent="0.25">
      <c r="B5189" s="260">
        <v>5126</v>
      </c>
      <c r="C5189" s="259">
        <v>121.91231647291039</v>
      </c>
    </row>
    <row r="5190" spans="2:3" x14ac:dyDescent="0.25">
      <c r="B5190" s="260">
        <v>5127</v>
      </c>
      <c r="C5190" s="259">
        <v>117.63758806128547</v>
      </c>
    </row>
    <row r="5191" spans="2:3" x14ac:dyDescent="0.25">
      <c r="B5191" s="260">
        <v>5128</v>
      </c>
      <c r="C5191" s="259">
        <v>89.531158698969278</v>
      </c>
    </row>
    <row r="5192" spans="2:3" x14ac:dyDescent="0.25">
      <c r="B5192" s="260">
        <v>5129</v>
      </c>
      <c r="C5192" s="259">
        <v>112.23999233302125</v>
      </c>
    </row>
    <row r="5193" spans="2:3" x14ac:dyDescent="0.25">
      <c r="B5193" s="260">
        <v>5130</v>
      </c>
      <c r="C5193" s="259">
        <v>83.58486779937428</v>
      </c>
    </row>
    <row r="5194" spans="2:3" x14ac:dyDescent="0.25">
      <c r="B5194" s="260">
        <v>5131</v>
      </c>
      <c r="C5194" s="259">
        <v>102.22323969666171</v>
      </c>
    </row>
    <row r="5195" spans="2:3" x14ac:dyDescent="0.25">
      <c r="B5195" s="260">
        <v>5132</v>
      </c>
      <c r="C5195" s="259">
        <v>140.11991117494568</v>
      </c>
    </row>
    <row r="5196" spans="2:3" x14ac:dyDescent="0.25">
      <c r="B5196" s="260">
        <v>5133</v>
      </c>
      <c r="C5196" s="259">
        <v>116.64583093850615</v>
      </c>
    </row>
    <row r="5197" spans="2:3" x14ac:dyDescent="0.25">
      <c r="B5197" s="260">
        <v>5134</v>
      </c>
      <c r="C5197" s="259">
        <v>108.99098058584363</v>
      </c>
    </row>
    <row r="5198" spans="2:3" x14ac:dyDescent="0.25">
      <c r="B5198" s="260">
        <v>5135</v>
      </c>
      <c r="C5198" s="259">
        <v>125.08260116707959</v>
      </c>
    </row>
    <row r="5199" spans="2:3" x14ac:dyDescent="0.25">
      <c r="B5199" s="260">
        <v>5136</v>
      </c>
      <c r="C5199" s="259">
        <v>124.30083969447439</v>
      </c>
    </row>
    <row r="5200" spans="2:3" x14ac:dyDescent="0.25">
      <c r="B5200" s="260">
        <v>5137</v>
      </c>
      <c r="C5200" s="259">
        <v>104.71469816904336</v>
      </c>
    </row>
    <row r="5201" spans="2:3" x14ac:dyDescent="0.25">
      <c r="B5201" s="260">
        <v>5138</v>
      </c>
      <c r="C5201" s="259">
        <v>69.953129468444303</v>
      </c>
    </row>
    <row r="5202" spans="2:3" x14ac:dyDescent="0.25">
      <c r="B5202" s="260">
        <v>5139</v>
      </c>
      <c r="C5202" s="259">
        <v>92.90016859958348</v>
      </c>
    </row>
    <row r="5203" spans="2:3" x14ac:dyDescent="0.25">
      <c r="B5203" s="260">
        <v>5140</v>
      </c>
      <c r="C5203" s="259">
        <v>160.41369026530475</v>
      </c>
    </row>
    <row r="5204" spans="2:3" x14ac:dyDescent="0.25">
      <c r="B5204" s="260">
        <v>5141</v>
      </c>
      <c r="C5204" s="259">
        <v>104.07153274974075</v>
      </c>
    </row>
    <row r="5205" spans="2:3" x14ac:dyDescent="0.25">
      <c r="B5205" s="260">
        <v>5142</v>
      </c>
      <c r="C5205" s="259">
        <v>119.79003160380317</v>
      </c>
    </row>
    <row r="5206" spans="2:3" x14ac:dyDescent="0.25">
      <c r="B5206" s="260">
        <v>5143</v>
      </c>
      <c r="C5206" s="259">
        <v>133.02521524430142</v>
      </c>
    </row>
    <row r="5207" spans="2:3" x14ac:dyDescent="0.25">
      <c r="B5207" s="260">
        <v>5144</v>
      </c>
      <c r="C5207" s="259">
        <v>137.35809341419349</v>
      </c>
    </row>
    <row r="5208" spans="2:3" x14ac:dyDescent="0.25">
      <c r="B5208" s="260">
        <v>5145</v>
      </c>
      <c r="C5208" s="259">
        <v>137.5326198270167</v>
      </c>
    </row>
    <row r="5209" spans="2:3" x14ac:dyDescent="0.25">
      <c r="B5209" s="260">
        <v>5146</v>
      </c>
      <c r="C5209" s="259">
        <v>91.372655955187639</v>
      </c>
    </row>
    <row r="5210" spans="2:3" x14ac:dyDescent="0.25">
      <c r="B5210" s="260">
        <v>5147</v>
      </c>
      <c r="C5210" s="259">
        <v>133.90646264017704</v>
      </c>
    </row>
    <row r="5211" spans="2:3" x14ac:dyDescent="0.25">
      <c r="B5211" s="260">
        <v>5148</v>
      </c>
      <c r="C5211" s="259">
        <v>126.80984655412736</v>
      </c>
    </row>
    <row r="5212" spans="2:3" x14ac:dyDescent="0.25">
      <c r="B5212" s="260">
        <v>5149</v>
      </c>
      <c r="C5212" s="259">
        <v>144.24563745374954</v>
      </c>
    </row>
    <row r="5213" spans="2:3" x14ac:dyDescent="0.25">
      <c r="B5213" s="260">
        <v>5150</v>
      </c>
      <c r="C5213" s="259">
        <v>121.05002664971472</v>
      </c>
    </row>
    <row r="5214" spans="2:3" x14ac:dyDescent="0.25">
      <c r="B5214" s="260">
        <v>5151</v>
      </c>
      <c r="C5214" s="259">
        <v>107.95049801666457</v>
      </c>
    </row>
    <row r="5215" spans="2:3" x14ac:dyDescent="0.25">
      <c r="B5215" s="260">
        <v>5152</v>
      </c>
      <c r="C5215" s="259">
        <v>85.852615737865804</v>
      </c>
    </row>
    <row r="5216" spans="2:3" x14ac:dyDescent="0.25">
      <c r="B5216" s="260">
        <v>5153</v>
      </c>
      <c r="C5216" s="259">
        <v>105.60670390182079</v>
      </c>
    </row>
    <row r="5217" spans="2:3" x14ac:dyDescent="0.25">
      <c r="B5217" s="260">
        <v>5154</v>
      </c>
      <c r="C5217" s="259">
        <v>120.10936875106897</v>
      </c>
    </row>
    <row r="5218" spans="2:3" x14ac:dyDescent="0.25">
      <c r="B5218" s="260">
        <v>5155</v>
      </c>
      <c r="C5218" s="259">
        <v>145.36944562448591</v>
      </c>
    </row>
    <row r="5219" spans="2:3" x14ac:dyDescent="0.25">
      <c r="B5219" s="260">
        <v>5156</v>
      </c>
      <c r="C5219" s="259">
        <v>114.270699476334</v>
      </c>
    </row>
    <row r="5220" spans="2:3" x14ac:dyDescent="0.25">
      <c r="B5220" s="260">
        <v>5157</v>
      </c>
      <c r="C5220" s="259">
        <v>86.249587599810951</v>
      </c>
    </row>
    <row r="5221" spans="2:3" x14ac:dyDescent="0.25">
      <c r="B5221" s="260">
        <v>5158</v>
      </c>
      <c r="C5221" s="259">
        <v>130.26444142981322</v>
      </c>
    </row>
    <row r="5222" spans="2:3" x14ac:dyDescent="0.25">
      <c r="B5222" s="260">
        <v>5159</v>
      </c>
      <c r="C5222" s="259">
        <v>172.27758000797985</v>
      </c>
    </row>
    <row r="5223" spans="2:3" x14ac:dyDescent="0.25">
      <c r="B5223" s="260">
        <v>5160</v>
      </c>
      <c r="C5223" s="259">
        <v>129.31136119411715</v>
      </c>
    </row>
    <row r="5224" spans="2:3" x14ac:dyDescent="0.25">
      <c r="B5224" s="260">
        <v>5161</v>
      </c>
      <c r="C5224" s="259">
        <v>164.86298642937089</v>
      </c>
    </row>
    <row r="5225" spans="2:3" x14ac:dyDescent="0.25">
      <c r="B5225" s="260">
        <v>5162</v>
      </c>
      <c r="C5225" s="259">
        <v>148.14104403949412</v>
      </c>
    </row>
    <row r="5226" spans="2:3" x14ac:dyDescent="0.25">
      <c r="B5226" s="260">
        <v>5163</v>
      </c>
      <c r="C5226" s="259">
        <v>115.07809991933686</v>
      </c>
    </row>
    <row r="5227" spans="2:3" x14ac:dyDescent="0.25">
      <c r="B5227" s="260">
        <v>5164</v>
      </c>
      <c r="C5227" s="259">
        <v>134.19662728092621</v>
      </c>
    </row>
    <row r="5228" spans="2:3" x14ac:dyDescent="0.25">
      <c r="B5228" s="260">
        <v>5165</v>
      </c>
      <c r="C5228" s="259">
        <v>125.16266277517067</v>
      </c>
    </row>
    <row r="5229" spans="2:3" x14ac:dyDescent="0.25">
      <c r="B5229" s="260">
        <v>5166</v>
      </c>
      <c r="C5229" s="259">
        <v>173.10181063052977</v>
      </c>
    </row>
    <row r="5230" spans="2:3" x14ac:dyDescent="0.25">
      <c r="B5230" s="260">
        <v>5167</v>
      </c>
      <c r="C5230" s="259">
        <v>129.6050459448125</v>
      </c>
    </row>
    <row r="5231" spans="2:3" x14ac:dyDescent="0.25">
      <c r="B5231" s="260">
        <v>5168</v>
      </c>
      <c r="C5231" s="259">
        <v>138.02332480001073</v>
      </c>
    </row>
    <row r="5232" spans="2:3" x14ac:dyDescent="0.25">
      <c r="B5232" s="260">
        <v>5169</v>
      </c>
      <c r="C5232" s="259">
        <v>152.31758747431115</v>
      </c>
    </row>
    <row r="5233" spans="2:3" x14ac:dyDescent="0.25">
      <c r="B5233" s="260">
        <v>5170</v>
      </c>
      <c r="C5233" s="259">
        <v>148.54784070428383</v>
      </c>
    </row>
    <row r="5234" spans="2:3" x14ac:dyDescent="0.25">
      <c r="B5234" s="260">
        <v>5171</v>
      </c>
      <c r="C5234" s="259">
        <v>148.50592325615315</v>
      </c>
    </row>
    <row r="5235" spans="2:3" x14ac:dyDescent="0.25">
      <c r="B5235" s="260">
        <v>5172</v>
      </c>
      <c r="C5235" s="259">
        <v>140.55992609370202</v>
      </c>
    </row>
    <row r="5236" spans="2:3" x14ac:dyDescent="0.25">
      <c r="B5236" s="260">
        <v>5173</v>
      </c>
      <c r="C5236" s="259">
        <v>73.250567117703696</v>
      </c>
    </row>
    <row r="5237" spans="2:3" x14ac:dyDescent="0.25">
      <c r="B5237" s="260">
        <v>5174</v>
      </c>
      <c r="C5237" s="259">
        <v>129.3043534711808</v>
      </c>
    </row>
    <row r="5238" spans="2:3" x14ac:dyDescent="0.25">
      <c r="B5238" s="260">
        <v>5175</v>
      </c>
      <c r="C5238" s="259">
        <v>107.17038648223038</v>
      </c>
    </row>
    <row r="5239" spans="2:3" x14ac:dyDescent="0.25">
      <c r="B5239" s="260">
        <v>5176</v>
      </c>
      <c r="C5239" s="259">
        <v>102.0863142545397</v>
      </c>
    </row>
    <row r="5240" spans="2:3" x14ac:dyDescent="0.25">
      <c r="B5240" s="260">
        <v>5177</v>
      </c>
      <c r="C5240" s="259">
        <v>122.52836355852021</v>
      </c>
    </row>
    <row r="5241" spans="2:3" x14ac:dyDescent="0.25">
      <c r="B5241" s="260">
        <v>5178</v>
      </c>
      <c r="C5241" s="259">
        <v>113.62976184233015</v>
      </c>
    </row>
    <row r="5242" spans="2:3" x14ac:dyDescent="0.25">
      <c r="B5242" s="260">
        <v>5179</v>
      </c>
      <c r="C5242" s="259">
        <v>92.670122472116361</v>
      </c>
    </row>
    <row r="5243" spans="2:3" x14ac:dyDescent="0.25">
      <c r="B5243" s="260">
        <v>5180</v>
      </c>
      <c r="C5243" s="259">
        <v>129.83446508346023</v>
      </c>
    </row>
    <row r="5244" spans="2:3" x14ac:dyDescent="0.25">
      <c r="B5244" s="260">
        <v>5181</v>
      </c>
      <c r="C5244" s="259">
        <v>139.26364205944662</v>
      </c>
    </row>
    <row r="5245" spans="2:3" x14ac:dyDescent="0.25">
      <c r="B5245" s="260">
        <v>5182</v>
      </c>
      <c r="C5245" s="259">
        <v>84.940899890193137</v>
      </c>
    </row>
    <row r="5246" spans="2:3" x14ac:dyDescent="0.25">
      <c r="B5246" s="260">
        <v>5183</v>
      </c>
      <c r="C5246" s="259">
        <v>121.72967340777839</v>
      </c>
    </row>
    <row r="5247" spans="2:3" x14ac:dyDescent="0.25">
      <c r="B5247" s="260">
        <v>5184</v>
      </c>
      <c r="C5247" s="259">
        <v>201.36173364369759</v>
      </c>
    </row>
    <row r="5248" spans="2:3" x14ac:dyDescent="0.25">
      <c r="B5248" s="260">
        <v>5185</v>
      </c>
      <c r="C5248" s="259">
        <v>164.29663336816955</v>
      </c>
    </row>
    <row r="5249" spans="2:3" x14ac:dyDescent="0.25">
      <c r="B5249" s="260">
        <v>5186</v>
      </c>
      <c r="C5249" s="259">
        <v>98.238008353216742</v>
      </c>
    </row>
    <row r="5250" spans="2:3" x14ac:dyDescent="0.25">
      <c r="B5250" s="260">
        <v>5187</v>
      </c>
      <c r="C5250" s="259">
        <v>105.73344086497923</v>
      </c>
    </row>
    <row r="5251" spans="2:3" x14ac:dyDescent="0.25">
      <c r="B5251" s="260">
        <v>5188</v>
      </c>
      <c r="C5251" s="259">
        <v>85.18050062011433</v>
      </c>
    </row>
    <row r="5252" spans="2:3" x14ac:dyDescent="0.25">
      <c r="B5252" s="260">
        <v>5189</v>
      </c>
      <c r="C5252" s="259">
        <v>142.48446373006357</v>
      </c>
    </row>
    <row r="5253" spans="2:3" x14ac:dyDescent="0.25">
      <c r="B5253" s="260">
        <v>5190</v>
      </c>
      <c r="C5253" s="259">
        <v>97.126840311416188</v>
      </c>
    </row>
    <row r="5254" spans="2:3" x14ac:dyDescent="0.25">
      <c r="B5254" s="260">
        <v>5191</v>
      </c>
      <c r="C5254" s="259">
        <v>106.55255019876104</v>
      </c>
    </row>
    <row r="5255" spans="2:3" x14ac:dyDescent="0.25">
      <c r="B5255" s="260">
        <v>5192</v>
      </c>
      <c r="C5255" s="259">
        <v>143.71952497176957</v>
      </c>
    </row>
    <row r="5256" spans="2:3" x14ac:dyDescent="0.25">
      <c r="B5256" s="260">
        <v>5193</v>
      </c>
      <c r="C5256" s="259">
        <v>100.58747186261573</v>
      </c>
    </row>
    <row r="5257" spans="2:3" x14ac:dyDescent="0.25">
      <c r="B5257" s="260">
        <v>5194</v>
      </c>
      <c r="C5257" s="259">
        <v>163.74145989018632</v>
      </c>
    </row>
    <row r="5258" spans="2:3" x14ac:dyDescent="0.25">
      <c r="B5258" s="260">
        <v>5195</v>
      </c>
      <c r="C5258" s="259">
        <v>138.60225994172379</v>
      </c>
    </row>
    <row r="5259" spans="2:3" x14ac:dyDescent="0.25">
      <c r="B5259" s="260">
        <v>5196</v>
      </c>
      <c r="C5259" s="259">
        <v>120.01103171809646</v>
      </c>
    </row>
    <row r="5260" spans="2:3" x14ac:dyDescent="0.25">
      <c r="B5260" s="260">
        <v>5197</v>
      </c>
      <c r="C5260" s="259">
        <v>125.37514754261872</v>
      </c>
    </row>
    <row r="5261" spans="2:3" x14ac:dyDescent="0.25">
      <c r="B5261" s="260">
        <v>5198</v>
      </c>
      <c r="C5261" s="259">
        <v>150.18514232965049</v>
      </c>
    </row>
    <row r="5262" spans="2:3" x14ac:dyDescent="0.25">
      <c r="B5262" s="260">
        <v>5199</v>
      </c>
      <c r="C5262" s="259">
        <v>130.17493574911501</v>
      </c>
    </row>
    <row r="5263" spans="2:3" x14ac:dyDescent="0.25">
      <c r="B5263" s="260">
        <v>5200</v>
      </c>
      <c r="C5263" s="259">
        <v>101.82917359261711</v>
      </c>
    </row>
    <row r="5264" spans="2:3" x14ac:dyDescent="0.25">
      <c r="B5264" s="260">
        <v>5201</v>
      </c>
      <c r="C5264" s="259">
        <v>128.77340374922241</v>
      </c>
    </row>
    <row r="5265" spans="2:3" x14ac:dyDescent="0.25">
      <c r="B5265" s="260">
        <v>5202</v>
      </c>
      <c r="C5265" s="259">
        <v>140.68373518511953</v>
      </c>
    </row>
    <row r="5266" spans="2:3" x14ac:dyDescent="0.25">
      <c r="B5266" s="260">
        <v>5203</v>
      </c>
      <c r="C5266" s="259">
        <v>82.489710975737765</v>
      </c>
    </row>
    <row r="5267" spans="2:3" x14ac:dyDescent="0.25">
      <c r="B5267" s="260">
        <v>5204</v>
      </c>
      <c r="C5267" s="259">
        <v>116.48919726091253</v>
      </c>
    </row>
    <row r="5268" spans="2:3" x14ac:dyDescent="0.25">
      <c r="B5268" s="260">
        <v>5205</v>
      </c>
      <c r="C5268" s="259">
        <v>107.22615727213643</v>
      </c>
    </row>
    <row r="5269" spans="2:3" x14ac:dyDescent="0.25">
      <c r="B5269" s="260">
        <v>5206</v>
      </c>
      <c r="C5269" s="259">
        <v>132.22572268054756</v>
      </c>
    </row>
    <row r="5270" spans="2:3" x14ac:dyDescent="0.25">
      <c r="B5270" s="260">
        <v>5207</v>
      </c>
      <c r="C5270" s="259">
        <v>134.02669899679333</v>
      </c>
    </row>
    <row r="5271" spans="2:3" x14ac:dyDescent="0.25">
      <c r="B5271" s="260">
        <v>5208</v>
      </c>
      <c r="C5271" s="259">
        <v>118.16560441765449</v>
      </c>
    </row>
    <row r="5272" spans="2:3" x14ac:dyDescent="0.25">
      <c r="B5272" s="260">
        <v>5209</v>
      </c>
      <c r="C5272" s="259">
        <v>137.0258643274542</v>
      </c>
    </row>
    <row r="5273" spans="2:3" x14ac:dyDescent="0.25">
      <c r="B5273" s="260">
        <v>5210</v>
      </c>
      <c r="C5273" s="259">
        <v>133.49736690108639</v>
      </c>
    </row>
    <row r="5274" spans="2:3" x14ac:dyDescent="0.25">
      <c r="B5274" s="260">
        <v>5211</v>
      </c>
      <c r="C5274" s="259">
        <v>89.677789872748292</v>
      </c>
    </row>
    <row r="5275" spans="2:3" x14ac:dyDescent="0.25">
      <c r="B5275" s="260">
        <v>5212</v>
      </c>
      <c r="C5275" s="259">
        <v>88.408287266880535</v>
      </c>
    </row>
    <row r="5276" spans="2:3" x14ac:dyDescent="0.25">
      <c r="B5276" s="260">
        <v>5213</v>
      </c>
      <c r="C5276" s="259">
        <v>118.05352993731356</v>
      </c>
    </row>
    <row r="5277" spans="2:3" x14ac:dyDescent="0.25">
      <c r="B5277" s="260">
        <v>5214</v>
      </c>
      <c r="C5277" s="259">
        <v>133.39165678510628</v>
      </c>
    </row>
    <row r="5278" spans="2:3" x14ac:dyDescent="0.25">
      <c r="B5278" s="260">
        <v>5215</v>
      </c>
      <c r="C5278" s="259">
        <v>102.81629670447694</v>
      </c>
    </row>
    <row r="5279" spans="2:3" x14ac:dyDescent="0.25">
      <c r="B5279" s="260">
        <v>5216</v>
      </c>
      <c r="C5279" s="259">
        <v>94.129940330784834</v>
      </c>
    </row>
    <row r="5280" spans="2:3" x14ac:dyDescent="0.25">
      <c r="B5280" s="260">
        <v>5217</v>
      </c>
      <c r="C5280" s="259">
        <v>130.63319888939816</v>
      </c>
    </row>
    <row r="5281" spans="2:3" x14ac:dyDescent="0.25">
      <c r="B5281" s="260">
        <v>5218</v>
      </c>
      <c r="C5281" s="259">
        <v>76.530008842289476</v>
      </c>
    </row>
    <row r="5282" spans="2:3" x14ac:dyDescent="0.25">
      <c r="B5282" s="260">
        <v>5219</v>
      </c>
      <c r="C5282" s="259">
        <v>93.38552488500747</v>
      </c>
    </row>
    <row r="5283" spans="2:3" x14ac:dyDescent="0.25">
      <c r="B5283" s="260">
        <v>5220</v>
      </c>
      <c r="C5283" s="259">
        <v>124.64350393465254</v>
      </c>
    </row>
    <row r="5284" spans="2:3" x14ac:dyDescent="0.25">
      <c r="B5284" s="260">
        <v>5221</v>
      </c>
      <c r="C5284" s="259">
        <v>126.76317191885286</v>
      </c>
    </row>
    <row r="5285" spans="2:3" x14ac:dyDescent="0.25">
      <c r="B5285" s="260">
        <v>5222</v>
      </c>
      <c r="C5285" s="259">
        <v>77.42441127418067</v>
      </c>
    </row>
    <row r="5286" spans="2:3" x14ac:dyDescent="0.25">
      <c r="B5286" s="260">
        <v>5223</v>
      </c>
      <c r="C5286" s="259">
        <v>138.53420019074315</v>
      </c>
    </row>
    <row r="5287" spans="2:3" x14ac:dyDescent="0.25">
      <c r="B5287" s="260">
        <v>5224</v>
      </c>
      <c r="C5287" s="259">
        <v>134.28977146263509</v>
      </c>
    </row>
    <row r="5288" spans="2:3" x14ac:dyDescent="0.25">
      <c r="B5288" s="260">
        <v>5225</v>
      </c>
      <c r="C5288" s="259">
        <v>88.560151251871133</v>
      </c>
    </row>
    <row r="5289" spans="2:3" x14ac:dyDescent="0.25">
      <c r="B5289" s="260">
        <v>5226</v>
      </c>
      <c r="C5289" s="259">
        <v>106.48626657778195</v>
      </c>
    </row>
    <row r="5290" spans="2:3" x14ac:dyDescent="0.25">
      <c r="B5290" s="260">
        <v>5227</v>
      </c>
      <c r="C5290" s="259">
        <v>113.1371880663151</v>
      </c>
    </row>
    <row r="5291" spans="2:3" x14ac:dyDescent="0.25">
      <c r="B5291" s="260">
        <v>5228</v>
      </c>
      <c r="C5291" s="259">
        <v>88.596069893259397</v>
      </c>
    </row>
    <row r="5292" spans="2:3" x14ac:dyDescent="0.25">
      <c r="B5292" s="260">
        <v>5229</v>
      </c>
      <c r="C5292" s="259">
        <v>111.31578075351914</v>
      </c>
    </row>
    <row r="5293" spans="2:3" x14ac:dyDescent="0.25">
      <c r="B5293" s="260">
        <v>5230</v>
      </c>
      <c r="C5293" s="259">
        <v>121.52751365808666</v>
      </c>
    </row>
    <row r="5294" spans="2:3" x14ac:dyDescent="0.25">
      <c r="B5294" s="260">
        <v>5231</v>
      </c>
      <c r="C5294" s="259">
        <v>103.09578088422546</v>
      </c>
    </row>
    <row r="5295" spans="2:3" x14ac:dyDescent="0.25">
      <c r="B5295" s="260">
        <v>5232</v>
      </c>
      <c r="C5295" s="259">
        <v>122.04093519933744</v>
      </c>
    </row>
    <row r="5296" spans="2:3" x14ac:dyDescent="0.25">
      <c r="B5296" s="260">
        <v>5233</v>
      </c>
      <c r="C5296" s="259">
        <v>94.457636419336609</v>
      </c>
    </row>
    <row r="5297" spans="2:3" x14ac:dyDescent="0.25">
      <c r="B5297" s="260">
        <v>5234</v>
      </c>
      <c r="C5297" s="259">
        <v>134.39375768564287</v>
      </c>
    </row>
    <row r="5298" spans="2:3" x14ac:dyDescent="0.25">
      <c r="B5298" s="260">
        <v>5235</v>
      </c>
      <c r="C5298" s="259">
        <v>61.405698282917569</v>
      </c>
    </row>
    <row r="5299" spans="2:3" x14ac:dyDescent="0.25">
      <c r="B5299" s="260">
        <v>5236</v>
      </c>
      <c r="C5299" s="259">
        <v>151.74031432246124</v>
      </c>
    </row>
    <row r="5300" spans="2:3" x14ac:dyDescent="0.25">
      <c r="B5300" s="260">
        <v>5237</v>
      </c>
      <c r="C5300" s="259">
        <v>107.44268072957345</v>
      </c>
    </row>
    <row r="5301" spans="2:3" x14ac:dyDescent="0.25">
      <c r="B5301" s="260">
        <v>5238</v>
      </c>
      <c r="C5301" s="259">
        <v>68.087454780748089</v>
      </c>
    </row>
    <row r="5302" spans="2:3" x14ac:dyDescent="0.25">
      <c r="B5302" s="260">
        <v>5239</v>
      </c>
      <c r="C5302" s="259">
        <v>129.22391018637259</v>
      </c>
    </row>
    <row r="5303" spans="2:3" x14ac:dyDescent="0.25">
      <c r="B5303" s="260">
        <v>5240</v>
      </c>
      <c r="C5303" s="259">
        <v>109.95629087229534</v>
      </c>
    </row>
    <row r="5304" spans="2:3" x14ac:dyDescent="0.25">
      <c r="B5304" s="260">
        <v>5241</v>
      </c>
      <c r="C5304" s="259">
        <v>81.714856731943271</v>
      </c>
    </row>
    <row r="5305" spans="2:3" x14ac:dyDescent="0.25">
      <c r="B5305" s="260">
        <v>5242</v>
      </c>
      <c r="C5305" s="259">
        <v>108.30074675532667</v>
      </c>
    </row>
    <row r="5306" spans="2:3" x14ac:dyDescent="0.25">
      <c r="B5306" s="260">
        <v>5243</v>
      </c>
      <c r="C5306" s="259">
        <v>119.79025053345876</v>
      </c>
    </row>
    <row r="5307" spans="2:3" x14ac:dyDescent="0.25">
      <c r="B5307" s="260">
        <v>5244</v>
      </c>
      <c r="C5307" s="259">
        <v>144.36385387233051</v>
      </c>
    </row>
    <row r="5308" spans="2:3" x14ac:dyDescent="0.25">
      <c r="B5308" s="260">
        <v>5245</v>
      </c>
      <c r="C5308" s="259">
        <v>140.22720988911342</v>
      </c>
    </row>
    <row r="5309" spans="2:3" x14ac:dyDescent="0.25">
      <c r="B5309" s="260">
        <v>5246</v>
      </c>
      <c r="C5309" s="259">
        <v>104.58962114357922</v>
      </c>
    </row>
    <row r="5310" spans="2:3" x14ac:dyDescent="0.25">
      <c r="B5310" s="260">
        <v>5247</v>
      </c>
      <c r="C5310" s="259">
        <v>136.83654675431623</v>
      </c>
    </row>
    <row r="5311" spans="2:3" x14ac:dyDescent="0.25">
      <c r="B5311" s="260">
        <v>5248</v>
      </c>
      <c r="C5311" s="259">
        <v>149.66594736186798</v>
      </c>
    </row>
    <row r="5312" spans="2:3" x14ac:dyDescent="0.25">
      <c r="B5312" s="260">
        <v>5249</v>
      </c>
      <c r="C5312" s="259">
        <v>106.92462757579904</v>
      </c>
    </row>
    <row r="5313" spans="2:3" x14ac:dyDescent="0.25">
      <c r="B5313" s="260">
        <v>5250</v>
      </c>
      <c r="C5313" s="259">
        <v>90.245585968857995</v>
      </c>
    </row>
    <row r="5314" spans="2:3" x14ac:dyDescent="0.25">
      <c r="B5314" s="260">
        <v>5251</v>
      </c>
      <c r="C5314" s="259">
        <v>107.31303149817316</v>
      </c>
    </row>
    <row r="5315" spans="2:3" x14ac:dyDescent="0.25">
      <c r="B5315" s="260">
        <v>5252</v>
      </c>
      <c r="C5315" s="259">
        <v>104.86174290418876</v>
      </c>
    </row>
    <row r="5316" spans="2:3" x14ac:dyDescent="0.25">
      <c r="B5316" s="260">
        <v>5253</v>
      </c>
      <c r="C5316" s="259">
        <v>80.622782332677446</v>
      </c>
    </row>
    <row r="5317" spans="2:3" x14ac:dyDescent="0.25">
      <c r="B5317" s="260">
        <v>5254</v>
      </c>
      <c r="C5317" s="259">
        <v>132.69645276487714</v>
      </c>
    </row>
    <row r="5318" spans="2:3" x14ac:dyDescent="0.25">
      <c r="B5318" s="260">
        <v>5255</v>
      </c>
      <c r="C5318" s="259">
        <v>128.70767391249268</v>
      </c>
    </row>
    <row r="5319" spans="2:3" x14ac:dyDescent="0.25">
      <c r="B5319" s="260">
        <v>5256</v>
      </c>
      <c r="C5319" s="259">
        <v>116.20471874235466</v>
      </c>
    </row>
    <row r="5320" spans="2:3" x14ac:dyDescent="0.25">
      <c r="B5320" s="260">
        <v>5257</v>
      </c>
      <c r="C5320" s="259">
        <v>99.435222057005973</v>
      </c>
    </row>
    <row r="5321" spans="2:3" x14ac:dyDescent="0.25">
      <c r="B5321" s="260">
        <v>5258</v>
      </c>
      <c r="C5321" s="259">
        <v>161.5519812595835</v>
      </c>
    </row>
    <row r="5322" spans="2:3" x14ac:dyDescent="0.25">
      <c r="B5322" s="260">
        <v>5259</v>
      </c>
      <c r="C5322" s="259">
        <v>162.75067066392884</v>
      </c>
    </row>
    <row r="5323" spans="2:3" x14ac:dyDescent="0.25">
      <c r="B5323" s="260">
        <v>5260</v>
      </c>
      <c r="C5323" s="259">
        <v>148.47209813430186</v>
      </c>
    </row>
    <row r="5324" spans="2:3" x14ac:dyDescent="0.25">
      <c r="B5324" s="260">
        <v>5261</v>
      </c>
      <c r="C5324" s="259">
        <v>95.315182034240593</v>
      </c>
    </row>
    <row r="5325" spans="2:3" x14ac:dyDescent="0.25">
      <c r="B5325" s="260">
        <v>5262</v>
      </c>
      <c r="C5325" s="259">
        <v>114.70812208642819</v>
      </c>
    </row>
    <row r="5326" spans="2:3" x14ac:dyDescent="0.25">
      <c r="B5326" s="260">
        <v>5263</v>
      </c>
      <c r="C5326" s="259">
        <v>102.53480631938126</v>
      </c>
    </row>
    <row r="5327" spans="2:3" x14ac:dyDescent="0.25">
      <c r="B5327" s="260">
        <v>5264</v>
      </c>
      <c r="C5327" s="259">
        <v>124.40085286309127</v>
      </c>
    </row>
    <row r="5328" spans="2:3" x14ac:dyDescent="0.25">
      <c r="B5328" s="260">
        <v>5265</v>
      </c>
      <c r="C5328" s="259">
        <v>95.034788840014471</v>
      </c>
    </row>
    <row r="5329" spans="2:3" x14ac:dyDescent="0.25">
      <c r="B5329" s="260">
        <v>5266</v>
      </c>
      <c r="C5329" s="259">
        <v>120.1983642862326</v>
      </c>
    </row>
    <row r="5330" spans="2:3" x14ac:dyDescent="0.25">
      <c r="B5330" s="260">
        <v>5267</v>
      </c>
      <c r="C5330" s="259">
        <v>100.26550823634086</v>
      </c>
    </row>
    <row r="5331" spans="2:3" x14ac:dyDescent="0.25">
      <c r="B5331" s="260">
        <v>5268</v>
      </c>
      <c r="C5331" s="259">
        <v>82.321917197732489</v>
      </c>
    </row>
    <row r="5332" spans="2:3" x14ac:dyDescent="0.25">
      <c r="B5332" s="260">
        <v>5269</v>
      </c>
      <c r="C5332" s="259">
        <v>110.45682554687508</v>
      </c>
    </row>
    <row r="5333" spans="2:3" x14ac:dyDescent="0.25">
      <c r="B5333" s="260">
        <v>5270</v>
      </c>
      <c r="C5333" s="259">
        <v>80.603243407873805</v>
      </c>
    </row>
    <row r="5334" spans="2:3" x14ac:dyDescent="0.25">
      <c r="B5334" s="260">
        <v>5271</v>
      </c>
      <c r="C5334" s="259">
        <v>130.60295614321092</v>
      </c>
    </row>
    <row r="5335" spans="2:3" x14ac:dyDescent="0.25">
      <c r="B5335" s="260">
        <v>5272</v>
      </c>
      <c r="C5335" s="259">
        <v>132.78865943297393</v>
      </c>
    </row>
    <row r="5336" spans="2:3" x14ac:dyDescent="0.25">
      <c r="B5336" s="260">
        <v>5273</v>
      </c>
      <c r="C5336" s="259">
        <v>88.798714194767172</v>
      </c>
    </row>
    <row r="5337" spans="2:3" x14ac:dyDescent="0.25">
      <c r="B5337" s="260">
        <v>5274</v>
      </c>
      <c r="C5337" s="259">
        <v>105.57625682201464</v>
      </c>
    </row>
    <row r="5338" spans="2:3" x14ac:dyDescent="0.25">
      <c r="B5338" s="260">
        <v>5275</v>
      </c>
      <c r="C5338" s="259">
        <v>59.591114618351455</v>
      </c>
    </row>
    <row r="5339" spans="2:3" x14ac:dyDescent="0.25">
      <c r="B5339" s="260">
        <v>5276</v>
      </c>
      <c r="C5339" s="259">
        <v>121.51367642968654</v>
      </c>
    </row>
    <row r="5340" spans="2:3" x14ac:dyDescent="0.25">
      <c r="B5340" s="260">
        <v>5277</v>
      </c>
      <c r="C5340" s="259">
        <v>104.76500217264415</v>
      </c>
    </row>
    <row r="5341" spans="2:3" x14ac:dyDescent="0.25">
      <c r="B5341" s="260">
        <v>5278</v>
      </c>
      <c r="C5341" s="259">
        <v>144.55074042564715</v>
      </c>
    </row>
    <row r="5342" spans="2:3" x14ac:dyDescent="0.25">
      <c r="B5342" s="260">
        <v>5279</v>
      </c>
      <c r="C5342" s="259">
        <v>73.918013374585541</v>
      </c>
    </row>
    <row r="5343" spans="2:3" x14ac:dyDescent="0.25">
      <c r="B5343" s="260">
        <v>5280</v>
      </c>
      <c r="C5343" s="259">
        <v>123.43733630407901</v>
      </c>
    </row>
    <row r="5344" spans="2:3" x14ac:dyDescent="0.25">
      <c r="B5344" s="260">
        <v>5281</v>
      </c>
      <c r="C5344" s="259">
        <v>150.97198014454383</v>
      </c>
    </row>
    <row r="5345" spans="2:3" x14ac:dyDescent="0.25">
      <c r="B5345" s="260">
        <v>5282</v>
      </c>
      <c r="C5345" s="259">
        <v>122.18611037804152</v>
      </c>
    </row>
    <row r="5346" spans="2:3" x14ac:dyDescent="0.25">
      <c r="B5346" s="260">
        <v>5283</v>
      </c>
      <c r="C5346" s="259">
        <v>103.33075973681494</v>
      </c>
    </row>
    <row r="5347" spans="2:3" x14ac:dyDescent="0.25">
      <c r="B5347" s="260">
        <v>5284</v>
      </c>
      <c r="C5347" s="259">
        <v>125.04883525637875</v>
      </c>
    </row>
    <row r="5348" spans="2:3" x14ac:dyDescent="0.25">
      <c r="B5348" s="260">
        <v>5285</v>
      </c>
      <c r="C5348" s="259">
        <v>83.152464039247675</v>
      </c>
    </row>
    <row r="5349" spans="2:3" x14ac:dyDescent="0.25">
      <c r="B5349" s="260">
        <v>5286</v>
      </c>
      <c r="C5349" s="259">
        <v>121.41673343735347</v>
      </c>
    </row>
    <row r="5350" spans="2:3" x14ac:dyDescent="0.25">
      <c r="B5350" s="260">
        <v>5287</v>
      </c>
      <c r="C5350" s="259">
        <v>92.522723315237414</v>
      </c>
    </row>
    <row r="5351" spans="2:3" x14ac:dyDescent="0.25">
      <c r="B5351" s="260">
        <v>5288</v>
      </c>
      <c r="C5351" s="259">
        <v>93.364651267380339</v>
      </c>
    </row>
    <row r="5352" spans="2:3" x14ac:dyDescent="0.25">
      <c r="B5352" s="260">
        <v>5289</v>
      </c>
      <c r="C5352" s="259">
        <v>115.89655847378789</v>
      </c>
    </row>
    <row r="5353" spans="2:3" x14ac:dyDescent="0.25">
      <c r="B5353" s="260">
        <v>5290</v>
      </c>
      <c r="C5353" s="259">
        <v>131.95723035009894</v>
      </c>
    </row>
    <row r="5354" spans="2:3" x14ac:dyDescent="0.25">
      <c r="B5354" s="260">
        <v>5291</v>
      </c>
      <c r="C5354" s="259">
        <v>107.71571985124339</v>
      </c>
    </row>
    <row r="5355" spans="2:3" x14ac:dyDescent="0.25">
      <c r="B5355" s="260">
        <v>5292</v>
      </c>
      <c r="C5355" s="259">
        <v>127.32450050302194</v>
      </c>
    </row>
    <row r="5356" spans="2:3" x14ac:dyDescent="0.25">
      <c r="B5356" s="260">
        <v>5293</v>
      </c>
      <c r="C5356" s="259">
        <v>133.72582572946271</v>
      </c>
    </row>
    <row r="5357" spans="2:3" x14ac:dyDescent="0.25">
      <c r="B5357" s="260">
        <v>5294</v>
      </c>
      <c r="C5357" s="259">
        <v>105.01735175570403</v>
      </c>
    </row>
    <row r="5358" spans="2:3" x14ac:dyDescent="0.25">
      <c r="B5358" s="260">
        <v>5295</v>
      </c>
      <c r="C5358" s="259">
        <v>103.54904932782247</v>
      </c>
    </row>
    <row r="5359" spans="2:3" x14ac:dyDescent="0.25">
      <c r="B5359" s="260">
        <v>5296</v>
      </c>
      <c r="C5359" s="259">
        <v>117.55202667134694</v>
      </c>
    </row>
    <row r="5360" spans="2:3" x14ac:dyDescent="0.25">
      <c r="B5360" s="260">
        <v>5297</v>
      </c>
      <c r="C5360" s="259">
        <v>81.719479553663149</v>
      </c>
    </row>
    <row r="5361" spans="2:3" x14ac:dyDescent="0.25">
      <c r="B5361" s="260">
        <v>5298</v>
      </c>
      <c r="C5361" s="259">
        <v>114.66492406879379</v>
      </c>
    </row>
    <row r="5362" spans="2:3" x14ac:dyDescent="0.25">
      <c r="B5362" s="260">
        <v>5299</v>
      </c>
      <c r="C5362" s="259">
        <v>113.96574974546805</v>
      </c>
    </row>
    <row r="5363" spans="2:3" x14ac:dyDescent="0.25">
      <c r="B5363" s="260">
        <v>5300</v>
      </c>
      <c r="C5363" s="259">
        <v>116.60567557265085</v>
      </c>
    </row>
    <row r="5364" spans="2:3" x14ac:dyDescent="0.25">
      <c r="B5364" s="260">
        <v>5301</v>
      </c>
      <c r="C5364" s="259">
        <v>141.30610486765372</v>
      </c>
    </row>
    <row r="5365" spans="2:3" x14ac:dyDescent="0.25">
      <c r="B5365" s="260">
        <v>5302</v>
      </c>
      <c r="C5365" s="259">
        <v>115.70074650614762</v>
      </c>
    </row>
    <row r="5366" spans="2:3" x14ac:dyDescent="0.25">
      <c r="B5366" s="260">
        <v>5303</v>
      </c>
      <c r="C5366" s="259">
        <v>75.415811706017749</v>
      </c>
    </row>
    <row r="5367" spans="2:3" x14ac:dyDescent="0.25">
      <c r="B5367" s="260">
        <v>5304</v>
      </c>
      <c r="C5367" s="259">
        <v>145.44386983401927</v>
      </c>
    </row>
    <row r="5368" spans="2:3" x14ac:dyDescent="0.25">
      <c r="B5368" s="260">
        <v>5305</v>
      </c>
      <c r="C5368" s="259">
        <v>127.74465601176612</v>
      </c>
    </row>
    <row r="5369" spans="2:3" x14ac:dyDescent="0.25">
      <c r="B5369" s="260">
        <v>5306</v>
      </c>
      <c r="C5369" s="259">
        <v>126.33085643917877</v>
      </c>
    </row>
    <row r="5370" spans="2:3" x14ac:dyDescent="0.25">
      <c r="B5370" s="260">
        <v>5307</v>
      </c>
      <c r="C5370" s="259">
        <v>124.30515713191853</v>
      </c>
    </row>
    <row r="5371" spans="2:3" x14ac:dyDescent="0.25">
      <c r="B5371" s="260">
        <v>5308</v>
      </c>
      <c r="C5371" s="259">
        <v>139.54910412460512</v>
      </c>
    </row>
    <row r="5372" spans="2:3" x14ac:dyDescent="0.25">
      <c r="B5372" s="260">
        <v>5309</v>
      </c>
      <c r="C5372" s="259">
        <v>119.53448326265131</v>
      </c>
    </row>
    <row r="5373" spans="2:3" x14ac:dyDescent="0.25">
      <c r="B5373" s="260">
        <v>5310</v>
      </c>
      <c r="C5373" s="259">
        <v>109.30417850657985</v>
      </c>
    </row>
    <row r="5374" spans="2:3" x14ac:dyDescent="0.25">
      <c r="B5374" s="260">
        <v>5311</v>
      </c>
      <c r="C5374" s="259">
        <v>146.8641832932791</v>
      </c>
    </row>
    <row r="5375" spans="2:3" x14ac:dyDescent="0.25">
      <c r="B5375" s="260">
        <v>5312</v>
      </c>
      <c r="C5375" s="259">
        <v>155.33094157680111</v>
      </c>
    </row>
    <row r="5376" spans="2:3" x14ac:dyDescent="0.25">
      <c r="B5376" s="260">
        <v>5313</v>
      </c>
      <c r="C5376" s="259">
        <v>100.69988500721847</v>
      </c>
    </row>
    <row r="5377" spans="2:3" x14ac:dyDescent="0.25">
      <c r="B5377" s="260">
        <v>5314</v>
      </c>
      <c r="C5377" s="259">
        <v>99.468785372073697</v>
      </c>
    </row>
    <row r="5378" spans="2:3" x14ac:dyDescent="0.25">
      <c r="B5378" s="260">
        <v>5315</v>
      </c>
      <c r="C5378" s="259">
        <v>92.7198804618331</v>
      </c>
    </row>
    <row r="5379" spans="2:3" x14ac:dyDescent="0.25">
      <c r="B5379" s="260">
        <v>5316</v>
      </c>
      <c r="C5379" s="259">
        <v>145.30179490538586</v>
      </c>
    </row>
    <row r="5380" spans="2:3" x14ac:dyDescent="0.25">
      <c r="B5380" s="260">
        <v>5317</v>
      </c>
      <c r="C5380" s="259">
        <v>114.40213004936342</v>
      </c>
    </row>
    <row r="5381" spans="2:3" x14ac:dyDescent="0.25">
      <c r="B5381" s="260">
        <v>5318</v>
      </c>
      <c r="C5381" s="259">
        <v>101.25371324796964</v>
      </c>
    </row>
    <row r="5382" spans="2:3" x14ac:dyDescent="0.25">
      <c r="B5382" s="260">
        <v>5319</v>
      </c>
      <c r="C5382" s="259">
        <v>142.99073888734489</v>
      </c>
    </row>
    <row r="5383" spans="2:3" x14ac:dyDescent="0.25">
      <c r="B5383" s="260">
        <v>5320</v>
      </c>
      <c r="C5383" s="259">
        <v>98.239023014478192</v>
      </c>
    </row>
    <row r="5384" spans="2:3" x14ac:dyDescent="0.25">
      <c r="B5384" s="260">
        <v>5321</v>
      </c>
      <c r="C5384" s="259">
        <v>120.03745960033564</v>
      </c>
    </row>
    <row r="5385" spans="2:3" x14ac:dyDescent="0.25">
      <c r="B5385" s="260">
        <v>5322</v>
      </c>
      <c r="C5385" s="259">
        <v>87.471858836879562</v>
      </c>
    </row>
    <row r="5386" spans="2:3" x14ac:dyDescent="0.25">
      <c r="B5386" s="260">
        <v>5323</v>
      </c>
      <c r="C5386" s="259">
        <v>95.106426223256932</v>
      </c>
    </row>
    <row r="5387" spans="2:3" x14ac:dyDescent="0.25">
      <c r="B5387" s="260">
        <v>5324</v>
      </c>
      <c r="C5387" s="259">
        <v>113.90572052273932</v>
      </c>
    </row>
    <row r="5388" spans="2:3" x14ac:dyDescent="0.25">
      <c r="B5388" s="260">
        <v>5325</v>
      </c>
      <c r="C5388" s="259">
        <v>116.90145171773456</v>
      </c>
    </row>
    <row r="5389" spans="2:3" x14ac:dyDescent="0.25">
      <c r="B5389" s="260">
        <v>5326</v>
      </c>
      <c r="C5389" s="259">
        <v>119.27135468513544</v>
      </c>
    </row>
    <row r="5390" spans="2:3" x14ac:dyDescent="0.25">
      <c r="B5390" s="260">
        <v>5327</v>
      </c>
      <c r="C5390" s="259">
        <v>126.53198110595265</v>
      </c>
    </row>
    <row r="5391" spans="2:3" x14ac:dyDescent="0.25">
      <c r="B5391" s="260">
        <v>5328</v>
      </c>
      <c r="C5391" s="259">
        <v>116.86464261212126</v>
      </c>
    </row>
    <row r="5392" spans="2:3" x14ac:dyDescent="0.25">
      <c r="B5392" s="260">
        <v>5329</v>
      </c>
      <c r="C5392" s="259">
        <v>151.9625749842703</v>
      </c>
    </row>
    <row r="5393" spans="2:3" x14ac:dyDescent="0.25">
      <c r="B5393" s="260">
        <v>5330</v>
      </c>
      <c r="C5393" s="259">
        <v>145.9957830765008</v>
      </c>
    </row>
    <row r="5394" spans="2:3" x14ac:dyDescent="0.25">
      <c r="B5394" s="260">
        <v>5331</v>
      </c>
      <c r="C5394" s="259">
        <v>108.01306923275743</v>
      </c>
    </row>
    <row r="5395" spans="2:3" x14ac:dyDescent="0.25">
      <c r="B5395" s="260">
        <v>5332</v>
      </c>
      <c r="C5395" s="259">
        <v>115.6779246444228</v>
      </c>
    </row>
    <row r="5396" spans="2:3" x14ac:dyDescent="0.25">
      <c r="B5396" s="260">
        <v>5333</v>
      </c>
      <c r="C5396" s="259">
        <v>102.23554938341036</v>
      </c>
    </row>
    <row r="5397" spans="2:3" x14ac:dyDescent="0.25">
      <c r="B5397" s="260">
        <v>5334</v>
      </c>
      <c r="C5397" s="259">
        <v>97.353379324899393</v>
      </c>
    </row>
    <row r="5398" spans="2:3" x14ac:dyDescent="0.25">
      <c r="B5398" s="260">
        <v>5335</v>
      </c>
      <c r="C5398" s="259">
        <v>137.06516143447689</v>
      </c>
    </row>
    <row r="5399" spans="2:3" x14ac:dyDescent="0.25">
      <c r="B5399" s="260">
        <v>5336</v>
      </c>
      <c r="C5399" s="259">
        <v>85.952167976822963</v>
      </c>
    </row>
    <row r="5400" spans="2:3" x14ac:dyDescent="0.25">
      <c r="B5400" s="260">
        <v>5337</v>
      </c>
      <c r="C5400" s="259">
        <v>131.36413879831508</v>
      </c>
    </row>
    <row r="5401" spans="2:3" x14ac:dyDescent="0.25">
      <c r="B5401" s="260">
        <v>5338</v>
      </c>
      <c r="C5401" s="259">
        <v>64.987790296250864</v>
      </c>
    </row>
    <row r="5402" spans="2:3" x14ac:dyDescent="0.25">
      <c r="B5402" s="260">
        <v>5339</v>
      </c>
      <c r="C5402" s="259">
        <v>159.04094754419768</v>
      </c>
    </row>
    <row r="5403" spans="2:3" x14ac:dyDescent="0.25">
      <c r="B5403" s="260">
        <v>5340</v>
      </c>
      <c r="C5403" s="259">
        <v>72.467368112721942</v>
      </c>
    </row>
    <row r="5404" spans="2:3" x14ac:dyDescent="0.25">
      <c r="B5404" s="260">
        <v>5341</v>
      </c>
      <c r="C5404" s="259">
        <v>124.72575721009113</v>
      </c>
    </row>
    <row r="5405" spans="2:3" x14ac:dyDescent="0.25">
      <c r="B5405" s="260">
        <v>5342</v>
      </c>
      <c r="C5405" s="259">
        <v>126.21728572561916</v>
      </c>
    </row>
    <row r="5406" spans="2:3" x14ac:dyDescent="0.25">
      <c r="B5406" s="260">
        <v>5343</v>
      </c>
      <c r="C5406" s="259">
        <v>129.85993457708051</v>
      </c>
    </row>
    <row r="5407" spans="2:3" x14ac:dyDescent="0.25">
      <c r="B5407" s="260">
        <v>5344</v>
      </c>
      <c r="C5407" s="259">
        <v>134.95902001507278</v>
      </c>
    </row>
    <row r="5408" spans="2:3" x14ac:dyDescent="0.25">
      <c r="B5408" s="260">
        <v>5345</v>
      </c>
      <c r="C5408" s="259">
        <v>169.22067389205642</v>
      </c>
    </row>
    <row r="5409" spans="2:3" x14ac:dyDescent="0.25">
      <c r="B5409" s="260">
        <v>5346</v>
      </c>
      <c r="C5409" s="259">
        <v>156.08478732650889</v>
      </c>
    </row>
    <row r="5410" spans="2:3" x14ac:dyDescent="0.25">
      <c r="B5410" s="260">
        <v>5347</v>
      </c>
      <c r="C5410" s="259">
        <v>96.067044488368168</v>
      </c>
    </row>
    <row r="5411" spans="2:3" x14ac:dyDescent="0.25">
      <c r="B5411" s="260">
        <v>5348</v>
      </c>
      <c r="C5411" s="259">
        <v>72.58066597001806</v>
      </c>
    </row>
    <row r="5412" spans="2:3" x14ac:dyDescent="0.25">
      <c r="B5412" s="260">
        <v>5349</v>
      </c>
      <c r="C5412" s="259">
        <v>117.17861062769298</v>
      </c>
    </row>
    <row r="5413" spans="2:3" x14ac:dyDescent="0.25">
      <c r="B5413" s="260">
        <v>5350</v>
      </c>
      <c r="C5413" s="259">
        <v>87.302860713965813</v>
      </c>
    </row>
    <row r="5414" spans="2:3" x14ac:dyDescent="0.25">
      <c r="B5414" s="260">
        <v>5351</v>
      </c>
      <c r="C5414" s="259">
        <v>103.39978369893365</v>
      </c>
    </row>
    <row r="5415" spans="2:3" x14ac:dyDescent="0.25">
      <c r="B5415" s="260">
        <v>5352</v>
      </c>
      <c r="C5415" s="259">
        <v>149.85394030239107</v>
      </c>
    </row>
    <row r="5416" spans="2:3" x14ac:dyDescent="0.25">
      <c r="B5416" s="260">
        <v>5353</v>
      </c>
      <c r="C5416" s="259">
        <v>75.231550592246109</v>
      </c>
    </row>
    <row r="5417" spans="2:3" x14ac:dyDescent="0.25">
      <c r="B5417" s="260">
        <v>5354</v>
      </c>
      <c r="C5417" s="259">
        <v>89.614213242076431</v>
      </c>
    </row>
    <row r="5418" spans="2:3" x14ac:dyDescent="0.25">
      <c r="B5418" s="260">
        <v>5355</v>
      </c>
      <c r="C5418" s="259">
        <v>93.917602149886292</v>
      </c>
    </row>
    <row r="5419" spans="2:3" x14ac:dyDescent="0.25">
      <c r="B5419" s="260">
        <v>5356</v>
      </c>
      <c r="C5419" s="259">
        <v>126.3397983035607</v>
      </c>
    </row>
    <row r="5420" spans="2:3" x14ac:dyDescent="0.25">
      <c r="B5420" s="260">
        <v>5357</v>
      </c>
      <c r="C5420" s="259">
        <v>86.88920568009874</v>
      </c>
    </row>
    <row r="5421" spans="2:3" x14ac:dyDescent="0.25">
      <c r="B5421" s="260">
        <v>5358</v>
      </c>
      <c r="C5421" s="259">
        <v>161.11338314915557</v>
      </c>
    </row>
    <row r="5422" spans="2:3" x14ac:dyDescent="0.25">
      <c r="B5422" s="260">
        <v>5359</v>
      </c>
      <c r="C5422" s="259">
        <v>116.57389432540182</v>
      </c>
    </row>
    <row r="5423" spans="2:3" x14ac:dyDescent="0.25">
      <c r="B5423" s="260">
        <v>5360</v>
      </c>
      <c r="C5423" s="259">
        <v>121.87322214870434</v>
      </c>
    </row>
    <row r="5424" spans="2:3" x14ac:dyDescent="0.25">
      <c r="B5424" s="260">
        <v>5361</v>
      </c>
      <c r="C5424" s="259">
        <v>72.076757161145608</v>
      </c>
    </row>
    <row r="5425" spans="2:3" x14ac:dyDescent="0.25">
      <c r="B5425" s="260">
        <v>5362</v>
      </c>
      <c r="C5425" s="259">
        <v>132.44728781212584</v>
      </c>
    </row>
    <row r="5426" spans="2:3" x14ac:dyDescent="0.25">
      <c r="B5426" s="260">
        <v>5363</v>
      </c>
      <c r="C5426" s="259">
        <v>96.574066989428218</v>
      </c>
    </row>
    <row r="5427" spans="2:3" x14ac:dyDescent="0.25">
      <c r="B5427" s="260">
        <v>5364</v>
      </c>
      <c r="C5427" s="259">
        <v>118.87755383200596</v>
      </c>
    </row>
    <row r="5428" spans="2:3" x14ac:dyDescent="0.25">
      <c r="B5428" s="260">
        <v>5365</v>
      </c>
      <c r="C5428" s="259">
        <v>58.743041932620777</v>
      </c>
    </row>
    <row r="5429" spans="2:3" x14ac:dyDescent="0.25">
      <c r="B5429" s="260">
        <v>5366</v>
      </c>
      <c r="C5429" s="259">
        <v>118.99486538149523</v>
      </c>
    </row>
    <row r="5430" spans="2:3" x14ac:dyDescent="0.25">
      <c r="B5430" s="260">
        <v>5367</v>
      </c>
      <c r="C5430" s="259">
        <v>124.91424884946726</v>
      </c>
    </row>
    <row r="5431" spans="2:3" x14ac:dyDescent="0.25">
      <c r="B5431" s="260">
        <v>5368</v>
      </c>
      <c r="C5431" s="259">
        <v>143.643230523884</v>
      </c>
    </row>
    <row r="5432" spans="2:3" x14ac:dyDescent="0.25">
      <c r="B5432" s="260">
        <v>5369</v>
      </c>
      <c r="C5432" s="259">
        <v>105.22759868313497</v>
      </c>
    </row>
    <row r="5433" spans="2:3" x14ac:dyDescent="0.25">
      <c r="B5433" s="260">
        <v>5370</v>
      </c>
      <c r="C5433" s="259">
        <v>128.53604647104675</v>
      </c>
    </row>
    <row r="5434" spans="2:3" x14ac:dyDescent="0.25">
      <c r="B5434" s="260">
        <v>5371</v>
      </c>
      <c r="C5434" s="259">
        <v>94.672497477919393</v>
      </c>
    </row>
    <row r="5435" spans="2:3" x14ac:dyDescent="0.25">
      <c r="B5435" s="260">
        <v>5372</v>
      </c>
      <c r="C5435" s="259">
        <v>79.570042703358595</v>
      </c>
    </row>
    <row r="5436" spans="2:3" x14ac:dyDescent="0.25">
      <c r="B5436" s="260">
        <v>5373</v>
      </c>
      <c r="C5436" s="259">
        <v>142.96398912936681</v>
      </c>
    </row>
    <row r="5437" spans="2:3" x14ac:dyDescent="0.25">
      <c r="B5437" s="260">
        <v>5374</v>
      </c>
      <c r="C5437" s="259">
        <v>143.04104158449192</v>
      </c>
    </row>
    <row r="5438" spans="2:3" x14ac:dyDescent="0.25">
      <c r="B5438" s="260">
        <v>5375</v>
      </c>
      <c r="C5438" s="259">
        <v>129.23906234833893</v>
      </c>
    </row>
    <row r="5439" spans="2:3" x14ac:dyDescent="0.25">
      <c r="B5439" s="260">
        <v>5376</v>
      </c>
      <c r="C5439" s="259">
        <v>79.520714545683774</v>
      </c>
    </row>
    <row r="5440" spans="2:3" x14ac:dyDescent="0.25">
      <c r="B5440" s="260">
        <v>5377</v>
      </c>
      <c r="C5440" s="259">
        <v>116.18576904723642</v>
      </c>
    </row>
    <row r="5441" spans="2:3" x14ac:dyDescent="0.25">
      <c r="B5441" s="260">
        <v>5378</v>
      </c>
      <c r="C5441" s="259">
        <v>139.67364385681688</v>
      </c>
    </row>
    <row r="5442" spans="2:3" x14ac:dyDescent="0.25">
      <c r="B5442" s="260">
        <v>5379</v>
      </c>
      <c r="C5442" s="259">
        <v>95.837008837660335</v>
      </c>
    </row>
    <row r="5443" spans="2:3" x14ac:dyDescent="0.25">
      <c r="B5443" s="260">
        <v>5380</v>
      </c>
      <c r="C5443" s="259">
        <v>139.70236680242652</v>
      </c>
    </row>
    <row r="5444" spans="2:3" x14ac:dyDescent="0.25">
      <c r="B5444" s="260">
        <v>5381</v>
      </c>
      <c r="C5444" s="259">
        <v>127.54655672529256</v>
      </c>
    </row>
    <row r="5445" spans="2:3" x14ac:dyDescent="0.25">
      <c r="B5445" s="260">
        <v>5382</v>
      </c>
      <c r="C5445" s="259">
        <v>145.10341779235532</v>
      </c>
    </row>
    <row r="5446" spans="2:3" x14ac:dyDescent="0.25">
      <c r="B5446" s="260">
        <v>5383</v>
      </c>
      <c r="C5446" s="259">
        <v>117.70012503825261</v>
      </c>
    </row>
    <row r="5447" spans="2:3" x14ac:dyDescent="0.25">
      <c r="B5447" s="260">
        <v>5384</v>
      </c>
      <c r="C5447" s="259">
        <v>141.54078158843288</v>
      </c>
    </row>
    <row r="5448" spans="2:3" x14ac:dyDescent="0.25">
      <c r="B5448" s="260">
        <v>5385</v>
      </c>
      <c r="C5448" s="259">
        <v>114.00684375531212</v>
      </c>
    </row>
    <row r="5449" spans="2:3" x14ac:dyDescent="0.25">
      <c r="B5449" s="260">
        <v>5386</v>
      </c>
      <c r="C5449" s="259">
        <v>114.24722312629096</v>
      </c>
    </row>
    <row r="5450" spans="2:3" x14ac:dyDescent="0.25">
      <c r="B5450" s="260">
        <v>5387</v>
      </c>
      <c r="C5450" s="259">
        <v>105.45370375008291</v>
      </c>
    </row>
    <row r="5451" spans="2:3" x14ac:dyDescent="0.25">
      <c r="B5451" s="260">
        <v>5388</v>
      </c>
      <c r="C5451" s="259">
        <v>114.64235652681865</v>
      </c>
    </row>
    <row r="5452" spans="2:3" x14ac:dyDescent="0.25">
      <c r="B5452" s="260">
        <v>5389</v>
      </c>
      <c r="C5452" s="259">
        <v>116.27293547554916</v>
      </c>
    </row>
    <row r="5453" spans="2:3" x14ac:dyDescent="0.25">
      <c r="B5453" s="260">
        <v>5390</v>
      </c>
      <c r="C5453" s="259">
        <v>54.213059745086468</v>
      </c>
    </row>
    <row r="5454" spans="2:3" x14ac:dyDescent="0.25">
      <c r="B5454" s="260">
        <v>5391</v>
      </c>
      <c r="C5454" s="259">
        <v>103.17342295540104</v>
      </c>
    </row>
    <row r="5455" spans="2:3" x14ac:dyDescent="0.25">
      <c r="B5455" s="260">
        <v>5392</v>
      </c>
      <c r="C5455" s="259">
        <v>119.8264165520157</v>
      </c>
    </row>
    <row r="5456" spans="2:3" x14ac:dyDescent="0.25">
      <c r="B5456" s="260">
        <v>5393</v>
      </c>
      <c r="C5456" s="259">
        <v>124.67722923566744</v>
      </c>
    </row>
    <row r="5457" spans="2:3" x14ac:dyDescent="0.25">
      <c r="B5457" s="260">
        <v>5394</v>
      </c>
      <c r="C5457" s="259">
        <v>119.86105369404173</v>
      </c>
    </row>
    <row r="5458" spans="2:3" x14ac:dyDescent="0.25">
      <c r="B5458" s="260">
        <v>5395</v>
      </c>
      <c r="C5458" s="259">
        <v>112.97626008403307</v>
      </c>
    </row>
    <row r="5459" spans="2:3" x14ac:dyDescent="0.25">
      <c r="B5459" s="260">
        <v>5396</v>
      </c>
      <c r="C5459" s="259">
        <v>120.30384930187046</v>
      </c>
    </row>
    <row r="5460" spans="2:3" x14ac:dyDescent="0.25">
      <c r="B5460" s="260">
        <v>5397</v>
      </c>
      <c r="C5460" s="259">
        <v>97.468740727039886</v>
      </c>
    </row>
    <row r="5461" spans="2:3" x14ac:dyDescent="0.25">
      <c r="B5461" s="260">
        <v>5398</v>
      </c>
      <c r="C5461" s="259">
        <v>114.78230526720502</v>
      </c>
    </row>
    <row r="5462" spans="2:3" x14ac:dyDescent="0.25">
      <c r="B5462" s="260">
        <v>5399</v>
      </c>
      <c r="C5462" s="259">
        <v>154.90996540626867</v>
      </c>
    </row>
    <row r="5463" spans="2:3" x14ac:dyDescent="0.25">
      <c r="B5463" s="260">
        <v>5400</v>
      </c>
      <c r="C5463" s="259">
        <v>153.46892131914541</v>
      </c>
    </row>
    <row r="5464" spans="2:3" x14ac:dyDescent="0.25">
      <c r="B5464" s="260">
        <v>5401</v>
      </c>
      <c r="C5464" s="259">
        <v>154.7991452983301</v>
      </c>
    </row>
    <row r="5465" spans="2:3" x14ac:dyDescent="0.25">
      <c r="B5465" s="260">
        <v>5402</v>
      </c>
      <c r="C5465" s="259">
        <v>138.94548371125737</v>
      </c>
    </row>
    <row r="5466" spans="2:3" x14ac:dyDescent="0.25">
      <c r="B5466" s="260">
        <v>5403</v>
      </c>
      <c r="C5466" s="259">
        <v>145.44963839828802</v>
      </c>
    </row>
    <row r="5467" spans="2:3" x14ac:dyDescent="0.25">
      <c r="B5467" s="260">
        <v>5404</v>
      </c>
      <c r="C5467" s="259">
        <v>105.06149642612034</v>
      </c>
    </row>
    <row r="5468" spans="2:3" x14ac:dyDescent="0.25">
      <c r="B5468" s="260">
        <v>5405</v>
      </c>
      <c r="C5468" s="259">
        <v>77.428865782154347</v>
      </c>
    </row>
    <row r="5469" spans="2:3" x14ac:dyDescent="0.25">
      <c r="B5469" s="260">
        <v>5406</v>
      </c>
      <c r="C5469" s="259">
        <v>110.33006453842889</v>
      </c>
    </row>
    <row r="5470" spans="2:3" x14ac:dyDescent="0.25">
      <c r="B5470" s="260">
        <v>5407</v>
      </c>
      <c r="C5470" s="259">
        <v>121.16726107489798</v>
      </c>
    </row>
    <row r="5471" spans="2:3" x14ac:dyDescent="0.25">
      <c r="B5471" s="260">
        <v>5408</v>
      </c>
      <c r="C5471" s="259">
        <v>129.20991568319556</v>
      </c>
    </row>
    <row r="5472" spans="2:3" x14ac:dyDescent="0.25">
      <c r="B5472" s="260">
        <v>5409</v>
      </c>
      <c r="C5472" s="259">
        <v>97.879138491955075</v>
      </c>
    </row>
    <row r="5473" spans="2:3" x14ac:dyDescent="0.25">
      <c r="B5473" s="260">
        <v>5410</v>
      </c>
      <c r="C5473" s="259">
        <v>108.64208921167516</v>
      </c>
    </row>
    <row r="5474" spans="2:3" x14ac:dyDescent="0.25">
      <c r="B5474" s="260">
        <v>5411</v>
      </c>
      <c r="C5474" s="259">
        <v>126.34128160924099</v>
      </c>
    </row>
    <row r="5475" spans="2:3" x14ac:dyDescent="0.25">
      <c r="B5475" s="260">
        <v>5412</v>
      </c>
      <c r="C5475" s="259">
        <v>124.94028081545488</v>
      </c>
    </row>
    <row r="5476" spans="2:3" x14ac:dyDescent="0.25">
      <c r="B5476" s="260">
        <v>5413</v>
      </c>
      <c r="C5476" s="259">
        <v>96.703116564706036</v>
      </c>
    </row>
    <row r="5477" spans="2:3" x14ac:dyDescent="0.25">
      <c r="B5477" s="260">
        <v>5414</v>
      </c>
      <c r="C5477" s="259">
        <v>168.53500725063267</v>
      </c>
    </row>
    <row r="5478" spans="2:3" x14ac:dyDescent="0.25">
      <c r="B5478" s="260">
        <v>5415</v>
      </c>
      <c r="C5478" s="259">
        <v>145.39553234012163</v>
      </c>
    </row>
    <row r="5479" spans="2:3" x14ac:dyDescent="0.25">
      <c r="B5479" s="260">
        <v>5416</v>
      </c>
      <c r="C5479" s="259">
        <v>125.76961270001232</v>
      </c>
    </row>
    <row r="5480" spans="2:3" x14ac:dyDescent="0.25">
      <c r="B5480" s="260">
        <v>5417</v>
      </c>
      <c r="C5480" s="259">
        <v>119.66683325846181</v>
      </c>
    </row>
    <row r="5481" spans="2:3" x14ac:dyDescent="0.25">
      <c r="B5481" s="260">
        <v>5418</v>
      </c>
      <c r="C5481" s="259">
        <v>94.186038853073455</v>
      </c>
    </row>
    <row r="5482" spans="2:3" x14ac:dyDescent="0.25">
      <c r="B5482" s="260">
        <v>5419</v>
      </c>
      <c r="C5482" s="259">
        <v>106.85340850472517</v>
      </c>
    </row>
    <row r="5483" spans="2:3" x14ac:dyDescent="0.25">
      <c r="B5483" s="260">
        <v>5420</v>
      </c>
      <c r="C5483" s="259">
        <v>125.33502841121698</v>
      </c>
    </row>
    <row r="5484" spans="2:3" x14ac:dyDescent="0.25">
      <c r="B5484" s="260">
        <v>5421</v>
      </c>
      <c r="C5484" s="259">
        <v>131.3018856884722</v>
      </c>
    </row>
    <row r="5485" spans="2:3" x14ac:dyDescent="0.25">
      <c r="B5485" s="260">
        <v>5422</v>
      </c>
      <c r="C5485" s="259">
        <v>125.4309203123306</v>
      </c>
    </row>
    <row r="5486" spans="2:3" x14ac:dyDescent="0.25">
      <c r="B5486" s="260">
        <v>5423</v>
      </c>
      <c r="C5486" s="259">
        <v>105.57479271606137</v>
      </c>
    </row>
    <row r="5487" spans="2:3" x14ac:dyDescent="0.25">
      <c r="B5487" s="260">
        <v>5424</v>
      </c>
      <c r="C5487" s="259">
        <v>121.27943513421005</v>
      </c>
    </row>
    <row r="5488" spans="2:3" x14ac:dyDescent="0.25">
      <c r="B5488" s="260">
        <v>5425</v>
      </c>
      <c r="C5488" s="259">
        <v>139.31581878984994</v>
      </c>
    </row>
    <row r="5489" spans="2:3" x14ac:dyDescent="0.25">
      <c r="B5489" s="260">
        <v>5426</v>
      </c>
      <c r="C5489" s="259">
        <v>125.41102700455761</v>
      </c>
    </row>
    <row r="5490" spans="2:3" x14ac:dyDescent="0.25">
      <c r="B5490" s="260">
        <v>5427</v>
      </c>
      <c r="C5490" s="259">
        <v>78.138203122018865</v>
      </c>
    </row>
    <row r="5491" spans="2:3" x14ac:dyDescent="0.25">
      <c r="B5491" s="260">
        <v>5428</v>
      </c>
      <c r="C5491" s="259">
        <v>140.07692403625006</v>
      </c>
    </row>
    <row r="5492" spans="2:3" x14ac:dyDescent="0.25">
      <c r="B5492" s="260">
        <v>5429</v>
      </c>
      <c r="C5492" s="259">
        <v>103.15336217077341</v>
      </c>
    </row>
    <row r="5493" spans="2:3" x14ac:dyDescent="0.25">
      <c r="B5493" s="260">
        <v>5430</v>
      </c>
      <c r="C5493" s="259">
        <v>148.69857386051368</v>
      </c>
    </row>
    <row r="5494" spans="2:3" x14ac:dyDescent="0.25">
      <c r="B5494" s="260">
        <v>5431</v>
      </c>
      <c r="C5494" s="259">
        <v>90.320679387688841</v>
      </c>
    </row>
    <row r="5495" spans="2:3" x14ac:dyDescent="0.25">
      <c r="B5495" s="260">
        <v>5432</v>
      </c>
      <c r="C5495" s="259">
        <v>115.82368172186997</v>
      </c>
    </row>
    <row r="5496" spans="2:3" x14ac:dyDescent="0.25">
      <c r="B5496" s="260">
        <v>5433</v>
      </c>
      <c r="C5496" s="259">
        <v>120.30391129518168</v>
      </c>
    </row>
    <row r="5497" spans="2:3" x14ac:dyDescent="0.25">
      <c r="B5497" s="260">
        <v>5434</v>
      </c>
      <c r="C5497" s="259">
        <v>87.920480240957744</v>
      </c>
    </row>
    <row r="5498" spans="2:3" x14ac:dyDescent="0.25">
      <c r="B5498" s="260">
        <v>5435</v>
      </c>
      <c r="C5498" s="259">
        <v>125.84413323641675</v>
      </c>
    </row>
    <row r="5499" spans="2:3" x14ac:dyDescent="0.25">
      <c r="B5499" s="260">
        <v>5436</v>
      </c>
      <c r="C5499" s="259">
        <v>98.132530026648524</v>
      </c>
    </row>
    <row r="5500" spans="2:3" x14ac:dyDescent="0.25">
      <c r="B5500" s="260">
        <v>5437</v>
      </c>
      <c r="C5500" s="259">
        <v>112.68006468294901</v>
      </c>
    </row>
    <row r="5501" spans="2:3" x14ac:dyDescent="0.25">
      <c r="B5501" s="260">
        <v>5438</v>
      </c>
      <c r="C5501" s="259">
        <v>145.97897875838208</v>
      </c>
    </row>
    <row r="5502" spans="2:3" x14ac:dyDescent="0.25">
      <c r="B5502" s="260">
        <v>5439</v>
      </c>
      <c r="C5502" s="259">
        <v>112.0419039478825</v>
      </c>
    </row>
    <row r="5503" spans="2:3" x14ac:dyDescent="0.25">
      <c r="B5503" s="260">
        <v>5440</v>
      </c>
      <c r="C5503" s="259">
        <v>130.7737523314984</v>
      </c>
    </row>
    <row r="5504" spans="2:3" x14ac:dyDescent="0.25">
      <c r="B5504" s="260">
        <v>5441</v>
      </c>
      <c r="C5504" s="259">
        <v>103.42087736243619</v>
      </c>
    </row>
    <row r="5505" spans="2:3" x14ac:dyDescent="0.25">
      <c r="B5505" s="260">
        <v>5442</v>
      </c>
      <c r="C5505" s="259">
        <v>125.7599087100529</v>
      </c>
    </row>
    <row r="5506" spans="2:3" x14ac:dyDescent="0.25">
      <c r="B5506" s="260">
        <v>5443</v>
      </c>
      <c r="C5506" s="259">
        <v>136.16435141245398</v>
      </c>
    </row>
    <row r="5507" spans="2:3" x14ac:dyDescent="0.25">
      <c r="B5507" s="260">
        <v>5444</v>
      </c>
      <c r="C5507" s="259">
        <v>102.06830728478008</v>
      </c>
    </row>
    <row r="5508" spans="2:3" x14ac:dyDescent="0.25">
      <c r="B5508" s="260">
        <v>5445</v>
      </c>
      <c r="C5508" s="259">
        <v>125.50940276362955</v>
      </c>
    </row>
    <row r="5509" spans="2:3" x14ac:dyDescent="0.25">
      <c r="B5509" s="260">
        <v>5446</v>
      </c>
      <c r="C5509" s="259">
        <v>70.60755474889919</v>
      </c>
    </row>
    <row r="5510" spans="2:3" x14ac:dyDescent="0.25">
      <c r="B5510" s="260">
        <v>5447</v>
      </c>
      <c r="C5510" s="259">
        <v>130.97744667895256</v>
      </c>
    </row>
    <row r="5511" spans="2:3" x14ac:dyDescent="0.25">
      <c r="B5511" s="260">
        <v>5448</v>
      </c>
      <c r="C5511" s="259">
        <v>150.55456320080185</v>
      </c>
    </row>
    <row r="5512" spans="2:3" x14ac:dyDescent="0.25">
      <c r="B5512" s="260">
        <v>5449</v>
      </c>
      <c r="C5512" s="259">
        <v>99.455513046871687</v>
      </c>
    </row>
    <row r="5513" spans="2:3" x14ac:dyDescent="0.25">
      <c r="B5513" s="260">
        <v>5450</v>
      </c>
      <c r="C5513" s="259">
        <v>145.42160645935581</v>
      </c>
    </row>
    <row r="5514" spans="2:3" x14ac:dyDescent="0.25">
      <c r="B5514" s="260">
        <v>5451</v>
      </c>
      <c r="C5514" s="259">
        <v>110.83280148838838</v>
      </c>
    </row>
    <row r="5515" spans="2:3" x14ac:dyDescent="0.25">
      <c r="B5515" s="260">
        <v>5452</v>
      </c>
      <c r="C5515" s="259">
        <v>34.747020012374108</v>
      </c>
    </row>
    <row r="5516" spans="2:3" x14ac:dyDescent="0.25">
      <c r="B5516" s="260">
        <v>5453</v>
      </c>
      <c r="C5516" s="259">
        <v>103.87301521433825</v>
      </c>
    </row>
    <row r="5517" spans="2:3" x14ac:dyDescent="0.25">
      <c r="B5517" s="260">
        <v>5454</v>
      </c>
      <c r="C5517" s="259">
        <v>109.65193452775782</v>
      </c>
    </row>
    <row r="5518" spans="2:3" x14ac:dyDescent="0.25">
      <c r="B5518" s="260">
        <v>5455</v>
      </c>
      <c r="C5518" s="259">
        <v>100.45635449298491</v>
      </c>
    </row>
    <row r="5519" spans="2:3" x14ac:dyDescent="0.25">
      <c r="B5519" s="260">
        <v>5456</v>
      </c>
      <c r="C5519" s="259">
        <v>123.08871656429115</v>
      </c>
    </row>
    <row r="5520" spans="2:3" x14ac:dyDescent="0.25">
      <c r="B5520" s="260">
        <v>5457</v>
      </c>
      <c r="C5520" s="259">
        <v>109.76591164959136</v>
      </c>
    </row>
    <row r="5521" spans="2:3" x14ac:dyDescent="0.25">
      <c r="B5521" s="260">
        <v>5458</v>
      </c>
      <c r="C5521" s="259">
        <v>113.59776913095961</v>
      </c>
    </row>
    <row r="5522" spans="2:3" x14ac:dyDescent="0.25">
      <c r="B5522" s="260">
        <v>5459</v>
      </c>
      <c r="C5522" s="259">
        <v>147.85227136348959</v>
      </c>
    </row>
    <row r="5523" spans="2:3" x14ac:dyDescent="0.25">
      <c r="B5523" s="260">
        <v>5460</v>
      </c>
      <c r="C5523" s="259">
        <v>88.611655286854074</v>
      </c>
    </row>
    <row r="5524" spans="2:3" x14ac:dyDescent="0.25">
      <c r="B5524" s="260">
        <v>5461</v>
      </c>
      <c r="C5524" s="259">
        <v>104.33251083905867</v>
      </c>
    </row>
    <row r="5525" spans="2:3" x14ac:dyDescent="0.25">
      <c r="B5525" s="260">
        <v>5462</v>
      </c>
      <c r="C5525" s="259">
        <v>132.01176500823985</v>
      </c>
    </row>
    <row r="5526" spans="2:3" x14ac:dyDescent="0.25">
      <c r="B5526" s="260">
        <v>5463</v>
      </c>
      <c r="C5526" s="259">
        <v>140.0968560970411</v>
      </c>
    </row>
    <row r="5527" spans="2:3" x14ac:dyDescent="0.25">
      <c r="B5527" s="260">
        <v>5464</v>
      </c>
      <c r="C5527" s="259">
        <v>162.32104163528828</v>
      </c>
    </row>
    <row r="5528" spans="2:3" x14ac:dyDescent="0.25">
      <c r="B5528" s="260">
        <v>5465</v>
      </c>
      <c r="C5528" s="259">
        <v>133.94982499468935</v>
      </c>
    </row>
    <row r="5529" spans="2:3" x14ac:dyDescent="0.25">
      <c r="B5529" s="260">
        <v>5466</v>
      </c>
      <c r="C5529" s="259">
        <v>99.59268454821715</v>
      </c>
    </row>
    <row r="5530" spans="2:3" x14ac:dyDescent="0.25">
      <c r="B5530" s="260">
        <v>5467</v>
      </c>
      <c r="C5530" s="259">
        <v>120.08251072453341</v>
      </c>
    </row>
    <row r="5531" spans="2:3" x14ac:dyDescent="0.25">
      <c r="B5531" s="260">
        <v>5468</v>
      </c>
      <c r="C5531" s="259">
        <v>97.635873705559504</v>
      </c>
    </row>
    <row r="5532" spans="2:3" x14ac:dyDescent="0.25">
      <c r="B5532" s="260">
        <v>5469</v>
      </c>
      <c r="C5532" s="259">
        <v>146.53846269347787</v>
      </c>
    </row>
    <row r="5533" spans="2:3" x14ac:dyDescent="0.25">
      <c r="B5533" s="260">
        <v>5470</v>
      </c>
      <c r="C5533" s="259">
        <v>123.35952892658977</v>
      </c>
    </row>
    <row r="5534" spans="2:3" x14ac:dyDescent="0.25">
      <c r="B5534" s="260">
        <v>5471</v>
      </c>
      <c r="C5534" s="259">
        <v>149.31565386177738</v>
      </c>
    </row>
    <row r="5535" spans="2:3" x14ac:dyDescent="0.25">
      <c r="B5535" s="260">
        <v>5472</v>
      </c>
      <c r="C5535" s="259">
        <v>140.23334938533844</v>
      </c>
    </row>
    <row r="5536" spans="2:3" x14ac:dyDescent="0.25">
      <c r="B5536" s="260">
        <v>5473</v>
      </c>
      <c r="C5536" s="259">
        <v>96.547258940366333</v>
      </c>
    </row>
    <row r="5537" spans="2:3" x14ac:dyDescent="0.25">
      <c r="B5537" s="260">
        <v>5474</v>
      </c>
      <c r="C5537" s="259">
        <v>108.37415093939859</v>
      </c>
    </row>
    <row r="5538" spans="2:3" x14ac:dyDescent="0.25">
      <c r="B5538" s="260">
        <v>5475</v>
      </c>
      <c r="C5538" s="259">
        <v>97.238197924641241</v>
      </c>
    </row>
    <row r="5539" spans="2:3" x14ac:dyDescent="0.25">
      <c r="B5539" s="260">
        <v>5476</v>
      </c>
      <c r="C5539" s="259">
        <v>94.382348000447863</v>
      </c>
    </row>
    <row r="5540" spans="2:3" x14ac:dyDescent="0.25">
      <c r="B5540" s="260">
        <v>5477</v>
      </c>
      <c r="C5540" s="259">
        <v>112.37712051841223</v>
      </c>
    </row>
    <row r="5541" spans="2:3" x14ac:dyDescent="0.25">
      <c r="B5541" s="260">
        <v>5478</v>
      </c>
      <c r="C5541" s="259">
        <v>113.78788395625519</v>
      </c>
    </row>
    <row r="5542" spans="2:3" x14ac:dyDescent="0.25">
      <c r="B5542" s="260">
        <v>5479</v>
      </c>
      <c r="C5542" s="259">
        <v>121.01406198168047</v>
      </c>
    </row>
    <row r="5543" spans="2:3" x14ac:dyDescent="0.25">
      <c r="B5543" s="260">
        <v>5480</v>
      </c>
      <c r="C5543" s="259">
        <v>96.365286537184176</v>
      </c>
    </row>
    <row r="5544" spans="2:3" x14ac:dyDescent="0.25">
      <c r="B5544" s="260">
        <v>5481</v>
      </c>
      <c r="C5544" s="259">
        <v>110.76553713611169</v>
      </c>
    </row>
    <row r="5545" spans="2:3" x14ac:dyDescent="0.25">
      <c r="B5545" s="260">
        <v>5482</v>
      </c>
      <c r="C5545" s="259">
        <v>129.9575631219536</v>
      </c>
    </row>
    <row r="5546" spans="2:3" x14ac:dyDescent="0.25">
      <c r="B5546" s="260">
        <v>5483</v>
      </c>
      <c r="C5546" s="259">
        <v>143.47545226214322</v>
      </c>
    </row>
    <row r="5547" spans="2:3" x14ac:dyDescent="0.25">
      <c r="B5547" s="260">
        <v>5484</v>
      </c>
      <c r="C5547" s="259">
        <v>120.91129327004705</v>
      </c>
    </row>
    <row r="5548" spans="2:3" x14ac:dyDescent="0.25">
      <c r="B5548" s="260">
        <v>5485</v>
      </c>
      <c r="C5548" s="259">
        <v>121.97465499918468</v>
      </c>
    </row>
    <row r="5549" spans="2:3" x14ac:dyDescent="0.25">
      <c r="B5549" s="260">
        <v>5486</v>
      </c>
      <c r="C5549" s="259">
        <v>101.8728742334207</v>
      </c>
    </row>
    <row r="5550" spans="2:3" x14ac:dyDescent="0.25">
      <c r="B5550" s="260">
        <v>5487</v>
      </c>
      <c r="C5550" s="259">
        <v>105.013987201557</v>
      </c>
    </row>
    <row r="5551" spans="2:3" x14ac:dyDescent="0.25">
      <c r="B5551" s="260">
        <v>5488</v>
      </c>
      <c r="C5551" s="259">
        <v>160.09986381402405</v>
      </c>
    </row>
    <row r="5552" spans="2:3" x14ac:dyDescent="0.25">
      <c r="B5552" s="260">
        <v>5489</v>
      </c>
      <c r="C5552" s="259">
        <v>87.132990680386143</v>
      </c>
    </row>
    <row r="5553" spans="2:3" x14ac:dyDescent="0.25">
      <c r="B5553" s="260">
        <v>5490</v>
      </c>
      <c r="C5553" s="259">
        <v>109.56347063958198</v>
      </c>
    </row>
    <row r="5554" spans="2:3" x14ac:dyDescent="0.25">
      <c r="B5554" s="260">
        <v>5491</v>
      </c>
      <c r="C5554" s="259">
        <v>94.425540060325716</v>
      </c>
    </row>
    <row r="5555" spans="2:3" x14ac:dyDescent="0.25">
      <c r="B5555" s="260">
        <v>5492</v>
      </c>
      <c r="C5555" s="259">
        <v>138.57310436689122</v>
      </c>
    </row>
    <row r="5556" spans="2:3" x14ac:dyDescent="0.25">
      <c r="B5556" s="260">
        <v>5493</v>
      </c>
      <c r="C5556" s="259">
        <v>100.02132519530849</v>
      </c>
    </row>
    <row r="5557" spans="2:3" x14ac:dyDescent="0.25">
      <c r="B5557" s="260">
        <v>5494</v>
      </c>
      <c r="C5557" s="259">
        <v>86.931099935841075</v>
      </c>
    </row>
    <row r="5558" spans="2:3" x14ac:dyDescent="0.25">
      <c r="B5558" s="260">
        <v>5495</v>
      </c>
      <c r="C5558" s="259">
        <v>113.98061475315971</v>
      </c>
    </row>
    <row r="5559" spans="2:3" x14ac:dyDescent="0.25">
      <c r="B5559" s="260">
        <v>5496</v>
      </c>
      <c r="C5559" s="259">
        <v>145.16601814003343</v>
      </c>
    </row>
    <row r="5560" spans="2:3" x14ac:dyDescent="0.25">
      <c r="B5560" s="260">
        <v>5497</v>
      </c>
      <c r="C5560" s="259">
        <v>125.66212826418098</v>
      </c>
    </row>
    <row r="5561" spans="2:3" x14ac:dyDescent="0.25">
      <c r="B5561" s="260">
        <v>5498</v>
      </c>
      <c r="C5561" s="259">
        <v>129.39467099528085</v>
      </c>
    </row>
    <row r="5562" spans="2:3" x14ac:dyDescent="0.25">
      <c r="B5562" s="260">
        <v>5499</v>
      </c>
      <c r="C5562" s="259">
        <v>71.549777645173364</v>
      </c>
    </row>
    <row r="5563" spans="2:3" x14ac:dyDescent="0.25">
      <c r="B5563" s="260">
        <v>5500</v>
      </c>
      <c r="C5563" s="259">
        <v>125.95283803598167</v>
      </c>
    </row>
    <row r="5564" spans="2:3" x14ac:dyDescent="0.25">
      <c r="B5564" s="260">
        <v>5501</v>
      </c>
      <c r="C5564" s="259">
        <v>95.181022538505331</v>
      </c>
    </row>
    <row r="5565" spans="2:3" x14ac:dyDescent="0.25">
      <c r="B5565" s="260">
        <v>5502</v>
      </c>
      <c r="C5565" s="259">
        <v>105.60592024594544</v>
      </c>
    </row>
    <row r="5566" spans="2:3" x14ac:dyDescent="0.25">
      <c r="B5566" s="260">
        <v>5503</v>
      </c>
      <c r="C5566" s="259">
        <v>133.5586110597043</v>
      </c>
    </row>
    <row r="5567" spans="2:3" x14ac:dyDescent="0.25">
      <c r="B5567" s="260">
        <v>5504</v>
      </c>
      <c r="C5567" s="259">
        <v>108.69750456923707</v>
      </c>
    </row>
    <row r="5568" spans="2:3" x14ac:dyDescent="0.25">
      <c r="B5568" s="260">
        <v>5505</v>
      </c>
      <c r="C5568" s="259">
        <v>135.73796597867056</v>
      </c>
    </row>
    <row r="5569" spans="2:3" x14ac:dyDescent="0.25">
      <c r="B5569" s="260">
        <v>5506</v>
      </c>
      <c r="C5569" s="259">
        <v>129.86375975122741</v>
      </c>
    </row>
    <row r="5570" spans="2:3" x14ac:dyDescent="0.25">
      <c r="B5570" s="260">
        <v>5507</v>
      </c>
      <c r="C5570" s="259">
        <v>71.865749096865699</v>
      </c>
    </row>
    <row r="5571" spans="2:3" x14ac:dyDescent="0.25">
      <c r="B5571" s="260">
        <v>5508</v>
      </c>
      <c r="C5571" s="259">
        <v>111.42196323391811</v>
      </c>
    </row>
    <row r="5572" spans="2:3" x14ac:dyDescent="0.25">
      <c r="B5572" s="260">
        <v>5509</v>
      </c>
      <c r="C5572" s="259">
        <v>183.98554252653901</v>
      </c>
    </row>
    <row r="5573" spans="2:3" x14ac:dyDescent="0.25">
      <c r="B5573" s="260">
        <v>5510</v>
      </c>
      <c r="C5573" s="259">
        <v>122.85139545592141</v>
      </c>
    </row>
    <row r="5574" spans="2:3" x14ac:dyDescent="0.25">
      <c r="B5574" s="260">
        <v>5511</v>
      </c>
      <c r="C5574" s="259">
        <v>123.35766216346786</v>
      </c>
    </row>
    <row r="5575" spans="2:3" x14ac:dyDescent="0.25">
      <c r="B5575" s="260">
        <v>5512</v>
      </c>
      <c r="C5575" s="259">
        <v>125.88893034320309</v>
      </c>
    </row>
    <row r="5576" spans="2:3" x14ac:dyDescent="0.25">
      <c r="B5576" s="260">
        <v>5513</v>
      </c>
      <c r="C5576" s="259">
        <v>103.4881290520886</v>
      </c>
    </row>
    <row r="5577" spans="2:3" x14ac:dyDescent="0.25">
      <c r="B5577" s="260">
        <v>5514</v>
      </c>
      <c r="C5577" s="259">
        <v>148.80477818775671</v>
      </c>
    </row>
    <row r="5578" spans="2:3" x14ac:dyDescent="0.25">
      <c r="B5578" s="260">
        <v>5515</v>
      </c>
      <c r="C5578" s="259">
        <v>118.54460086065509</v>
      </c>
    </row>
    <row r="5579" spans="2:3" x14ac:dyDescent="0.25">
      <c r="B5579" s="260">
        <v>5516</v>
      </c>
      <c r="C5579" s="259">
        <v>126.82426090571879</v>
      </c>
    </row>
    <row r="5580" spans="2:3" x14ac:dyDescent="0.25">
      <c r="B5580" s="260">
        <v>5517</v>
      </c>
      <c r="C5580" s="259">
        <v>158.61236513580957</v>
      </c>
    </row>
    <row r="5581" spans="2:3" x14ac:dyDescent="0.25">
      <c r="B5581" s="260">
        <v>5518</v>
      </c>
      <c r="C5581" s="259">
        <v>85.562347189727248</v>
      </c>
    </row>
    <row r="5582" spans="2:3" x14ac:dyDescent="0.25">
      <c r="B5582" s="260">
        <v>5519</v>
      </c>
      <c r="C5582" s="259">
        <v>117.37453359021447</v>
      </c>
    </row>
    <row r="5583" spans="2:3" x14ac:dyDescent="0.25">
      <c r="B5583" s="260">
        <v>5520</v>
      </c>
      <c r="C5583" s="259">
        <v>114.58724065611766</v>
      </c>
    </row>
    <row r="5584" spans="2:3" x14ac:dyDescent="0.25">
      <c r="B5584" s="260">
        <v>5521</v>
      </c>
      <c r="C5584" s="259">
        <v>104.13130563695502</v>
      </c>
    </row>
    <row r="5585" spans="2:3" x14ac:dyDescent="0.25">
      <c r="B5585" s="260">
        <v>5522</v>
      </c>
      <c r="C5585" s="259">
        <v>96.747394875162882</v>
      </c>
    </row>
    <row r="5586" spans="2:3" x14ac:dyDescent="0.25">
      <c r="B5586" s="260">
        <v>5523</v>
      </c>
      <c r="C5586" s="259">
        <v>129.24251179728952</v>
      </c>
    </row>
    <row r="5587" spans="2:3" x14ac:dyDescent="0.25">
      <c r="B5587" s="260">
        <v>5524</v>
      </c>
      <c r="C5587" s="259">
        <v>128.85715560199054</v>
      </c>
    </row>
    <row r="5588" spans="2:3" x14ac:dyDescent="0.25">
      <c r="B5588" s="260">
        <v>5525</v>
      </c>
      <c r="C5588" s="259">
        <v>93.4468431115599</v>
      </c>
    </row>
    <row r="5589" spans="2:3" x14ac:dyDescent="0.25">
      <c r="B5589" s="260">
        <v>5526</v>
      </c>
      <c r="C5589" s="259">
        <v>139.87085916327925</v>
      </c>
    </row>
    <row r="5590" spans="2:3" x14ac:dyDescent="0.25">
      <c r="B5590" s="260">
        <v>5527</v>
      </c>
      <c r="C5590" s="259">
        <v>120.97728780058974</v>
      </c>
    </row>
    <row r="5591" spans="2:3" x14ac:dyDescent="0.25">
      <c r="B5591" s="260">
        <v>5528</v>
      </c>
      <c r="C5591" s="259">
        <v>145.02924587230405</v>
      </c>
    </row>
    <row r="5592" spans="2:3" x14ac:dyDescent="0.25">
      <c r="B5592" s="260">
        <v>5529</v>
      </c>
      <c r="C5592" s="259">
        <v>78.504676741376713</v>
      </c>
    </row>
    <row r="5593" spans="2:3" x14ac:dyDescent="0.25">
      <c r="B5593" s="260">
        <v>5530</v>
      </c>
      <c r="C5593" s="259">
        <v>101.76983423070129</v>
      </c>
    </row>
    <row r="5594" spans="2:3" x14ac:dyDescent="0.25">
      <c r="B5594" s="260">
        <v>5531</v>
      </c>
      <c r="C5594" s="259">
        <v>117.68134843542767</v>
      </c>
    </row>
    <row r="5595" spans="2:3" x14ac:dyDescent="0.25">
      <c r="B5595" s="260">
        <v>5532</v>
      </c>
      <c r="C5595" s="259">
        <v>115.53263087926962</v>
      </c>
    </row>
    <row r="5596" spans="2:3" x14ac:dyDescent="0.25">
      <c r="B5596" s="260">
        <v>5533</v>
      </c>
      <c r="C5596" s="259">
        <v>109.40460327396922</v>
      </c>
    </row>
    <row r="5597" spans="2:3" x14ac:dyDescent="0.25">
      <c r="B5597" s="260">
        <v>5534</v>
      </c>
      <c r="C5597" s="259">
        <v>93.880765624534035</v>
      </c>
    </row>
    <row r="5598" spans="2:3" x14ac:dyDescent="0.25">
      <c r="B5598" s="260">
        <v>5535</v>
      </c>
      <c r="C5598" s="259">
        <v>138.4371943945992</v>
      </c>
    </row>
    <row r="5599" spans="2:3" x14ac:dyDescent="0.25">
      <c r="B5599" s="260">
        <v>5536</v>
      </c>
      <c r="C5599" s="259">
        <v>134.82575507393452</v>
      </c>
    </row>
    <row r="5600" spans="2:3" x14ac:dyDescent="0.25">
      <c r="B5600" s="260">
        <v>5537</v>
      </c>
      <c r="C5600" s="259">
        <v>136.60156758365525</v>
      </c>
    </row>
    <row r="5601" spans="2:3" x14ac:dyDescent="0.25">
      <c r="B5601" s="260">
        <v>5538</v>
      </c>
      <c r="C5601" s="259">
        <v>131.11530493653413</v>
      </c>
    </row>
    <row r="5602" spans="2:3" x14ac:dyDescent="0.25">
      <c r="B5602" s="260">
        <v>5539</v>
      </c>
      <c r="C5602" s="259">
        <v>119.34026243484689</v>
      </c>
    </row>
    <row r="5603" spans="2:3" x14ac:dyDescent="0.25">
      <c r="B5603" s="260">
        <v>5540</v>
      </c>
      <c r="C5603" s="259">
        <v>155.93319991741865</v>
      </c>
    </row>
    <row r="5604" spans="2:3" x14ac:dyDescent="0.25">
      <c r="B5604" s="260">
        <v>5541</v>
      </c>
      <c r="C5604" s="259">
        <v>70.853356036369789</v>
      </c>
    </row>
    <row r="5605" spans="2:3" x14ac:dyDescent="0.25">
      <c r="B5605" s="260">
        <v>5542</v>
      </c>
      <c r="C5605" s="259">
        <v>150.18675604655158</v>
      </c>
    </row>
    <row r="5606" spans="2:3" x14ac:dyDescent="0.25">
      <c r="B5606" s="260">
        <v>5543</v>
      </c>
      <c r="C5606" s="259">
        <v>113.61031999653943</v>
      </c>
    </row>
    <row r="5607" spans="2:3" x14ac:dyDescent="0.25">
      <c r="B5607" s="260">
        <v>5544</v>
      </c>
      <c r="C5607" s="259">
        <v>126.08111281435491</v>
      </c>
    </row>
    <row r="5608" spans="2:3" x14ac:dyDescent="0.25">
      <c r="B5608" s="260">
        <v>5545</v>
      </c>
      <c r="C5608" s="259">
        <v>107.43847168385346</v>
      </c>
    </row>
    <row r="5609" spans="2:3" x14ac:dyDescent="0.25">
      <c r="B5609" s="260">
        <v>5546</v>
      </c>
      <c r="C5609" s="259">
        <v>108.03864749040615</v>
      </c>
    </row>
    <row r="5610" spans="2:3" x14ac:dyDescent="0.25">
      <c r="B5610" s="260">
        <v>5547</v>
      </c>
      <c r="C5610" s="259">
        <v>84.150859126421267</v>
      </c>
    </row>
    <row r="5611" spans="2:3" x14ac:dyDescent="0.25">
      <c r="B5611" s="260">
        <v>5548</v>
      </c>
      <c r="C5611" s="259">
        <v>72.27767719337173</v>
      </c>
    </row>
    <row r="5612" spans="2:3" x14ac:dyDescent="0.25">
      <c r="B5612" s="260">
        <v>5549</v>
      </c>
      <c r="C5612" s="259">
        <v>106.92561016289064</v>
      </c>
    </row>
    <row r="5613" spans="2:3" x14ac:dyDescent="0.25">
      <c r="B5613" s="260">
        <v>5550</v>
      </c>
      <c r="C5613" s="259">
        <v>110.80379799890339</v>
      </c>
    </row>
    <row r="5614" spans="2:3" x14ac:dyDescent="0.25">
      <c r="B5614" s="260">
        <v>5551</v>
      </c>
      <c r="C5614" s="259">
        <v>84.219298336655768</v>
      </c>
    </row>
    <row r="5615" spans="2:3" x14ac:dyDescent="0.25">
      <c r="B5615" s="260">
        <v>5552</v>
      </c>
      <c r="C5615" s="259">
        <v>105.51689260265738</v>
      </c>
    </row>
    <row r="5616" spans="2:3" x14ac:dyDescent="0.25">
      <c r="B5616" s="260">
        <v>5553</v>
      </c>
      <c r="C5616" s="259">
        <v>130.9472081085483</v>
      </c>
    </row>
    <row r="5617" spans="2:3" x14ac:dyDescent="0.25">
      <c r="B5617" s="260">
        <v>5554</v>
      </c>
      <c r="C5617" s="259">
        <v>87.330214193401417</v>
      </c>
    </row>
    <row r="5618" spans="2:3" x14ac:dyDescent="0.25">
      <c r="B5618" s="260">
        <v>5555</v>
      </c>
      <c r="C5618" s="259">
        <v>142.26046539854534</v>
      </c>
    </row>
    <row r="5619" spans="2:3" x14ac:dyDescent="0.25">
      <c r="B5619" s="260">
        <v>5556</v>
      </c>
      <c r="C5619" s="259">
        <v>160.0439416956898</v>
      </c>
    </row>
    <row r="5620" spans="2:3" x14ac:dyDescent="0.25">
      <c r="B5620" s="260">
        <v>5557</v>
      </c>
      <c r="C5620" s="259">
        <v>103.78763319241361</v>
      </c>
    </row>
    <row r="5621" spans="2:3" x14ac:dyDescent="0.25">
      <c r="B5621" s="260">
        <v>5558</v>
      </c>
      <c r="C5621" s="259">
        <v>144.76137700656034</v>
      </c>
    </row>
    <row r="5622" spans="2:3" x14ac:dyDescent="0.25">
      <c r="B5622" s="260">
        <v>5559</v>
      </c>
      <c r="C5622" s="259">
        <v>128.8615069530652</v>
      </c>
    </row>
    <row r="5623" spans="2:3" x14ac:dyDescent="0.25">
      <c r="B5623" s="260">
        <v>5560</v>
      </c>
      <c r="C5623" s="259">
        <v>110.78019882270905</v>
      </c>
    </row>
    <row r="5624" spans="2:3" x14ac:dyDescent="0.25">
      <c r="B5624" s="260">
        <v>5561</v>
      </c>
      <c r="C5624" s="259">
        <v>115.32160437759532</v>
      </c>
    </row>
    <row r="5625" spans="2:3" x14ac:dyDescent="0.25">
      <c r="B5625" s="260">
        <v>5562</v>
      </c>
      <c r="C5625" s="259">
        <v>143.83196717537572</v>
      </c>
    </row>
    <row r="5626" spans="2:3" x14ac:dyDescent="0.25">
      <c r="B5626" s="260">
        <v>5563</v>
      </c>
      <c r="C5626" s="259">
        <v>96.661972424154342</v>
      </c>
    </row>
    <row r="5627" spans="2:3" x14ac:dyDescent="0.25">
      <c r="B5627" s="260">
        <v>5564</v>
      </c>
      <c r="C5627" s="259">
        <v>109.11610628487085</v>
      </c>
    </row>
    <row r="5628" spans="2:3" x14ac:dyDescent="0.25">
      <c r="B5628" s="260">
        <v>5565</v>
      </c>
      <c r="C5628" s="259">
        <v>138.1972222402494</v>
      </c>
    </row>
    <row r="5629" spans="2:3" x14ac:dyDescent="0.25">
      <c r="B5629" s="260">
        <v>5566</v>
      </c>
      <c r="C5629" s="259">
        <v>136.08530165749434</v>
      </c>
    </row>
    <row r="5630" spans="2:3" x14ac:dyDescent="0.25">
      <c r="B5630" s="260">
        <v>5567</v>
      </c>
      <c r="C5630" s="259">
        <v>120.83692643009476</v>
      </c>
    </row>
    <row r="5631" spans="2:3" x14ac:dyDescent="0.25">
      <c r="B5631" s="260">
        <v>5568</v>
      </c>
      <c r="C5631" s="259">
        <v>124.45234248736233</v>
      </c>
    </row>
    <row r="5632" spans="2:3" x14ac:dyDescent="0.25">
      <c r="B5632" s="260">
        <v>5569</v>
      </c>
      <c r="C5632" s="259">
        <v>124.72197721998609</v>
      </c>
    </row>
    <row r="5633" spans="2:3" x14ac:dyDescent="0.25">
      <c r="B5633" s="260">
        <v>5570</v>
      </c>
      <c r="C5633" s="259">
        <v>128.34881033032997</v>
      </c>
    </row>
    <row r="5634" spans="2:3" x14ac:dyDescent="0.25">
      <c r="B5634" s="260">
        <v>5571</v>
      </c>
      <c r="C5634" s="259">
        <v>94.620658125256625</v>
      </c>
    </row>
    <row r="5635" spans="2:3" x14ac:dyDescent="0.25">
      <c r="B5635" s="260">
        <v>5572</v>
      </c>
      <c r="C5635" s="259">
        <v>171.16691214684934</v>
      </c>
    </row>
    <row r="5636" spans="2:3" x14ac:dyDescent="0.25">
      <c r="B5636" s="260">
        <v>5573</v>
      </c>
      <c r="C5636" s="259">
        <v>77.143721317653089</v>
      </c>
    </row>
    <row r="5637" spans="2:3" x14ac:dyDescent="0.25">
      <c r="B5637" s="260">
        <v>5574</v>
      </c>
      <c r="C5637" s="259">
        <v>94.044315569026296</v>
      </c>
    </row>
    <row r="5638" spans="2:3" x14ac:dyDescent="0.25">
      <c r="B5638" s="260">
        <v>5575</v>
      </c>
      <c r="C5638" s="259">
        <v>103.92600507920221</v>
      </c>
    </row>
    <row r="5639" spans="2:3" x14ac:dyDescent="0.25">
      <c r="B5639" s="260">
        <v>5576</v>
      </c>
      <c r="C5639" s="259">
        <v>145.98228358934193</v>
      </c>
    </row>
    <row r="5640" spans="2:3" x14ac:dyDescent="0.25">
      <c r="B5640" s="260">
        <v>5577</v>
      </c>
      <c r="C5640" s="259">
        <v>132.20839071133292</v>
      </c>
    </row>
    <row r="5641" spans="2:3" x14ac:dyDescent="0.25">
      <c r="B5641" s="260">
        <v>5578</v>
      </c>
      <c r="C5641" s="259">
        <v>132.19368820895227</v>
      </c>
    </row>
    <row r="5642" spans="2:3" x14ac:dyDescent="0.25">
      <c r="B5642" s="260">
        <v>5579</v>
      </c>
      <c r="C5642" s="259">
        <v>120.78869412059699</v>
      </c>
    </row>
    <row r="5643" spans="2:3" x14ac:dyDescent="0.25">
      <c r="B5643" s="260">
        <v>5580</v>
      </c>
      <c r="C5643" s="259">
        <v>126.28607514610998</v>
      </c>
    </row>
    <row r="5644" spans="2:3" x14ac:dyDescent="0.25">
      <c r="B5644" s="260">
        <v>5581</v>
      </c>
      <c r="C5644" s="259">
        <v>132.91316978707471</v>
      </c>
    </row>
    <row r="5645" spans="2:3" x14ac:dyDescent="0.25">
      <c r="B5645" s="260">
        <v>5582</v>
      </c>
      <c r="C5645" s="259">
        <v>147.45150159086262</v>
      </c>
    </row>
    <row r="5646" spans="2:3" x14ac:dyDescent="0.25">
      <c r="B5646" s="260">
        <v>5583</v>
      </c>
      <c r="C5646" s="259">
        <v>124.11193734390621</v>
      </c>
    </row>
    <row r="5647" spans="2:3" x14ac:dyDescent="0.25">
      <c r="B5647" s="260">
        <v>5584</v>
      </c>
      <c r="C5647" s="259">
        <v>153.23798900023658</v>
      </c>
    </row>
    <row r="5648" spans="2:3" x14ac:dyDescent="0.25">
      <c r="B5648" s="260">
        <v>5585</v>
      </c>
      <c r="C5648" s="259">
        <v>76.049177109402024</v>
      </c>
    </row>
    <row r="5649" spans="2:3" x14ac:dyDescent="0.25">
      <c r="B5649" s="260">
        <v>5586</v>
      </c>
      <c r="C5649" s="259">
        <v>140.88473063894361</v>
      </c>
    </row>
    <row r="5650" spans="2:3" x14ac:dyDescent="0.25">
      <c r="B5650" s="260">
        <v>5587</v>
      </c>
      <c r="C5650" s="259">
        <v>144.85770001075448</v>
      </c>
    </row>
    <row r="5651" spans="2:3" x14ac:dyDescent="0.25">
      <c r="B5651" s="260">
        <v>5588</v>
      </c>
      <c r="C5651" s="259">
        <v>100.02988370932803</v>
      </c>
    </row>
    <row r="5652" spans="2:3" x14ac:dyDescent="0.25">
      <c r="B5652" s="260">
        <v>5589</v>
      </c>
      <c r="C5652" s="259">
        <v>85.391024457453696</v>
      </c>
    </row>
    <row r="5653" spans="2:3" x14ac:dyDescent="0.25">
      <c r="B5653" s="260">
        <v>5590</v>
      </c>
      <c r="C5653" s="259">
        <v>135.87318745845965</v>
      </c>
    </row>
    <row r="5654" spans="2:3" x14ac:dyDescent="0.25">
      <c r="B5654" s="260">
        <v>5591</v>
      </c>
      <c r="C5654" s="259">
        <v>104.81424728260316</v>
      </c>
    </row>
    <row r="5655" spans="2:3" x14ac:dyDescent="0.25">
      <c r="B5655" s="260">
        <v>5592</v>
      </c>
      <c r="C5655" s="259">
        <v>95.985355008954571</v>
      </c>
    </row>
    <row r="5656" spans="2:3" x14ac:dyDescent="0.25">
      <c r="B5656" s="260">
        <v>5593</v>
      </c>
      <c r="C5656" s="259">
        <v>134.61646678149322</v>
      </c>
    </row>
    <row r="5657" spans="2:3" x14ac:dyDescent="0.25">
      <c r="B5657" s="260">
        <v>5594</v>
      </c>
      <c r="C5657" s="259">
        <v>80.178362822413987</v>
      </c>
    </row>
    <row r="5658" spans="2:3" x14ac:dyDescent="0.25">
      <c r="B5658" s="260">
        <v>5595</v>
      </c>
      <c r="C5658" s="259">
        <v>113.70165984144842</v>
      </c>
    </row>
    <row r="5659" spans="2:3" x14ac:dyDescent="0.25">
      <c r="B5659" s="260">
        <v>5596</v>
      </c>
      <c r="C5659" s="259">
        <v>116.01326343147001</v>
      </c>
    </row>
    <row r="5660" spans="2:3" x14ac:dyDescent="0.25">
      <c r="B5660" s="260">
        <v>5597</v>
      </c>
      <c r="C5660" s="259">
        <v>144.32391284617583</v>
      </c>
    </row>
    <row r="5661" spans="2:3" x14ac:dyDescent="0.25">
      <c r="B5661" s="260">
        <v>5598</v>
      </c>
      <c r="C5661" s="259">
        <v>135.82216168749227</v>
      </c>
    </row>
    <row r="5662" spans="2:3" x14ac:dyDescent="0.25">
      <c r="B5662" s="260">
        <v>5599</v>
      </c>
      <c r="C5662" s="259">
        <v>119.69613423489352</v>
      </c>
    </row>
    <row r="5663" spans="2:3" x14ac:dyDescent="0.25">
      <c r="B5663" s="260">
        <v>5600</v>
      </c>
      <c r="C5663" s="259">
        <v>94.668881478330235</v>
      </c>
    </row>
    <row r="5664" spans="2:3" x14ac:dyDescent="0.25">
      <c r="B5664" s="260">
        <v>5601</v>
      </c>
      <c r="C5664" s="259">
        <v>100.82343237345627</v>
      </c>
    </row>
    <row r="5665" spans="2:3" x14ac:dyDescent="0.25">
      <c r="B5665" s="260">
        <v>5602</v>
      </c>
      <c r="C5665" s="259">
        <v>152.69794849170302</v>
      </c>
    </row>
    <row r="5666" spans="2:3" x14ac:dyDescent="0.25">
      <c r="B5666" s="260">
        <v>5603</v>
      </c>
      <c r="C5666" s="259">
        <v>112.16808015562522</v>
      </c>
    </row>
    <row r="5667" spans="2:3" x14ac:dyDescent="0.25">
      <c r="B5667" s="260">
        <v>5604</v>
      </c>
      <c r="C5667" s="259">
        <v>109.23170432178887</v>
      </c>
    </row>
    <row r="5668" spans="2:3" x14ac:dyDescent="0.25">
      <c r="B5668" s="260">
        <v>5605</v>
      </c>
      <c r="C5668" s="259">
        <v>110.67949233891022</v>
      </c>
    </row>
    <row r="5669" spans="2:3" x14ac:dyDescent="0.25">
      <c r="B5669" s="260">
        <v>5606</v>
      </c>
      <c r="C5669" s="259">
        <v>105.46759280387209</v>
      </c>
    </row>
    <row r="5670" spans="2:3" x14ac:dyDescent="0.25">
      <c r="B5670" s="260">
        <v>5607</v>
      </c>
      <c r="C5670" s="259">
        <v>124.23349034064861</v>
      </c>
    </row>
    <row r="5671" spans="2:3" x14ac:dyDescent="0.25">
      <c r="B5671" s="260">
        <v>5608</v>
      </c>
      <c r="C5671" s="259">
        <v>99.643976173019169</v>
      </c>
    </row>
    <row r="5672" spans="2:3" x14ac:dyDescent="0.25">
      <c r="B5672" s="260">
        <v>5609</v>
      </c>
      <c r="C5672" s="259">
        <v>179.02558649994276</v>
      </c>
    </row>
    <row r="5673" spans="2:3" x14ac:dyDescent="0.25">
      <c r="B5673" s="260">
        <v>5610</v>
      </c>
      <c r="C5673" s="259">
        <v>150.88717611957165</v>
      </c>
    </row>
    <row r="5674" spans="2:3" x14ac:dyDescent="0.25">
      <c r="B5674" s="260">
        <v>5611</v>
      </c>
      <c r="C5674" s="259">
        <v>128.67334809464759</v>
      </c>
    </row>
    <row r="5675" spans="2:3" x14ac:dyDescent="0.25">
      <c r="B5675" s="260">
        <v>5612</v>
      </c>
      <c r="C5675" s="259">
        <v>132.40551897944687</v>
      </c>
    </row>
    <row r="5676" spans="2:3" x14ac:dyDescent="0.25">
      <c r="B5676" s="260">
        <v>5613</v>
      </c>
      <c r="C5676" s="259">
        <v>135.10687766053169</v>
      </c>
    </row>
    <row r="5677" spans="2:3" x14ac:dyDescent="0.25">
      <c r="B5677" s="260">
        <v>5614</v>
      </c>
      <c r="C5677" s="259">
        <v>100.9967960321152</v>
      </c>
    </row>
    <row r="5678" spans="2:3" x14ac:dyDescent="0.25">
      <c r="B5678" s="260">
        <v>5615</v>
      </c>
      <c r="C5678" s="259">
        <v>124.34162319788491</v>
      </c>
    </row>
    <row r="5679" spans="2:3" x14ac:dyDescent="0.25">
      <c r="B5679" s="260">
        <v>5616</v>
      </c>
      <c r="C5679" s="259">
        <v>126.24185961983085</v>
      </c>
    </row>
    <row r="5680" spans="2:3" x14ac:dyDescent="0.25">
      <c r="B5680" s="260">
        <v>5617</v>
      </c>
      <c r="C5680" s="259">
        <v>119.32117014406195</v>
      </c>
    </row>
    <row r="5681" spans="2:3" x14ac:dyDescent="0.25">
      <c r="B5681" s="260">
        <v>5618</v>
      </c>
      <c r="C5681" s="259">
        <v>111.77105841730135</v>
      </c>
    </row>
    <row r="5682" spans="2:3" x14ac:dyDescent="0.25">
      <c r="B5682" s="260">
        <v>5619</v>
      </c>
      <c r="C5682" s="259">
        <v>141.81002342497766</v>
      </c>
    </row>
    <row r="5683" spans="2:3" x14ac:dyDescent="0.25">
      <c r="B5683" s="260">
        <v>5620</v>
      </c>
      <c r="C5683" s="259">
        <v>123.82339778256393</v>
      </c>
    </row>
    <row r="5684" spans="2:3" x14ac:dyDescent="0.25">
      <c r="B5684" s="260">
        <v>5621</v>
      </c>
      <c r="C5684" s="259">
        <v>140.76392963250194</v>
      </c>
    </row>
    <row r="5685" spans="2:3" x14ac:dyDescent="0.25">
      <c r="B5685" s="260">
        <v>5622</v>
      </c>
      <c r="C5685" s="259">
        <v>141.8613517585249</v>
      </c>
    </row>
    <row r="5686" spans="2:3" x14ac:dyDescent="0.25">
      <c r="B5686" s="260">
        <v>5623</v>
      </c>
      <c r="C5686" s="259">
        <v>135.78247904050181</v>
      </c>
    </row>
    <row r="5687" spans="2:3" x14ac:dyDescent="0.25">
      <c r="B5687" s="260">
        <v>5624</v>
      </c>
      <c r="C5687" s="259">
        <v>130.80996751696483</v>
      </c>
    </row>
    <row r="5688" spans="2:3" x14ac:dyDescent="0.25">
      <c r="B5688" s="260">
        <v>5625</v>
      </c>
      <c r="C5688" s="259">
        <v>108.64401012406169</v>
      </c>
    </row>
    <row r="5689" spans="2:3" x14ac:dyDescent="0.25">
      <c r="B5689" s="260">
        <v>5626</v>
      </c>
      <c r="C5689" s="259">
        <v>120.4522104435711</v>
      </c>
    </row>
    <row r="5690" spans="2:3" x14ac:dyDescent="0.25">
      <c r="B5690" s="260">
        <v>5627</v>
      </c>
      <c r="C5690" s="259">
        <v>122.40099443322541</v>
      </c>
    </row>
    <row r="5691" spans="2:3" x14ac:dyDescent="0.25">
      <c r="B5691" s="260">
        <v>5628</v>
      </c>
      <c r="C5691" s="259">
        <v>125.41949290839102</v>
      </c>
    </row>
    <row r="5692" spans="2:3" x14ac:dyDescent="0.25">
      <c r="B5692" s="260">
        <v>5629</v>
      </c>
      <c r="C5692" s="259">
        <v>165.82168359548524</v>
      </c>
    </row>
    <row r="5693" spans="2:3" x14ac:dyDescent="0.25">
      <c r="B5693" s="260">
        <v>5630</v>
      </c>
      <c r="C5693" s="259">
        <v>129.78786243821199</v>
      </c>
    </row>
    <row r="5694" spans="2:3" x14ac:dyDescent="0.25">
      <c r="B5694" s="260">
        <v>5631</v>
      </c>
      <c r="C5694" s="259">
        <v>143.81050145053277</v>
      </c>
    </row>
    <row r="5695" spans="2:3" x14ac:dyDescent="0.25">
      <c r="B5695" s="260">
        <v>5632</v>
      </c>
      <c r="C5695" s="259">
        <v>113.38790317617321</v>
      </c>
    </row>
    <row r="5696" spans="2:3" x14ac:dyDescent="0.25">
      <c r="B5696" s="260">
        <v>5633</v>
      </c>
      <c r="C5696" s="259">
        <v>180.09736843244917</v>
      </c>
    </row>
    <row r="5697" spans="2:3" x14ac:dyDescent="0.25">
      <c r="B5697" s="260">
        <v>5634</v>
      </c>
      <c r="C5697" s="259">
        <v>99.483235664729975</v>
      </c>
    </row>
    <row r="5698" spans="2:3" x14ac:dyDescent="0.25">
      <c r="B5698" s="260">
        <v>5635</v>
      </c>
      <c r="C5698" s="259">
        <v>130.83838639842139</v>
      </c>
    </row>
    <row r="5699" spans="2:3" x14ac:dyDescent="0.25">
      <c r="B5699" s="260">
        <v>5636</v>
      </c>
      <c r="C5699" s="259">
        <v>121.61045566331271</v>
      </c>
    </row>
    <row r="5700" spans="2:3" x14ac:dyDescent="0.25">
      <c r="B5700" s="260">
        <v>5637</v>
      </c>
      <c r="C5700" s="259">
        <v>99.863487664304273</v>
      </c>
    </row>
    <row r="5701" spans="2:3" x14ac:dyDescent="0.25">
      <c r="B5701" s="260">
        <v>5638</v>
      </c>
      <c r="C5701" s="259">
        <v>104.90122531977445</v>
      </c>
    </row>
    <row r="5702" spans="2:3" x14ac:dyDescent="0.25">
      <c r="B5702" s="260">
        <v>5639</v>
      </c>
      <c r="C5702" s="259">
        <v>108.78247254494985</v>
      </c>
    </row>
    <row r="5703" spans="2:3" x14ac:dyDescent="0.25">
      <c r="B5703" s="260">
        <v>5640</v>
      </c>
      <c r="C5703" s="259">
        <v>116.63940160597178</v>
      </c>
    </row>
    <row r="5704" spans="2:3" x14ac:dyDescent="0.25">
      <c r="B5704" s="260">
        <v>5641</v>
      </c>
      <c r="C5704" s="259">
        <v>142.70112080298532</v>
      </c>
    </row>
    <row r="5705" spans="2:3" x14ac:dyDescent="0.25">
      <c r="B5705" s="260">
        <v>5642</v>
      </c>
      <c r="C5705" s="259">
        <v>95.800288147102975</v>
      </c>
    </row>
    <row r="5706" spans="2:3" x14ac:dyDescent="0.25">
      <c r="B5706" s="260">
        <v>5643</v>
      </c>
      <c r="C5706" s="259">
        <v>117.83096071658677</v>
      </c>
    </row>
    <row r="5707" spans="2:3" x14ac:dyDescent="0.25">
      <c r="B5707" s="260">
        <v>5644</v>
      </c>
      <c r="C5707" s="259">
        <v>121.29046503193344</v>
      </c>
    </row>
    <row r="5708" spans="2:3" x14ac:dyDescent="0.25">
      <c r="B5708" s="260">
        <v>5645</v>
      </c>
      <c r="C5708" s="259">
        <v>128.35528049332748</v>
      </c>
    </row>
    <row r="5709" spans="2:3" x14ac:dyDescent="0.25">
      <c r="B5709" s="260">
        <v>5646</v>
      </c>
      <c r="C5709" s="259">
        <v>84.680609884316226</v>
      </c>
    </row>
    <row r="5710" spans="2:3" x14ac:dyDescent="0.25">
      <c r="B5710" s="260">
        <v>5647</v>
      </c>
      <c r="C5710" s="259">
        <v>143.78774417830519</v>
      </c>
    </row>
    <row r="5711" spans="2:3" x14ac:dyDescent="0.25">
      <c r="B5711" s="260">
        <v>5648</v>
      </c>
      <c r="C5711" s="259">
        <v>108.99965417357758</v>
      </c>
    </row>
    <row r="5712" spans="2:3" x14ac:dyDescent="0.25">
      <c r="B5712" s="260">
        <v>5649</v>
      </c>
      <c r="C5712" s="259">
        <v>137.24055363861086</v>
      </c>
    </row>
    <row r="5713" spans="2:3" x14ac:dyDescent="0.25">
      <c r="B5713" s="260">
        <v>5650</v>
      </c>
      <c r="C5713" s="259">
        <v>130.51152253293705</v>
      </c>
    </row>
    <row r="5714" spans="2:3" x14ac:dyDescent="0.25">
      <c r="B5714" s="260">
        <v>5651</v>
      </c>
      <c r="C5714" s="259">
        <v>127.00921926978229</v>
      </c>
    </row>
    <row r="5715" spans="2:3" x14ac:dyDescent="0.25">
      <c r="B5715" s="260">
        <v>5652</v>
      </c>
      <c r="C5715" s="259">
        <v>129.84554685427369</v>
      </c>
    </row>
    <row r="5716" spans="2:3" x14ac:dyDescent="0.25">
      <c r="B5716" s="260">
        <v>5653</v>
      </c>
      <c r="C5716" s="259">
        <v>131.36865028081559</v>
      </c>
    </row>
    <row r="5717" spans="2:3" x14ac:dyDescent="0.25">
      <c r="B5717" s="260">
        <v>5654</v>
      </c>
      <c r="C5717" s="259">
        <v>78.440269469048175</v>
      </c>
    </row>
    <row r="5718" spans="2:3" x14ac:dyDescent="0.25">
      <c r="B5718" s="260">
        <v>5655</v>
      </c>
      <c r="C5718" s="259">
        <v>141.0454615609039</v>
      </c>
    </row>
    <row r="5719" spans="2:3" x14ac:dyDescent="0.25">
      <c r="B5719" s="260">
        <v>5656</v>
      </c>
      <c r="C5719" s="259">
        <v>81.86606550507183</v>
      </c>
    </row>
    <row r="5720" spans="2:3" x14ac:dyDescent="0.25">
      <c r="B5720" s="260">
        <v>5657</v>
      </c>
      <c r="C5720" s="259">
        <v>128.42667349355051</v>
      </c>
    </row>
    <row r="5721" spans="2:3" x14ac:dyDescent="0.25">
      <c r="B5721" s="260">
        <v>5658</v>
      </c>
      <c r="C5721" s="259">
        <v>108.11191352925272</v>
      </c>
    </row>
    <row r="5722" spans="2:3" x14ac:dyDescent="0.25">
      <c r="B5722" s="260">
        <v>5659</v>
      </c>
      <c r="C5722" s="259">
        <v>140.61356789674437</v>
      </c>
    </row>
    <row r="5723" spans="2:3" x14ac:dyDescent="0.25">
      <c r="B5723" s="260">
        <v>5660</v>
      </c>
      <c r="C5723" s="259">
        <v>103.29664275939707</v>
      </c>
    </row>
    <row r="5724" spans="2:3" x14ac:dyDescent="0.25">
      <c r="B5724" s="260">
        <v>5661</v>
      </c>
      <c r="C5724" s="259">
        <v>146.38281952133448</v>
      </c>
    </row>
    <row r="5725" spans="2:3" x14ac:dyDescent="0.25">
      <c r="B5725" s="260">
        <v>5662</v>
      </c>
      <c r="C5725" s="259">
        <v>122.50814624875409</v>
      </c>
    </row>
    <row r="5726" spans="2:3" x14ac:dyDescent="0.25">
      <c r="B5726" s="260">
        <v>5663</v>
      </c>
      <c r="C5726" s="259">
        <v>176.09067528938473</v>
      </c>
    </row>
    <row r="5727" spans="2:3" x14ac:dyDescent="0.25">
      <c r="B5727" s="260">
        <v>5664</v>
      </c>
      <c r="C5727" s="259">
        <v>72.689492112000565</v>
      </c>
    </row>
    <row r="5728" spans="2:3" x14ac:dyDescent="0.25">
      <c r="B5728" s="260">
        <v>5665</v>
      </c>
      <c r="C5728" s="259">
        <v>109.80639495026631</v>
      </c>
    </row>
    <row r="5729" spans="2:3" x14ac:dyDescent="0.25">
      <c r="B5729" s="260">
        <v>5666</v>
      </c>
      <c r="C5729" s="259">
        <v>134.6212102321183</v>
      </c>
    </row>
    <row r="5730" spans="2:3" x14ac:dyDescent="0.25">
      <c r="B5730" s="260">
        <v>5667</v>
      </c>
      <c r="C5730" s="259">
        <v>168.7707534271976</v>
      </c>
    </row>
    <row r="5731" spans="2:3" x14ac:dyDescent="0.25">
      <c r="B5731" s="260">
        <v>5668</v>
      </c>
      <c r="C5731" s="259">
        <v>122.75907538042877</v>
      </c>
    </row>
    <row r="5732" spans="2:3" x14ac:dyDescent="0.25">
      <c r="B5732" s="260">
        <v>5669</v>
      </c>
      <c r="C5732" s="259">
        <v>148.32551088454125</v>
      </c>
    </row>
    <row r="5733" spans="2:3" x14ac:dyDescent="0.25">
      <c r="B5733" s="260">
        <v>5670</v>
      </c>
      <c r="C5733" s="259">
        <v>128.64219961852484</v>
      </c>
    </row>
    <row r="5734" spans="2:3" x14ac:dyDescent="0.25">
      <c r="B5734" s="260">
        <v>5671</v>
      </c>
      <c r="C5734" s="259">
        <v>77.336805575081641</v>
      </c>
    </row>
    <row r="5735" spans="2:3" x14ac:dyDescent="0.25">
      <c r="B5735" s="260">
        <v>5672</v>
      </c>
      <c r="C5735" s="259">
        <v>138.01902756346283</v>
      </c>
    </row>
    <row r="5736" spans="2:3" x14ac:dyDescent="0.25">
      <c r="B5736" s="260">
        <v>5673</v>
      </c>
      <c r="C5736" s="259">
        <v>115.55221937787994</v>
      </c>
    </row>
    <row r="5737" spans="2:3" x14ac:dyDescent="0.25">
      <c r="B5737" s="260">
        <v>5674</v>
      </c>
      <c r="C5737" s="259">
        <v>117.04952457862528</v>
      </c>
    </row>
    <row r="5738" spans="2:3" x14ac:dyDescent="0.25">
      <c r="B5738" s="260">
        <v>5675</v>
      </c>
      <c r="C5738" s="259">
        <v>119.4024624040038</v>
      </c>
    </row>
    <row r="5739" spans="2:3" x14ac:dyDescent="0.25">
      <c r="B5739" s="260">
        <v>5676</v>
      </c>
      <c r="C5739" s="259">
        <v>126.94727876464459</v>
      </c>
    </row>
    <row r="5740" spans="2:3" x14ac:dyDescent="0.25">
      <c r="B5740" s="260">
        <v>5677</v>
      </c>
      <c r="C5740" s="259">
        <v>111.88379120772179</v>
      </c>
    </row>
    <row r="5741" spans="2:3" x14ac:dyDescent="0.25">
      <c r="B5741" s="260">
        <v>5678</v>
      </c>
      <c r="C5741" s="259">
        <v>101.31435448176093</v>
      </c>
    </row>
    <row r="5742" spans="2:3" x14ac:dyDescent="0.25">
      <c r="B5742" s="260">
        <v>5679</v>
      </c>
      <c r="C5742" s="259">
        <v>78.644048893123966</v>
      </c>
    </row>
    <row r="5743" spans="2:3" x14ac:dyDescent="0.25">
      <c r="B5743" s="260">
        <v>5680</v>
      </c>
      <c r="C5743" s="259">
        <v>119.78223791935858</v>
      </c>
    </row>
    <row r="5744" spans="2:3" x14ac:dyDescent="0.25">
      <c r="B5744" s="260">
        <v>5681</v>
      </c>
      <c r="C5744" s="259">
        <v>84.728202829143569</v>
      </c>
    </row>
    <row r="5745" spans="2:3" x14ac:dyDescent="0.25">
      <c r="B5745" s="260">
        <v>5682</v>
      </c>
      <c r="C5745" s="259">
        <v>143.7917940738007</v>
      </c>
    </row>
    <row r="5746" spans="2:3" x14ac:dyDescent="0.25">
      <c r="B5746" s="260">
        <v>5683</v>
      </c>
      <c r="C5746" s="259">
        <v>116.58213396731266</v>
      </c>
    </row>
    <row r="5747" spans="2:3" x14ac:dyDescent="0.25">
      <c r="B5747" s="260">
        <v>5684</v>
      </c>
      <c r="C5747" s="259">
        <v>116.77423462985921</v>
      </c>
    </row>
    <row r="5748" spans="2:3" x14ac:dyDescent="0.25">
      <c r="B5748" s="260">
        <v>5685</v>
      </c>
      <c r="C5748" s="259">
        <v>155.4228621390489</v>
      </c>
    </row>
    <row r="5749" spans="2:3" x14ac:dyDescent="0.25">
      <c r="B5749" s="260">
        <v>5686</v>
      </c>
      <c r="C5749" s="259">
        <v>117.20028216332254</v>
      </c>
    </row>
    <row r="5750" spans="2:3" x14ac:dyDescent="0.25">
      <c r="B5750" s="260">
        <v>5687</v>
      </c>
      <c r="C5750" s="259">
        <v>105.21412471540263</v>
      </c>
    </row>
    <row r="5751" spans="2:3" x14ac:dyDescent="0.25">
      <c r="B5751" s="260">
        <v>5688</v>
      </c>
      <c r="C5751" s="259">
        <v>140.69849645815381</v>
      </c>
    </row>
    <row r="5752" spans="2:3" x14ac:dyDescent="0.25">
      <c r="B5752" s="260">
        <v>5689</v>
      </c>
      <c r="C5752" s="259">
        <v>120.65612466131975</v>
      </c>
    </row>
    <row r="5753" spans="2:3" x14ac:dyDescent="0.25">
      <c r="B5753" s="260">
        <v>5690</v>
      </c>
      <c r="C5753" s="259">
        <v>127.93705778831985</v>
      </c>
    </row>
    <row r="5754" spans="2:3" x14ac:dyDescent="0.25">
      <c r="B5754" s="260">
        <v>5691</v>
      </c>
      <c r="C5754" s="259">
        <v>111.72461674937439</v>
      </c>
    </row>
    <row r="5755" spans="2:3" x14ac:dyDescent="0.25">
      <c r="B5755" s="260">
        <v>5692</v>
      </c>
      <c r="C5755" s="259">
        <v>111.65924794516908</v>
      </c>
    </row>
    <row r="5756" spans="2:3" x14ac:dyDescent="0.25">
      <c r="B5756" s="260">
        <v>5693</v>
      </c>
      <c r="C5756" s="259">
        <v>127.0961494645103</v>
      </c>
    </row>
    <row r="5757" spans="2:3" x14ac:dyDescent="0.25">
      <c r="B5757" s="260">
        <v>5694</v>
      </c>
      <c r="C5757" s="259">
        <v>147.9311999971932</v>
      </c>
    </row>
    <row r="5758" spans="2:3" x14ac:dyDescent="0.25">
      <c r="B5758" s="260">
        <v>5695</v>
      </c>
      <c r="C5758" s="259">
        <v>131.01395610849085</v>
      </c>
    </row>
    <row r="5759" spans="2:3" x14ac:dyDescent="0.25">
      <c r="B5759" s="260">
        <v>5696</v>
      </c>
      <c r="C5759" s="259">
        <v>106.54228045233137</v>
      </c>
    </row>
    <row r="5760" spans="2:3" x14ac:dyDescent="0.25">
      <c r="B5760" s="260">
        <v>5697</v>
      </c>
      <c r="C5760" s="259">
        <v>140.17227608524013</v>
      </c>
    </row>
    <row r="5761" spans="2:3" x14ac:dyDescent="0.25">
      <c r="B5761" s="260">
        <v>5698</v>
      </c>
      <c r="C5761" s="259">
        <v>95.188801069979633</v>
      </c>
    </row>
    <row r="5762" spans="2:3" x14ac:dyDescent="0.25">
      <c r="B5762" s="260">
        <v>5699</v>
      </c>
      <c r="C5762" s="259">
        <v>122.10172238888731</v>
      </c>
    </row>
    <row r="5763" spans="2:3" x14ac:dyDescent="0.25">
      <c r="B5763" s="260">
        <v>5700</v>
      </c>
      <c r="C5763" s="259">
        <v>91.216655346935056</v>
      </c>
    </row>
    <row r="5764" spans="2:3" x14ac:dyDescent="0.25">
      <c r="B5764" s="260">
        <v>5701</v>
      </c>
      <c r="C5764" s="259">
        <v>141.23499721749624</v>
      </c>
    </row>
    <row r="5765" spans="2:3" x14ac:dyDescent="0.25">
      <c r="B5765" s="260">
        <v>5702</v>
      </c>
      <c r="C5765" s="259">
        <v>127.54819400921996</v>
      </c>
    </row>
    <row r="5766" spans="2:3" x14ac:dyDescent="0.25">
      <c r="B5766" s="260">
        <v>5703</v>
      </c>
      <c r="C5766" s="259">
        <v>113.12774690453308</v>
      </c>
    </row>
    <row r="5767" spans="2:3" x14ac:dyDescent="0.25">
      <c r="B5767" s="260">
        <v>5704</v>
      </c>
      <c r="C5767" s="259">
        <v>123.86694554662405</v>
      </c>
    </row>
    <row r="5768" spans="2:3" x14ac:dyDescent="0.25">
      <c r="B5768" s="260">
        <v>5705</v>
      </c>
      <c r="C5768" s="259">
        <v>160.88548510815031</v>
      </c>
    </row>
    <row r="5769" spans="2:3" x14ac:dyDescent="0.25">
      <c r="B5769" s="260">
        <v>5706</v>
      </c>
      <c r="C5769" s="259">
        <v>150.44124073791363</v>
      </c>
    </row>
    <row r="5770" spans="2:3" x14ac:dyDescent="0.25">
      <c r="B5770" s="260">
        <v>5707</v>
      </c>
      <c r="C5770" s="259">
        <v>140.61329212638759</v>
      </c>
    </row>
    <row r="5771" spans="2:3" x14ac:dyDescent="0.25">
      <c r="B5771" s="260">
        <v>5708</v>
      </c>
      <c r="C5771" s="259">
        <v>118.01450549029629</v>
      </c>
    </row>
    <row r="5772" spans="2:3" x14ac:dyDescent="0.25">
      <c r="B5772" s="260">
        <v>5709</v>
      </c>
      <c r="C5772" s="259">
        <v>149.07607631288013</v>
      </c>
    </row>
    <row r="5773" spans="2:3" x14ac:dyDescent="0.25">
      <c r="B5773" s="260">
        <v>5710</v>
      </c>
      <c r="C5773" s="259">
        <v>104.53346407947788</v>
      </c>
    </row>
    <row r="5774" spans="2:3" x14ac:dyDescent="0.25">
      <c r="B5774" s="260">
        <v>5711</v>
      </c>
      <c r="C5774" s="259">
        <v>112.05391940630965</v>
      </c>
    </row>
    <row r="5775" spans="2:3" x14ac:dyDescent="0.25">
      <c r="B5775" s="260">
        <v>5712</v>
      </c>
      <c r="C5775" s="259">
        <v>118.5595272689901</v>
      </c>
    </row>
    <row r="5776" spans="2:3" x14ac:dyDescent="0.25">
      <c r="B5776" s="260">
        <v>5713</v>
      </c>
      <c r="C5776" s="259">
        <v>152.28772049671795</v>
      </c>
    </row>
    <row r="5777" spans="2:3" x14ac:dyDescent="0.25">
      <c r="B5777" s="260">
        <v>5714</v>
      </c>
      <c r="C5777" s="259">
        <v>94.760217773840239</v>
      </c>
    </row>
    <row r="5778" spans="2:3" x14ac:dyDescent="0.25">
      <c r="B5778" s="260">
        <v>5715</v>
      </c>
      <c r="C5778" s="259">
        <v>157.63416447897993</v>
      </c>
    </row>
    <row r="5779" spans="2:3" x14ac:dyDescent="0.25">
      <c r="B5779" s="260">
        <v>5716</v>
      </c>
      <c r="C5779" s="259">
        <v>137.65170361783819</v>
      </c>
    </row>
    <row r="5780" spans="2:3" x14ac:dyDescent="0.25">
      <c r="B5780" s="260">
        <v>5717</v>
      </c>
      <c r="C5780" s="259">
        <v>124.35243694610233</v>
      </c>
    </row>
    <row r="5781" spans="2:3" x14ac:dyDescent="0.25">
      <c r="B5781" s="260">
        <v>5718</v>
      </c>
      <c r="C5781" s="259">
        <v>164.33979062558922</v>
      </c>
    </row>
    <row r="5782" spans="2:3" x14ac:dyDescent="0.25">
      <c r="B5782" s="260">
        <v>5719</v>
      </c>
      <c r="C5782" s="259">
        <v>110.63139763279186</v>
      </c>
    </row>
    <row r="5783" spans="2:3" x14ac:dyDescent="0.25">
      <c r="B5783" s="260">
        <v>5720</v>
      </c>
      <c r="C5783" s="259">
        <v>128.06109210691892</v>
      </c>
    </row>
    <row r="5784" spans="2:3" x14ac:dyDescent="0.25">
      <c r="B5784" s="260">
        <v>5721</v>
      </c>
      <c r="C5784" s="259">
        <v>114.04618354548664</v>
      </c>
    </row>
    <row r="5785" spans="2:3" x14ac:dyDescent="0.25">
      <c r="B5785" s="260">
        <v>5722</v>
      </c>
      <c r="C5785" s="259">
        <v>110.59431687371017</v>
      </c>
    </row>
    <row r="5786" spans="2:3" x14ac:dyDescent="0.25">
      <c r="B5786" s="260">
        <v>5723</v>
      </c>
      <c r="C5786" s="259">
        <v>116.53881349290131</v>
      </c>
    </row>
    <row r="5787" spans="2:3" x14ac:dyDescent="0.25">
      <c r="B5787" s="260">
        <v>5724</v>
      </c>
      <c r="C5787" s="259">
        <v>102.89790710881248</v>
      </c>
    </row>
    <row r="5788" spans="2:3" x14ac:dyDescent="0.25">
      <c r="B5788" s="260">
        <v>5725</v>
      </c>
      <c r="C5788" s="259">
        <v>122.75163015473501</v>
      </c>
    </row>
    <row r="5789" spans="2:3" x14ac:dyDescent="0.25">
      <c r="B5789" s="260">
        <v>5726</v>
      </c>
      <c r="C5789" s="259">
        <v>98.027650559829226</v>
      </c>
    </row>
    <row r="5790" spans="2:3" x14ac:dyDescent="0.25">
      <c r="B5790" s="260">
        <v>5727</v>
      </c>
      <c r="C5790" s="259">
        <v>136.0929674180417</v>
      </c>
    </row>
    <row r="5791" spans="2:3" x14ac:dyDescent="0.25">
      <c r="B5791" s="260">
        <v>5728</v>
      </c>
      <c r="C5791" s="259">
        <v>131.96924460728266</v>
      </c>
    </row>
    <row r="5792" spans="2:3" x14ac:dyDescent="0.25">
      <c r="B5792" s="260">
        <v>5729</v>
      </c>
      <c r="C5792" s="259">
        <v>109.94266042810936</v>
      </c>
    </row>
    <row r="5793" spans="2:3" x14ac:dyDescent="0.25">
      <c r="B5793" s="260">
        <v>5730</v>
      </c>
      <c r="C5793" s="259">
        <v>138.76994916317867</v>
      </c>
    </row>
    <row r="5794" spans="2:3" x14ac:dyDescent="0.25">
      <c r="B5794" s="260">
        <v>5731</v>
      </c>
      <c r="C5794" s="259">
        <v>104.83257635447563</v>
      </c>
    </row>
    <row r="5795" spans="2:3" x14ac:dyDescent="0.25">
      <c r="B5795" s="260">
        <v>5732</v>
      </c>
      <c r="C5795" s="259">
        <v>81.971985927874144</v>
      </c>
    </row>
    <row r="5796" spans="2:3" x14ac:dyDescent="0.25">
      <c r="B5796" s="260">
        <v>5733</v>
      </c>
      <c r="C5796" s="259">
        <v>125.97360532417979</v>
      </c>
    </row>
    <row r="5797" spans="2:3" x14ac:dyDescent="0.25">
      <c r="B5797" s="260">
        <v>5734</v>
      </c>
      <c r="C5797" s="259">
        <v>141.63501937728211</v>
      </c>
    </row>
    <row r="5798" spans="2:3" x14ac:dyDescent="0.25">
      <c r="B5798" s="260">
        <v>5735</v>
      </c>
      <c r="C5798" s="259">
        <v>123.18365456473488</v>
      </c>
    </row>
    <row r="5799" spans="2:3" x14ac:dyDescent="0.25">
      <c r="B5799" s="260">
        <v>5736</v>
      </c>
      <c r="C5799" s="259">
        <v>134.43943747092322</v>
      </c>
    </row>
    <row r="5800" spans="2:3" x14ac:dyDescent="0.25">
      <c r="B5800" s="260">
        <v>5737</v>
      </c>
      <c r="C5800" s="259">
        <v>118.2947880646728</v>
      </c>
    </row>
    <row r="5801" spans="2:3" x14ac:dyDescent="0.25">
      <c r="B5801" s="260">
        <v>5738</v>
      </c>
      <c r="C5801" s="259">
        <v>148.76246352226562</v>
      </c>
    </row>
    <row r="5802" spans="2:3" x14ac:dyDescent="0.25">
      <c r="B5802" s="260">
        <v>5739</v>
      </c>
      <c r="C5802" s="259">
        <v>93.702020012334259</v>
      </c>
    </row>
    <row r="5803" spans="2:3" x14ac:dyDescent="0.25">
      <c r="B5803" s="260">
        <v>5740</v>
      </c>
      <c r="C5803" s="259">
        <v>113.28971598311117</v>
      </c>
    </row>
    <row r="5804" spans="2:3" x14ac:dyDescent="0.25">
      <c r="B5804" s="260">
        <v>5741</v>
      </c>
      <c r="C5804" s="259">
        <v>133.54457543306174</v>
      </c>
    </row>
    <row r="5805" spans="2:3" x14ac:dyDescent="0.25">
      <c r="B5805" s="260">
        <v>5742</v>
      </c>
      <c r="C5805" s="259">
        <v>146.0234396540647</v>
      </c>
    </row>
    <row r="5806" spans="2:3" x14ac:dyDescent="0.25">
      <c r="B5806" s="260">
        <v>5743</v>
      </c>
      <c r="C5806" s="259">
        <v>143.31998268197799</v>
      </c>
    </row>
    <row r="5807" spans="2:3" x14ac:dyDescent="0.25">
      <c r="B5807" s="260">
        <v>5744</v>
      </c>
      <c r="C5807" s="259">
        <v>109.39640075090446</v>
      </c>
    </row>
    <row r="5808" spans="2:3" x14ac:dyDescent="0.25">
      <c r="B5808" s="260">
        <v>5745</v>
      </c>
      <c r="C5808" s="259">
        <v>71.488482285997392</v>
      </c>
    </row>
    <row r="5809" spans="2:3" x14ac:dyDescent="0.25">
      <c r="B5809" s="260">
        <v>5746</v>
      </c>
      <c r="C5809" s="259">
        <v>125.33379248405629</v>
      </c>
    </row>
    <row r="5810" spans="2:3" x14ac:dyDescent="0.25">
      <c r="B5810" s="260">
        <v>5747</v>
      </c>
      <c r="C5810" s="259">
        <v>130.30859527499794</v>
      </c>
    </row>
    <row r="5811" spans="2:3" x14ac:dyDescent="0.25">
      <c r="B5811" s="260">
        <v>5748</v>
      </c>
      <c r="C5811" s="259">
        <v>86.536850602125611</v>
      </c>
    </row>
    <row r="5812" spans="2:3" x14ac:dyDescent="0.25">
      <c r="B5812" s="260">
        <v>5749</v>
      </c>
      <c r="C5812" s="259">
        <v>109.75089005220067</v>
      </c>
    </row>
    <row r="5813" spans="2:3" x14ac:dyDescent="0.25">
      <c r="B5813" s="260">
        <v>5750</v>
      </c>
      <c r="C5813" s="259">
        <v>84.208033708491101</v>
      </c>
    </row>
    <row r="5814" spans="2:3" x14ac:dyDescent="0.25">
      <c r="B5814" s="260">
        <v>5751</v>
      </c>
      <c r="C5814" s="259">
        <v>87.992218380891003</v>
      </c>
    </row>
    <row r="5815" spans="2:3" x14ac:dyDescent="0.25">
      <c r="B5815" s="260">
        <v>5752</v>
      </c>
      <c r="C5815" s="259">
        <v>158.30405285493455</v>
      </c>
    </row>
    <row r="5816" spans="2:3" x14ac:dyDescent="0.25">
      <c r="B5816" s="260">
        <v>5753</v>
      </c>
      <c r="C5816" s="259">
        <v>81.796982943799932</v>
      </c>
    </row>
    <row r="5817" spans="2:3" x14ac:dyDescent="0.25">
      <c r="B5817" s="260">
        <v>5754</v>
      </c>
      <c r="C5817" s="259">
        <v>85.260788915441893</v>
      </c>
    </row>
    <row r="5818" spans="2:3" x14ac:dyDescent="0.25">
      <c r="B5818" s="260">
        <v>5755</v>
      </c>
      <c r="C5818" s="259">
        <v>97.557302558447802</v>
      </c>
    </row>
    <row r="5819" spans="2:3" x14ac:dyDescent="0.25">
      <c r="B5819" s="260">
        <v>5756</v>
      </c>
      <c r="C5819" s="259">
        <v>98.916013132425178</v>
      </c>
    </row>
    <row r="5820" spans="2:3" x14ac:dyDescent="0.25">
      <c r="B5820" s="260">
        <v>5757</v>
      </c>
      <c r="C5820" s="259">
        <v>118.08500027900863</v>
      </c>
    </row>
    <row r="5821" spans="2:3" x14ac:dyDescent="0.25">
      <c r="B5821" s="260">
        <v>5758</v>
      </c>
      <c r="C5821" s="259">
        <v>134.23362604561603</v>
      </c>
    </row>
    <row r="5822" spans="2:3" x14ac:dyDescent="0.25">
      <c r="B5822" s="260">
        <v>5759</v>
      </c>
      <c r="C5822" s="259">
        <v>95.305030564119477</v>
      </c>
    </row>
    <row r="5823" spans="2:3" x14ac:dyDescent="0.25">
      <c r="B5823" s="260">
        <v>5760</v>
      </c>
      <c r="C5823" s="259">
        <v>109.91846628373142</v>
      </c>
    </row>
    <row r="5824" spans="2:3" x14ac:dyDescent="0.25">
      <c r="B5824" s="260">
        <v>5761</v>
      </c>
      <c r="C5824" s="259">
        <v>99.595019307916431</v>
      </c>
    </row>
    <row r="5825" spans="2:3" x14ac:dyDescent="0.25">
      <c r="B5825" s="260">
        <v>5762</v>
      </c>
      <c r="C5825" s="259">
        <v>135.1645106520148</v>
      </c>
    </row>
    <row r="5826" spans="2:3" x14ac:dyDescent="0.25">
      <c r="B5826" s="260">
        <v>5763</v>
      </c>
      <c r="C5826" s="259">
        <v>118.04927065396869</v>
      </c>
    </row>
    <row r="5827" spans="2:3" x14ac:dyDescent="0.25">
      <c r="B5827" s="260">
        <v>5764</v>
      </c>
      <c r="C5827" s="259">
        <v>163.59063877118999</v>
      </c>
    </row>
    <row r="5828" spans="2:3" x14ac:dyDescent="0.25">
      <c r="B5828" s="260">
        <v>5765</v>
      </c>
      <c r="C5828" s="259">
        <v>122.16194868675103</v>
      </c>
    </row>
    <row r="5829" spans="2:3" x14ac:dyDescent="0.25">
      <c r="B5829" s="260">
        <v>5766</v>
      </c>
      <c r="C5829" s="259">
        <v>118.5858645455672</v>
      </c>
    </row>
    <row r="5830" spans="2:3" x14ac:dyDescent="0.25">
      <c r="B5830" s="260">
        <v>5767</v>
      </c>
      <c r="C5830" s="259">
        <v>132.57369720201348</v>
      </c>
    </row>
    <row r="5831" spans="2:3" x14ac:dyDescent="0.25">
      <c r="B5831" s="260">
        <v>5768</v>
      </c>
      <c r="C5831" s="259">
        <v>126.48240078003913</v>
      </c>
    </row>
    <row r="5832" spans="2:3" x14ac:dyDescent="0.25">
      <c r="B5832" s="260">
        <v>5769</v>
      </c>
      <c r="C5832" s="259">
        <v>181.02747034710936</v>
      </c>
    </row>
    <row r="5833" spans="2:3" x14ac:dyDescent="0.25">
      <c r="B5833" s="260">
        <v>5770</v>
      </c>
      <c r="C5833" s="259">
        <v>115.7715911360776</v>
      </c>
    </row>
    <row r="5834" spans="2:3" x14ac:dyDescent="0.25">
      <c r="B5834" s="260">
        <v>5771</v>
      </c>
      <c r="C5834" s="259">
        <v>125.6494211044722</v>
      </c>
    </row>
    <row r="5835" spans="2:3" x14ac:dyDescent="0.25">
      <c r="B5835" s="260">
        <v>5772</v>
      </c>
      <c r="C5835" s="259">
        <v>102.25929689023543</v>
      </c>
    </row>
    <row r="5836" spans="2:3" x14ac:dyDescent="0.25">
      <c r="B5836" s="260">
        <v>5773</v>
      </c>
      <c r="C5836" s="259">
        <v>125.50879631052834</v>
      </c>
    </row>
    <row r="5837" spans="2:3" x14ac:dyDescent="0.25">
      <c r="B5837" s="260">
        <v>5774</v>
      </c>
      <c r="C5837" s="259">
        <v>119.55981979433976</v>
      </c>
    </row>
    <row r="5838" spans="2:3" x14ac:dyDescent="0.25">
      <c r="B5838" s="260">
        <v>5775</v>
      </c>
      <c r="C5838" s="259">
        <v>131.62512339723489</v>
      </c>
    </row>
    <row r="5839" spans="2:3" x14ac:dyDescent="0.25">
      <c r="B5839" s="260">
        <v>5776</v>
      </c>
      <c r="C5839" s="259">
        <v>96.58345200536435</v>
      </c>
    </row>
    <row r="5840" spans="2:3" x14ac:dyDescent="0.25">
      <c r="B5840" s="260">
        <v>5777</v>
      </c>
      <c r="C5840" s="259">
        <v>131.82965924116826</v>
      </c>
    </row>
    <row r="5841" spans="2:3" x14ac:dyDescent="0.25">
      <c r="B5841" s="260">
        <v>5778</v>
      </c>
      <c r="C5841" s="259">
        <v>103.46199955241664</v>
      </c>
    </row>
    <row r="5842" spans="2:3" x14ac:dyDescent="0.25">
      <c r="B5842" s="260">
        <v>5779</v>
      </c>
      <c r="C5842" s="259">
        <v>164.63525996772691</v>
      </c>
    </row>
    <row r="5843" spans="2:3" x14ac:dyDescent="0.25">
      <c r="B5843" s="260">
        <v>5780</v>
      </c>
      <c r="C5843" s="259">
        <v>120.53138097640557</v>
      </c>
    </row>
    <row r="5844" spans="2:3" x14ac:dyDescent="0.25">
      <c r="B5844" s="260">
        <v>5781</v>
      </c>
      <c r="C5844" s="259">
        <v>120.48543084427689</v>
      </c>
    </row>
    <row r="5845" spans="2:3" x14ac:dyDescent="0.25">
      <c r="B5845" s="260">
        <v>5782</v>
      </c>
      <c r="C5845" s="259">
        <v>147.7212300655176</v>
      </c>
    </row>
    <row r="5846" spans="2:3" x14ac:dyDescent="0.25">
      <c r="B5846" s="260">
        <v>5783</v>
      </c>
      <c r="C5846" s="259">
        <v>136.59401361451597</v>
      </c>
    </row>
    <row r="5847" spans="2:3" x14ac:dyDescent="0.25">
      <c r="B5847" s="260">
        <v>5784</v>
      </c>
      <c r="C5847" s="259">
        <v>118.02464932287332</v>
      </c>
    </row>
    <row r="5848" spans="2:3" x14ac:dyDescent="0.25">
      <c r="B5848" s="260">
        <v>5785</v>
      </c>
      <c r="C5848" s="259">
        <v>146.82167064471105</v>
      </c>
    </row>
    <row r="5849" spans="2:3" x14ac:dyDescent="0.25">
      <c r="B5849" s="260">
        <v>5786</v>
      </c>
      <c r="C5849" s="259">
        <v>127.45669047175578</v>
      </c>
    </row>
    <row r="5850" spans="2:3" x14ac:dyDescent="0.25">
      <c r="B5850" s="260">
        <v>5787</v>
      </c>
      <c r="C5850" s="259">
        <v>163.14991404483018</v>
      </c>
    </row>
    <row r="5851" spans="2:3" x14ac:dyDescent="0.25">
      <c r="B5851" s="260">
        <v>5788</v>
      </c>
      <c r="C5851" s="259">
        <v>147.07785014477093</v>
      </c>
    </row>
    <row r="5852" spans="2:3" x14ac:dyDescent="0.25">
      <c r="B5852" s="260">
        <v>5789</v>
      </c>
      <c r="C5852" s="259">
        <v>156.07976064363973</v>
      </c>
    </row>
    <row r="5853" spans="2:3" x14ac:dyDescent="0.25">
      <c r="B5853" s="260">
        <v>5790</v>
      </c>
      <c r="C5853" s="259">
        <v>145.46259398737152</v>
      </c>
    </row>
    <row r="5854" spans="2:3" x14ac:dyDescent="0.25">
      <c r="B5854" s="260">
        <v>5791</v>
      </c>
      <c r="C5854" s="259">
        <v>134.82875174196673</v>
      </c>
    </row>
    <row r="5855" spans="2:3" x14ac:dyDescent="0.25">
      <c r="B5855" s="260">
        <v>5792</v>
      </c>
      <c r="C5855" s="259">
        <v>136.55405177095821</v>
      </c>
    </row>
    <row r="5856" spans="2:3" x14ac:dyDescent="0.25">
      <c r="B5856" s="260">
        <v>5793</v>
      </c>
      <c r="C5856" s="259">
        <v>115.9360859937039</v>
      </c>
    </row>
    <row r="5857" spans="2:3" x14ac:dyDescent="0.25">
      <c r="B5857" s="260">
        <v>5794</v>
      </c>
      <c r="C5857" s="259">
        <v>170.64745969689619</v>
      </c>
    </row>
    <row r="5858" spans="2:3" x14ac:dyDescent="0.25">
      <c r="B5858" s="260">
        <v>5795</v>
      </c>
      <c r="C5858" s="259">
        <v>118.35498311333093</v>
      </c>
    </row>
    <row r="5859" spans="2:3" x14ac:dyDescent="0.25">
      <c r="B5859" s="260">
        <v>5796</v>
      </c>
      <c r="C5859" s="259">
        <v>105.9184071787773</v>
      </c>
    </row>
    <row r="5860" spans="2:3" x14ac:dyDescent="0.25">
      <c r="B5860" s="260">
        <v>5797</v>
      </c>
      <c r="C5860" s="259">
        <v>108.46196485740734</v>
      </c>
    </row>
    <row r="5861" spans="2:3" x14ac:dyDescent="0.25">
      <c r="B5861" s="260">
        <v>5798</v>
      </c>
      <c r="C5861" s="259">
        <v>89.830076493043691</v>
      </c>
    </row>
    <row r="5862" spans="2:3" x14ac:dyDescent="0.25">
      <c r="B5862" s="260">
        <v>5799</v>
      </c>
      <c r="C5862" s="259">
        <v>127.99717685521375</v>
      </c>
    </row>
    <row r="5863" spans="2:3" x14ac:dyDescent="0.25">
      <c r="B5863" s="260">
        <v>5800</v>
      </c>
      <c r="C5863" s="259">
        <v>120.84722792507927</v>
      </c>
    </row>
    <row r="5864" spans="2:3" x14ac:dyDescent="0.25">
      <c r="B5864" s="260">
        <v>5801</v>
      </c>
      <c r="C5864" s="259">
        <v>140.97363659087708</v>
      </c>
    </row>
    <row r="5865" spans="2:3" x14ac:dyDescent="0.25">
      <c r="B5865" s="260">
        <v>5802</v>
      </c>
      <c r="C5865" s="259">
        <v>85.544788200537539</v>
      </c>
    </row>
    <row r="5866" spans="2:3" x14ac:dyDescent="0.25">
      <c r="B5866" s="260">
        <v>5803</v>
      </c>
      <c r="C5866" s="259">
        <v>100.00962355734431</v>
      </c>
    </row>
    <row r="5867" spans="2:3" x14ac:dyDescent="0.25">
      <c r="B5867" s="260">
        <v>5804</v>
      </c>
      <c r="C5867" s="259">
        <v>117.81554242526967</v>
      </c>
    </row>
    <row r="5868" spans="2:3" x14ac:dyDescent="0.25">
      <c r="B5868" s="260">
        <v>5805</v>
      </c>
      <c r="C5868" s="259">
        <v>123.23170023276771</v>
      </c>
    </row>
    <row r="5869" spans="2:3" x14ac:dyDescent="0.25">
      <c r="B5869" s="260">
        <v>5806</v>
      </c>
      <c r="C5869" s="259">
        <v>135.97616142952165</v>
      </c>
    </row>
    <row r="5870" spans="2:3" x14ac:dyDescent="0.25">
      <c r="B5870" s="260">
        <v>5807</v>
      </c>
      <c r="C5870" s="259">
        <v>149.53811541555666</v>
      </c>
    </row>
    <row r="5871" spans="2:3" x14ac:dyDescent="0.25">
      <c r="B5871" s="260">
        <v>5808</v>
      </c>
      <c r="C5871" s="259">
        <v>143.6688307078029</v>
      </c>
    </row>
    <row r="5872" spans="2:3" x14ac:dyDescent="0.25">
      <c r="B5872" s="260">
        <v>5809</v>
      </c>
      <c r="C5872" s="259">
        <v>108.90139825330097</v>
      </c>
    </row>
    <row r="5873" spans="2:3" x14ac:dyDescent="0.25">
      <c r="B5873" s="260">
        <v>5810</v>
      </c>
      <c r="C5873" s="259">
        <v>112.59472868876782</v>
      </c>
    </row>
    <row r="5874" spans="2:3" x14ac:dyDescent="0.25">
      <c r="B5874" s="260">
        <v>5811</v>
      </c>
      <c r="C5874" s="259">
        <v>139.26263116610386</v>
      </c>
    </row>
    <row r="5875" spans="2:3" x14ac:dyDescent="0.25">
      <c r="B5875" s="260">
        <v>5812</v>
      </c>
      <c r="C5875" s="259">
        <v>140.03234136761773</v>
      </c>
    </row>
    <row r="5876" spans="2:3" x14ac:dyDescent="0.25">
      <c r="B5876" s="260">
        <v>5813</v>
      </c>
      <c r="C5876" s="259">
        <v>85.420789978312996</v>
      </c>
    </row>
    <row r="5877" spans="2:3" x14ac:dyDescent="0.25">
      <c r="B5877" s="260">
        <v>5814</v>
      </c>
      <c r="C5877" s="259">
        <v>134.80825172105102</v>
      </c>
    </row>
    <row r="5878" spans="2:3" x14ac:dyDescent="0.25">
      <c r="B5878" s="260">
        <v>5815</v>
      </c>
      <c r="C5878" s="259">
        <v>129.58135956560352</v>
      </c>
    </row>
    <row r="5879" spans="2:3" x14ac:dyDescent="0.25">
      <c r="B5879" s="260">
        <v>5816</v>
      </c>
      <c r="C5879" s="259">
        <v>137.77292584056346</v>
      </c>
    </row>
    <row r="5880" spans="2:3" x14ac:dyDescent="0.25">
      <c r="B5880" s="260">
        <v>5817</v>
      </c>
      <c r="C5880" s="259">
        <v>95.342255181954386</v>
      </c>
    </row>
    <row r="5881" spans="2:3" x14ac:dyDescent="0.25">
      <c r="B5881" s="260">
        <v>5818</v>
      </c>
      <c r="C5881" s="259">
        <v>120.55934376586862</v>
      </c>
    </row>
    <row r="5882" spans="2:3" x14ac:dyDescent="0.25">
      <c r="B5882" s="260">
        <v>5819</v>
      </c>
      <c r="C5882" s="259">
        <v>83.742784657659797</v>
      </c>
    </row>
    <row r="5883" spans="2:3" x14ac:dyDescent="0.25">
      <c r="B5883" s="260">
        <v>5820</v>
      </c>
      <c r="C5883" s="259">
        <v>124.99537293349063</v>
      </c>
    </row>
    <row r="5884" spans="2:3" x14ac:dyDescent="0.25">
      <c r="B5884" s="260">
        <v>5821</v>
      </c>
      <c r="C5884" s="259">
        <v>114.72639051418759</v>
      </c>
    </row>
    <row r="5885" spans="2:3" x14ac:dyDescent="0.25">
      <c r="B5885" s="260">
        <v>5822</v>
      </c>
      <c r="C5885" s="259">
        <v>129.29725572292514</v>
      </c>
    </row>
    <row r="5886" spans="2:3" x14ac:dyDescent="0.25">
      <c r="B5886" s="260">
        <v>5823</v>
      </c>
      <c r="C5886" s="259">
        <v>113.32770527191657</v>
      </c>
    </row>
    <row r="5887" spans="2:3" x14ac:dyDescent="0.25">
      <c r="B5887" s="260">
        <v>5824</v>
      </c>
      <c r="C5887" s="259">
        <v>123.07622743904646</v>
      </c>
    </row>
    <row r="5888" spans="2:3" x14ac:dyDescent="0.25">
      <c r="B5888" s="260">
        <v>5825</v>
      </c>
      <c r="C5888" s="259">
        <v>78.239740731820376</v>
      </c>
    </row>
    <row r="5889" spans="2:3" x14ac:dyDescent="0.25">
      <c r="B5889" s="260">
        <v>5826</v>
      </c>
      <c r="C5889" s="259">
        <v>81.323697326690322</v>
      </c>
    </row>
    <row r="5890" spans="2:3" x14ac:dyDescent="0.25">
      <c r="B5890" s="260">
        <v>5827</v>
      </c>
      <c r="C5890" s="259">
        <v>137.68454259413372</v>
      </c>
    </row>
    <row r="5891" spans="2:3" x14ac:dyDescent="0.25">
      <c r="B5891" s="260">
        <v>5828</v>
      </c>
      <c r="C5891" s="259">
        <v>106.02694878169649</v>
      </c>
    </row>
    <row r="5892" spans="2:3" x14ac:dyDescent="0.25">
      <c r="B5892" s="260">
        <v>5829</v>
      </c>
      <c r="C5892" s="259">
        <v>114.56211922385637</v>
      </c>
    </row>
    <row r="5893" spans="2:3" x14ac:dyDescent="0.25">
      <c r="B5893" s="260">
        <v>5830</v>
      </c>
      <c r="C5893" s="259">
        <v>114.42629625438934</v>
      </c>
    </row>
    <row r="5894" spans="2:3" x14ac:dyDescent="0.25">
      <c r="B5894" s="260">
        <v>5831</v>
      </c>
      <c r="C5894" s="259">
        <v>112.62558192517383</v>
      </c>
    </row>
    <row r="5895" spans="2:3" x14ac:dyDescent="0.25">
      <c r="B5895" s="260">
        <v>5832</v>
      </c>
      <c r="C5895" s="259">
        <v>88.46724018833072</v>
      </c>
    </row>
    <row r="5896" spans="2:3" x14ac:dyDescent="0.25">
      <c r="B5896" s="260">
        <v>5833</v>
      </c>
      <c r="C5896" s="259">
        <v>148.92539479191402</v>
      </c>
    </row>
    <row r="5897" spans="2:3" x14ac:dyDescent="0.25">
      <c r="B5897" s="260">
        <v>5834</v>
      </c>
      <c r="C5897" s="259">
        <v>141.3827165430057</v>
      </c>
    </row>
    <row r="5898" spans="2:3" x14ac:dyDescent="0.25">
      <c r="B5898" s="260">
        <v>5835</v>
      </c>
      <c r="C5898" s="259">
        <v>119.88626426659484</v>
      </c>
    </row>
    <row r="5899" spans="2:3" x14ac:dyDescent="0.25">
      <c r="B5899" s="260">
        <v>5836</v>
      </c>
      <c r="C5899" s="259">
        <v>141.04680596698856</v>
      </c>
    </row>
    <row r="5900" spans="2:3" x14ac:dyDescent="0.25">
      <c r="B5900" s="260">
        <v>5837</v>
      </c>
      <c r="C5900" s="259">
        <v>75.665680058915626</v>
      </c>
    </row>
    <row r="5901" spans="2:3" x14ac:dyDescent="0.25">
      <c r="B5901" s="260">
        <v>5838</v>
      </c>
      <c r="C5901" s="259">
        <v>87.188602553941536</v>
      </c>
    </row>
    <row r="5902" spans="2:3" x14ac:dyDescent="0.25">
      <c r="B5902" s="260">
        <v>5839</v>
      </c>
      <c r="C5902" s="259">
        <v>111.72160531651922</v>
      </c>
    </row>
    <row r="5903" spans="2:3" x14ac:dyDescent="0.25">
      <c r="B5903" s="260">
        <v>5840</v>
      </c>
      <c r="C5903" s="259">
        <v>144.93216191028327</v>
      </c>
    </row>
    <row r="5904" spans="2:3" x14ac:dyDescent="0.25">
      <c r="B5904" s="260">
        <v>5841</v>
      </c>
      <c r="C5904" s="259">
        <v>148.13404236369831</v>
      </c>
    </row>
    <row r="5905" spans="2:3" x14ac:dyDescent="0.25">
      <c r="B5905" s="260">
        <v>5842</v>
      </c>
      <c r="C5905" s="259">
        <v>145.92665897713601</v>
      </c>
    </row>
    <row r="5906" spans="2:3" x14ac:dyDescent="0.25">
      <c r="B5906" s="260">
        <v>5843</v>
      </c>
      <c r="C5906" s="259">
        <v>119.15287907335704</v>
      </c>
    </row>
    <row r="5907" spans="2:3" x14ac:dyDescent="0.25">
      <c r="B5907" s="260">
        <v>5844</v>
      </c>
      <c r="C5907" s="259">
        <v>126.96315662624842</v>
      </c>
    </row>
    <row r="5908" spans="2:3" x14ac:dyDescent="0.25">
      <c r="B5908" s="260">
        <v>5845</v>
      </c>
      <c r="C5908" s="259">
        <v>112.01838317221544</v>
      </c>
    </row>
    <row r="5909" spans="2:3" x14ac:dyDescent="0.25">
      <c r="B5909" s="260">
        <v>5846</v>
      </c>
      <c r="C5909" s="259">
        <v>114.12257778748456</v>
      </c>
    </row>
    <row r="5910" spans="2:3" x14ac:dyDescent="0.25">
      <c r="B5910" s="260">
        <v>5847</v>
      </c>
      <c r="C5910" s="259">
        <v>85.432915107515811</v>
      </c>
    </row>
    <row r="5911" spans="2:3" x14ac:dyDescent="0.25">
      <c r="B5911" s="260">
        <v>5848</v>
      </c>
      <c r="C5911" s="259">
        <v>107.18158243288156</v>
      </c>
    </row>
    <row r="5912" spans="2:3" x14ac:dyDescent="0.25">
      <c r="B5912" s="260">
        <v>5849</v>
      </c>
      <c r="C5912" s="259">
        <v>120.39918285004907</v>
      </c>
    </row>
    <row r="5913" spans="2:3" x14ac:dyDescent="0.25">
      <c r="B5913" s="260">
        <v>5850</v>
      </c>
      <c r="C5913" s="259">
        <v>86.863962954871511</v>
      </c>
    </row>
    <row r="5914" spans="2:3" x14ac:dyDescent="0.25">
      <c r="B5914" s="260">
        <v>5851</v>
      </c>
      <c r="C5914" s="259">
        <v>138.27316585213796</v>
      </c>
    </row>
    <row r="5915" spans="2:3" x14ac:dyDescent="0.25">
      <c r="B5915" s="260">
        <v>5852</v>
      </c>
      <c r="C5915" s="259">
        <v>130.72148125506004</v>
      </c>
    </row>
    <row r="5916" spans="2:3" x14ac:dyDescent="0.25">
      <c r="B5916" s="260">
        <v>5853</v>
      </c>
      <c r="C5916" s="259">
        <v>128.17364131864679</v>
      </c>
    </row>
    <row r="5917" spans="2:3" x14ac:dyDescent="0.25">
      <c r="B5917" s="260">
        <v>5854</v>
      </c>
      <c r="C5917" s="259">
        <v>97.200399086672888</v>
      </c>
    </row>
    <row r="5918" spans="2:3" x14ac:dyDescent="0.25">
      <c r="B5918" s="260">
        <v>5855</v>
      </c>
      <c r="C5918" s="259">
        <v>102.93859820410455</v>
      </c>
    </row>
    <row r="5919" spans="2:3" x14ac:dyDescent="0.25">
      <c r="B5919" s="260">
        <v>5856</v>
      </c>
      <c r="C5919" s="259">
        <v>98.450471676359683</v>
      </c>
    </row>
    <row r="5920" spans="2:3" x14ac:dyDescent="0.25">
      <c r="B5920" s="260">
        <v>5857</v>
      </c>
      <c r="C5920" s="259">
        <v>146.38716907060171</v>
      </c>
    </row>
    <row r="5921" spans="2:3" x14ac:dyDescent="0.25">
      <c r="B5921" s="260">
        <v>5858</v>
      </c>
      <c r="C5921" s="259">
        <v>153.62422358725058</v>
      </c>
    </row>
    <row r="5922" spans="2:3" x14ac:dyDescent="0.25">
      <c r="B5922" s="260">
        <v>5859</v>
      </c>
      <c r="C5922" s="259">
        <v>117.31360724848861</v>
      </c>
    </row>
    <row r="5923" spans="2:3" x14ac:dyDescent="0.25">
      <c r="B5923" s="260">
        <v>5860</v>
      </c>
      <c r="C5923" s="259">
        <v>148.82044442514501</v>
      </c>
    </row>
    <row r="5924" spans="2:3" x14ac:dyDescent="0.25">
      <c r="B5924" s="260">
        <v>5861</v>
      </c>
      <c r="C5924" s="259">
        <v>169.21679800520238</v>
      </c>
    </row>
    <row r="5925" spans="2:3" x14ac:dyDescent="0.25">
      <c r="B5925" s="260">
        <v>5862</v>
      </c>
      <c r="C5925" s="259">
        <v>126.26633622114446</v>
      </c>
    </row>
    <row r="5926" spans="2:3" x14ac:dyDescent="0.25">
      <c r="B5926" s="260">
        <v>5863</v>
      </c>
      <c r="C5926" s="259">
        <v>146.160347120719</v>
      </c>
    </row>
    <row r="5927" spans="2:3" x14ac:dyDescent="0.25">
      <c r="B5927" s="260">
        <v>5864</v>
      </c>
      <c r="C5927" s="259">
        <v>153.61052005917372</v>
      </c>
    </row>
    <row r="5928" spans="2:3" x14ac:dyDescent="0.25">
      <c r="B5928" s="260">
        <v>5865</v>
      </c>
      <c r="C5928" s="259">
        <v>168.17396673391934</v>
      </c>
    </row>
    <row r="5929" spans="2:3" x14ac:dyDescent="0.25">
      <c r="B5929" s="260">
        <v>5866</v>
      </c>
      <c r="C5929" s="259">
        <v>100.44839602447576</v>
      </c>
    </row>
    <row r="5930" spans="2:3" x14ac:dyDescent="0.25">
      <c r="B5930" s="260">
        <v>5867</v>
      </c>
      <c r="C5930" s="259">
        <v>141.34891285773799</v>
      </c>
    </row>
    <row r="5931" spans="2:3" x14ac:dyDescent="0.25">
      <c r="B5931" s="260">
        <v>5868</v>
      </c>
      <c r="C5931" s="259">
        <v>139.43758469581306</v>
      </c>
    </row>
    <row r="5932" spans="2:3" x14ac:dyDescent="0.25">
      <c r="B5932" s="260">
        <v>5869</v>
      </c>
      <c r="C5932" s="259">
        <v>112.76396254779176</v>
      </c>
    </row>
    <row r="5933" spans="2:3" x14ac:dyDescent="0.25">
      <c r="B5933" s="260">
        <v>5870</v>
      </c>
      <c r="C5933" s="259">
        <v>143.67711510711655</v>
      </c>
    </row>
    <row r="5934" spans="2:3" x14ac:dyDescent="0.25">
      <c r="B5934" s="260">
        <v>5871</v>
      </c>
      <c r="C5934" s="259">
        <v>130.75175163238382</v>
      </c>
    </row>
    <row r="5935" spans="2:3" x14ac:dyDescent="0.25">
      <c r="B5935" s="260">
        <v>5872</v>
      </c>
      <c r="C5935" s="259">
        <v>104.36100171863431</v>
      </c>
    </row>
    <row r="5936" spans="2:3" x14ac:dyDescent="0.25">
      <c r="B5936" s="260">
        <v>5873</v>
      </c>
      <c r="C5936" s="259">
        <v>97.446558410408286</v>
      </c>
    </row>
    <row r="5937" spans="2:3" x14ac:dyDescent="0.25">
      <c r="B5937" s="260">
        <v>5874</v>
      </c>
      <c r="C5937" s="259">
        <v>99.043090680729875</v>
      </c>
    </row>
    <row r="5938" spans="2:3" x14ac:dyDescent="0.25">
      <c r="B5938" s="260">
        <v>5875</v>
      </c>
      <c r="C5938" s="259">
        <v>121.6623947226765</v>
      </c>
    </row>
    <row r="5939" spans="2:3" x14ac:dyDescent="0.25">
      <c r="B5939" s="260">
        <v>5876</v>
      </c>
      <c r="C5939" s="259">
        <v>140.96364124326234</v>
      </c>
    </row>
    <row r="5940" spans="2:3" x14ac:dyDescent="0.25">
      <c r="B5940" s="260">
        <v>5877</v>
      </c>
      <c r="C5940" s="259">
        <v>136.35181437234445</v>
      </c>
    </row>
    <row r="5941" spans="2:3" x14ac:dyDescent="0.25">
      <c r="B5941" s="260">
        <v>5878</v>
      </c>
      <c r="C5941" s="259">
        <v>78.796296799834664</v>
      </c>
    </row>
    <row r="5942" spans="2:3" x14ac:dyDescent="0.25">
      <c r="B5942" s="260">
        <v>5879</v>
      </c>
      <c r="C5942" s="259">
        <v>84.145092058507018</v>
      </c>
    </row>
    <row r="5943" spans="2:3" x14ac:dyDescent="0.25">
      <c r="B5943" s="260">
        <v>5880</v>
      </c>
      <c r="C5943" s="259">
        <v>79.060601554487846</v>
      </c>
    </row>
    <row r="5944" spans="2:3" x14ac:dyDescent="0.25">
      <c r="B5944" s="260">
        <v>5881</v>
      </c>
      <c r="C5944" s="259">
        <v>117.29233362004673</v>
      </c>
    </row>
    <row r="5945" spans="2:3" x14ac:dyDescent="0.25">
      <c r="B5945" s="260">
        <v>5882</v>
      </c>
      <c r="C5945" s="259">
        <v>138.55085053510086</v>
      </c>
    </row>
    <row r="5946" spans="2:3" x14ac:dyDescent="0.25">
      <c r="B5946" s="260">
        <v>5883</v>
      </c>
      <c r="C5946" s="259">
        <v>88.09367583400703</v>
      </c>
    </row>
    <row r="5947" spans="2:3" x14ac:dyDescent="0.25">
      <c r="B5947" s="260">
        <v>5884</v>
      </c>
      <c r="C5947" s="259">
        <v>120.54732820199743</v>
      </c>
    </row>
    <row r="5948" spans="2:3" x14ac:dyDescent="0.25">
      <c r="B5948" s="260">
        <v>5885</v>
      </c>
      <c r="C5948" s="259">
        <v>129.37703354394293</v>
      </c>
    </row>
    <row r="5949" spans="2:3" x14ac:dyDescent="0.25">
      <c r="B5949" s="260">
        <v>5886</v>
      </c>
      <c r="C5949" s="259">
        <v>120.74910940407983</v>
      </c>
    </row>
    <row r="5950" spans="2:3" x14ac:dyDescent="0.25">
      <c r="B5950" s="260">
        <v>5887</v>
      </c>
      <c r="C5950" s="259">
        <v>173.4350181735137</v>
      </c>
    </row>
    <row r="5951" spans="2:3" x14ac:dyDescent="0.25">
      <c r="B5951" s="260">
        <v>5888</v>
      </c>
      <c r="C5951" s="259">
        <v>125.57019880507613</v>
      </c>
    </row>
    <row r="5952" spans="2:3" x14ac:dyDescent="0.25">
      <c r="B5952" s="260">
        <v>5889</v>
      </c>
      <c r="C5952" s="259">
        <v>118.20854860478492</v>
      </c>
    </row>
    <row r="5953" spans="2:3" x14ac:dyDescent="0.25">
      <c r="B5953" s="260">
        <v>5890</v>
      </c>
      <c r="C5953" s="259">
        <v>124.8826880468672</v>
      </c>
    </row>
    <row r="5954" spans="2:3" x14ac:dyDescent="0.25">
      <c r="B5954" s="260">
        <v>5891</v>
      </c>
      <c r="C5954" s="259">
        <v>54.364321375222204</v>
      </c>
    </row>
    <row r="5955" spans="2:3" x14ac:dyDescent="0.25">
      <c r="B5955" s="260">
        <v>5892</v>
      </c>
      <c r="C5955" s="259">
        <v>143.33830312042357</v>
      </c>
    </row>
    <row r="5956" spans="2:3" x14ac:dyDescent="0.25">
      <c r="B5956" s="260">
        <v>5893</v>
      </c>
      <c r="C5956" s="259">
        <v>91.726035202639423</v>
      </c>
    </row>
    <row r="5957" spans="2:3" x14ac:dyDescent="0.25">
      <c r="B5957" s="260">
        <v>5894</v>
      </c>
      <c r="C5957" s="259">
        <v>105.54722804222205</v>
      </c>
    </row>
    <row r="5958" spans="2:3" x14ac:dyDescent="0.25">
      <c r="B5958" s="260">
        <v>5895</v>
      </c>
      <c r="C5958" s="259">
        <v>123.42062434987777</v>
      </c>
    </row>
    <row r="5959" spans="2:3" x14ac:dyDescent="0.25">
      <c r="B5959" s="260">
        <v>5896</v>
      </c>
      <c r="C5959" s="259">
        <v>111.2475244237497</v>
      </c>
    </row>
    <row r="5960" spans="2:3" x14ac:dyDescent="0.25">
      <c r="B5960" s="260">
        <v>5897</v>
      </c>
      <c r="C5960" s="259">
        <v>123.21078463690483</v>
      </c>
    </row>
    <row r="5961" spans="2:3" x14ac:dyDescent="0.25">
      <c r="B5961" s="260">
        <v>5898</v>
      </c>
      <c r="C5961" s="259">
        <v>56.962857419992645</v>
      </c>
    </row>
    <row r="5962" spans="2:3" x14ac:dyDescent="0.25">
      <c r="B5962" s="260">
        <v>5899</v>
      </c>
      <c r="C5962" s="259">
        <v>124.39938886173957</v>
      </c>
    </row>
    <row r="5963" spans="2:3" x14ac:dyDescent="0.25">
      <c r="B5963" s="260">
        <v>5900</v>
      </c>
      <c r="C5963" s="259">
        <v>160.56507615201554</v>
      </c>
    </row>
    <row r="5964" spans="2:3" x14ac:dyDescent="0.25">
      <c r="B5964" s="260">
        <v>5901</v>
      </c>
      <c r="C5964" s="259">
        <v>150.84701041094817</v>
      </c>
    </row>
    <row r="5965" spans="2:3" x14ac:dyDescent="0.25">
      <c r="B5965" s="260">
        <v>5902</v>
      </c>
      <c r="C5965" s="259">
        <v>107.92293397674955</v>
      </c>
    </row>
    <row r="5966" spans="2:3" x14ac:dyDescent="0.25">
      <c r="B5966" s="260">
        <v>5903</v>
      </c>
      <c r="C5966" s="259">
        <v>112.59009885684742</v>
      </c>
    </row>
    <row r="5967" spans="2:3" x14ac:dyDescent="0.25">
      <c r="B5967" s="260">
        <v>5904</v>
      </c>
      <c r="C5967" s="259">
        <v>177.80436422247402</v>
      </c>
    </row>
    <row r="5968" spans="2:3" x14ac:dyDescent="0.25">
      <c r="B5968" s="260">
        <v>5905</v>
      </c>
      <c r="C5968" s="259">
        <v>115.95714098563593</v>
      </c>
    </row>
    <row r="5969" spans="2:3" x14ac:dyDescent="0.25">
      <c r="B5969" s="260">
        <v>5906</v>
      </c>
      <c r="C5969" s="259">
        <v>141.09629378479946</v>
      </c>
    </row>
    <row r="5970" spans="2:3" x14ac:dyDescent="0.25">
      <c r="B5970" s="260">
        <v>5907</v>
      </c>
      <c r="C5970" s="259">
        <v>97.613830898477929</v>
      </c>
    </row>
    <row r="5971" spans="2:3" x14ac:dyDescent="0.25">
      <c r="B5971" s="260">
        <v>5908</v>
      </c>
      <c r="C5971" s="259">
        <v>128.68648333422368</v>
      </c>
    </row>
    <row r="5972" spans="2:3" x14ac:dyDescent="0.25">
      <c r="B5972" s="260">
        <v>5909</v>
      </c>
      <c r="C5972" s="259">
        <v>94.489107777936454</v>
      </c>
    </row>
    <row r="5973" spans="2:3" x14ac:dyDescent="0.25">
      <c r="B5973" s="260">
        <v>5910</v>
      </c>
      <c r="C5973" s="259">
        <v>96.315233500445601</v>
      </c>
    </row>
    <row r="5974" spans="2:3" x14ac:dyDescent="0.25">
      <c r="B5974" s="260">
        <v>5911</v>
      </c>
      <c r="C5974" s="259">
        <v>116.24194605812431</v>
      </c>
    </row>
    <row r="5975" spans="2:3" x14ac:dyDescent="0.25">
      <c r="B5975" s="260">
        <v>5912</v>
      </c>
      <c r="C5975" s="259">
        <v>175.45562241531547</v>
      </c>
    </row>
    <row r="5976" spans="2:3" x14ac:dyDescent="0.25">
      <c r="B5976" s="260">
        <v>5913</v>
      </c>
      <c r="C5976" s="259">
        <v>145.41906560427702</v>
      </c>
    </row>
    <row r="5977" spans="2:3" x14ac:dyDescent="0.25">
      <c r="B5977" s="260">
        <v>5914</v>
      </c>
      <c r="C5977" s="259">
        <v>154.92123535529717</v>
      </c>
    </row>
    <row r="5978" spans="2:3" x14ac:dyDescent="0.25">
      <c r="B5978" s="260">
        <v>5915</v>
      </c>
      <c r="C5978" s="259">
        <v>120.13465843850932</v>
      </c>
    </row>
    <row r="5979" spans="2:3" x14ac:dyDescent="0.25">
      <c r="B5979" s="260">
        <v>5916</v>
      </c>
      <c r="C5979" s="259">
        <v>118.45636109192039</v>
      </c>
    </row>
    <row r="5980" spans="2:3" x14ac:dyDescent="0.25">
      <c r="B5980" s="260">
        <v>5917</v>
      </c>
      <c r="C5980" s="259">
        <v>94.030763563775679</v>
      </c>
    </row>
    <row r="5981" spans="2:3" x14ac:dyDescent="0.25">
      <c r="B5981" s="260">
        <v>5918</v>
      </c>
      <c r="C5981" s="259">
        <v>118.36416777770118</v>
      </c>
    </row>
    <row r="5982" spans="2:3" x14ac:dyDescent="0.25">
      <c r="B5982" s="260">
        <v>5919</v>
      </c>
      <c r="C5982" s="259">
        <v>115.97000350073787</v>
      </c>
    </row>
    <row r="5983" spans="2:3" x14ac:dyDescent="0.25">
      <c r="B5983" s="260">
        <v>5920</v>
      </c>
      <c r="C5983" s="259">
        <v>109.54386405408087</v>
      </c>
    </row>
    <row r="5984" spans="2:3" x14ac:dyDescent="0.25">
      <c r="B5984" s="260">
        <v>5921</v>
      </c>
      <c r="C5984" s="259">
        <v>109.24734504541182</v>
      </c>
    </row>
    <row r="5985" spans="2:3" x14ac:dyDescent="0.25">
      <c r="B5985" s="260">
        <v>5922</v>
      </c>
      <c r="C5985" s="259">
        <v>82.460604185768389</v>
      </c>
    </row>
    <row r="5986" spans="2:3" x14ac:dyDescent="0.25">
      <c r="B5986" s="260">
        <v>5923</v>
      </c>
      <c r="C5986" s="259">
        <v>90.881663128994717</v>
      </c>
    </row>
    <row r="5987" spans="2:3" x14ac:dyDescent="0.25">
      <c r="B5987" s="260">
        <v>5924</v>
      </c>
      <c r="C5987" s="259">
        <v>95.7922205445511</v>
      </c>
    </row>
    <row r="5988" spans="2:3" x14ac:dyDescent="0.25">
      <c r="B5988" s="260">
        <v>5925</v>
      </c>
      <c r="C5988" s="259">
        <v>116.41598607323701</v>
      </c>
    </row>
    <row r="5989" spans="2:3" x14ac:dyDescent="0.25">
      <c r="B5989" s="260">
        <v>5926</v>
      </c>
      <c r="C5989" s="259">
        <v>119.56001244765542</v>
      </c>
    </row>
    <row r="5990" spans="2:3" x14ac:dyDescent="0.25">
      <c r="B5990" s="260">
        <v>5927</v>
      </c>
      <c r="C5990" s="259">
        <v>99.30030209106522</v>
      </c>
    </row>
    <row r="5991" spans="2:3" x14ac:dyDescent="0.25">
      <c r="B5991" s="260">
        <v>5928</v>
      </c>
      <c r="C5991" s="259">
        <v>125.43734096570945</v>
      </c>
    </row>
    <row r="5992" spans="2:3" x14ac:dyDescent="0.25">
      <c r="B5992" s="260">
        <v>5929</v>
      </c>
      <c r="C5992" s="259">
        <v>103.30842750723923</v>
      </c>
    </row>
    <row r="5993" spans="2:3" x14ac:dyDescent="0.25">
      <c r="B5993" s="260">
        <v>5930</v>
      </c>
      <c r="C5993" s="259">
        <v>91.680728604545152</v>
      </c>
    </row>
    <row r="5994" spans="2:3" x14ac:dyDescent="0.25">
      <c r="B5994" s="260">
        <v>5931</v>
      </c>
      <c r="C5994" s="259">
        <v>121.74133675799476</v>
      </c>
    </row>
    <row r="5995" spans="2:3" x14ac:dyDescent="0.25">
      <c r="B5995" s="260">
        <v>5932</v>
      </c>
      <c r="C5995" s="259">
        <v>107.32213906832619</v>
      </c>
    </row>
    <row r="5996" spans="2:3" x14ac:dyDescent="0.25">
      <c r="B5996" s="260">
        <v>5933</v>
      </c>
      <c r="C5996" s="259">
        <v>147.89446780350298</v>
      </c>
    </row>
    <row r="5997" spans="2:3" x14ac:dyDescent="0.25">
      <c r="B5997" s="260">
        <v>5934</v>
      </c>
      <c r="C5997" s="259">
        <v>144.35686560805163</v>
      </c>
    </row>
    <row r="5998" spans="2:3" x14ac:dyDescent="0.25">
      <c r="B5998" s="260">
        <v>5935</v>
      </c>
      <c r="C5998" s="259">
        <v>152.16275442521197</v>
      </c>
    </row>
    <row r="5999" spans="2:3" x14ac:dyDescent="0.25">
      <c r="B5999" s="260">
        <v>5936</v>
      </c>
      <c r="C5999" s="259">
        <v>97.809972996803126</v>
      </c>
    </row>
    <row r="6000" spans="2:3" x14ac:dyDescent="0.25">
      <c r="B6000" s="260">
        <v>5937</v>
      </c>
      <c r="C6000" s="259">
        <v>146.58380256155442</v>
      </c>
    </row>
    <row r="6001" spans="2:3" x14ac:dyDescent="0.25">
      <c r="B6001" s="260">
        <v>5938</v>
      </c>
      <c r="C6001" s="259">
        <v>99.499149988968256</v>
      </c>
    </row>
    <row r="6002" spans="2:3" x14ac:dyDescent="0.25">
      <c r="B6002" s="260">
        <v>5939</v>
      </c>
      <c r="C6002" s="259">
        <v>127.7397813377913</v>
      </c>
    </row>
    <row r="6003" spans="2:3" x14ac:dyDescent="0.25">
      <c r="B6003" s="260">
        <v>5940</v>
      </c>
      <c r="C6003" s="259">
        <v>137.71159796580284</v>
      </c>
    </row>
    <row r="6004" spans="2:3" x14ac:dyDescent="0.25">
      <c r="B6004" s="260">
        <v>5941</v>
      </c>
      <c r="C6004" s="259">
        <v>128.16296305054945</v>
      </c>
    </row>
    <row r="6005" spans="2:3" x14ac:dyDescent="0.25">
      <c r="B6005" s="260">
        <v>5942</v>
      </c>
      <c r="C6005" s="259">
        <v>94.057324133915074</v>
      </c>
    </row>
    <row r="6006" spans="2:3" x14ac:dyDescent="0.25">
      <c r="B6006" s="260">
        <v>5943</v>
      </c>
      <c r="C6006" s="259">
        <v>120.14124288516439</v>
      </c>
    </row>
    <row r="6007" spans="2:3" x14ac:dyDescent="0.25">
      <c r="B6007" s="260">
        <v>5944</v>
      </c>
      <c r="C6007" s="259">
        <v>79.605907777191419</v>
      </c>
    </row>
    <row r="6008" spans="2:3" x14ac:dyDescent="0.25">
      <c r="B6008" s="260">
        <v>5945</v>
      </c>
      <c r="C6008" s="259">
        <v>144.53414528082297</v>
      </c>
    </row>
    <row r="6009" spans="2:3" x14ac:dyDescent="0.25">
      <c r="B6009" s="260">
        <v>5946</v>
      </c>
      <c r="C6009" s="259">
        <v>112.81106797232005</v>
      </c>
    </row>
    <row r="6010" spans="2:3" x14ac:dyDescent="0.25">
      <c r="B6010" s="260">
        <v>5947</v>
      </c>
      <c r="C6010" s="259">
        <v>127.9431207861862</v>
      </c>
    </row>
    <row r="6011" spans="2:3" x14ac:dyDescent="0.25">
      <c r="B6011" s="260">
        <v>5948</v>
      </c>
      <c r="C6011" s="259">
        <v>139.86722904148257</v>
      </c>
    </row>
    <row r="6012" spans="2:3" x14ac:dyDescent="0.25">
      <c r="B6012" s="260">
        <v>5949</v>
      </c>
      <c r="C6012" s="259">
        <v>96.454134780668142</v>
      </c>
    </row>
    <row r="6013" spans="2:3" x14ac:dyDescent="0.25">
      <c r="B6013" s="260">
        <v>5950</v>
      </c>
      <c r="C6013" s="259">
        <v>114.54700962396308</v>
      </c>
    </row>
    <row r="6014" spans="2:3" x14ac:dyDescent="0.25">
      <c r="B6014" s="260">
        <v>5951</v>
      </c>
      <c r="C6014" s="259">
        <v>129.82648834099973</v>
      </c>
    </row>
    <row r="6015" spans="2:3" x14ac:dyDescent="0.25">
      <c r="B6015" s="260">
        <v>5952</v>
      </c>
      <c r="C6015" s="259">
        <v>138.22634882916265</v>
      </c>
    </row>
    <row r="6016" spans="2:3" x14ac:dyDescent="0.25">
      <c r="B6016" s="260">
        <v>5953</v>
      </c>
      <c r="C6016" s="259">
        <v>134.33201228867296</v>
      </c>
    </row>
    <row r="6017" spans="2:3" x14ac:dyDescent="0.25">
      <c r="B6017" s="260">
        <v>5954</v>
      </c>
      <c r="C6017" s="259">
        <v>116.86901940852748</v>
      </c>
    </row>
    <row r="6018" spans="2:3" x14ac:dyDescent="0.25">
      <c r="B6018" s="260">
        <v>5955</v>
      </c>
      <c r="C6018" s="259">
        <v>126.03834651966748</v>
      </c>
    </row>
    <row r="6019" spans="2:3" x14ac:dyDescent="0.25">
      <c r="B6019" s="260">
        <v>5956</v>
      </c>
      <c r="C6019" s="259">
        <v>148.73987661587998</v>
      </c>
    </row>
    <row r="6020" spans="2:3" x14ac:dyDescent="0.25">
      <c r="B6020" s="260">
        <v>5957</v>
      </c>
      <c r="C6020" s="259">
        <v>100.32276439815271</v>
      </c>
    </row>
    <row r="6021" spans="2:3" x14ac:dyDescent="0.25">
      <c r="B6021" s="260">
        <v>5958</v>
      </c>
      <c r="C6021" s="259">
        <v>83.387656762760429</v>
      </c>
    </row>
    <row r="6022" spans="2:3" x14ac:dyDescent="0.25">
      <c r="B6022" s="260">
        <v>5959</v>
      </c>
      <c r="C6022" s="259">
        <v>139.47613239664079</v>
      </c>
    </row>
    <row r="6023" spans="2:3" x14ac:dyDescent="0.25">
      <c r="B6023" s="260">
        <v>5960</v>
      </c>
      <c r="C6023" s="259">
        <v>159.72314256748473</v>
      </c>
    </row>
    <row r="6024" spans="2:3" x14ac:dyDescent="0.25">
      <c r="B6024" s="260">
        <v>5961</v>
      </c>
      <c r="C6024" s="259">
        <v>161.85006581339266</v>
      </c>
    </row>
    <row r="6025" spans="2:3" x14ac:dyDescent="0.25">
      <c r="B6025" s="260">
        <v>5962</v>
      </c>
      <c r="C6025" s="259">
        <v>128.25362983719202</v>
      </c>
    </row>
    <row r="6026" spans="2:3" x14ac:dyDescent="0.25">
      <c r="B6026" s="260">
        <v>5963</v>
      </c>
      <c r="C6026" s="259">
        <v>148.92841832391503</v>
      </c>
    </row>
    <row r="6027" spans="2:3" x14ac:dyDescent="0.25">
      <c r="B6027" s="260">
        <v>5964</v>
      </c>
      <c r="C6027" s="259">
        <v>165.65365867890176</v>
      </c>
    </row>
    <row r="6028" spans="2:3" x14ac:dyDescent="0.25">
      <c r="B6028" s="260">
        <v>5965</v>
      </c>
      <c r="C6028" s="259">
        <v>96.035829536982391</v>
      </c>
    </row>
    <row r="6029" spans="2:3" x14ac:dyDescent="0.25">
      <c r="B6029" s="260">
        <v>5966</v>
      </c>
      <c r="C6029" s="259">
        <v>115.42793522667151</v>
      </c>
    </row>
    <row r="6030" spans="2:3" x14ac:dyDescent="0.25">
      <c r="B6030" s="260">
        <v>5967</v>
      </c>
      <c r="C6030" s="259">
        <v>110.443960199214</v>
      </c>
    </row>
    <row r="6031" spans="2:3" x14ac:dyDescent="0.25">
      <c r="B6031" s="260">
        <v>5968</v>
      </c>
      <c r="C6031" s="259">
        <v>122.47451268088111</v>
      </c>
    </row>
    <row r="6032" spans="2:3" x14ac:dyDescent="0.25">
      <c r="B6032" s="260">
        <v>5969</v>
      </c>
      <c r="C6032" s="259">
        <v>123.35727296957764</v>
      </c>
    </row>
    <row r="6033" spans="2:3" x14ac:dyDescent="0.25">
      <c r="B6033" s="260">
        <v>5970</v>
      </c>
      <c r="C6033" s="259">
        <v>131.04761379353812</v>
      </c>
    </row>
    <row r="6034" spans="2:3" x14ac:dyDescent="0.25">
      <c r="B6034" s="260">
        <v>5971</v>
      </c>
      <c r="C6034" s="259">
        <v>140.90602880948845</v>
      </c>
    </row>
    <row r="6035" spans="2:3" x14ac:dyDescent="0.25">
      <c r="B6035" s="260">
        <v>5972</v>
      </c>
      <c r="C6035" s="259">
        <v>128.83729011038238</v>
      </c>
    </row>
    <row r="6036" spans="2:3" x14ac:dyDescent="0.25">
      <c r="B6036" s="260">
        <v>5973</v>
      </c>
      <c r="C6036" s="259">
        <v>83.803345603106891</v>
      </c>
    </row>
    <row r="6037" spans="2:3" x14ac:dyDescent="0.25">
      <c r="B6037" s="260">
        <v>5974</v>
      </c>
      <c r="C6037" s="259">
        <v>112.45501005953302</v>
      </c>
    </row>
    <row r="6038" spans="2:3" x14ac:dyDescent="0.25">
      <c r="B6038" s="260">
        <v>5975</v>
      </c>
      <c r="C6038" s="259">
        <v>88.806990017835687</v>
      </c>
    </row>
    <row r="6039" spans="2:3" x14ac:dyDescent="0.25">
      <c r="B6039" s="260">
        <v>5976</v>
      </c>
      <c r="C6039" s="259">
        <v>135.22822122107871</v>
      </c>
    </row>
    <row r="6040" spans="2:3" x14ac:dyDescent="0.25">
      <c r="B6040" s="260">
        <v>5977</v>
      </c>
      <c r="C6040" s="259">
        <v>158.73271982304612</v>
      </c>
    </row>
    <row r="6041" spans="2:3" x14ac:dyDescent="0.25">
      <c r="B6041" s="260">
        <v>5978</v>
      </c>
      <c r="C6041" s="259">
        <v>144.58405137808435</v>
      </c>
    </row>
    <row r="6042" spans="2:3" x14ac:dyDescent="0.25">
      <c r="B6042" s="260">
        <v>5979</v>
      </c>
      <c r="C6042" s="259">
        <v>155.84736024376048</v>
      </c>
    </row>
    <row r="6043" spans="2:3" x14ac:dyDescent="0.25">
      <c r="B6043" s="260">
        <v>5980</v>
      </c>
      <c r="C6043" s="259">
        <v>100.72641562391229</v>
      </c>
    </row>
    <row r="6044" spans="2:3" x14ac:dyDescent="0.25">
      <c r="B6044" s="260">
        <v>5981</v>
      </c>
      <c r="C6044" s="259">
        <v>115.96097035476363</v>
      </c>
    </row>
    <row r="6045" spans="2:3" x14ac:dyDescent="0.25">
      <c r="B6045" s="260">
        <v>5982</v>
      </c>
      <c r="C6045" s="259">
        <v>96.822027897136252</v>
      </c>
    </row>
    <row r="6046" spans="2:3" x14ac:dyDescent="0.25">
      <c r="B6046" s="260">
        <v>5983</v>
      </c>
      <c r="C6046" s="259">
        <v>131.37843959785346</v>
      </c>
    </row>
    <row r="6047" spans="2:3" x14ac:dyDescent="0.25">
      <c r="B6047" s="260">
        <v>5984</v>
      </c>
      <c r="C6047" s="259">
        <v>134.74936916997504</v>
      </c>
    </row>
    <row r="6048" spans="2:3" x14ac:dyDescent="0.25">
      <c r="B6048" s="260">
        <v>5985</v>
      </c>
      <c r="C6048" s="259">
        <v>113.88818588844535</v>
      </c>
    </row>
    <row r="6049" spans="2:3" x14ac:dyDescent="0.25">
      <c r="B6049" s="260">
        <v>5986</v>
      </c>
      <c r="C6049" s="259">
        <v>123.00530481458419</v>
      </c>
    </row>
    <row r="6050" spans="2:3" x14ac:dyDescent="0.25">
      <c r="B6050" s="260">
        <v>5987</v>
      </c>
      <c r="C6050" s="259">
        <v>115.48838191008426</v>
      </c>
    </row>
    <row r="6051" spans="2:3" x14ac:dyDescent="0.25">
      <c r="B6051" s="260">
        <v>5988</v>
      </c>
      <c r="C6051" s="259">
        <v>97.365858899910961</v>
      </c>
    </row>
    <row r="6052" spans="2:3" x14ac:dyDescent="0.25">
      <c r="B6052" s="260">
        <v>5989</v>
      </c>
      <c r="C6052" s="259">
        <v>117.58940847256969</v>
      </c>
    </row>
    <row r="6053" spans="2:3" x14ac:dyDescent="0.25">
      <c r="B6053" s="260">
        <v>5990</v>
      </c>
      <c r="C6053" s="259">
        <v>118.08896391660228</v>
      </c>
    </row>
    <row r="6054" spans="2:3" x14ac:dyDescent="0.25">
      <c r="B6054" s="260">
        <v>5991</v>
      </c>
      <c r="C6054" s="259">
        <v>90.57602465654621</v>
      </c>
    </row>
    <row r="6055" spans="2:3" x14ac:dyDescent="0.25">
      <c r="B6055" s="260">
        <v>5992</v>
      </c>
      <c r="C6055" s="259">
        <v>103.42152386472375</v>
      </c>
    </row>
    <row r="6056" spans="2:3" x14ac:dyDescent="0.25">
      <c r="B6056" s="260">
        <v>5993</v>
      </c>
      <c r="C6056" s="259">
        <v>147.82348808573414</v>
      </c>
    </row>
    <row r="6057" spans="2:3" x14ac:dyDescent="0.25">
      <c r="B6057" s="260">
        <v>5994</v>
      </c>
      <c r="C6057" s="259">
        <v>83.907463625269173</v>
      </c>
    </row>
    <row r="6058" spans="2:3" x14ac:dyDescent="0.25">
      <c r="B6058" s="260">
        <v>5995</v>
      </c>
      <c r="C6058" s="259">
        <v>84.170891847261572</v>
      </c>
    </row>
    <row r="6059" spans="2:3" x14ac:dyDescent="0.25">
      <c r="B6059" s="260">
        <v>5996</v>
      </c>
      <c r="C6059" s="259">
        <v>97.882973658083699</v>
      </c>
    </row>
    <row r="6060" spans="2:3" x14ac:dyDescent="0.25">
      <c r="B6060" s="260">
        <v>5997</v>
      </c>
      <c r="C6060" s="259">
        <v>135.73259719528536</v>
      </c>
    </row>
    <row r="6061" spans="2:3" x14ac:dyDescent="0.25">
      <c r="B6061" s="260">
        <v>5998</v>
      </c>
      <c r="C6061" s="259">
        <v>106.98318700229893</v>
      </c>
    </row>
    <row r="6062" spans="2:3" x14ac:dyDescent="0.25">
      <c r="B6062" s="260">
        <v>5999</v>
      </c>
      <c r="C6062" s="259">
        <v>67.046699562622905</v>
      </c>
    </row>
    <row r="6063" spans="2:3" x14ac:dyDescent="0.25">
      <c r="B6063" s="260">
        <v>6000</v>
      </c>
      <c r="C6063" s="259">
        <v>99.5126528957164</v>
      </c>
    </row>
    <row r="6064" spans="2:3" x14ac:dyDescent="0.25">
      <c r="B6064" s="260">
        <v>6001</v>
      </c>
      <c r="C6064" s="259">
        <v>145.09130910453331</v>
      </c>
    </row>
    <row r="6065" spans="2:3" x14ac:dyDescent="0.25">
      <c r="B6065" s="260">
        <v>6002</v>
      </c>
      <c r="C6065" s="259">
        <v>130.64533041345331</v>
      </c>
    </row>
    <row r="6066" spans="2:3" x14ac:dyDescent="0.25">
      <c r="B6066" s="260">
        <v>6003</v>
      </c>
      <c r="C6066" s="259">
        <v>139.93678143444751</v>
      </c>
    </row>
    <row r="6067" spans="2:3" x14ac:dyDescent="0.25">
      <c r="B6067" s="260">
        <v>6004</v>
      </c>
      <c r="C6067" s="259">
        <v>111.36552994031625</v>
      </c>
    </row>
    <row r="6068" spans="2:3" x14ac:dyDescent="0.25">
      <c r="B6068" s="260">
        <v>6005</v>
      </c>
      <c r="C6068" s="259">
        <v>123.59319816868374</v>
      </c>
    </row>
    <row r="6069" spans="2:3" x14ac:dyDescent="0.25">
      <c r="B6069" s="260">
        <v>6006</v>
      </c>
      <c r="C6069" s="259">
        <v>152.98236707962144</v>
      </c>
    </row>
    <row r="6070" spans="2:3" x14ac:dyDescent="0.25">
      <c r="B6070" s="260">
        <v>6007</v>
      </c>
      <c r="C6070" s="259">
        <v>111.53316056797718</v>
      </c>
    </row>
    <row r="6071" spans="2:3" x14ac:dyDescent="0.25">
      <c r="B6071" s="260">
        <v>6008</v>
      </c>
      <c r="C6071" s="259">
        <v>107.14417346616921</v>
      </c>
    </row>
    <row r="6072" spans="2:3" x14ac:dyDescent="0.25">
      <c r="B6072" s="260">
        <v>6009</v>
      </c>
      <c r="C6072" s="259">
        <v>109.29035924709007</v>
      </c>
    </row>
    <row r="6073" spans="2:3" x14ac:dyDescent="0.25">
      <c r="B6073" s="260">
        <v>6010</v>
      </c>
      <c r="C6073" s="259">
        <v>123.344025665304</v>
      </c>
    </row>
    <row r="6074" spans="2:3" x14ac:dyDescent="0.25">
      <c r="B6074" s="260">
        <v>6011</v>
      </c>
      <c r="C6074" s="259">
        <v>141.63851858981889</v>
      </c>
    </row>
    <row r="6075" spans="2:3" x14ac:dyDescent="0.25">
      <c r="B6075" s="260">
        <v>6012</v>
      </c>
      <c r="C6075" s="259">
        <v>173.70857931490337</v>
      </c>
    </row>
    <row r="6076" spans="2:3" x14ac:dyDescent="0.25">
      <c r="B6076" s="260">
        <v>6013</v>
      </c>
      <c r="C6076" s="259">
        <v>81.653015568185708</v>
      </c>
    </row>
    <row r="6077" spans="2:3" x14ac:dyDescent="0.25">
      <c r="B6077" s="260">
        <v>6014</v>
      </c>
      <c r="C6077" s="259">
        <v>127.27466215228006</v>
      </c>
    </row>
    <row r="6078" spans="2:3" x14ac:dyDescent="0.25">
      <c r="B6078" s="260">
        <v>6015</v>
      </c>
      <c r="C6078" s="259">
        <v>90.293908641201014</v>
      </c>
    </row>
    <row r="6079" spans="2:3" x14ac:dyDescent="0.25">
      <c r="B6079" s="260">
        <v>6016</v>
      </c>
      <c r="C6079" s="259">
        <v>72.102556233192843</v>
      </c>
    </row>
    <row r="6080" spans="2:3" x14ac:dyDescent="0.25">
      <c r="B6080" s="260">
        <v>6017</v>
      </c>
      <c r="C6080" s="259">
        <v>84.858927401832631</v>
      </c>
    </row>
    <row r="6081" spans="2:3" x14ac:dyDescent="0.25">
      <c r="B6081" s="260">
        <v>6018</v>
      </c>
      <c r="C6081" s="259">
        <v>139.77200434964942</v>
      </c>
    </row>
    <row r="6082" spans="2:3" x14ac:dyDescent="0.25">
      <c r="B6082" s="260">
        <v>6019</v>
      </c>
      <c r="C6082" s="259">
        <v>130.50009507485703</v>
      </c>
    </row>
    <row r="6083" spans="2:3" x14ac:dyDescent="0.25">
      <c r="B6083" s="260">
        <v>6020</v>
      </c>
      <c r="C6083" s="259">
        <v>121.37546949390412</v>
      </c>
    </row>
    <row r="6084" spans="2:3" x14ac:dyDescent="0.25">
      <c r="B6084" s="260">
        <v>6021</v>
      </c>
      <c r="C6084" s="259">
        <v>141.59909415369799</v>
      </c>
    </row>
    <row r="6085" spans="2:3" x14ac:dyDescent="0.25">
      <c r="B6085" s="260">
        <v>6022</v>
      </c>
      <c r="C6085" s="259">
        <v>141.73070220818443</v>
      </c>
    </row>
    <row r="6086" spans="2:3" x14ac:dyDescent="0.25">
      <c r="B6086" s="260">
        <v>6023</v>
      </c>
      <c r="C6086" s="259">
        <v>127.60280665237759</v>
      </c>
    </row>
    <row r="6087" spans="2:3" x14ac:dyDescent="0.25">
      <c r="B6087" s="260">
        <v>6024</v>
      </c>
      <c r="C6087" s="259">
        <v>128.19825666269176</v>
      </c>
    </row>
    <row r="6088" spans="2:3" x14ac:dyDescent="0.25">
      <c r="B6088" s="260">
        <v>6025</v>
      </c>
      <c r="C6088" s="259">
        <v>92.656891079774141</v>
      </c>
    </row>
    <row r="6089" spans="2:3" x14ac:dyDescent="0.25">
      <c r="B6089" s="260">
        <v>6026</v>
      </c>
      <c r="C6089" s="259">
        <v>106.20063315489199</v>
      </c>
    </row>
    <row r="6090" spans="2:3" x14ac:dyDescent="0.25">
      <c r="B6090" s="260">
        <v>6027</v>
      </c>
      <c r="C6090" s="259">
        <v>125.84577808911729</v>
      </c>
    </row>
    <row r="6091" spans="2:3" x14ac:dyDescent="0.25">
      <c r="B6091" s="260">
        <v>6028</v>
      </c>
      <c r="C6091" s="259">
        <v>140.16607798939046</v>
      </c>
    </row>
    <row r="6092" spans="2:3" x14ac:dyDescent="0.25">
      <c r="B6092" s="260">
        <v>6029</v>
      </c>
      <c r="C6092" s="259">
        <v>96.253404037161047</v>
      </c>
    </row>
    <row r="6093" spans="2:3" x14ac:dyDescent="0.25">
      <c r="B6093" s="260">
        <v>6030</v>
      </c>
      <c r="C6093" s="259">
        <v>121.92539141143565</v>
      </c>
    </row>
    <row r="6094" spans="2:3" x14ac:dyDescent="0.25">
      <c r="B6094" s="260">
        <v>6031</v>
      </c>
      <c r="C6094" s="259">
        <v>108.46745915595685</v>
      </c>
    </row>
    <row r="6095" spans="2:3" x14ac:dyDescent="0.25">
      <c r="B6095" s="260">
        <v>6032</v>
      </c>
      <c r="C6095" s="259">
        <v>132.49248723483836</v>
      </c>
    </row>
    <row r="6096" spans="2:3" x14ac:dyDescent="0.25">
      <c r="B6096" s="260">
        <v>6033</v>
      </c>
      <c r="C6096" s="259">
        <v>108.37216984667585</v>
      </c>
    </row>
    <row r="6097" spans="2:3" x14ac:dyDescent="0.25">
      <c r="B6097" s="260">
        <v>6034</v>
      </c>
      <c r="C6097" s="259">
        <v>187.81796797133691</v>
      </c>
    </row>
    <row r="6098" spans="2:3" x14ac:dyDescent="0.25">
      <c r="B6098" s="260">
        <v>6035</v>
      </c>
      <c r="C6098" s="259">
        <v>112.26194154074884</v>
      </c>
    </row>
    <row r="6099" spans="2:3" x14ac:dyDescent="0.25">
      <c r="B6099" s="260">
        <v>6036</v>
      </c>
      <c r="C6099" s="259">
        <v>151.24387522404567</v>
      </c>
    </row>
    <row r="6100" spans="2:3" x14ac:dyDescent="0.25">
      <c r="B6100" s="260">
        <v>6037</v>
      </c>
      <c r="C6100" s="259">
        <v>123.44302602639856</v>
      </c>
    </row>
    <row r="6101" spans="2:3" x14ac:dyDescent="0.25">
      <c r="B6101" s="260">
        <v>6038</v>
      </c>
      <c r="C6101" s="259">
        <v>139.68020962058151</v>
      </c>
    </row>
    <row r="6102" spans="2:3" x14ac:dyDescent="0.25">
      <c r="B6102" s="260">
        <v>6039</v>
      </c>
      <c r="C6102" s="259">
        <v>84.922775530935212</v>
      </c>
    </row>
    <row r="6103" spans="2:3" x14ac:dyDescent="0.25">
      <c r="B6103" s="260">
        <v>6040</v>
      </c>
      <c r="C6103" s="259">
        <v>126.00224793828032</v>
      </c>
    </row>
    <row r="6104" spans="2:3" x14ac:dyDescent="0.25">
      <c r="B6104" s="260">
        <v>6041</v>
      </c>
      <c r="C6104" s="259">
        <v>110.4981535019142</v>
      </c>
    </row>
    <row r="6105" spans="2:3" x14ac:dyDescent="0.25">
      <c r="B6105" s="260">
        <v>6042</v>
      </c>
      <c r="C6105" s="259">
        <v>113.24523785530054</v>
      </c>
    </row>
    <row r="6106" spans="2:3" x14ac:dyDescent="0.25">
      <c r="B6106" s="260">
        <v>6043</v>
      </c>
      <c r="C6106" s="259">
        <v>101.37781314806935</v>
      </c>
    </row>
    <row r="6107" spans="2:3" x14ac:dyDescent="0.25">
      <c r="B6107" s="260">
        <v>6044</v>
      </c>
      <c r="C6107" s="259">
        <v>101.81643752725097</v>
      </c>
    </row>
    <row r="6108" spans="2:3" x14ac:dyDescent="0.25">
      <c r="B6108" s="260">
        <v>6045</v>
      </c>
      <c r="C6108" s="259">
        <v>122.60006893705152</v>
      </c>
    </row>
    <row r="6109" spans="2:3" x14ac:dyDescent="0.25">
      <c r="B6109" s="260">
        <v>6046</v>
      </c>
      <c r="C6109" s="259">
        <v>131.96210092673121</v>
      </c>
    </row>
    <row r="6110" spans="2:3" x14ac:dyDescent="0.25">
      <c r="B6110" s="260">
        <v>6047</v>
      </c>
      <c r="C6110" s="259">
        <v>154.11345616341322</v>
      </c>
    </row>
    <row r="6111" spans="2:3" x14ac:dyDescent="0.25">
      <c r="B6111" s="260">
        <v>6048</v>
      </c>
      <c r="C6111" s="259">
        <v>137.03065323429061</v>
      </c>
    </row>
    <row r="6112" spans="2:3" x14ac:dyDescent="0.25">
      <c r="B6112" s="260">
        <v>6049</v>
      </c>
      <c r="C6112" s="259">
        <v>112.97364183619783</v>
      </c>
    </row>
    <row r="6113" spans="2:3" x14ac:dyDescent="0.25">
      <c r="B6113" s="260">
        <v>6050</v>
      </c>
      <c r="C6113" s="259">
        <v>120.65019296243108</v>
      </c>
    </row>
    <row r="6114" spans="2:3" x14ac:dyDescent="0.25">
      <c r="B6114" s="260">
        <v>6051</v>
      </c>
      <c r="C6114" s="259">
        <v>144.42591144859608</v>
      </c>
    </row>
    <row r="6115" spans="2:3" x14ac:dyDescent="0.25">
      <c r="B6115" s="260">
        <v>6052</v>
      </c>
      <c r="C6115" s="259">
        <v>133.82285502637723</v>
      </c>
    </row>
    <row r="6116" spans="2:3" x14ac:dyDescent="0.25">
      <c r="B6116" s="260">
        <v>6053</v>
      </c>
      <c r="C6116" s="259">
        <v>113.28572615775593</v>
      </c>
    </row>
    <row r="6117" spans="2:3" x14ac:dyDescent="0.25">
      <c r="B6117" s="260">
        <v>6054</v>
      </c>
      <c r="C6117" s="259">
        <v>154.55356241837848</v>
      </c>
    </row>
    <row r="6118" spans="2:3" x14ac:dyDescent="0.25">
      <c r="B6118" s="260">
        <v>6055</v>
      </c>
      <c r="C6118" s="259">
        <v>106.70287095932588</v>
      </c>
    </row>
    <row r="6119" spans="2:3" x14ac:dyDescent="0.25">
      <c r="B6119" s="260">
        <v>6056</v>
      </c>
      <c r="C6119" s="259">
        <v>172.82757089499302</v>
      </c>
    </row>
    <row r="6120" spans="2:3" x14ac:dyDescent="0.25">
      <c r="B6120" s="260">
        <v>6057</v>
      </c>
      <c r="C6120" s="259">
        <v>136.25211274675212</v>
      </c>
    </row>
    <row r="6121" spans="2:3" x14ac:dyDescent="0.25">
      <c r="B6121" s="260">
        <v>6058</v>
      </c>
      <c r="C6121" s="259">
        <v>139.26257382507276</v>
      </c>
    </row>
    <row r="6122" spans="2:3" x14ac:dyDescent="0.25">
      <c r="B6122" s="260">
        <v>6059</v>
      </c>
      <c r="C6122" s="259">
        <v>154.9986494226689</v>
      </c>
    </row>
    <row r="6123" spans="2:3" x14ac:dyDescent="0.25">
      <c r="B6123" s="260">
        <v>6060</v>
      </c>
      <c r="C6123" s="259">
        <v>95.820093531116612</v>
      </c>
    </row>
    <row r="6124" spans="2:3" x14ac:dyDescent="0.25">
      <c r="B6124" s="260">
        <v>6061</v>
      </c>
      <c r="C6124" s="259">
        <v>105.94572533697337</v>
      </c>
    </row>
    <row r="6125" spans="2:3" x14ac:dyDescent="0.25">
      <c r="B6125" s="260">
        <v>6062</v>
      </c>
      <c r="C6125" s="259">
        <v>122.01842400272801</v>
      </c>
    </row>
    <row r="6126" spans="2:3" x14ac:dyDescent="0.25">
      <c r="B6126" s="260">
        <v>6063</v>
      </c>
      <c r="C6126" s="259">
        <v>116.21153414992952</v>
      </c>
    </row>
    <row r="6127" spans="2:3" x14ac:dyDescent="0.25">
      <c r="B6127" s="260">
        <v>6064</v>
      </c>
      <c r="C6127" s="259">
        <v>104.65037883086973</v>
      </c>
    </row>
    <row r="6128" spans="2:3" x14ac:dyDescent="0.25">
      <c r="B6128" s="260">
        <v>6065</v>
      </c>
      <c r="C6128" s="259">
        <v>103.83890430045737</v>
      </c>
    </row>
    <row r="6129" spans="2:3" x14ac:dyDescent="0.25">
      <c r="B6129" s="260">
        <v>6066</v>
      </c>
      <c r="C6129" s="259">
        <v>113.91898063404361</v>
      </c>
    </row>
    <row r="6130" spans="2:3" x14ac:dyDescent="0.25">
      <c r="B6130" s="260">
        <v>6067</v>
      </c>
      <c r="C6130" s="259">
        <v>117.23951850558439</v>
      </c>
    </row>
    <row r="6131" spans="2:3" x14ac:dyDescent="0.25">
      <c r="B6131" s="260">
        <v>6068</v>
      </c>
      <c r="C6131" s="259">
        <v>117.46074823887612</v>
      </c>
    </row>
    <row r="6132" spans="2:3" x14ac:dyDescent="0.25">
      <c r="B6132" s="260">
        <v>6069</v>
      </c>
      <c r="C6132" s="259">
        <v>127.61063567001182</v>
      </c>
    </row>
    <row r="6133" spans="2:3" x14ac:dyDescent="0.25">
      <c r="B6133" s="260">
        <v>6070</v>
      </c>
      <c r="C6133" s="259">
        <v>144.14722546857809</v>
      </c>
    </row>
    <row r="6134" spans="2:3" x14ac:dyDescent="0.25">
      <c r="B6134" s="260">
        <v>6071</v>
      </c>
      <c r="C6134" s="259">
        <v>122.83346868798853</v>
      </c>
    </row>
    <row r="6135" spans="2:3" x14ac:dyDescent="0.25">
      <c r="B6135" s="260">
        <v>6072</v>
      </c>
      <c r="C6135" s="259">
        <v>121.16378696110908</v>
      </c>
    </row>
    <row r="6136" spans="2:3" x14ac:dyDescent="0.25">
      <c r="B6136" s="260">
        <v>6073</v>
      </c>
      <c r="C6136" s="259">
        <v>142.0073762261157</v>
      </c>
    </row>
    <row r="6137" spans="2:3" x14ac:dyDescent="0.25">
      <c r="B6137" s="260">
        <v>6074</v>
      </c>
      <c r="C6137" s="259">
        <v>150.97720869710051</v>
      </c>
    </row>
    <row r="6138" spans="2:3" x14ac:dyDescent="0.25">
      <c r="B6138" s="260">
        <v>6075</v>
      </c>
      <c r="C6138" s="259">
        <v>165.27827454601231</v>
      </c>
    </row>
    <row r="6139" spans="2:3" x14ac:dyDescent="0.25">
      <c r="B6139" s="260">
        <v>6076</v>
      </c>
      <c r="C6139" s="259">
        <v>122.10059562436757</v>
      </c>
    </row>
    <row r="6140" spans="2:3" x14ac:dyDescent="0.25">
      <c r="B6140" s="260">
        <v>6077</v>
      </c>
      <c r="C6140" s="259">
        <v>123.84969546074556</v>
      </c>
    </row>
    <row r="6141" spans="2:3" x14ac:dyDescent="0.25">
      <c r="B6141" s="260">
        <v>6078</v>
      </c>
      <c r="C6141" s="259">
        <v>104.87663746093388</v>
      </c>
    </row>
    <row r="6142" spans="2:3" x14ac:dyDescent="0.25">
      <c r="B6142" s="260">
        <v>6079</v>
      </c>
      <c r="C6142" s="259">
        <v>120.73860432850515</v>
      </c>
    </row>
    <row r="6143" spans="2:3" x14ac:dyDescent="0.25">
      <c r="B6143" s="260">
        <v>6080</v>
      </c>
      <c r="C6143" s="259">
        <v>129.88204542226885</v>
      </c>
    </row>
    <row r="6144" spans="2:3" x14ac:dyDescent="0.25">
      <c r="B6144" s="260">
        <v>6081</v>
      </c>
      <c r="C6144" s="259">
        <v>121.61540208683101</v>
      </c>
    </row>
    <row r="6145" spans="2:3" x14ac:dyDescent="0.25">
      <c r="B6145" s="260">
        <v>6082</v>
      </c>
      <c r="C6145" s="259">
        <v>138.89078068140219</v>
      </c>
    </row>
    <row r="6146" spans="2:3" x14ac:dyDescent="0.25">
      <c r="B6146" s="260">
        <v>6083</v>
      </c>
      <c r="C6146" s="259">
        <v>103.07235112980347</v>
      </c>
    </row>
    <row r="6147" spans="2:3" x14ac:dyDescent="0.25">
      <c r="B6147" s="260">
        <v>6084</v>
      </c>
      <c r="C6147" s="259">
        <v>127.73903486182158</v>
      </c>
    </row>
    <row r="6148" spans="2:3" x14ac:dyDescent="0.25">
      <c r="B6148" s="260">
        <v>6085</v>
      </c>
      <c r="C6148" s="259">
        <v>97.465979836828282</v>
      </c>
    </row>
    <row r="6149" spans="2:3" x14ac:dyDescent="0.25">
      <c r="B6149" s="260">
        <v>6086</v>
      </c>
      <c r="C6149" s="259">
        <v>106.44924992130765</v>
      </c>
    </row>
    <row r="6150" spans="2:3" x14ac:dyDescent="0.25">
      <c r="B6150" s="260">
        <v>6087</v>
      </c>
      <c r="C6150" s="259">
        <v>133.57449596523642</v>
      </c>
    </row>
    <row r="6151" spans="2:3" x14ac:dyDescent="0.25">
      <c r="B6151" s="260">
        <v>6088</v>
      </c>
      <c r="C6151" s="259">
        <v>152.47109944986033</v>
      </c>
    </row>
    <row r="6152" spans="2:3" x14ac:dyDescent="0.25">
      <c r="B6152" s="260">
        <v>6089</v>
      </c>
      <c r="C6152" s="259">
        <v>116.64924954561948</v>
      </c>
    </row>
    <row r="6153" spans="2:3" x14ac:dyDescent="0.25">
      <c r="B6153" s="260">
        <v>6090</v>
      </c>
      <c r="C6153" s="259">
        <v>149.36823059614463</v>
      </c>
    </row>
    <row r="6154" spans="2:3" x14ac:dyDescent="0.25">
      <c r="B6154" s="260">
        <v>6091</v>
      </c>
      <c r="C6154" s="259">
        <v>180.83591281380347</v>
      </c>
    </row>
    <row r="6155" spans="2:3" x14ac:dyDescent="0.25">
      <c r="B6155" s="260">
        <v>6092</v>
      </c>
      <c r="C6155" s="259">
        <v>114.23323106555821</v>
      </c>
    </row>
    <row r="6156" spans="2:3" x14ac:dyDescent="0.25">
      <c r="B6156" s="260">
        <v>6093</v>
      </c>
      <c r="C6156" s="259">
        <v>116.83360017079298</v>
      </c>
    </row>
    <row r="6157" spans="2:3" x14ac:dyDescent="0.25">
      <c r="B6157" s="260">
        <v>6094</v>
      </c>
      <c r="C6157" s="259">
        <v>127.56184683549183</v>
      </c>
    </row>
    <row r="6158" spans="2:3" x14ac:dyDescent="0.25">
      <c r="B6158" s="260">
        <v>6095</v>
      </c>
      <c r="C6158" s="259">
        <v>141.49660094086306</v>
      </c>
    </row>
    <row r="6159" spans="2:3" x14ac:dyDescent="0.25">
      <c r="B6159" s="260">
        <v>6096</v>
      </c>
      <c r="C6159" s="259">
        <v>136.63547584186034</v>
      </c>
    </row>
    <row r="6160" spans="2:3" x14ac:dyDescent="0.25">
      <c r="B6160" s="260">
        <v>6097</v>
      </c>
      <c r="C6160" s="259">
        <v>131.97114537616739</v>
      </c>
    </row>
    <row r="6161" spans="2:3" x14ac:dyDescent="0.25">
      <c r="B6161" s="260">
        <v>6098</v>
      </c>
      <c r="C6161" s="259">
        <v>98.153960065316227</v>
      </c>
    </row>
    <row r="6162" spans="2:3" x14ac:dyDescent="0.25">
      <c r="B6162" s="260">
        <v>6099</v>
      </c>
      <c r="C6162" s="259">
        <v>116.53092860496275</v>
      </c>
    </row>
    <row r="6163" spans="2:3" x14ac:dyDescent="0.25">
      <c r="B6163" s="260">
        <v>6100</v>
      </c>
      <c r="C6163" s="259">
        <v>155.91639501945588</v>
      </c>
    </row>
    <row r="6164" spans="2:3" x14ac:dyDescent="0.25">
      <c r="B6164" s="260">
        <v>6101</v>
      </c>
      <c r="C6164" s="259">
        <v>136.64737865482962</v>
      </c>
    </row>
    <row r="6165" spans="2:3" x14ac:dyDescent="0.25">
      <c r="B6165" s="260">
        <v>6102</v>
      </c>
      <c r="C6165" s="259">
        <v>68.351685714753245</v>
      </c>
    </row>
    <row r="6166" spans="2:3" x14ac:dyDescent="0.25">
      <c r="B6166" s="260">
        <v>6103</v>
      </c>
      <c r="C6166" s="259">
        <v>180.52090774163133</v>
      </c>
    </row>
    <row r="6167" spans="2:3" x14ac:dyDescent="0.25">
      <c r="B6167" s="260">
        <v>6104</v>
      </c>
      <c r="C6167" s="259">
        <v>123.20624071415149</v>
      </c>
    </row>
    <row r="6168" spans="2:3" x14ac:dyDescent="0.25">
      <c r="B6168" s="260">
        <v>6105</v>
      </c>
      <c r="C6168" s="259">
        <v>163.38926706360868</v>
      </c>
    </row>
    <row r="6169" spans="2:3" x14ac:dyDescent="0.25">
      <c r="B6169" s="260">
        <v>6106</v>
      </c>
      <c r="C6169" s="259">
        <v>141.26209712054447</v>
      </c>
    </row>
    <row r="6170" spans="2:3" x14ac:dyDescent="0.25">
      <c r="B6170" s="260">
        <v>6107</v>
      </c>
      <c r="C6170" s="259">
        <v>116.22839265929609</v>
      </c>
    </row>
    <row r="6171" spans="2:3" x14ac:dyDescent="0.25">
      <c r="B6171" s="260">
        <v>6108</v>
      </c>
      <c r="C6171" s="259">
        <v>119.27974985553556</v>
      </c>
    </row>
    <row r="6172" spans="2:3" x14ac:dyDescent="0.25">
      <c r="B6172" s="260">
        <v>6109</v>
      </c>
      <c r="C6172" s="259">
        <v>132.86436159239838</v>
      </c>
    </row>
    <row r="6173" spans="2:3" x14ac:dyDescent="0.25">
      <c r="B6173" s="260">
        <v>6110</v>
      </c>
      <c r="C6173" s="259">
        <v>112.69534301733327</v>
      </c>
    </row>
    <row r="6174" spans="2:3" x14ac:dyDescent="0.25">
      <c r="B6174" s="260">
        <v>6111</v>
      </c>
      <c r="C6174" s="259">
        <v>95.590067064643307</v>
      </c>
    </row>
    <row r="6175" spans="2:3" x14ac:dyDescent="0.25">
      <c r="B6175" s="260">
        <v>6112</v>
      </c>
      <c r="C6175" s="259">
        <v>97.93935205511977</v>
      </c>
    </row>
    <row r="6176" spans="2:3" x14ac:dyDescent="0.25">
      <c r="B6176" s="260">
        <v>6113</v>
      </c>
      <c r="C6176" s="259">
        <v>118.7571630014137</v>
      </c>
    </row>
    <row r="6177" spans="2:3" x14ac:dyDescent="0.25">
      <c r="B6177" s="260">
        <v>6114</v>
      </c>
      <c r="C6177" s="259">
        <v>101.82890825435072</v>
      </c>
    </row>
    <row r="6178" spans="2:3" x14ac:dyDescent="0.25">
      <c r="B6178" s="260">
        <v>6115</v>
      </c>
      <c r="C6178" s="259">
        <v>72.660006342490362</v>
      </c>
    </row>
    <row r="6179" spans="2:3" x14ac:dyDescent="0.25">
      <c r="B6179" s="260">
        <v>6116</v>
      </c>
      <c r="C6179" s="259">
        <v>107.62314748501787</v>
      </c>
    </row>
    <row r="6180" spans="2:3" x14ac:dyDescent="0.25">
      <c r="B6180" s="260">
        <v>6117</v>
      </c>
      <c r="C6180" s="259">
        <v>121.39912781982484</v>
      </c>
    </row>
    <row r="6181" spans="2:3" x14ac:dyDescent="0.25">
      <c r="B6181" s="260">
        <v>6118</v>
      </c>
      <c r="C6181" s="259">
        <v>126.07492840228018</v>
      </c>
    </row>
    <row r="6182" spans="2:3" x14ac:dyDescent="0.25">
      <c r="B6182" s="260">
        <v>6119</v>
      </c>
      <c r="C6182" s="259">
        <v>105.92342755781084</v>
      </c>
    </row>
    <row r="6183" spans="2:3" x14ac:dyDescent="0.25">
      <c r="B6183" s="260">
        <v>6120</v>
      </c>
      <c r="C6183" s="259">
        <v>124.49589534188135</v>
      </c>
    </row>
    <row r="6184" spans="2:3" x14ac:dyDescent="0.25">
      <c r="B6184" s="260">
        <v>6121</v>
      </c>
      <c r="C6184" s="259">
        <v>163.35989243897848</v>
      </c>
    </row>
    <row r="6185" spans="2:3" x14ac:dyDescent="0.25">
      <c r="B6185" s="260">
        <v>6122</v>
      </c>
      <c r="C6185" s="259">
        <v>91.499906869070315</v>
      </c>
    </row>
    <row r="6186" spans="2:3" x14ac:dyDescent="0.25">
      <c r="B6186" s="260">
        <v>6123</v>
      </c>
      <c r="C6186" s="259">
        <v>106.25101344795036</v>
      </c>
    </row>
    <row r="6187" spans="2:3" x14ac:dyDescent="0.25">
      <c r="B6187" s="260">
        <v>6124</v>
      </c>
      <c r="C6187" s="259">
        <v>78.656864093223447</v>
      </c>
    </row>
    <row r="6188" spans="2:3" x14ac:dyDescent="0.25">
      <c r="B6188" s="260">
        <v>6125</v>
      </c>
      <c r="C6188" s="259">
        <v>126.00069882004503</v>
      </c>
    </row>
    <row r="6189" spans="2:3" x14ac:dyDescent="0.25">
      <c r="B6189" s="260">
        <v>6126</v>
      </c>
      <c r="C6189" s="259">
        <v>110.89085467839953</v>
      </c>
    </row>
    <row r="6190" spans="2:3" x14ac:dyDescent="0.25">
      <c r="B6190" s="260">
        <v>6127</v>
      </c>
      <c r="C6190" s="259">
        <v>138.2879332932643</v>
      </c>
    </row>
    <row r="6191" spans="2:3" x14ac:dyDescent="0.25">
      <c r="B6191" s="260">
        <v>6128</v>
      </c>
      <c r="C6191" s="259">
        <v>129.77568759414672</v>
      </c>
    </row>
    <row r="6192" spans="2:3" x14ac:dyDescent="0.25">
      <c r="B6192" s="260">
        <v>6129</v>
      </c>
      <c r="C6192" s="259">
        <v>143.92104440634171</v>
      </c>
    </row>
    <row r="6193" spans="2:3" x14ac:dyDescent="0.25">
      <c r="B6193" s="260">
        <v>6130</v>
      </c>
      <c r="C6193" s="259">
        <v>124.77374864600132</v>
      </c>
    </row>
    <row r="6194" spans="2:3" x14ac:dyDescent="0.25">
      <c r="B6194" s="260">
        <v>6131</v>
      </c>
      <c r="C6194" s="259">
        <v>137.76344624120009</v>
      </c>
    </row>
    <row r="6195" spans="2:3" x14ac:dyDescent="0.25">
      <c r="B6195" s="260">
        <v>6132</v>
      </c>
      <c r="C6195" s="259">
        <v>91.398043600043991</v>
      </c>
    </row>
    <row r="6196" spans="2:3" x14ac:dyDescent="0.25">
      <c r="B6196" s="260">
        <v>6133</v>
      </c>
      <c r="C6196" s="259">
        <v>110.25756825549681</v>
      </c>
    </row>
    <row r="6197" spans="2:3" x14ac:dyDescent="0.25">
      <c r="B6197" s="260">
        <v>6134</v>
      </c>
      <c r="C6197" s="259">
        <v>96.033404879775162</v>
      </c>
    </row>
    <row r="6198" spans="2:3" x14ac:dyDescent="0.25">
      <c r="B6198" s="260">
        <v>6135</v>
      </c>
      <c r="C6198" s="259">
        <v>124.37959487663092</v>
      </c>
    </row>
    <row r="6199" spans="2:3" x14ac:dyDescent="0.25">
      <c r="B6199" s="260">
        <v>6136</v>
      </c>
      <c r="C6199" s="259">
        <v>118.17682127943205</v>
      </c>
    </row>
    <row r="6200" spans="2:3" x14ac:dyDescent="0.25">
      <c r="B6200" s="260">
        <v>6137</v>
      </c>
      <c r="C6200" s="259">
        <v>106.67544031696582</v>
      </c>
    </row>
    <row r="6201" spans="2:3" x14ac:dyDescent="0.25">
      <c r="B6201" s="260">
        <v>6138</v>
      </c>
      <c r="C6201" s="259">
        <v>125.86820418009016</v>
      </c>
    </row>
    <row r="6202" spans="2:3" x14ac:dyDescent="0.25">
      <c r="B6202" s="260">
        <v>6139</v>
      </c>
      <c r="C6202" s="259">
        <v>142.27105199026624</v>
      </c>
    </row>
    <row r="6203" spans="2:3" x14ac:dyDescent="0.25">
      <c r="B6203" s="260">
        <v>6140</v>
      </c>
      <c r="C6203" s="259">
        <v>113.47993654693161</v>
      </c>
    </row>
    <row r="6204" spans="2:3" x14ac:dyDescent="0.25">
      <c r="B6204" s="260">
        <v>6141</v>
      </c>
      <c r="C6204" s="259">
        <v>117.70097751301135</v>
      </c>
    </row>
    <row r="6205" spans="2:3" x14ac:dyDescent="0.25">
      <c r="B6205" s="260">
        <v>6142</v>
      </c>
      <c r="C6205" s="259">
        <v>136.46748064043388</v>
      </c>
    </row>
    <row r="6206" spans="2:3" x14ac:dyDescent="0.25">
      <c r="B6206" s="260">
        <v>6143</v>
      </c>
      <c r="C6206" s="259">
        <v>121.81905754564796</v>
      </c>
    </row>
    <row r="6207" spans="2:3" x14ac:dyDescent="0.25">
      <c r="B6207" s="260">
        <v>6144</v>
      </c>
      <c r="C6207" s="259">
        <v>142.47580759376888</v>
      </c>
    </row>
    <row r="6208" spans="2:3" x14ac:dyDescent="0.25">
      <c r="B6208" s="260">
        <v>6145</v>
      </c>
      <c r="C6208" s="259">
        <v>121.34428649434223</v>
      </c>
    </row>
    <row r="6209" spans="2:3" x14ac:dyDescent="0.25">
      <c r="B6209" s="260">
        <v>6146</v>
      </c>
      <c r="C6209" s="259">
        <v>166.67775905558591</v>
      </c>
    </row>
    <row r="6210" spans="2:3" x14ac:dyDescent="0.25">
      <c r="B6210" s="260">
        <v>6147</v>
      </c>
      <c r="C6210" s="259">
        <v>164.97187873197086</v>
      </c>
    </row>
    <row r="6211" spans="2:3" x14ac:dyDescent="0.25">
      <c r="B6211" s="260">
        <v>6148</v>
      </c>
      <c r="C6211" s="259">
        <v>131.18019163415474</v>
      </c>
    </row>
    <row r="6212" spans="2:3" x14ac:dyDescent="0.25">
      <c r="B6212" s="260">
        <v>6149</v>
      </c>
      <c r="C6212" s="259">
        <v>123.23797857703993</v>
      </c>
    </row>
    <row r="6213" spans="2:3" x14ac:dyDescent="0.25">
      <c r="B6213" s="260">
        <v>6150</v>
      </c>
      <c r="C6213" s="259">
        <v>123.55698134263686</v>
      </c>
    </row>
    <row r="6214" spans="2:3" x14ac:dyDescent="0.25">
      <c r="B6214" s="260">
        <v>6151</v>
      </c>
      <c r="C6214" s="259">
        <v>105.30497439402357</v>
      </c>
    </row>
    <row r="6215" spans="2:3" x14ac:dyDescent="0.25">
      <c r="B6215" s="260">
        <v>6152</v>
      </c>
      <c r="C6215" s="259">
        <v>140.14336585887622</v>
      </c>
    </row>
    <row r="6216" spans="2:3" x14ac:dyDescent="0.25">
      <c r="B6216" s="260">
        <v>6153</v>
      </c>
      <c r="C6216" s="259">
        <v>117.94436649857897</v>
      </c>
    </row>
    <row r="6217" spans="2:3" x14ac:dyDescent="0.25">
      <c r="B6217" s="260">
        <v>6154</v>
      </c>
      <c r="C6217" s="259">
        <v>140.53784791952859</v>
      </c>
    </row>
    <row r="6218" spans="2:3" x14ac:dyDescent="0.25">
      <c r="B6218" s="260">
        <v>6155</v>
      </c>
      <c r="C6218" s="259">
        <v>156.96402752623135</v>
      </c>
    </row>
    <row r="6219" spans="2:3" x14ac:dyDescent="0.25">
      <c r="B6219" s="260">
        <v>6156</v>
      </c>
      <c r="C6219" s="259">
        <v>119.99882791419178</v>
      </c>
    </row>
    <row r="6220" spans="2:3" x14ac:dyDescent="0.25">
      <c r="B6220" s="260">
        <v>6157</v>
      </c>
      <c r="C6220" s="259">
        <v>106.88755915672542</v>
      </c>
    </row>
    <row r="6221" spans="2:3" x14ac:dyDescent="0.25">
      <c r="B6221" s="260">
        <v>6158</v>
      </c>
      <c r="C6221" s="259">
        <v>89.607804719215892</v>
      </c>
    </row>
    <row r="6222" spans="2:3" x14ac:dyDescent="0.25">
      <c r="B6222" s="260">
        <v>6159</v>
      </c>
      <c r="C6222" s="259">
        <v>115.44044407710884</v>
      </c>
    </row>
    <row r="6223" spans="2:3" x14ac:dyDescent="0.25">
      <c r="B6223" s="260">
        <v>6160</v>
      </c>
      <c r="C6223" s="259">
        <v>129.84783819806592</v>
      </c>
    </row>
    <row r="6224" spans="2:3" x14ac:dyDescent="0.25">
      <c r="B6224" s="260">
        <v>6161</v>
      </c>
      <c r="C6224" s="259">
        <v>105.62914339073181</v>
      </c>
    </row>
    <row r="6225" spans="2:3" x14ac:dyDescent="0.25">
      <c r="B6225" s="260">
        <v>6162</v>
      </c>
      <c r="C6225" s="259">
        <v>89.177899106457801</v>
      </c>
    </row>
    <row r="6226" spans="2:3" x14ac:dyDescent="0.25">
      <c r="B6226" s="260">
        <v>6163</v>
      </c>
      <c r="C6226" s="259">
        <v>125.11276036869813</v>
      </c>
    </row>
    <row r="6227" spans="2:3" x14ac:dyDescent="0.25">
      <c r="B6227" s="260">
        <v>6164</v>
      </c>
      <c r="C6227" s="259">
        <v>132.12964053514906</v>
      </c>
    </row>
    <row r="6228" spans="2:3" x14ac:dyDescent="0.25">
      <c r="B6228" s="260">
        <v>6165</v>
      </c>
      <c r="C6228" s="259">
        <v>156.79376272383615</v>
      </c>
    </row>
    <row r="6229" spans="2:3" x14ac:dyDescent="0.25">
      <c r="B6229" s="260">
        <v>6166</v>
      </c>
      <c r="C6229" s="259">
        <v>85.9438879343476</v>
      </c>
    </row>
    <row r="6230" spans="2:3" x14ac:dyDescent="0.25">
      <c r="B6230" s="260">
        <v>6167</v>
      </c>
      <c r="C6230" s="259">
        <v>120.02009502726399</v>
      </c>
    </row>
    <row r="6231" spans="2:3" x14ac:dyDescent="0.25">
      <c r="B6231" s="260">
        <v>6168</v>
      </c>
      <c r="C6231" s="259">
        <v>144.79985806192155</v>
      </c>
    </row>
    <row r="6232" spans="2:3" x14ac:dyDescent="0.25">
      <c r="B6232" s="260">
        <v>6169</v>
      </c>
      <c r="C6232" s="259">
        <v>51.339745275158862</v>
      </c>
    </row>
    <row r="6233" spans="2:3" x14ac:dyDescent="0.25">
      <c r="B6233" s="260">
        <v>6170</v>
      </c>
      <c r="C6233" s="259">
        <v>125.089115078291</v>
      </c>
    </row>
    <row r="6234" spans="2:3" x14ac:dyDescent="0.25">
      <c r="B6234" s="260">
        <v>6171</v>
      </c>
      <c r="C6234" s="259">
        <v>113.53466588070036</v>
      </c>
    </row>
    <row r="6235" spans="2:3" x14ac:dyDescent="0.25">
      <c r="B6235" s="260">
        <v>6172</v>
      </c>
      <c r="C6235" s="259">
        <v>122.74407892093063</v>
      </c>
    </row>
    <row r="6236" spans="2:3" x14ac:dyDescent="0.25">
      <c r="B6236" s="260">
        <v>6173</v>
      </c>
      <c r="C6236" s="259">
        <v>128.77116600428042</v>
      </c>
    </row>
    <row r="6237" spans="2:3" x14ac:dyDescent="0.25">
      <c r="B6237" s="260">
        <v>6174</v>
      </c>
      <c r="C6237" s="259">
        <v>127.79388450841034</v>
      </c>
    </row>
    <row r="6238" spans="2:3" x14ac:dyDescent="0.25">
      <c r="B6238" s="260">
        <v>6175</v>
      </c>
      <c r="C6238" s="259">
        <v>117.28891320364605</v>
      </c>
    </row>
    <row r="6239" spans="2:3" x14ac:dyDescent="0.25">
      <c r="B6239" s="260">
        <v>6176</v>
      </c>
      <c r="C6239" s="259">
        <v>82.317855660802351</v>
      </c>
    </row>
    <row r="6240" spans="2:3" x14ac:dyDescent="0.25">
      <c r="B6240" s="260">
        <v>6177</v>
      </c>
      <c r="C6240" s="259">
        <v>177.1861162669901</v>
      </c>
    </row>
    <row r="6241" spans="2:3" x14ac:dyDescent="0.25">
      <c r="B6241" s="260">
        <v>6178</v>
      </c>
      <c r="C6241" s="259">
        <v>108.97379984555207</v>
      </c>
    </row>
    <row r="6242" spans="2:3" x14ac:dyDescent="0.25">
      <c r="B6242" s="260">
        <v>6179</v>
      </c>
      <c r="C6242" s="259">
        <v>123.27497621071954</v>
      </c>
    </row>
    <row r="6243" spans="2:3" x14ac:dyDescent="0.25">
      <c r="B6243" s="260">
        <v>6180</v>
      </c>
      <c r="C6243" s="259">
        <v>113.06702964813906</v>
      </c>
    </row>
    <row r="6244" spans="2:3" x14ac:dyDescent="0.25">
      <c r="B6244" s="260">
        <v>6181</v>
      </c>
      <c r="C6244" s="259">
        <v>131.25044559504599</v>
      </c>
    </row>
    <row r="6245" spans="2:3" x14ac:dyDescent="0.25">
      <c r="B6245" s="260">
        <v>6182</v>
      </c>
      <c r="C6245" s="259">
        <v>123.59626553070885</v>
      </c>
    </row>
    <row r="6246" spans="2:3" x14ac:dyDescent="0.25">
      <c r="B6246" s="260">
        <v>6183</v>
      </c>
      <c r="C6246" s="259">
        <v>144.94944272684927</v>
      </c>
    </row>
    <row r="6247" spans="2:3" x14ac:dyDescent="0.25">
      <c r="B6247" s="260">
        <v>6184</v>
      </c>
      <c r="C6247" s="259">
        <v>137.41741207486905</v>
      </c>
    </row>
    <row r="6248" spans="2:3" x14ac:dyDescent="0.25">
      <c r="B6248" s="260">
        <v>6185</v>
      </c>
      <c r="C6248" s="259">
        <v>100.69146933486167</v>
      </c>
    </row>
    <row r="6249" spans="2:3" x14ac:dyDescent="0.25">
      <c r="B6249" s="260">
        <v>6186</v>
      </c>
      <c r="C6249" s="259">
        <v>92.4085579641919</v>
      </c>
    </row>
    <row r="6250" spans="2:3" x14ac:dyDescent="0.25">
      <c r="B6250" s="260">
        <v>6187</v>
      </c>
      <c r="C6250" s="259">
        <v>145.55526953410731</v>
      </c>
    </row>
    <row r="6251" spans="2:3" x14ac:dyDescent="0.25">
      <c r="B6251" s="260">
        <v>6188</v>
      </c>
      <c r="C6251" s="259">
        <v>133.27196685748856</v>
      </c>
    </row>
    <row r="6252" spans="2:3" x14ac:dyDescent="0.25">
      <c r="B6252" s="260">
        <v>6189</v>
      </c>
      <c r="C6252" s="259">
        <v>127.35275134027945</v>
      </c>
    </row>
    <row r="6253" spans="2:3" x14ac:dyDescent="0.25">
      <c r="B6253" s="260">
        <v>6190</v>
      </c>
      <c r="C6253" s="259">
        <v>83.463122461262515</v>
      </c>
    </row>
    <row r="6254" spans="2:3" x14ac:dyDescent="0.25">
      <c r="B6254" s="260">
        <v>6191</v>
      </c>
      <c r="C6254" s="259">
        <v>159.65360226140484</v>
      </c>
    </row>
    <row r="6255" spans="2:3" x14ac:dyDescent="0.25">
      <c r="B6255" s="260">
        <v>6192</v>
      </c>
      <c r="C6255" s="259">
        <v>114.70389864177275</v>
      </c>
    </row>
    <row r="6256" spans="2:3" x14ac:dyDescent="0.25">
      <c r="B6256" s="260">
        <v>6193</v>
      </c>
      <c r="C6256" s="259">
        <v>147.35312932064488</v>
      </c>
    </row>
    <row r="6257" spans="2:3" x14ac:dyDescent="0.25">
      <c r="B6257" s="260">
        <v>6194</v>
      </c>
      <c r="C6257" s="259">
        <v>94.045662121624787</v>
      </c>
    </row>
    <row r="6258" spans="2:3" x14ac:dyDescent="0.25">
      <c r="B6258" s="260">
        <v>6195</v>
      </c>
      <c r="C6258" s="259">
        <v>122.65284334681334</v>
      </c>
    </row>
    <row r="6259" spans="2:3" x14ac:dyDescent="0.25">
      <c r="B6259" s="260">
        <v>6196</v>
      </c>
      <c r="C6259" s="259">
        <v>99.082791081608519</v>
      </c>
    </row>
    <row r="6260" spans="2:3" x14ac:dyDescent="0.25">
      <c r="B6260" s="260">
        <v>6197</v>
      </c>
      <c r="C6260" s="259">
        <v>91.488621533149143</v>
      </c>
    </row>
    <row r="6261" spans="2:3" x14ac:dyDescent="0.25">
      <c r="B6261" s="260">
        <v>6198</v>
      </c>
      <c r="C6261" s="259">
        <v>117.3451387888669</v>
      </c>
    </row>
    <row r="6262" spans="2:3" x14ac:dyDescent="0.25">
      <c r="B6262" s="260">
        <v>6199</v>
      </c>
      <c r="C6262" s="259">
        <v>142.35252510354709</v>
      </c>
    </row>
    <row r="6263" spans="2:3" x14ac:dyDescent="0.25">
      <c r="B6263" s="260">
        <v>6200</v>
      </c>
      <c r="C6263" s="259">
        <v>105.32723633389008</v>
      </c>
    </row>
    <row r="6264" spans="2:3" x14ac:dyDescent="0.25">
      <c r="B6264" s="260">
        <v>6201</v>
      </c>
      <c r="C6264" s="259">
        <v>119.90108711586929</v>
      </c>
    </row>
    <row r="6265" spans="2:3" x14ac:dyDescent="0.25">
      <c r="B6265" s="260">
        <v>6202</v>
      </c>
      <c r="C6265" s="259">
        <v>114.10636540336023</v>
      </c>
    </row>
    <row r="6266" spans="2:3" x14ac:dyDescent="0.25">
      <c r="B6266" s="260">
        <v>6203</v>
      </c>
      <c r="C6266" s="259">
        <v>115.25402728471613</v>
      </c>
    </row>
    <row r="6267" spans="2:3" x14ac:dyDescent="0.25">
      <c r="B6267" s="260">
        <v>6204</v>
      </c>
      <c r="C6267" s="259">
        <v>98.686080237240361</v>
      </c>
    </row>
    <row r="6268" spans="2:3" x14ac:dyDescent="0.25">
      <c r="B6268" s="260">
        <v>6205</v>
      </c>
      <c r="C6268" s="259">
        <v>118.63987461763807</v>
      </c>
    </row>
    <row r="6269" spans="2:3" x14ac:dyDescent="0.25">
      <c r="B6269" s="260">
        <v>6206</v>
      </c>
      <c r="C6269" s="259">
        <v>139.3395249639261</v>
      </c>
    </row>
    <row r="6270" spans="2:3" x14ac:dyDescent="0.25">
      <c r="B6270" s="260">
        <v>6207</v>
      </c>
      <c r="C6270" s="259">
        <v>120.64490479415764</v>
      </c>
    </row>
    <row r="6271" spans="2:3" x14ac:dyDescent="0.25">
      <c r="B6271" s="260">
        <v>6208</v>
      </c>
      <c r="C6271" s="259">
        <v>139.95464909100957</v>
      </c>
    </row>
    <row r="6272" spans="2:3" x14ac:dyDescent="0.25">
      <c r="B6272" s="260">
        <v>6209</v>
      </c>
      <c r="C6272" s="259">
        <v>85.901593910343536</v>
      </c>
    </row>
    <row r="6273" spans="2:3" x14ac:dyDescent="0.25">
      <c r="B6273" s="260">
        <v>6210</v>
      </c>
      <c r="C6273" s="259">
        <v>98.490622437971467</v>
      </c>
    </row>
    <row r="6274" spans="2:3" x14ac:dyDescent="0.25">
      <c r="B6274" s="260">
        <v>6211</v>
      </c>
      <c r="C6274" s="259">
        <v>125.37297982751583</v>
      </c>
    </row>
    <row r="6275" spans="2:3" x14ac:dyDescent="0.25">
      <c r="B6275" s="260">
        <v>6212</v>
      </c>
      <c r="C6275" s="259">
        <v>126.81330895991617</v>
      </c>
    </row>
    <row r="6276" spans="2:3" x14ac:dyDescent="0.25">
      <c r="B6276" s="260">
        <v>6213</v>
      </c>
      <c r="C6276" s="259">
        <v>123.71545429521008</v>
      </c>
    </row>
    <row r="6277" spans="2:3" x14ac:dyDescent="0.25">
      <c r="B6277" s="260">
        <v>6214</v>
      </c>
      <c r="C6277" s="259">
        <v>94.269261797150662</v>
      </c>
    </row>
    <row r="6278" spans="2:3" x14ac:dyDescent="0.25">
      <c r="B6278" s="260">
        <v>6215</v>
      </c>
      <c r="C6278" s="259">
        <v>92.043596104701422</v>
      </c>
    </row>
    <row r="6279" spans="2:3" x14ac:dyDescent="0.25">
      <c r="B6279" s="260">
        <v>6216</v>
      </c>
      <c r="C6279" s="259">
        <v>142.85275417732791</v>
      </c>
    </row>
    <row r="6280" spans="2:3" x14ac:dyDescent="0.25">
      <c r="B6280" s="260">
        <v>6217</v>
      </c>
      <c r="C6280" s="259">
        <v>148.57181074077755</v>
      </c>
    </row>
    <row r="6281" spans="2:3" x14ac:dyDescent="0.25">
      <c r="B6281" s="260">
        <v>6218</v>
      </c>
      <c r="C6281" s="259">
        <v>148.00868575926376</v>
      </c>
    </row>
    <row r="6282" spans="2:3" x14ac:dyDescent="0.25">
      <c r="B6282" s="260">
        <v>6219</v>
      </c>
      <c r="C6282" s="259">
        <v>137.4569049866345</v>
      </c>
    </row>
    <row r="6283" spans="2:3" x14ac:dyDescent="0.25">
      <c r="B6283" s="260">
        <v>6220</v>
      </c>
      <c r="C6283" s="259">
        <v>112.75982333785797</v>
      </c>
    </row>
    <row r="6284" spans="2:3" x14ac:dyDescent="0.25">
      <c r="B6284" s="260">
        <v>6221</v>
      </c>
      <c r="C6284" s="259">
        <v>139.39995752773535</v>
      </c>
    </row>
    <row r="6285" spans="2:3" x14ac:dyDescent="0.25">
      <c r="B6285" s="260">
        <v>6222</v>
      </c>
      <c r="C6285" s="259">
        <v>120.779992805815</v>
      </c>
    </row>
    <row r="6286" spans="2:3" x14ac:dyDescent="0.25">
      <c r="B6286" s="260">
        <v>6223</v>
      </c>
      <c r="C6286" s="259">
        <v>95.77391023740239</v>
      </c>
    </row>
    <row r="6287" spans="2:3" x14ac:dyDescent="0.25">
      <c r="B6287" s="260">
        <v>6224</v>
      </c>
      <c r="C6287" s="259">
        <v>158.07254846102262</v>
      </c>
    </row>
    <row r="6288" spans="2:3" x14ac:dyDescent="0.25">
      <c r="B6288" s="260">
        <v>6225</v>
      </c>
      <c r="C6288" s="259">
        <v>87.870889898796918</v>
      </c>
    </row>
    <row r="6289" spans="2:3" x14ac:dyDescent="0.25">
      <c r="B6289" s="260">
        <v>6226</v>
      </c>
      <c r="C6289" s="259">
        <v>114.015010163691</v>
      </c>
    </row>
    <row r="6290" spans="2:3" x14ac:dyDescent="0.25">
      <c r="B6290" s="260">
        <v>6227</v>
      </c>
      <c r="C6290" s="259">
        <v>97.498341403546902</v>
      </c>
    </row>
    <row r="6291" spans="2:3" x14ac:dyDescent="0.25">
      <c r="B6291" s="260">
        <v>6228</v>
      </c>
      <c r="C6291" s="259">
        <v>69.691383962496616</v>
      </c>
    </row>
    <row r="6292" spans="2:3" x14ac:dyDescent="0.25">
      <c r="B6292" s="260">
        <v>6229</v>
      </c>
      <c r="C6292" s="259">
        <v>85.049798511014103</v>
      </c>
    </row>
    <row r="6293" spans="2:3" x14ac:dyDescent="0.25">
      <c r="B6293" s="260">
        <v>6230</v>
      </c>
      <c r="C6293" s="259">
        <v>111.54934962876996</v>
      </c>
    </row>
    <row r="6294" spans="2:3" x14ac:dyDescent="0.25">
      <c r="B6294" s="260">
        <v>6231</v>
      </c>
      <c r="C6294" s="259">
        <v>139.96139880042253</v>
      </c>
    </row>
    <row r="6295" spans="2:3" x14ac:dyDescent="0.25">
      <c r="B6295" s="260">
        <v>6232</v>
      </c>
      <c r="C6295" s="259">
        <v>111.63676021313825</v>
      </c>
    </row>
    <row r="6296" spans="2:3" x14ac:dyDescent="0.25">
      <c r="B6296" s="260">
        <v>6233</v>
      </c>
      <c r="C6296" s="259">
        <v>92.667751451043415</v>
      </c>
    </row>
    <row r="6297" spans="2:3" x14ac:dyDescent="0.25">
      <c r="B6297" s="260">
        <v>6234</v>
      </c>
      <c r="C6297" s="259">
        <v>153.91962801888587</v>
      </c>
    </row>
    <row r="6298" spans="2:3" x14ac:dyDescent="0.25">
      <c r="B6298" s="260">
        <v>6235</v>
      </c>
      <c r="C6298" s="259">
        <v>125.19090608456686</v>
      </c>
    </row>
    <row r="6299" spans="2:3" x14ac:dyDescent="0.25">
      <c r="B6299" s="260">
        <v>6236</v>
      </c>
      <c r="C6299" s="259">
        <v>97.896608643248527</v>
      </c>
    </row>
    <row r="6300" spans="2:3" x14ac:dyDescent="0.25">
      <c r="B6300" s="260">
        <v>6237</v>
      </c>
      <c r="C6300" s="259">
        <v>116.76762807955933</v>
      </c>
    </row>
    <row r="6301" spans="2:3" x14ac:dyDescent="0.25">
      <c r="B6301" s="260">
        <v>6238</v>
      </c>
      <c r="C6301" s="259">
        <v>107.33294468932465</v>
      </c>
    </row>
    <row r="6302" spans="2:3" x14ac:dyDescent="0.25">
      <c r="B6302" s="260">
        <v>6239</v>
      </c>
      <c r="C6302" s="259">
        <v>105.04010126485218</v>
      </c>
    </row>
    <row r="6303" spans="2:3" x14ac:dyDescent="0.25">
      <c r="B6303" s="260">
        <v>6240</v>
      </c>
      <c r="C6303" s="259">
        <v>132.0484527621563</v>
      </c>
    </row>
    <row r="6304" spans="2:3" x14ac:dyDescent="0.25">
      <c r="B6304" s="260">
        <v>6241</v>
      </c>
      <c r="C6304" s="259">
        <v>125.89102850283219</v>
      </c>
    </row>
    <row r="6305" spans="2:3" x14ac:dyDescent="0.25">
      <c r="B6305" s="260">
        <v>6242</v>
      </c>
      <c r="C6305" s="259">
        <v>140.97454592463589</v>
      </c>
    </row>
    <row r="6306" spans="2:3" x14ac:dyDescent="0.25">
      <c r="B6306" s="260">
        <v>6243</v>
      </c>
      <c r="C6306" s="259">
        <v>118.58095425427183</v>
      </c>
    </row>
    <row r="6307" spans="2:3" x14ac:dyDescent="0.25">
      <c r="B6307" s="260">
        <v>6244</v>
      </c>
      <c r="C6307" s="259">
        <v>123.34159317689871</v>
      </c>
    </row>
    <row r="6308" spans="2:3" x14ac:dyDescent="0.25">
      <c r="B6308" s="260">
        <v>6245</v>
      </c>
      <c r="C6308" s="259">
        <v>123.61068619140318</v>
      </c>
    </row>
    <row r="6309" spans="2:3" x14ac:dyDescent="0.25">
      <c r="B6309" s="260">
        <v>6246</v>
      </c>
      <c r="C6309" s="259">
        <v>139.45023669684318</v>
      </c>
    </row>
    <row r="6310" spans="2:3" x14ac:dyDescent="0.25">
      <c r="B6310" s="260">
        <v>6247</v>
      </c>
      <c r="C6310" s="259">
        <v>158.86403975040554</v>
      </c>
    </row>
    <row r="6311" spans="2:3" x14ac:dyDescent="0.25">
      <c r="B6311" s="260">
        <v>6248</v>
      </c>
      <c r="C6311" s="259">
        <v>95.19096370955927</v>
      </c>
    </row>
    <row r="6312" spans="2:3" x14ac:dyDescent="0.25">
      <c r="B6312" s="260">
        <v>6249</v>
      </c>
      <c r="C6312" s="259">
        <v>103.21475995346142</v>
      </c>
    </row>
    <row r="6313" spans="2:3" x14ac:dyDescent="0.25">
      <c r="B6313" s="260">
        <v>6250</v>
      </c>
      <c r="C6313" s="259">
        <v>73.370540185030706</v>
      </c>
    </row>
    <row r="6314" spans="2:3" x14ac:dyDescent="0.25">
      <c r="B6314" s="260">
        <v>6251</v>
      </c>
      <c r="C6314" s="259">
        <v>137.43284302942263</v>
      </c>
    </row>
    <row r="6315" spans="2:3" x14ac:dyDescent="0.25">
      <c r="B6315" s="260">
        <v>6252</v>
      </c>
      <c r="C6315" s="259">
        <v>144.11808668395952</v>
      </c>
    </row>
    <row r="6316" spans="2:3" x14ac:dyDescent="0.25">
      <c r="B6316" s="260">
        <v>6253</v>
      </c>
      <c r="C6316" s="259">
        <v>109.03920381448503</v>
      </c>
    </row>
    <row r="6317" spans="2:3" x14ac:dyDescent="0.25">
      <c r="B6317" s="260">
        <v>6254</v>
      </c>
      <c r="C6317" s="259">
        <v>134.77804287582492</v>
      </c>
    </row>
    <row r="6318" spans="2:3" x14ac:dyDescent="0.25">
      <c r="B6318" s="260">
        <v>6255</v>
      </c>
      <c r="C6318" s="259">
        <v>106.72293401336997</v>
      </c>
    </row>
    <row r="6319" spans="2:3" x14ac:dyDescent="0.25">
      <c r="B6319" s="260">
        <v>6256</v>
      </c>
      <c r="C6319" s="259">
        <v>129.65881856770079</v>
      </c>
    </row>
    <row r="6320" spans="2:3" x14ac:dyDescent="0.25">
      <c r="B6320" s="260">
        <v>6257</v>
      </c>
      <c r="C6320" s="259">
        <v>91.201442707885235</v>
      </c>
    </row>
    <row r="6321" spans="2:3" x14ac:dyDescent="0.25">
      <c r="B6321" s="260">
        <v>6258</v>
      </c>
      <c r="C6321" s="259">
        <v>129.06421048398252</v>
      </c>
    </row>
    <row r="6322" spans="2:3" x14ac:dyDescent="0.25">
      <c r="B6322" s="260">
        <v>6259</v>
      </c>
      <c r="C6322" s="259">
        <v>149.05116009458231</v>
      </c>
    </row>
    <row r="6323" spans="2:3" x14ac:dyDescent="0.25">
      <c r="B6323" s="260">
        <v>6260</v>
      </c>
      <c r="C6323" s="259">
        <v>97.037846761212222</v>
      </c>
    </row>
    <row r="6324" spans="2:3" x14ac:dyDescent="0.25">
      <c r="B6324" s="260">
        <v>6261</v>
      </c>
      <c r="C6324" s="259">
        <v>153.97635577559214</v>
      </c>
    </row>
    <row r="6325" spans="2:3" x14ac:dyDescent="0.25">
      <c r="B6325" s="260">
        <v>6262</v>
      </c>
      <c r="C6325" s="259">
        <v>108.14800982656772</v>
      </c>
    </row>
    <row r="6326" spans="2:3" x14ac:dyDescent="0.25">
      <c r="B6326" s="260">
        <v>6263</v>
      </c>
      <c r="C6326" s="259">
        <v>101.83526051587774</v>
      </c>
    </row>
    <row r="6327" spans="2:3" x14ac:dyDescent="0.25">
      <c r="B6327" s="260">
        <v>6264</v>
      </c>
      <c r="C6327" s="259">
        <v>114.67891158550411</v>
      </c>
    </row>
    <row r="6328" spans="2:3" x14ac:dyDescent="0.25">
      <c r="B6328" s="260">
        <v>6265</v>
      </c>
      <c r="C6328" s="259">
        <v>124.12344024279074</v>
      </c>
    </row>
    <row r="6329" spans="2:3" x14ac:dyDescent="0.25">
      <c r="B6329" s="260">
        <v>6266</v>
      </c>
      <c r="C6329" s="259">
        <v>113.47453968772066</v>
      </c>
    </row>
    <row r="6330" spans="2:3" x14ac:dyDescent="0.25">
      <c r="B6330" s="260">
        <v>6267</v>
      </c>
      <c r="C6330" s="259">
        <v>94.663834236733663</v>
      </c>
    </row>
    <row r="6331" spans="2:3" x14ac:dyDescent="0.25">
      <c r="B6331" s="260">
        <v>6268</v>
      </c>
      <c r="C6331" s="259">
        <v>68.512024543455055</v>
      </c>
    </row>
    <row r="6332" spans="2:3" x14ac:dyDescent="0.25">
      <c r="B6332" s="260">
        <v>6269</v>
      </c>
      <c r="C6332" s="259">
        <v>122.32985981065217</v>
      </c>
    </row>
    <row r="6333" spans="2:3" x14ac:dyDescent="0.25">
      <c r="B6333" s="260">
        <v>6270</v>
      </c>
      <c r="C6333" s="259">
        <v>102.53935373658318</v>
      </c>
    </row>
    <row r="6334" spans="2:3" x14ac:dyDescent="0.25">
      <c r="B6334" s="260">
        <v>6271</v>
      </c>
      <c r="C6334" s="259">
        <v>102.90950396371946</v>
      </c>
    </row>
    <row r="6335" spans="2:3" x14ac:dyDescent="0.25">
      <c r="B6335" s="260">
        <v>6272</v>
      </c>
      <c r="C6335" s="259">
        <v>121.16428052269407</v>
      </c>
    </row>
    <row r="6336" spans="2:3" x14ac:dyDescent="0.25">
      <c r="B6336" s="260">
        <v>6273</v>
      </c>
      <c r="C6336" s="259">
        <v>132.17948675362038</v>
      </c>
    </row>
    <row r="6337" spans="2:3" x14ac:dyDescent="0.25">
      <c r="B6337" s="260">
        <v>6274</v>
      </c>
      <c r="C6337" s="259">
        <v>138.60361152171541</v>
      </c>
    </row>
    <row r="6338" spans="2:3" x14ac:dyDescent="0.25">
      <c r="B6338" s="260">
        <v>6275</v>
      </c>
      <c r="C6338" s="259">
        <v>163.41289501275261</v>
      </c>
    </row>
    <row r="6339" spans="2:3" x14ac:dyDescent="0.25">
      <c r="B6339" s="260">
        <v>6276</v>
      </c>
      <c r="C6339" s="259">
        <v>161.51800764559829</v>
      </c>
    </row>
    <row r="6340" spans="2:3" x14ac:dyDescent="0.25">
      <c r="B6340" s="260">
        <v>6277</v>
      </c>
      <c r="C6340" s="259">
        <v>120.81809671129869</v>
      </c>
    </row>
    <row r="6341" spans="2:3" x14ac:dyDescent="0.25">
      <c r="B6341" s="260">
        <v>6278</v>
      </c>
      <c r="C6341" s="259">
        <v>115.86717495842247</v>
      </c>
    </row>
    <row r="6342" spans="2:3" x14ac:dyDescent="0.25">
      <c r="B6342" s="260">
        <v>6279</v>
      </c>
      <c r="C6342" s="259">
        <v>130.24616435801809</v>
      </c>
    </row>
    <row r="6343" spans="2:3" x14ac:dyDescent="0.25">
      <c r="B6343" s="260">
        <v>6280</v>
      </c>
      <c r="C6343" s="259">
        <v>134.27406649618754</v>
      </c>
    </row>
    <row r="6344" spans="2:3" x14ac:dyDescent="0.25">
      <c r="B6344" s="260">
        <v>6281</v>
      </c>
      <c r="C6344" s="259">
        <v>128.02744105720575</v>
      </c>
    </row>
    <row r="6345" spans="2:3" x14ac:dyDescent="0.25">
      <c r="B6345" s="260">
        <v>6282</v>
      </c>
      <c r="C6345" s="259">
        <v>116.99816565590754</v>
      </c>
    </row>
    <row r="6346" spans="2:3" x14ac:dyDescent="0.25">
      <c r="B6346" s="260">
        <v>6283</v>
      </c>
      <c r="C6346" s="259">
        <v>119.88819647270024</v>
      </c>
    </row>
    <row r="6347" spans="2:3" x14ac:dyDescent="0.25">
      <c r="B6347" s="260">
        <v>6284</v>
      </c>
      <c r="C6347" s="259">
        <v>109.92357375447205</v>
      </c>
    </row>
    <row r="6348" spans="2:3" x14ac:dyDescent="0.25">
      <c r="B6348" s="260">
        <v>6285</v>
      </c>
      <c r="C6348" s="259">
        <v>177.91265308562862</v>
      </c>
    </row>
    <row r="6349" spans="2:3" x14ac:dyDescent="0.25">
      <c r="B6349" s="260">
        <v>6286</v>
      </c>
      <c r="C6349" s="259">
        <v>115.32320005777659</v>
      </c>
    </row>
    <row r="6350" spans="2:3" x14ac:dyDescent="0.25">
      <c r="B6350" s="260">
        <v>6287</v>
      </c>
      <c r="C6350" s="259">
        <v>152.72248413037511</v>
      </c>
    </row>
    <row r="6351" spans="2:3" x14ac:dyDescent="0.25">
      <c r="B6351" s="260">
        <v>6288</v>
      </c>
      <c r="C6351" s="259">
        <v>138.24622822351895</v>
      </c>
    </row>
    <row r="6352" spans="2:3" x14ac:dyDescent="0.25">
      <c r="B6352" s="260">
        <v>6289</v>
      </c>
      <c r="C6352" s="259">
        <v>130.67189857672815</v>
      </c>
    </row>
    <row r="6353" spans="2:3" x14ac:dyDescent="0.25">
      <c r="B6353" s="260">
        <v>6290</v>
      </c>
      <c r="C6353" s="259">
        <v>116.82957785244217</v>
      </c>
    </row>
    <row r="6354" spans="2:3" x14ac:dyDescent="0.25">
      <c r="B6354" s="260">
        <v>6291</v>
      </c>
      <c r="C6354" s="259">
        <v>160.33355928801384</v>
      </c>
    </row>
    <row r="6355" spans="2:3" x14ac:dyDescent="0.25">
      <c r="B6355" s="260">
        <v>6292</v>
      </c>
      <c r="C6355" s="259">
        <v>99.28280544070995</v>
      </c>
    </row>
    <row r="6356" spans="2:3" x14ac:dyDescent="0.25">
      <c r="B6356" s="260">
        <v>6293</v>
      </c>
      <c r="C6356" s="259">
        <v>125.32705285859117</v>
      </c>
    </row>
    <row r="6357" spans="2:3" x14ac:dyDescent="0.25">
      <c r="B6357" s="260">
        <v>6294</v>
      </c>
      <c r="C6357" s="259">
        <v>75.547512439575655</v>
      </c>
    </row>
    <row r="6358" spans="2:3" x14ac:dyDescent="0.25">
      <c r="B6358" s="260">
        <v>6295</v>
      </c>
      <c r="C6358" s="259">
        <v>104.19433464418569</v>
      </c>
    </row>
    <row r="6359" spans="2:3" x14ac:dyDescent="0.25">
      <c r="B6359" s="260">
        <v>6296</v>
      </c>
      <c r="C6359" s="259">
        <v>114.01522081780983</v>
      </c>
    </row>
    <row r="6360" spans="2:3" x14ac:dyDescent="0.25">
      <c r="B6360" s="260">
        <v>6297</v>
      </c>
      <c r="C6360" s="259">
        <v>111.81723476139713</v>
      </c>
    </row>
    <row r="6361" spans="2:3" x14ac:dyDescent="0.25">
      <c r="B6361" s="260">
        <v>6298</v>
      </c>
      <c r="C6361" s="259">
        <v>117.6152209755336</v>
      </c>
    </row>
    <row r="6362" spans="2:3" x14ac:dyDescent="0.25">
      <c r="B6362" s="260">
        <v>6299</v>
      </c>
      <c r="C6362" s="259">
        <v>100.60984632238419</v>
      </c>
    </row>
    <row r="6363" spans="2:3" x14ac:dyDescent="0.25">
      <c r="B6363" s="260">
        <v>6300</v>
      </c>
      <c r="C6363" s="259">
        <v>91.492152039857018</v>
      </c>
    </row>
    <row r="6364" spans="2:3" x14ac:dyDescent="0.25">
      <c r="B6364" s="260">
        <v>6301</v>
      </c>
      <c r="C6364" s="259">
        <v>151.70247050824645</v>
      </c>
    </row>
    <row r="6365" spans="2:3" x14ac:dyDescent="0.25">
      <c r="B6365" s="260">
        <v>6302</v>
      </c>
      <c r="C6365" s="259">
        <v>83.906326465280344</v>
      </c>
    </row>
    <row r="6366" spans="2:3" x14ac:dyDescent="0.25">
      <c r="B6366" s="260">
        <v>6303</v>
      </c>
      <c r="C6366" s="259">
        <v>92.168487603860896</v>
      </c>
    </row>
    <row r="6367" spans="2:3" x14ac:dyDescent="0.25">
      <c r="B6367" s="260">
        <v>6304</v>
      </c>
      <c r="C6367" s="259">
        <v>120.81314116759729</v>
      </c>
    </row>
    <row r="6368" spans="2:3" x14ac:dyDescent="0.25">
      <c r="B6368" s="260">
        <v>6305</v>
      </c>
      <c r="C6368" s="259">
        <v>117.15081517546741</v>
      </c>
    </row>
    <row r="6369" spans="2:3" x14ac:dyDescent="0.25">
      <c r="B6369" s="260">
        <v>6306</v>
      </c>
      <c r="C6369" s="259">
        <v>111.49977983343646</v>
      </c>
    </row>
    <row r="6370" spans="2:3" x14ac:dyDescent="0.25">
      <c r="B6370" s="260">
        <v>6307</v>
      </c>
      <c r="C6370" s="259">
        <v>84.862831354018923</v>
      </c>
    </row>
    <row r="6371" spans="2:3" x14ac:dyDescent="0.25">
      <c r="B6371" s="260">
        <v>6308</v>
      </c>
      <c r="C6371" s="259">
        <v>134.46267433840114</v>
      </c>
    </row>
    <row r="6372" spans="2:3" x14ac:dyDescent="0.25">
      <c r="B6372" s="260">
        <v>6309</v>
      </c>
      <c r="C6372" s="259">
        <v>153.020198818106</v>
      </c>
    </row>
    <row r="6373" spans="2:3" x14ac:dyDescent="0.25">
      <c r="B6373" s="260">
        <v>6310</v>
      </c>
      <c r="C6373" s="259">
        <v>111.08952031385346</v>
      </c>
    </row>
    <row r="6374" spans="2:3" x14ac:dyDescent="0.25">
      <c r="B6374" s="260">
        <v>6311</v>
      </c>
      <c r="C6374" s="259">
        <v>114.09057394755258</v>
      </c>
    </row>
    <row r="6375" spans="2:3" x14ac:dyDescent="0.25">
      <c r="B6375" s="260">
        <v>6312</v>
      </c>
      <c r="C6375" s="259">
        <v>89.912119524857701</v>
      </c>
    </row>
    <row r="6376" spans="2:3" x14ac:dyDescent="0.25">
      <c r="B6376" s="260">
        <v>6313</v>
      </c>
      <c r="C6376" s="259">
        <v>87.084704805019342</v>
      </c>
    </row>
    <row r="6377" spans="2:3" x14ac:dyDescent="0.25">
      <c r="B6377" s="260">
        <v>6314</v>
      </c>
      <c r="C6377" s="259">
        <v>88.786100675603279</v>
      </c>
    </row>
    <row r="6378" spans="2:3" x14ac:dyDescent="0.25">
      <c r="B6378" s="260">
        <v>6315</v>
      </c>
      <c r="C6378" s="259">
        <v>93.90466370152069</v>
      </c>
    </row>
    <row r="6379" spans="2:3" x14ac:dyDescent="0.25">
      <c r="B6379" s="260">
        <v>6316</v>
      </c>
      <c r="C6379" s="259">
        <v>111.77784132164125</v>
      </c>
    </row>
    <row r="6380" spans="2:3" x14ac:dyDescent="0.25">
      <c r="B6380" s="260">
        <v>6317</v>
      </c>
      <c r="C6380" s="259">
        <v>119.02120739477732</v>
      </c>
    </row>
    <row r="6381" spans="2:3" x14ac:dyDescent="0.25">
      <c r="B6381" s="260">
        <v>6318</v>
      </c>
      <c r="C6381" s="259">
        <v>99.889332022484524</v>
      </c>
    </row>
    <row r="6382" spans="2:3" x14ac:dyDescent="0.25">
      <c r="B6382" s="260">
        <v>6319</v>
      </c>
      <c r="C6382" s="259">
        <v>170.56627053930424</v>
      </c>
    </row>
    <row r="6383" spans="2:3" x14ac:dyDescent="0.25">
      <c r="B6383" s="260">
        <v>6320</v>
      </c>
      <c r="C6383" s="259">
        <v>89.903364656491419</v>
      </c>
    </row>
    <row r="6384" spans="2:3" x14ac:dyDescent="0.25">
      <c r="B6384" s="260">
        <v>6321</v>
      </c>
      <c r="C6384" s="259">
        <v>138.53595841194965</v>
      </c>
    </row>
    <row r="6385" spans="2:3" x14ac:dyDescent="0.25">
      <c r="B6385" s="260">
        <v>6322</v>
      </c>
      <c r="C6385" s="259">
        <v>124.36595811141299</v>
      </c>
    </row>
    <row r="6386" spans="2:3" x14ac:dyDescent="0.25">
      <c r="B6386" s="260">
        <v>6323</v>
      </c>
      <c r="C6386" s="259">
        <v>144.24080192461685</v>
      </c>
    </row>
    <row r="6387" spans="2:3" x14ac:dyDescent="0.25">
      <c r="B6387" s="260">
        <v>6324</v>
      </c>
      <c r="C6387" s="259">
        <v>126.60854637282247</v>
      </c>
    </row>
    <row r="6388" spans="2:3" x14ac:dyDescent="0.25">
      <c r="B6388" s="260">
        <v>6325</v>
      </c>
      <c r="C6388" s="259">
        <v>120.32505274286588</v>
      </c>
    </row>
    <row r="6389" spans="2:3" x14ac:dyDescent="0.25">
      <c r="B6389" s="260">
        <v>6326</v>
      </c>
      <c r="C6389" s="259">
        <v>122.67241269195134</v>
      </c>
    </row>
    <row r="6390" spans="2:3" x14ac:dyDescent="0.25">
      <c r="B6390" s="260">
        <v>6327</v>
      </c>
      <c r="C6390" s="259">
        <v>89.663365895115234</v>
      </c>
    </row>
    <row r="6391" spans="2:3" x14ac:dyDescent="0.25">
      <c r="B6391" s="260">
        <v>6328</v>
      </c>
      <c r="C6391" s="259">
        <v>136.4145469585892</v>
      </c>
    </row>
    <row r="6392" spans="2:3" x14ac:dyDescent="0.25">
      <c r="B6392" s="260">
        <v>6329</v>
      </c>
      <c r="C6392" s="259">
        <v>114.68869090117134</v>
      </c>
    </row>
    <row r="6393" spans="2:3" x14ac:dyDescent="0.25">
      <c r="B6393" s="260">
        <v>6330</v>
      </c>
      <c r="C6393" s="259">
        <v>123.37008258457355</v>
      </c>
    </row>
    <row r="6394" spans="2:3" x14ac:dyDescent="0.25">
      <c r="B6394" s="260">
        <v>6331</v>
      </c>
      <c r="C6394" s="259">
        <v>105.33712863414021</v>
      </c>
    </row>
    <row r="6395" spans="2:3" x14ac:dyDescent="0.25">
      <c r="B6395" s="260">
        <v>6332</v>
      </c>
      <c r="C6395" s="259">
        <v>96.991830125919989</v>
      </c>
    </row>
    <row r="6396" spans="2:3" x14ac:dyDescent="0.25">
      <c r="B6396" s="260">
        <v>6333</v>
      </c>
      <c r="C6396" s="259">
        <v>139.20610705018154</v>
      </c>
    </row>
    <row r="6397" spans="2:3" x14ac:dyDescent="0.25">
      <c r="B6397" s="260">
        <v>6334</v>
      </c>
      <c r="C6397" s="259">
        <v>104.7866595924977</v>
      </c>
    </row>
    <row r="6398" spans="2:3" x14ac:dyDescent="0.25">
      <c r="B6398" s="260">
        <v>6335</v>
      </c>
      <c r="C6398" s="259">
        <v>143.15440630322021</v>
      </c>
    </row>
    <row r="6399" spans="2:3" x14ac:dyDescent="0.25">
      <c r="B6399" s="260">
        <v>6336</v>
      </c>
      <c r="C6399" s="259">
        <v>113.12302165077872</v>
      </c>
    </row>
    <row r="6400" spans="2:3" x14ac:dyDescent="0.25">
      <c r="B6400" s="260">
        <v>6337</v>
      </c>
      <c r="C6400" s="259">
        <v>106.50291653104929</v>
      </c>
    </row>
    <row r="6401" spans="2:3" x14ac:dyDescent="0.25">
      <c r="B6401" s="260">
        <v>6338</v>
      </c>
      <c r="C6401" s="259">
        <v>115.20877606846685</v>
      </c>
    </row>
    <row r="6402" spans="2:3" x14ac:dyDescent="0.25">
      <c r="B6402" s="260">
        <v>6339</v>
      </c>
      <c r="C6402" s="259">
        <v>73.29922552365457</v>
      </c>
    </row>
    <row r="6403" spans="2:3" x14ac:dyDescent="0.25">
      <c r="B6403" s="260">
        <v>6340</v>
      </c>
      <c r="C6403" s="259">
        <v>113.98039589416932</v>
      </c>
    </row>
    <row r="6404" spans="2:3" x14ac:dyDescent="0.25">
      <c r="B6404" s="260">
        <v>6341</v>
      </c>
      <c r="C6404" s="259">
        <v>129.86982929334857</v>
      </c>
    </row>
    <row r="6405" spans="2:3" x14ac:dyDescent="0.25">
      <c r="B6405" s="260">
        <v>6342</v>
      </c>
      <c r="C6405" s="259">
        <v>138.80314853827892</v>
      </c>
    </row>
    <row r="6406" spans="2:3" x14ac:dyDescent="0.25">
      <c r="B6406" s="260">
        <v>6343</v>
      </c>
      <c r="C6406" s="259">
        <v>161.33800118639726</v>
      </c>
    </row>
    <row r="6407" spans="2:3" x14ac:dyDescent="0.25">
      <c r="B6407" s="260">
        <v>6344</v>
      </c>
      <c r="C6407" s="259">
        <v>121.04790563957857</v>
      </c>
    </row>
    <row r="6408" spans="2:3" x14ac:dyDescent="0.25">
      <c r="B6408" s="260">
        <v>6345</v>
      </c>
      <c r="C6408" s="259">
        <v>127.41221765576186</v>
      </c>
    </row>
    <row r="6409" spans="2:3" x14ac:dyDescent="0.25">
      <c r="B6409" s="260">
        <v>6346</v>
      </c>
      <c r="C6409" s="259">
        <v>112.3678569559094</v>
      </c>
    </row>
    <row r="6410" spans="2:3" x14ac:dyDescent="0.25">
      <c r="B6410" s="260">
        <v>6347</v>
      </c>
      <c r="C6410" s="259">
        <v>148.21837861932727</v>
      </c>
    </row>
    <row r="6411" spans="2:3" x14ac:dyDescent="0.25">
      <c r="B6411" s="260">
        <v>6348</v>
      </c>
      <c r="C6411" s="259">
        <v>100.69949642932676</v>
      </c>
    </row>
    <row r="6412" spans="2:3" x14ac:dyDescent="0.25">
      <c r="B6412" s="260">
        <v>6349</v>
      </c>
      <c r="C6412" s="259">
        <v>131.41590089031686</v>
      </c>
    </row>
    <row r="6413" spans="2:3" x14ac:dyDescent="0.25">
      <c r="B6413" s="260">
        <v>6350</v>
      </c>
      <c r="C6413" s="259">
        <v>97.820945143310439</v>
      </c>
    </row>
    <row r="6414" spans="2:3" x14ac:dyDescent="0.25">
      <c r="B6414" s="260">
        <v>6351</v>
      </c>
      <c r="C6414" s="259">
        <v>126.63018182556135</v>
      </c>
    </row>
    <row r="6415" spans="2:3" x14ac:dyDescent="0.25">
      <c r="B6415" s="260">
        <v>6352</v>
      </c>
      <c r="C6415" s="259">
        <v>90.535353815233464</v>
      </c>
    </row>
    <row r="6416" spans="2:3" x14ac:dyDescent="0.25">
      <c r="B6416" s="260">
        <v>6353</v>
      </c>
      <c r="C6416" s="259">
        <v>128.96938829835656</v>
      </c>
    </row>
    <row r="6417" spans="2:3" x14ac:dyDescent="0.25">
      <c r="B6417" s="260">
        <v>6354</v>
      </c>
      <c r="C6417" s="259">
        <v>140.65704731023217</v>
      </c>
    </row>
    <row r="6418" spans="2:3" x14ac:dyDescent="0.25">
      <c r="B6418" s="260">
        <v>6355</v>
      </c>
      <c r="C6418" s="259">
        <v>143.05495469363592</v>
      </c>
    </row>
    <row r="6419" spans="2:3" x14ac:dyDescent="0.25">
      <c r="B6419" s="260">
        <v>6356</v>
      </c>
      <c r="C6419" s="259">
        <v>86.811410235344056</v>
      </c>
    </row>
    <row r="6420" spans="2:3" x14ac:dyDescent="0.25">
      <c r="B6420" s="260">
        <v>6357</v>
      </c>
      <c r="C6420" s="259">
        <v>147.83814111041519</v>
      </c>
    </row>
    <row r="6421" spans="2:3" x14ac:dyDescent="0.25">
      <c r="B6421" s="260">
        <v>6358</v>
      </c>
      <c r="C6421" s="259">
        <v>140.2587680563592</v>
      </c>
    </row>
    <row r="6422" spans="2:3" x14ac:dyDescent="0.25">
      <c r="B6422" s="260">
        <v>6359</v>
      </c>
      <c r="C6422" s="259">
        <v>127.73287213005884</v>
      </c>
    </row>
    <row r="6423" spans="2:3" x14ac:dyDescent="0.25">
      <c r="B6423" s="260">
        <v>6360</v>
      </c>
      <c r="C6423" s="259">
        <v>143.78143463730368</v>
      </c>
    </row>
    <row r="6424" spans="2:3" x14ac:dyDescent="0.25">
      <c r="B6424" s="260">
        <v>6361</v>
      </c>
      <c r="C6424" s="259">
        <v>107.52880599403396</v>
      </c>
    </row>
    <row r="6425" spans="2:3" x14ac:dyDescent="0.25">
      <c r="B6425" s="260">
        <v>6362</v>
      </c>
      <c r="C6425" s="259">
        <v>110.27452704724145</v>
      </c>
    </row>
    <row r="6426" spans="2:3" x14ac:dyDescent="0.25">
      <c r="B6426" s="260">
        <v>6363</v>
      </c>
      <c r="C6426" s="259">
        <v>104.56087401863735</v>
      </c>
    </row>
    <row r="6427" spans="2:3" x14ac:dyDescent="0.25">
      <c r="B6427" s="260">
        <v>6364</v>
      </c>
      <c r="C6427" s="259">
        <v>68.184953834213957</v>
      </c>
    </row>
    <row r="6428" spans="2:3" x14ac:dyDescent="0.25">
      <c r="B6428" s="260">
        <v>6365</v>
      </c>
      <c r="C6428" s="259">
        <v>95.056028439426797</v>
      </c>
    </row>
    <row r="6429" spans="2:3" x14ac:dyDescent="0.25">
      <c r="B6429" s="260">
        <v>6366</v>
      </c>
      <c r="C6429" s="259">
        <v>122.85091767001518</v>
      </c>
    </row>
    <row r="6430" spans="2:3" x14ac:dyDescent="0.25">
      <c r="B6430" s="260">
        <v>6367</v>
      </c>
      <c r="C6430" s="259">
        <v>132.83191105172364</v>
      </c>
    </row>
    <row r="6431" spans="2:3" x14ac:dyDescent="0.25">
      <c r="B6431" s="260">
        <v>6368</v>
      </c>
      <c r="C6431" s="259">
        <v>151.25038595934953</v>
      </c>
    </row>
    <row r="6432" spans="2:3" x14ac:dyDescent="0.25">
      <c r="B6432" s="260">
        <v>6369</v>
      </c>
      <c r="C6432" s="259">
        <v>89.530655250748737</v>
      </c>
    </row>
    <row r="6433" spans="2:3" x14ac:dyDescent="0.25">
      <c r="B6433" s="260">
        <v>6370</v>
      </c>
      <c r="C6433" s="259">
        <v>115.78805985982605</v>
      </c>
    </row>
    <row r="6434" spans="2:3" x14ac:dyDescent="0.25">
      <c r="B6434" s="260">
        <v>6371</v>
      </c>
      <c r="C6434" s="259">
        <v>111.21956852345846</v>
      </c>
    </row>
    <row r="6435" spans="2:3" x14ac:dyDescent="0.25">
      <c r="B6435" s="260">
        <v>6372</v>
      </c>
      <c r="C6435" s="259">
        <v>118.90370107267157</v>
      </c>
    </row>
    <row r="6436" spans="2:3" x14ac:dyDescent="0.25">
      <c r="B6436" s="260">
        <v>6373</v>
      </c>
      <c r="C6436" s="259">
        <v>107.38146069795832</v>
      </c>
    </row>
    <row r="6437" spans="2:3" x14ac:dyDescent="0.25">
      <c r="B6437" s="260">
        <v>6374</v>
      </c>
      <c r="C6437" s="259">
        <v>111.39922970880403</v>
      </c>
    </row>
    <row r="6438" spans="2:3" x14ac:dyDescent="0.25">
      <c r="B6438" s="260">
        <v>6375</v>
      </c>
      <c r="C6438" s="259">
        <v>112.09909531148681</v>
      </c>
    </row>
    <row r="6439" spans="2:3" x14ac:dyDescent="0.25">
      <c r="B6439" s="260">
        <v>6376</v>
      </c>
      <c r="C6439" s="259">
        <v>156.98089882723096</v>
      </c>
    </row>
    <row r="6440" spans="2:3" x14ac:dyDescent="0.25">
      <c r="B6440" s="260">
        <v>6377</v>
      </c>
      <c r="C6440" s="259">
        <v>87.907737160728232</v>
      </c>
    </row>
    <row r="6441" spans="2:3" x14ac:dyDescent="0.25">
      <c r="B6441" s="260">
        <v>6378</v>
      </c>
      <c r="C6441" s="259">
        <v>112.01108218338106</v>
      </c>
    </row>
    <row r="6442" spans="2:3" x14ac:dyDescent="0.25">
      <c r="B6442" s="260">
        <v>6379</v>
      </c>
      <c r="C6442" s="259">
        <v>121.33744943470116</v>
      </c>
    </row>
    <row r="6443" spans="2:3" x14ac:dyDescent="0.25">
      <c r="B6443" s="260">
        <v>6380</v>
      </c>
      <c r="C6443" s="259">
        <v>153.80205947557761</v>
      </c>
    </row>
    <row r="6444" spans="2:3" x14ac:dyDescent="0.25">
      <c r="B6444" s="260">
        <v>6381</v>
      </c>
      <c r="C6444" s="259">
        <v>93.72000062484932</v>
      </c>
    </row>
    <row r="6445" spans="2:3" x14ac:dyDescent="0.25">
      <c r="B6445" s="260">
        <v>6382</v>
      </c>
      <c r="C6445" s="259">
        <v>125.03831064510035</v>
      </c>
    </row>
    <row r="6446" spans="2:3" x14ac:dyDescent="0.25">
      <c r="B6446" s="260">
        <v>6383</v>
      </c>
      <c r="C6446" s="259">
        <v>85.276688311249913</v>
      </c>
    </row>
    <row r="6447" spans="2:3" x14ac:dyDescent="0.25">
      <c r="B6447" s="260">
        <v>6384</v>
      </c>
      <c r="C6447" s="259">
        <v>109.90957212181435</v>
      </c>
    </row>
    <row r="6448" spans="2:3" x14ac:dyDescent="0.25">
      <c r="B6448" s="260">
        <v>6385</v>
      </c>
      <c r="C6448" s="259">
        <v>131.3022484927873</v>
      </c>
    </row>
    <row r="6449" spans="2:3" x14ac:dyDescent="0.25">
      <c r="B6449" s="260">
        <v>6386</v>
      </c>
      <c r="C6449" s="259">
        <v>157.7122931826014</v>
      </c>
    </row>
    <row r="6450" spans="2:3" x14ac:dyDescent="0.25">
      <c r="B6450" s="260">
        <v>6387</v>
      </c>
      <c r="C6450" s="259">
        <v>123.03377771262382</v>
      </c>
    </row>
    <row r="6451" spans="2:3" x14ac:dyDescent="0.25">
      <c r="B6451" s="260">
        <v>6388</v>
      </c>
      <c r="C6451" s="259">
        <v>106.55667313173552</v>
      </c>
    </row>
    <row r="6452" spans="2:3" x14ac:dyDescent="0.25">
      <c r="B6452" s="260">
        <v>6389</v>
      </c>
      <c r="C6452" s="259">
        <v>144.93525965186501</v>
      </c>
    </row>
    <row r="6453" spans="2:3" x14ac:dyDescent="0.25">
      <c r="B6453" s="260">
        <v>6390</v>
      </c>
      <c r="C6453" s="259">
        <v>91.647214953641296</v>
      </c>
    </row>
    <row r="6454" spans="2:3" x14ac:dyDescent="0.25">
      <c r="B6454" s="260">
        <v>6391</v>
      </c>
      <c r="C6454" s="259">
        <v>138.16218670816667</v>
      </c>
    </row>
    <row r="6455" spans="2:3" x14ac:dyDescent="0.25">
      <c r="B6455" s="260">
        <v>6392</v>
      </c>
      <c r="C6455" s="259">
        <v>107.69029077943598</v>
      </c>
    </row>
    <row r="6456" spans="2:3" x14ac:dyDescent="0.25">
      <c r="B6456" s="260">
        <v>6393</v>
      </c>
      <c r="C6456" s="259">
        <v>132.99794397472732</v>
      </c>
    </row>
    <row r="6457" spans="2:3" x14ac:dyDescent="0.25">
      <c r="B6457" s="260">
        <v>6394</v>
      </c>
      <c r="C6457" s="259">
        <v>122.52398476960137</v>
      </c>
    </row>
    <row r="6458" spans="2:3" x14ac:dyDescent="0.25">
      <c r="B6458" s="260">
        <v>6395</v>
      </c>
      <c r="C6458" s="259">
        <v>97.143198415079098</v>
      </c>
    </row>
    <row r="6459" spans="2:3" x14ac:dyDescent="0.25">
      <c r="B6459" s="260">
        <v>6396</v>
      </c>
      <c r="C6459" s="259">
        <v>141.77455908796972</v>
      </c>
    </row>
    <row r="6460" spans="2:3" x14ac:dyDescent="0.25">
      <c r="B6460" s="260">
        <v>6397</v>
      </c>
      <c r="C6460" s="259">
        <v>135.29637326740067</v>
      </c>
    </row>
    <row r="6461" spans="2:3" x14ac:dyDescent="0.25">
      <c r="B6461" s="260">
        <v>6398</v>
      </c>
      <c r="C6461" s="259">
        <v>80.279693527783564</v>
      </c>
    </row>
    <row r="6462" spans="2:3" x14ac:dyDescent="0.25">
      <c r="B6462" s="260">
        <v>6399</v>
      </c>
      <c r="C6462" s="259">
        <v>98.513110939893693</v>
      </c>
    </row>
    <row r="6463" spans="2:3" x14ac:dyDescent="0.25">
      <c r="B6463" s="260">
        <v>6400</v>
      </c>
      <c r="C6463" s="259">
        <v>115.65491043238174</v>
      </c>
    </row>
    <row r="6464" spans="2:3" x14ac:dyDescent="0.25">
      <c r="B6464" s="260">
        <v>6401</v>
      </c>
      <c r="C6464" s="259">
        <v>125.72831598366886</v>
      </c>
    </row>
    <row r="6465" spans="2:3" x14ac:dyDescent="0.25">
      <c r="B6465" s="260">
        <v>6402</v>
      </c>
      <c r="C6465" s="259">
        <v>159.43164676046078</v>
      </c>
    </row>
    <row r="6466" spans="2:3" x14ac:dyDescent="0.25">
      <c r="B6466" s="260">
        <v>6403</v>
      </c>
      <c r="C6466" s="259">
        <v>154.19900568137763</v>
      </c>
    </row>
    <row r="6467" spans="2:3" x14ac:dyDescent="0.25">
      <c r="B6467" s="260">
        <v>6404</v>
      </c>
      <c r="C6467" s="259">
        <v>116.05358666422411</v>
      </c>
    </row>
    <row r="6468" spans="2:3" x14ac:dyDescent="0.25">
      <c r="B6468" s="260">
        <v>6405</v>
      </c>
      <c r="C6468" s="259">
        <v>86.103327561762526</v>
      </c>
    </row>
    <row r="6469" spans="2:3" x14ac:dyDescent="0.25">
      <c r="B6469" s="260">
        <v>6406</v>
      </c>
      <c r="C6469" s="259">
        <v>163.44694510738941</v>
      </c>
    </row>
    <row r="6470" spans="2:3" x14ac:dyDescent="0.25">
      <c r="B6470" s="260">
        <v>6407</v>
      </c>
      <c r="C6470" s="259">
        <v>115.07292913601898</v>
      </c>
    </row>
    <row r="6471" spans="2:3" x14ac:dyDescent="0.25">
      <c r="B6471" s="260">
        <v>6408</v>
      </c>
      <c r="C6471" s="259">
        <v>171.24923070737179</v>
      </c>
    </row>
    <row r="6472" spans="2:3" x14ac:dyDescent="0.25">
      <c r="B6472" s="260">
        <v>6409</v>
      </c>
      <c r="C6472" s="259">
        <v>87.392233482463467</v>
      </c>
    </row>
    <row r="6473" spans="2:3" x14ac:dyDescent="0.25">
      <c r="B6473" s="260">
        <v>6410</v>
      </c>
      <c r="C6473" s="259">
        <v>152.86706462526661</v>
      </c>
    </row>
    <row r="6474" spans="2:3" x14ac:dyDescent="0.25">
      <c r="B6474" s="260">
        <v>6411</v>
      </c>
      <c r="C6474" s="259">
        <v>113.70563528190871</v>
      </c>
    </row>
    <row r="6475" spans="2:3" x14ac:dyDescent="0.25">
      <c r="B6475" s="260">
        <v>6412</v>
      </c>
      <c r="C6475" s="259">
        <v>122.72645973766386</v>
      </c>
    </row>
    <row r="6476" spans="2:3" x14ac:dyDescent="0.25">
      <c r="B6476" s="260">
        <v>6413</v>
      </c>
      <c r="C6476" s="259">
        <v>152.52329697948272</v>
      </c>
    </row>
    <row r="6477" spans="2:3" x14ac:dyDescent="0.25">
      <c r="B6477" s="260">
        <v>6414</v>
      </c>
      <c r="C6477" s="259">
        <v>141.75664366495519</v>
      </c>
    </row>
    <row r="6478" spans="2:3" x14ac:dyDescent="0.25">
      <c r="B6478" s="260">
        <v>6415</v>
      </c>
      <c r="C6478" s="259">
        <v>149.07661175280114</v>
      </c>
    </row>
    <row r="6479" spans="2:3" x14ac:dyDescent="0.25">
      <c r="B6479" s="260">
        <v>6416</v>
      </c>
      <c r="C6479" s="259">
        <v>126.37352724424623</v>
      </c>
    </row>
    <row r="6480" spans="2:3" x14ac:dyDescent="0.25">
      <c r="B6480" s="260">
        <v>6417</v>
      </c>
      <c r="C6480" s="259">
        <v>148.5673302783791</v>
      </c>
    </row>
    <row r="6481" spans="2:3" x14ac:dyDescent="0.25">
      <c r="B6481" s="260">
        <v>6418</v>
      </c>
      <c r="C6481" s="259">
        <v>132.2818981632339</v>
      </c>
    </row>
    <row r="6482" spans="2:3" x14ac:dyDescent="0.25">
      <c r="B6482" s="260">
        <v>6419</v>
      </c>
      <c r="C6482" s="259">
        <v>126.55223807266444</v>
      </c>
    </row>
    <row r="6483" spans="2:3" x14ac:dyDescent="0.25">
      <c r="B6483" s="260">
        <v>6420</v>
      </c>
      <c r="C6483" s="259">
        <v>138.69635870867302</v>
      </c>
    </row>
    <row r="6484" spans="2:3" x14ac:dyDescent="0.25">
      <c r="B6484" s="260">
        <v>6421</v>
      </c>
      <c r="C6484" s="259">
        <v>112.18941517031453</v>
      </c>
    </row>
    <row r="6485" spans="2:3" x14ac:dyDescent="0.25">
      <c r="B6485" s="260">
        <v>6422</v>
      </c>
      <c r="C6485" s="259">
        <v>103.00662632227117</v>
      </c>
    </row>
    <row r="6486" spans="2:3" x14ac:dyDescent="0.25">
      <c r="B6486" s="260">
        <v>6423</v>
      </c>
      <c r="C6486" s="259">
        <v>159.78318401149238</v>
      </c>
    </row>
    <row r="6487" spans="2:3" x14ac:dyDescent="0.25">
      <c r="B6487" s="260">
        <v>6424</v>
      </c>
      <c r="C6487" s="259">
        <v>109.79865579400095</v>
      </c>
    </row>
    <row r="6488" spans="2:3" x14ac:dyDescent="0.25">
      <c r="B6488" s="260">
        <v>6425</v>
      </c>
      <c r="C6488" s="259">
        <v>171.35588447130451</v>
      </c>
    </row>
    <row r="6489" spans="2:3" x14ac:dyDescent="0.25">
      <c r="B6489" s="260">
        <v>6426</v>
      </c>
      <c r="C6489" s="259">
        <v>114.55842696871377</v>
      </c>
    </row>
    <row r="6490" spans="2:3" x14ac:dyDescent="0.25">
      <c r="B6490" s="260">
        <v>6427</v>
      </c>
      <c r="C6490" s="259">
        <v>122.06812665168637</v>
      </c>
    </row>
    <row r="6491" spans="2:3" x14ac:dyDescent="0.25">
      <c r="B6491" s="260">
        <v>6428</v>
      </c>
      <c r="C6491" s="259">
        <v>134.68312228929358</v>
      </c>
    </row>
    <row r="6492" spans="2:3" x14ac:dyDescent="0.25">
      <c r="B6492" s="260">
        <v>6429</v>
      </c>
      <c r="C6492" s="259">
        <v>111.36239883178803</v>
      </c>
    </row>
    <row r="6493" spans="2:3" x14ac:dyDescent="0.25">
      <c r="B6493" s="260">
        <v>6430</v>
      </c>
      <c r="C6493" s="259">
        <v>114.6941150862195</v>
      </c>
    </row>
    <row r="6494" spans="2:3" x14ac:dyDescent="0.25">
      <c r="B6494" s="260">
        <v>6431</v>
      </c>
      <c r="C6494" s="259">
        <v>101.18842425645586</v>
      </c>
    </row>
    <row r="6495" spans="2:3" x14ac:dyDescent="0.25">
      <c r="B6495" s="260">
        <v>6432</v>
      </c>
      <c r="C6495" s="259">
        <v>126.68888438243236</v>
      </c>
    </row>
    <row r="6496" spans="2:3" x14ac:dyDescent="0.25">
      <c r="B6496" s="260">
        <v>6433</v>
      </c>
      <c r="C6496" s="259">
        <v>97.477515547451191</v>
      </c>
    </row>
    <row r="6497" spans="2:3" x14ac:dyDescent="0.25">
      <c r="B6497" s="260">
        <v>6434</v>
      </c>
      <c r="C6497" s="259">
        <v>120.17760288913129</v>
      </c>
    </row>
    <row r="6498" spans="2:3" x14ac:dyDescent="0.25">
      <c r="B6498" s="260">
        <v>6435</v>
      </c>
      <c r="C6498" s="259">
        <v>101.16927336369112</v>
      </c>
    </row>
    <row r="6499" spans="2:3" x14ac:dyDescent="0.25">
      <c r="B6499" s="260">
        <v>6436</v>
      </c>
      <c r="C6499" s="259">
        <v>158.27622870971092</v>
      </c>
    </row>
    <row r="6500" spans="2:3" x14ac:dyDescent="0.25">
      <c r="B6500" s="260">
        <v>6437</v>
      </c>
      <c r="C6500" s="259">
        <v>110.78051837742689</v>
      </c>
    </row>
    <row r="6501" spans="2:3" x14ac:dyDescent="0.25">
      <c r="B6501" s="260">
        <v>6438</v>
      </c>
      <c r="C6501" s="259">
        <v>109.1245008811151</v>
      </c>
    </row>
    <row r="6502" spans="2:3" x14ac:dyDescent="0.25">
      <c r="B6502" s="260">
        <v>6439</v>
      </c>
      <c r="C6502" s="259">
        <v>177.64526815425387</v>
      </c>
    </row>
    <row r="6503" spans="2:3" x14ac:dyDescent="0.25">
      <c r="B6503" s="260">
        <v>6440</v>
      </c>
      <c r="C6503" s="259">
        <v>61.318691671058843</v>
      </c>
    </row>
    <row r="6504" spans="2:3" x14ac:dyDescent="0.25">
      <c r="B6504" s="260">
        <v>6441</v>
      </c>
      <c r="C6504" s="259">
        <v>114.04896434314693</v>
      </c>
    </row>
    <row r="6505" spans="2:3" x14ac:dyDescent="0.25">
      <c r="B6505" s="260">
        <v>6442</v>
      </c>
      <c r="C6505" s="259">
        <v>132.33548046443912</v>
      </c>
    </row>
    <row r="6506" spans="2:3" x14ac:dyDescent="0.25">
      <c r="B6506" s="260">
        <v>6443</v>
      </c>
      <c r="C6506" s="259">
        <v>128.74042520673558</v>
      </c>
    </row>
    <row r="6507" spans="2:3" x14ac:dyDescent="0.25">
      <c r="B6507" s="260">
        <v>6444</v>
      </c>
      <c r="C6507" s="259">
        <v>139.87207092446155</v>
      </c>
    </row>
    <row r="6508" spans="2:3" x14ac:dyDescent="0.25">
      <c r="B6508" s="260">
        <v>6445</v>
      </c>
      <c r="C6508" s="259">
        <v>126.11206374067264</v>
      </c>
    </row>
    <row r="6509" spans="2:3" x14ac:dyDescent="0.25">
      <c r="B6509" s="260">
        <v>6446</v>
      </c>
      <c r="C6509" s="259">
        <v>150.39691671515828</v>
      </c>
    </row>
    <row r="6510" spans="2:3" x14ac:dyDescent="0.25">
      <c r="B6510" s="260">
        <v>6447</v>
      </c>
      <c r="C6510" s="259">
        <v>144.77021777925577</v>
      </c>
    </row>
    <row r="6511" spans="2:3" x14ac:dyDescent="0.25">
      <c r="B6511" s="260">
        <v>6448</v>
      </c>
      <c r="C6511" s="259">
        <v>117.40532359908543</v>
      </c>
    </row>
    <row r="6512" spans="2:3" x14ac:dyDescent="0.25">
      <c r="B6512" s="260">
        <v>6449</v>
      </c>
      <c r="C6512" s="259">
        <v>92.071942102737964</v>
      </c>
    </row>
    <row r="6513" spans="2:3" x14ac:dyDescent="0.25">
      <c r="B6513" s="260">
        <v>6450</v>
      </c>
      <c r="C6513" s="259">
        <v>107.21527268108861</v>
      </c>
    </row>
    <row r="6514" spans="2:3" x14ac:dyDescent="0.25">
      <c r="B6514" s="260">
        <v>6451</v>
      </c>
      <c r="C6514" s="259">
        <v>123.06998328576964</v>
      </c>
    </row>
    <row r="6515" spans="2:3" x14ac:dyDescent="0.25">
      <c r="B6515" s="260">
        <v>6452</v>
      </c>
      <c r="C6515" s="259">
        <v>90.343446527488197</v>
      </c>
    </row>
    <row r="6516" spans="2:3" x14ac:dyDescent="0.25">
      <c r="B6516" s="260">
        <v>6453</v>
      </c>
      <c r="C6516" s="259">
        <v>99.036887897009166</v>
      </c>
    </row>
    <row r="6517" spans="2:3" x14ac:dyDescent="0.25">
      <c r="B6517" s="260">
        <v>6454</v>
      </c>
      <c r="C6517" s="259">
        <v>131.13785528159346</v>
      </c>
    </row>
    <row r="6518" spans="2:3" x14ac:dyDescent="0.25">
      <c r="B6518" s="260">
        <v>6455</v>
      </c>
      <c r="C6518" s="259">
        <v>107.62147477879608</v>
      </c>
    </row>
    <row r="6519" spans="2:3" x14ac:dyDescent="0.25">
      <c r="B6519" s="260">
        <v>6456</v>
      </c>
      <c r="C6519" s="259">
        <v>168.03084930105143</v>
      </c>
    </row>
    <row r="6520" spans="2:3" x14ac:dyDescent="0.25">
      <c r="B6520" s="260">
        <v>6457</v>
      </c>
      <c r="C6520" s="259">
        <v>138.81806539909931</v>
      </c>
    </row>
    <row r="6521" spans="2:3" x14ac:dyDescent="0.25">
      <c r="B6521" s="260">
        <v>6458</v>
      </c>
      <c r="C6521" s="259">
        <v>112.50377268482718</v>
      </c>
    </row>
    <row r="6522" spans="2:3" x14ac:dyDescent="0.25">
      <c r="B6522" s="260">
        <v>6459</v>
      </c>
      <c r="C6522" s="259">
        <v>110.83986543161816</v>
      </c>
    </row>
    <row r="6523" spans="2:3" x14ac:dyDescent="0.25">
      <c r="B6523" s="260">
        <v>6460</v>
      </c>
      <c r="C6523" s="259">
        <v>90.541542966144519</v>
      </c>
    </row>
    <row r="6524" spans="2:3" x14ac:dyDescent="0.25">
      <c r="B6524" s="260">
        <v>6461</v>
      </c>
      <c r="C6524" s="259">
        <v>119.92755354484197</v>
      </c>
    </row>
    <row r="6525" spans="2:3" x14ac:dyDescent="0.25">
      <c r="B6525" s="260">
        <v>6462</v>
      </c>
      <c r="C6525" s="259">
        <v>163.16482605404275</v>
      </c>
    </row>
    <row r="6526" spans="2:3" x14ac:dyDescent="0.25">
      <c r="B6526" s="260">
        <v>6463</v>
      </c>
      <c r="C6526" s="259">
        <v>83.632710421176043</v>
      </c>
    </row>
    <row r="6527" spans="2:3" x14ac:dyDescent="0.25">
      <c r="B6527" s="260">
        <v>6464</v>
      </c>
      <c r="C6527" s="259">
        <v>131.71865759730551</v>
      </c>
    </row>
    <row r="6528" spans="2:3" x14ac:dyDescent="0.25">
      <c r="B6528" s="260">
        <v>6465</v>
      </c>
      <c r="C6528" s="259">
        <v>98.566645233361825</v>
      </c>
    </row>
    <row r="6529" spans="2:3" x14ac:dyDescent="0.25">
      <c r="B6529" s="260">
        <v>6466</v>
      </c>
      <c r="C6529" s="259">
        <v>119.17684077234817</v>
      </c>
    </row>
    <row r="6530" spans="2:3" x14ac:dyDescent="0.25">
      <c r="B6530" s="260">
        <v>6467</v>
      </c>
      <c r="C6530" s="259">
        <v>141.45318508899956</v>
      </c>
    </row>
    <row r="6531" spans="2:3" x14ac:dyDescent="0.25">
      <c r="B6531" s="260">
        <v>6468</v>
      </c>
      <c r="C6531" s="259">
        <v>112.985661966815</v>
      </c>
    </row>
    <row r="6532" spans="2:3" x14ac:dyDescent="0.25">
      <c r="B6532" s="260">
        <v>6469</v>
      </c>
      <c r="C6532" s="259">
        <v>86.554943168074232</v>
      </c>
    </row>
    <row r="6533" spans="2:3" x14ac:dyDescent="0.25">
      <c r="B6533" s="260">
        <v>6470</v>
      </c>
      <c r="C6533" s="259">
        <v>126.27166677366581</v>
      </c>
    </row>
    <row r="6534" spans="2:3" x14ac:dyDescent="0.25">
      <c r="B6534" s="260">
        <v>6471</v>
      </c>
      <c r="C6534" s="259">
        <v>114.32144356834787</v>
      </c>
    </row>
    <row r="6535" spans="2:3" x14ac:dyDescent="0.25">
      <c r="B6535" s="260">
        <v>6472</v>
      </c>
      <c r="C6535" s="259">
        <v>127.26435813629578</v>
      </c>
    </row>
    <row r="6536" spans="2:3" x14ac:dyDescent="0.25">
      <c r="B6536" s="260">
        <v>6473</v>
      </c>
      <c r="C6536" s="259">
        <v>159.82156461861834</v>
      </c>
    </row>
    <row r="6537" spans="2:3" x14ac:dyDescent="0.25">
      <c r="B6537" s="260">
        <v>6474</v>
      </c>
      <c r="C6537" s="259">
        <v>88.757091135525798</v>
      </c>
    </row>
    <row r="6538" spans="2:3" x14ac:dyDescent="0.25">
      <c r="B6538" s="260">
        <v>6475</v>
      </c>
      <c r="C6538" s="259">
        <v>116.27101257121598</v>
      </c>
    </row>
    <row r="6539" spans="2:3" x14ac:dyDescent="0.25">
      <c r="B6539" s="260">
        <v>6476</v>
      </c>
      <c r="C6539" s="259">
        <v>153.36943987472205</v>
      </c>
    </row>
    <row r="6540" spans="2:3" x14ac:dyDescent="0.25">
      <c r="B6540" s="260">
        <v>6477</v>
      </c>
      <c r="C6540" s="259">
        <v>113.10426594614256</v>
      </c>
    </row>
    <row r="6541" spans="2:3" x14ac:dyDescent="0.25">
      <c r="B6541" s="260">
        <v>6478</v>
      </c>
      <c r="C6541" s="259">
        <v>102.32626010214474</v>
      </c>
    </row>
    <row r="6542" spans="2:3" x14ac:dyDescent="0.25">
      <c r="B6542" s="260">
        <v>6479</v>
      </c>
      <c r="C6542" s="259">
        <v>82.672823493335784</v>
      </c>
    </row>
    <row r="6543" spans="2:3" x14ac:dyDescent="0.25">
      <c r="B6543" s="260">
        <v>6480</v>
      </c>
      <c r="C6543" s="259">
        <v>125.10033153102493</v>
      </c>
    </row>
    <row r="6544" spans="2:3" x14ac:dyDescent="0.25">
      <c r="B6544" s="260">
        <v>6481</v>
      </c>
      <c r="C6544" s="259">
        <v>148.52965338119233</v>
      </c>
    </row>
    <row r="6545" spans="2:3" x14ac:dyDescent="0.25">
      <c r="B6545" s="260">
        <v>6482</v>
      </c>
      <c r="C6545" s="259">
        <v>112.80854932216624</v>
      </c>
    </row>
    <row r="6546" spans="2:3" x14ac:dyDescent="0.25">
      <c r="B6546" s="260">
        <v>6483</v>
      </c>
      <c r="C6546" s="259">
        <v>123.73244476186187</v>
      </c>
    </row>
    <row r="6547" spans="2:3" x14ac:dyDescent="0.25">
      <c r="B6547" s="260">
        <v>6484</v>
      </c>
      <c r="C6547" s="259">
        <v>110.42586623887767</v>
      </c>
    </row>
    <row r="6548" spans="2:3" x14ac:dyDescent="0.25">
      <c r="B6548" s="260">
        <v>6485</v>
      </c>
      <c r="C6548" s="259">
        <v>98.803888155529805</v>
      </c>
    </row>
    <row r="6549" spans="2:3" x14ac:dyDescent="0.25">
      <c r="B6549" s="260">
        <v>6486</v>
      </c>
      <c r="C6549" s="259">
        <v>74.676961568726057</v>
      </c>
    </row>
    <row r="6550" spans="2:3" x14ac:dyDescent="0.25">
      <c r="B6550" s="260">
        <v>6487</v>
      </c>
      <c r="C6550" s="259">
        <v>132.74998757969169</v>
      </c>
    </row>
    <row r="6551" spans="2:3" x14ac:dyDescent="0.25">
      <c r="B6551" s="260">
        <v>6488</v>
      </c>
      <c r="C6551" s="259">
        <v>90.147498948975851</v>
      </c>
    </row>
    <row r="6552" spans="2:3" x14ac:dyDescent="0.25">
      <c r="B6552" s="260">
        <v>6489</v>
      </c>
      <c r="C6552" s="259">
        <v>87.546214892019648</v>
      </c>
    </row>
    <row r="6553" spans="2:3" x14ac:dyDescent="0.25">
      <c r="B6553" s="260">
        <v>6490</v>
      </c>
      <c r="C6553" s="259">
        <v>119.3546758361684</v>
      </c>
    </row>
    <row r="6554" spans="2:3" x14ac:dyDescent="0.25">
      <c r="B6554" s="260">
        <v>6491</v>
      </c>
      <c r="C6554" s="259">
        <v>129.73268362036168</v>
      </c>
    </row>
    <row r="6555" spans="2:3" x14ac:dyDescent="0.25">
      <c r="B6555" s="260">
        <v>6492</v>
      </c>
      <c r="C6555" s="259">
        <v>113.96115769927465</v>
      </c>
    </row>
    <row r="6556" spans="2:3" x14ac:dyDescent="0.25">
      <c r="B6556" s="260">
        <v>6493</v>
      </c>
      <c r="C6556" s="259">
        <v>105.62619709405507</v>
      </c>
    </row>
    <row r="6557" spans="2:3" x14ac:dyDescent="0.25">
      <c r="B6557" s="260">
        <v>6494</v>
      </c>
      <c r="C6557" s="259">
        <v>116.31734394328943</v>
      </c>
    </row>
    <row r="6558" spans="2:3" x14ac:dyDescent="0.25">
      <c r="B6558" s="260">
        <v>6495</v>
      </c>
      <c r="C6558" s="259">
        <v>95.294056520015374</v>
      </c>
    </row>
    <row r="6559" spans="2:3" x14ac:dyDescent="0.25">
      <c r="B6559" s="260">
        <v>6496</v>
      </c>
      <c r="C6559" s="259">
        <v>133.90649190677829</v>
      </c>
    </row>
    <row r="6560" spans="2:3" x14ac:dyDescent="0.25">
      <c r="B6560" s="260">
        <v>6497</v>
      </c>
      <c r="C6560" s="259">
        <v>91.669752992556297</v>
      </c>
    </row>
    <row r="6561" spans="2:3" x14ac:dyDescent="0.25">
      <c r="B6561" s="260">
        <v>6498</v>
      </c>
      <c r="C6561" s="259">
        <v>163.85310159278797</v>
      </c>
    </row>
    <row r="6562" spans="2:3" x14ac:dyDescent="0.25">
      <c r="B6562" s="260">
        <v>6499</v>
      </c>
      <c r="C6562" s="259">
        <v>78.913517266381888</v>
      </c>
    </row>
    <row r="6563" spans="2:3" x14ac:dyDescent="0.25">
      <c r="B6563" s="260">
        <v>6500</v>
      </c>
      <c r="C6563" s="259">
        <v>63.481348014773346</v>
      </c>
    </row>
    <row r="6564" spans="2:3" x14ac:dyDescent="0.25">
      <c r="B6564" s="260">
        <v>6501</v>
      </c>
      <c r="C6564" s="259">
        <v>116.38615132521555</v>
      </c>
    </row>
    <row r="6565" spans="2:3" x14ac:dyDescent="0.25">
      <c r="B6565" s="260">
        <v>6502</v>
      </c>
      <c r="C6565" s="259">
        <v>127.55144807197158</v>
      </c>
    </row>
    <row r="6566" spans="2:3" x14ac:dyDescent="0.25">
      <c r="B6566" s="260">
        <v>6503</v>
      </c>
      <c r="C6566" s="259">
        <v>125.06817116820793</v>
      </c>
    </row>
    <row r="6567" spans="2:3" x14ac:dyDescent="0.25">
      <c r="B6567" s="260">
        <v>6504</v>
      </c>
      <c r="C6567" s="259">
        <v>117.08342655929937</v>
      </c>
    </row>
    <row r="6568" spans="2:3" x14ac:dyDescent="0.25">
      <c r="B6568" s="260">
        <v>6505</v>
      </c>
      <c r="C6568" s="259">
        <v>125.13655700585156</v>
      </c>
    </row>
    <row r="6569" spans="2:3" x14ac:dyDescent="0.25">
      <c r="B6569" s="260">
        <v>6506</v>
      </c>
      <c r="C6569" s="259">
        <v>152.14477514335243</v>
      </c>
    </row>
    <row r="6570" spans="2:3" x14ac:dyDescent="0.25">
      <c r="B6570" s="260">
        <v>6507</v>
      </c>
      <c r="C6570" s="259">
        <v>60.284828424857146</v>
      </c>
    </row>
    <row r="6571" spans="2:3" x14ac:dyDescent="0.25">
      <c r="B6571" s="260">
        <v>6508</v>
      </c>
      <c r="C6571" s="259">
        <v>124.23885436309713</v>
      </c>
    </row>
    <row r="6572" spans="2:3" x14ac:dyDescent="0.25">
      <c r="B6572" s="260">
        <v>6509</v>
      </c>
      <c r="C6572" s="259">
        <v>114.05135420722759</v>
      </c>
    </row>
    <row r="6573" spans="2:3" x14ac:dyDescent="0.25">
      <c r="B6573" s="260">
        <v>6510</v>
      </c>
      <c r="C6573" s="259">
        <v>139.28328836240775</v>
      </c>
    </row>
    <row r="6574" spans="2:3" x14ac:dyDescent="0.25">
      <c r="B6574" s="260">
        <v>6511</v>
      </c>
      <c r="C6574" s="259">
        <v>103.09740165250997</v>
      </c>
    </row>
    <row r="6575" spans="2:3" x14ac:dyDescent="0.25">
      <c r="B6575" s="260">
        <v>6512</v>
      </c>
      <c r="C6575" s="259">
        <v>102.9735475262698</v>
      </c>
    </row>
    <row r="6576" spans="2:3" x14ac:dyDescent="0.25">
      <c r="B6576" s="260">
        <v>6513</v>
      </c>
      <c r="C6576" s="259">
        <v>150.93204253374188</v>
      </c>
    </row>
    <row r="6577" spans="2:3" x14ac:dyDescent="0.25">
      <c r="B6577" s="260">
        <v>6514</v>
      </c>
      <c r="C6577" s="259">
        <v>144.90308069575744</v>
      </c>
    </row>
    <row r="6578" spans="2:3" x14ac:dyDescent="0.25">
      <c r="B6578" s="260">
        <v>6515</v>
      </c>
      <c r="C6578" s="259">
        <v>129.28007409018892</v>
      </c>
    </row>
    <row r="6579" spans="2:3" x14ac:dyDescent="0.25">
      <c r="B6579" s="260">
        <v>6516</v>
      </c>
      <c r="C6579" s="259">
        <v>124.92287323974455</v>
      </c>
    </row>
    <row r="6580" spans="2:3" x14ac:dyDescent="0.25">
      <c r="B6580" s="260">
        <v>6517</v>
      </c>
      <c r="C6580" s="259">
        <v>71.454814555970458</v>
      </c>
    </row>
    <row r="6581" spans="2:3" x14ac:dyDescent="0.25">
      <c r="B6581" s="260">
        <v>6518</v>
      </c>
      <c r="C6581" s="259">
        <v>97.80847091473774</v>
      </c>
    </row>
    <row r="6582" spans="2:3" x14ac:dyDescent="0.25">
      <c r="B6582" s="260">
        <v>6519</v>
      </c>
      <c r="C6582" s="259">
        <v>98.073291456447436</v>
      </c>
    </row>
    <row r="6583" spans="2:3" x14ac:dyDescent="0.25">
      <c r="B6583" s="260">
        <v>6520</v>
      </c>
      <c r="C6583" s="259">
        <v>127.8672458463802</v>
      </c>
    </row>
    <row r="6584" spans="2:3" x14ac:dyDescent="0.25">
      <c r="B6584" s="260">
        <v>6521</v>
      </c>
      <c r="C6584" s="259">
        <v>103.40319314413928</v>
      </c>
    </row>
    <row r="6585" spans="2:3" x14ac:dyDescent="0.25">
      <c r="B6585" s="260">
        <v>6522</v>
      </c>
      <c r="C6585" s="259">
        <v>156.57463540986777</v>
      </c>
    </row>
    <row r="6586" spans="2:3" x14ac:dyDescent="0.25">
      <c r="B6586" s="260">
        <v>6523</v>
      </c>
      <c r="C6586" s="259">
        <v>123.0878397587617</v>
      </c>
    </row>
    <row r="6587" spans="2:3" x14ac:dyDescent="0.25">
      <c r="B6587" s="260">
        <v>6524</v>
      </c>
      <c r="C6587" s="259">
        <v>117.08361287797513</v>
      </c>
    </row>
    <row r="6588" spans="2:3" x14ac:dyDescent="0.25">
      <c r="B6588" s="260">
        <v>6525</v>
      </c>
      <c r="C6588" s="259">
        <v>92.082981437085095</v>
      </c>
    </row>
    <row r="6589" spans="2:3" x14ac:dyDescent="0.25">
      <c r="B6589" s="260">
        <v>6526</v>
      </c>
      <c r="C6589" s="259">
        <v>110.59545365256285</v>
      </c>
    </row>
    <row r="6590" spans="2:3" x14ac:dyDescent="0.25">
      <c r="B6590" s="260">
        <v>6527</v>
      </c>
      <c r="C6590" s="259">
        <v>102.16018622595723</v>
      </c>
    </row>
    <row r="6591" spans="2:3" x14ac:dyDescent="0.25">
      <c r="B6591" s="260">
        <v>6528</v>
      </c>
      <c r="C6591" s="259">
        <v>118.78367743986243</v>
      </c>
    </row>
    <row r="6592" spans="2:3" x14ac:dyDescent="0.25">
      <c r="B6592" s="260">
        <v>6529</v>
      </c>
      <c r="C6592" s="259">
        <v>130.99973826843137</v>
      </c>
    </row>
    <row r="6593" spans="2:3" x14ac:dyDescent="0.25">
      <c r="B6593" s="260">
        <v>6530</v>
      </c>
      <c r="C6593" s="259">
        <v>78.180443675634621</v>
      </c>
    </row>
    <row r="6594" spans="2:3" x14ac:dyDescent="0.25">
      <c r="B6594" s="260">
        <v>6531</v>
      </c>
      <c r="C6594" s="259">
        <v>96.577656463391605</v>
      </c>
    </row>
    <row r="6595" spans="2:3" x14ac:dyDescent="0.25">
      <c r="B6595" s="260">
        <v>6532</v>
      </c>
      <c r="C6595" s="259">
        <v>105.70263235692005</v>
      </c>
    </row>
    <row r="6596" spans="2:3" x14ac:dyDescent="0.25">
      <c r="B6596" s="260">
        <v>6533</v>
      </c>
      <c r="C6596" s="259">
        <v>95.840176102394651</v>
      </c>
    </row>
    <row r="6597" spans="2:3" x14ac:dyDescent="0.25">
      <c r="B6597" s="260">
        <v>6534</v>
      </c>
      <c r="C6597" s="259">
        <v>120.26160665463647</v>
      </c>
    </row>
    <row r="6598" spans="2:3" x14ac:dyDescent="0.25">
      <c r="B6598" s="260">
        <v>6535</v>
      </c>
      <c r="C6598" s="259">
        <v>150.38464263318724</v>
      </c>
    </row>
    <row r="6599" spans="2:3" x14ac:dyDescent="0.25">
      <c r="B6599" s="260">
        <v>6536</v>
      </c>
      <c r="C6599" s="259">
        <v>121.36621500784489</v>
      </c>
    </row>
    <row r="6600" spans="2:3" x14ac:dyDescent="0.25">
      <c r="B6600" s="260">
        <v>6537</v>
      </c>
      <c r="C6600" s="259">
        <v>90.784856700273536</v>
      </c>
    </row>
    <row r="6601" spans="2:3" x14ac:dyDescent="0.25">
      <c r="B6601" s="260">
        <v>6538</v>
      </c>
      <c r="C6601" s="259">
        <v>124.81402406605558</v>
      </c>
    </row>
    <row r="6602" spans="2:3" x14ac:dyDescent="0.25">
      <c r="B6602" s="260">
        <v>6539</v>
      </c>
      <c r="C6602" s="259">
        <v>148.26772796011721</v>
      </c>
    </row>
    <row r="6603" spans="2:3" x14ac:dyDescent="0.25">
      <c r="B6603" s="260">
        <v>6540</v>
      </c>
      <c r="C6603" s="259">
        <v>100.46897198968261</v>
      </c>
    </row>
    <row r="6604" spans="2:3" x14ac:dyDescent="0.25">
      <c r="B6604" s="260">
        <v>6541</v>
      </c>
      <c r="C6604" s="259">
        <v>101.86693660292383</v>
      </c>
    </row>
    <row r="6605" spans="2:3" x14ac:dyDescent="0.25">
      <c r="B6605" s="260">
        <v>6542</v>
      </c>
      <c r="C6605" s="259">
        <v>155.70838750629281</v>
      </c>
    </row>
    <row r="6606" spans="2:3" x14ac:dyDescent="0.25">
      <c r="B6606" s="260">
        <v>6543</v>
      </c>
      <c r="C6606" s="259">
        <v>70.461788567981856</v>
      </c>
    </row>
    <row r="6607" spans="2:3" x14ac:dyDescent="0.25">
      <c r="B6607" s="260">
        <v>6544</v>
      </c>
      <c r="C6607" s="259">
        <v>138.05189492080981</v>
      </c>
    </row>
    <row r="6608" spans="2:3" x14ac:dyDescent="0.25">
      <c r="B6608" s="260">
        <v>6545</v>
      </c>
      <c r="C6608" s="259">
        <v>79.690831498879561</v>
      </c>
    </row>
    <row r="6609" spans="2:3" x14ac:dyDescent="0.25">
      <c r="B6609" s="260">
        <v>6546</v>
      </c>
      <c r="C6609" s="259">
        <v>67.864219501092563</v>
      </c>
    </row>
    <row r="6610" spans="2:3" x14ac:dyDescent="0.25">
      <c r="B6610" s="260">
        <v>6547</v>
      </c>
      <c r="C6610" s="259">
        <v>95.622076689599254</v>
      </c>
    </row>
    <row r="6611" spans="2:3" x14ac:dyDescent="0.25">
      <c r="B6611" s="260">
        <v>6548</v>
      </c>
      <c r="C6611" s="259">
        <v>105.63480908090918</v>
      </c>
    </row>
    <row r="6612" spans="2:3" x14ac:dyDescent="0.25">
      <c r="B6612" s="260">
        <v>6549</v>
      </c>
      <c r="C6612" s="259">
        <v>152.17330117678819</v>
      </c>
    </row>
    <row r="6613" spans="2:3" x14ac:dyDescent="0.25">
      <c r="B6613" s="260">
        <v>6550</v>
      </c>
      <c r="C6613" s="259">
        <v>123.41226938669814</v>
      </c>
    </row>
    <row r="6614" spans="2:3" x14ac:dyDescent="0.25">
      <c r="B6614" s="260">
        <v>6551</v>
      </c>
      <c r="C6614" s="259">
        <v>119.25892486240579</v>
      </c>
    </row>
    <row r="6615" spans="2:3" x14ac:dyDescent="0.25">
      <c r="B6615" s="260">
        <v>6552</v>
      </c>
      <c r="C6615" s="259">
        <v>128.29171322565492</v>
      </c>
    </row>
    <row r="6616" spans="2:3" x14ac:dyDescent="0.25">
      <c r="B6616" s="260">
        <v>6553</v>
      </c>
      <c r="C6616" s="259">
        <v>107.22723532713167</v>
      </c>
    </row>
    <row r="6617" spans="2:3" x14ac:dyDescent="0.25">
      <c r="B6617" s="260">
        <v>6554</v>
      </c>
      <c r="C6617" s="259">
        <v>111.02406239734223</v>
      </c>
    </row>
    <row r="6618" spans="2:3" x14ac:dyDescent="0.25">
      <c r="B6618" s="260">
        <v>6555</v>
      </c>
      <c r="C6618" s="259">
        <v>101.3528097194764</v>
      </c>
    </row>
    <row r="6619" spans="2:3" x14ac:dyDescent="0.25">
      <c r="B6619" s="260">
        <v>6556</v>
      </c>
      <c r="C6619" s="259">
        <v>129.16483520597376</v>
      </c>
    </row>
    <row r="6620" spans="2:3" x14ac:dyDescent="0.25">
      <c r="B6620" s="260">
        <v>6557</v>
      </c>
      <c r="C6620" s="259">
        <v>125.82010701056831</v>
      </c>
    </row>
    <row r="6621" spans="2:3" x14ac:dyDescent="0.25">
      <c r="B6621" s="260">
        <v>6558</v>
      </c>
      <c r="C6621" s="259">
        <v>139.55794358362436</v>
      </c>
    </row>
    <row r="6622" spans="2:3" x14ac:dyDescent="0.25">
      <c r="B6622" s="260">
        <v>6559</v>
      </c>
      <c r="C6622" s="259">
        <v>122.41201422332817</v>
      </c>
    </row>
    <row r="6623" spans="2:3" x14ac:dyDescent="0.25">
      <c r="B6623" s="260">
        <v>6560</v>
      </c>
      <c r="C6623" s="259">
        <v>149.55674450969383</v>
      </c>
    </row>
    <row r="6624" spans="2:3" x14ac:dyDescent="0.25">
      <c r="B6624" s="260">
        <v>6561</v>
      </c>
      <c r="C6624" s="259">
        <v>116.8598117014874</v>
      </c>
    </row>
    <row r="6625" spans="2:3" x14ac:dyDescent="0.25">
      <c r="B6625" s="260">
        <v>6562</v>
      </c>
      <c r="C6625" s="259">
        <v>146.24709881250354</v>
      </c>
    </row>
    <row r="6626" spans="2:3" x14ac:dyDescent="0.25">
      <c r="B6626" s="260">
        <v>6563</v>
      </c>
      <c r="C6626" s="259">
        <v>118.59816760321745</v>
      </c>
    </row>
    <row r="6627" spans="2:3" x14ac:dyDescent="0.25">
      <c r="B6627" s="260">
        <v>6564</v>
      </c>
      <c r="C6627" s="259">
        <v>102.04527367316562</v>
      </c>
    </row>
    <row r="6628" spans="2:3" x14ac:dyDescent="0.25">
      <c r="B6628" s="260">
        <v>6565</v>
      </c>
      <c r="C6628" s="259">
        <v>95.224250374093202</v>
      </c>
    </row>
    <row r="6629" spans="2:3" x14ac:dyDescent="0.25">
      <c r="B6629" s="260">
        <v>6566</v>
      </c>
      <c r="C6629" s="259">
        <v>103.41593669291515</v>
      </c>
    </row>
    <row r="6630" spans="2:3" x14ac:dyDescent="0.25">
      <c r="B6630" s="260">
        <v>6567</v>
      </c>
      <c r="C6630" s="259">
        <v>79.020903927165079</v>
      </c>
    </row>
    <row r="6631" spans="2:3" x14ac:dyDescent="0.25">
      <c r="B6631" s="260">
        <v>6568</v>
      </c>
      <c r="C6631" s="259">
        <v>109.16729736449621</v>
      </c>
    </row>
    <row r="6632" spans="2:3" x14ac:dyDescent="0.25">
      <c r="B6632" s="260">
        <v>6569</v>
      </c>
      <c r="C6632" s="259">
        <v>111.43362705874051</v>
      </c>
    </row>
    <row r="6633" spans="2:3" x14ac:dyDescent="0.25">
      <c r="B6633" s="260">
        <v>6570</v>
      </c>
      <c r="C6633" s="259">
        <v>130.7198309351709</v>
      </c>
    </row>
    <row r="6634" spans="2:3" x14ac:dyDescent="0.25">
      <c r="B6634" s="260">
        <v>6571</v>
      </c>
      <c r="C6634" s="259">
        <v>105.81008481462716</v>
      </c>
    </row>
    <row r="6635" spans="2:3" x14ac:dyDescent="0.25">
      <c r="B6635" s="260">
        <v>6572</v>
      </c>
      <c r="C6635" s="259">
        <v>127.0358992528153</v>
      </c>
    </row>
    <row r="6636" spans="2:3" x14ac:dyDescent="0.25">
      <c r="B6636" s="260">
        <v>6573</v>
      </c>
      <c r="C6636" s="259">
        <v>111.56685322428413</v>
      </c>
    </row>
    <row r="6637" spans="2:3" x14ac:dyDescent="0.25">
      <c r="B6637" s="260">
        <v>6574</v>
      </c>
      <c r="C6637" s="259">
        <v>89.311129524942586</v>
      </c>
    </row>
    <row r="6638" spans="2:3" x14ac:dyDescent="0.25">
      <c r="B6638" s="260">
        <v>6575</v>
      </c>
      <c r="C6638" s="259">
        <v>85.409946393923065</v>
      </c>
    </row>
    <row r="6639" spans="2:3" x14ac:dyDescent="0.25">
      <c r="B6639" s="260">
        <v>6576</v>
      </c>
      <c r="C6639" s="259">
        <v>139.57177907615107</v>
      </c>
    </row>
    <row r="6640" spans="2:3" x14ac:dyDescent="0.25">
      <c r="B6640" s="260">
        <v>6577</v>
      </c>
      <c r="C6640" s="259">
        <v>129.54974772084304</v>
      </c>
    </row>
    <row r="6641" spans="2:3" x14ac:dyDescent="0.25">
      <c r="B6641" s="260">
        <v>6578</v>
      </c>
      <c r="C6641" s="259">
        <v>122.80861119614507</v>
      </c>
    </row>
    <row r="6642" spans="2:3" x14ac:dyDescent="0.25">
      <c r="B6642" s="260">
        <v>6579</v>
      </c>
      <c r="C6642" s="259">
        <v>109.1790834657636</v>
      </c>
    </row>
    <row r="6643" spans="2:3" x14ac:dyDescent="0.25">
      <c r="B6643" s="260">
        <v>6580</v>
      </c>
      <c r="C6643" s="259">
        <v>85.796012001358221</v>
      </c>
    </row>
    <row r="6644" spans="2:3" x14ac:dyDescent="0.25">
      <c r="B6644" s="260">
        <v>6581</v>
      </c>
      <c r="C6644" s="259">
        <v>100.90456705937939</v>
      </c>
    </row>
    <row r="6645" spans="2:3" x14ac:dyDescent="0.25">
      <c r="B6645" s="260">
        <v>6582</v>
      </c>
      <c r="C6645" s="259">
        <v>99.866349609677997</v>
      </c>
    </row>
    <row r="6646" spans="2:3" x14ac:dyDescent="0.25">
      <c r="B6646" s="260">
        <v>6583</v>
      </c>
      <c r="C6646" s="259">
        <v>87.776931692612038</v>
      </c>
    </row>
    <row r="6647" spans="2:3" x14ac:dyDescent="0.25">
      <c r="B6647" s="260">
        <v>6584</v>
      </c>
      <c r="C6647" s="259">
        <v>100.61456605494794</v>
      </c>
    </row>
    <row r="6648" spans="2:3" x14ac:dyDescent="0.25">
      <c r="B6648" s="260">
        <v>6585</v>
      </c>
      <c r="C6648" s="259">
        <v>92.668999709300579</v>
      </c>
    </row>
    <row r="6649" spans="2:3" x14ac:dyDescent="0.25">
      <c r="B6649" s="260">
        <v>6586</v>
      </c>
      <c r="C6649" s="259">
        <v>152.26728410464105</v>
      </c>
    </row>
    <row r="6650" spans="2:3" x14ac:dyDescent="0.25">
      <c r="B6650" s="260">
        <v>6587</v>
      </c>
      <c r="C6650" s="259">
        <v>137.51528117252693</v>
      </c>
    </row>
    <row r="6651" spans="2:3" x14ac:dyDescent="0.25">
      <c r="B6651" s="260">
        <v>6588</v>
      </c>
      <c r="C6651" s="259">
        <v>124.53635201590347</v>
      </c>
    </row>
    <row r="6652" spans="2:3" x14ac:dyDescent="0.25">
      <c r="B6652" s="260">
        <v>6589</v>
      </c>
      <c r="C6652" s="259">
        <v>65.585580642706688</v>
      </c>
    </row>
    <row r="6653" spans="2:3" x14ac:dyDescent="0.25">
      <c r="B6653" s="260">
        <v>6590</v>
      </c>
      <c r="C6653" s="259">
        <v>135.23281278075316</v>
      </c>
    </row>
    <row r="6654" spans="2:3" x14ac:dyDescent="0.25">
      <c r="B6654" s="260">
        <v>6591</v>
      </c>
      <c r="C6654" s="259">
        <v>103.14485405671485</v>
      </c>
    </row>
    <row r="6655" spans="2:3" x14ac:dyDescent="0.25">
      <c r="B6655" s="260">
        <v>6592</v>
      </c>
      <c r="C6655" s="259">
        <v>97.631835416539019</v>
      </c>
    </row>
    <row r="6656" spans="2:3" x14ac:dyDescent="0.25">
      <c r="B6656" s="260">
        <v>6593</v>
      </c>
      <c r="C6656" s="259">
        <v>82.469333737225227</v>
      </c>
    </row>
    <row r="6657" spans="2:3" x14ac:dyDescent="0.25">
      <c r="B6657" s="260">
        <v>6594</v>
      </c>
      <c r="C6657" s="259">
        <v>87.752771859616018</v>
      </c>
    </row>
    <row r="6658" spans="2:3" x14ac:dyDescent="0.25">
      <c r="B6658" s="260">
        <v>6595</v>
      </c>
      <c r="C6658" s="259">
        <v>112.91875854853578</v>
      </c>
    </row>
    <row r="6659" spans="2:3" x14ac:dyDescent="0.25">
      <c r="B6659" s="260">
        <v>6596</v>
      </c>
      <c r="C6659" s="259">
        <v>130.1206021591864</v>
      </c>
    </row>
    <row r="6660" spans="2:3" x14ac:dyDescent="0.25">
      <c r="B6660" s="260">
        <v>6597</v>
      </c>
      <c r="C6660" s="259">
        <v>134.91638837833446</v>
      </c>
    </row>
    <row r="6661" spans="2:3" x14ac:dyDescent="0.25">
      <c r="B6661" s="260">
        <v>6598</v>
      </c>
      <c r="C6661" s="259">
        <v>121.8638386106223</v>
      </c>
    </row>
    <row r="6662" spans="2:3" x14ac:dyDescent="0.25">
      <c r="B6662" s="260">
        <v>6599</v>
      </c>
      <c r="C6662" s="259">
        <v>111.99132374799886</v>
      </c>
    </row>
    <row r="6663" spans="2:3" x14ac:dyDescent="0.25">
      <c r="B6663" s="260">
        <v>6600</v>
      </c>
      <c r="C6663" s="259">
        <v>131.67962758812263</v>
      </c>
    </row>
    <row r="6664" spans="2:3" x14ac:dyDescent="0.25">
      <c r="B6664" s="260">
        <v>6601</v>
      </c>
      <c r="C6664" s="259">
        <v>121.37714401227284</v>
      </c>
    </row>
    <row r="6665" spans="2:3" x14ac:dyDescent="0.25">
      <c r="B6665" s="260">
        <v>6602</v>
      </c>
      <c r="C6665" s="259">
        <v>104.34374398839914</v>
      </c>
    </row>
    <row r="6666" spans="2:3" x14ac:dyDescent="0.25">
      <c r="B6666" s="260">
        <v>6603</v>
      </c>
      <c r="C6666" s="259">
        <v>105.81056438688978</v>
      </c>
    </row>
    <row r="6667" spans="2:3" x14ac:dyDescent="0.25">
      <c r="B6667" s="260">
        <v>6604</v>
      </c>
      <c r="C6667" s="259">
        <v>89.44349870826855</v>
      </c>
    </row>
    <row r="6668" spans="2:3" x14ac:dyDescent="0.25">
      <c r="B6668" s="260">
        <v>6605</v>
      </c>
      <c r="C6668" s="259">
        <v>88.664994423753555</v>
      </c>
    </row>
    <row r="6669" spans="2:3" x14ac:dyDescent="0.25">
      <c r="B6669" s="260">
        <v>6606</v>
      </c>
      <c r="C6669" s="259">
        <v>128.96109739326511</v>
      </c>
    </row>
    <row r="6670" spans="2:3" x14ac:dyDescent="0.25">
      <c r="B6670" s="260">
        <v>6607</v>
      </c>
      <c r="C6670" s="259">
        <v>76.428283634720401</v>
      </c>
    </row>
    <row r="6671" spans="2:3" x14ac:dyDescent="0.25">
      <c r="B6671" s="260">
        <v>6608</v>
      </c>
      <c r="C6671" s="259">
        <v>131.95251757467369</v>
      </c>
    </row>
    <row r="6672" spans="2:3" x14ac:dyDescent="0.25">
      <c r="B6672" s="260">
        <v>6609</v>
      </c>
      <c r="C6672" s="259">
        <v>95.372047120939399</v>
      </c>
    </row>
    <row r="6673" spans="2:3" x14ac:dyDescent="0.25">
      <c r="B6673" s="260">
        <v>6610</v>
      </c>
      <c r="C6673" s="259">
        <v>99.78190068945959</v>
      </c>
    </row>
    <row r="6674" spans="2:3" x14ac:dyDescent="0.25">
      <c r="B6674" s="260">
        <v>6611</v>
      </c>
      <c r="C6674" s="259">
        <v>135.99102918159514</v>
      </c>
    </row>
    <row r="6675" spans="2:3" x14ac:dyDescent="0.25">
      <c r="B6675" s="260">
        <v>6612</v>
      </c>
      <c r="C6675" s="259">
        <v>119.96791681636311</v>
      </c>
    </row>
    <row r="6676" spans="2:3" x14ac:dyDescent="0.25">
      <c r="B6676" s="260">
        <v>6613</v>
      </c>
      <c r="C6676" s="259">
        <v>139.78542967863686</v>
      </c>
    </row>
    <row r="6677" spans="2:3" x14ac:dyDescent="0.25">
      <c r="B6677" s="260">
        <v>6614</v>
      </c>
      <c r="C6677" s="259">
        <v>118.24163507640758</v>
      </c>
    </row>
    <row r="6678" spans="2:3" x14ac:dyDescent="0.25">
      <c r="B6678" s="260">
        <v>6615</v>
      </c>
      <c r="C6678" s="259">
        <v>59.056396214014342</v>
      </c>
    </row>
    <row r="6679" spans="2:3" x14ac:dyDescent="0.25">
      <c r="B6679" s="260">
        <v>6616</v>
      </c>
      <c r="C6679" s="259">
        <v>127.59344821955516</v>
      </c>
    </row>
    <row r="6680" spans="2:3" x14ac:dyDescent="0.25">
      <c r="B6680" s="260">
        <v>6617</v>
      </c>
      <c r="C6680" s="259">
        <v>116.5777869944762</v>
      </c>
    </row>
    <row r="6681" spans="2:3" x14ac:dyDescent="0.25">
      <c r="B6681" s="260">
        <v>6618</v>
      </c>
      <c r="C6681" s="259">
        <v>94.901002297487608</v>
      </c>
    </row>
    <row r="6682" spans="2:3" x14ac:dyDescent="0.25">
      <c r="B6682" s="260">
        <v>6619</v>
      </c>
      <c r="C6682" s="259">
        <v>144.96673320077792</v>
      </c>
    </row>
    <row r="6683" spans="2:3" x14ac:dyDescent="0.25">
      <c r="B6683" s="260">
        <v>6620</v>
      </c>
      <c r="C6683" s="259">
        <v>110.59190310927627</v>
      </c>
    </row>
    <row r="6684" spans="2:3" x14ac:dyDescent="0.25">
      <c r="B6684" s="260">
        <v>6621</v>
      </c>
      <c r="C6684" s="259">
        <v>116.847705256</v>
      </c>
    </row>
    <row r="6685" spans="2:3" x14ac:dyDescent="0.25">
      <c r="B6685" s="260">
        <v>6622</v>
      </c>
      <c r="C6685" s="259">
        <v>96.394828493867664</v>
      </c>
    </row>
    <row r="6686" spans="2:3" x14ac:dyDescent="0.25">
      <c r="B6686" s="260">
        <v>6623</v>
      </c>
      <c r="C6686" s="259">
        <v>113.48923729650295</v>
      </c>
    </row>
    <row r="6687" spans="2:3" x14ac:dyDescent="0.25">
      <c r="B6687" s="260">
        <v>6624</v>
      </c>
      <c r="C6687" s="259">
        <v>152.34808479829013</v>
      </c>
    </row>
    <row r="6688" spans="2:3" x14ac:dyDescent="0.25">
      <c r="B6688" s="260">
        <v>6625</v>
      </c>
      <c r="C6688" s="259">
        <v>155.41120913000964</v>
      </c>
    </row>
    <row r="6689" spans="2:3" x14ac:dyDescent="0.25">
      <c r="B6689" s="260">
        <v>6626</v>
      </c>
      <c r="C6689" s="259">
        <v>126.87728132384267</v>
      </c>
    </row>
    <row r="6690" spans="2:3" x14ac:dyDescent="0.25">
      <c r="B6690" s="260">
        <v>6627</v>
      </c>
      <c r="C6690" s="259">
        <v>126.56327008692682</v>
      </c>
    </row>
    <row r="6691" spans="2:3" x14ac:dyDescent="0.25">
      <c r="B6691" s="260">
        <v>6628</v>
      </c>
      <c r="C6691" s="259">
        <v>155.52837018772476</v>
      </c>
    </row>
    <row r="6692" spans="2:3" x14ac:dyDescent="0.25">
      <c r="B6692" s="260">
        <v>6629</v>
      </c>
      <c r="C6692" s="259">
        <v>104.46579095982263</v>
      </c>
    </row>
    <row r="6693" spans="2:3" x14ac:dyDescent="0.25">
      <c r="B6693" s="260">
        <v>6630</v>
      </c>
      <c r="C6693" s="259">
        <v>122.72698849395067</v>
      </c>
    </row>
    <row r="6694" spans="2:3" x14ac:dyDescent="0.25">
      <c r="B6694" s="260">
        <v>6631</v>
      </c>
      <c r="C6694" s="259">
        <v>78.812023859031541</v>
      </c>
    </row>
    <row r="6695" spans="2:3" x14ac:dyDescent="0.25">
      <c r="B6695" s="260">
        <v>6632</v>
      </c>
      <c r="C6695" s="259">
        <v>100.37782099724961</v>
      </c>
    </row>
    <row r="6696" spans="2:3" x14ac:dyDescent="0.25">
      <c r="B6696" s="260">
        <v>6633</v>
      </c>
      <c r="C6696" s="259">
        <v>85.653245795855611</v>
      </c>
    </row>
    <row r="6697" spans="2:3" x14ac:dyDescent="0.25">
      <c r="B6697" s="260">
        <v>6634</v>
      </c>
      <c r="C6697" s="259">
        <v>129.6345858105833</v>
      </c>
    </row>
    <row r="6698" spans="2:3" x14ac:dyDescent="0.25">
      <c r="B6698" s="260">
        <v>6635</v>
      </c>
      <c r="C6698" s="259">
        <v>138.18078632243635</v>
      </c>
    </row>
    <row r="6699" spans="2:3" x14ac:dyDescent="0.25">
      <c r="B6699" s="260">
        <v>6636</v>
      </c>
      <c r="C6699" s="259">
        <v>104.96757351226353</v>
      </c>
    </row>
    <row r="6700" spans="2:3" x14ac:dyDescent="0.25">
      <c r="B6700" s="260">
        <v>6637</v>
      </c>
      <c r="C6700" s="259">
        <v>106.41771338401429</v>
      </c>
    </row>
    <row r="6701" spans="2:3" x14ac:dyDescent="0.25">
      <c r="B6701" s="260">
        <v>6638</v>
      </c>
      <c r="C6701" s="259">
        <v>134.17969874291262</v>
      </c>
    </row>
    <row r="6702" spans="2:3" x14ac:dyDescent="0.25">
      <c r="B6702" s="260">
        <v>6639</v>
      </c>
      <c r="C6702" s="259">
        <v>111.64717050135464</v>
      </c>
    </row>
    <row r="6703" spans="2:3" x14ac:dyDescent="0.25">
      <c r="B6703" s="260">
        <v>6640</v>
      </c>
      <c r="C6703" s="259">
        <v>124.19724308638925</v>
      </c>
    </row>
    <row r="6704" spans="2:3" x14ac:dyDescent="0.25">
      <c r="B6704" s="260">
        <v>6641</v>
      </c>
      <c r="C6704" s="259">
        <v>144.51265022552371</v>
      </c>
    </row>
    <row r="6705" spans="2:3" x14ac:dyDescent="0.25">
      <c r="B6705" s="260">
        <v>6642</v>
      </c>
      <c r="C6705" s="259">
        <v>92.77679100974629</v>
      </c>
    </row>
    <row r="6706" spans="2:3" x14ac:dyDescent="0.25">
      <c r="B6706" s="260">
        <v>6643</v>
      </c>
      <c r="C6706" s="259">
        <v>138.44546847398382</v>
      </c>
    </row>
    <row r="6707" spans="2:3" x14ac:dyDescent="0.25">
      <c r="B6707" s="260">
        <v>6644</v>
      </c>
      <c r="C6707" s="259">
        <v>95.847406715468452</v>
      </c>
    </row>
    <row r="6708" spans="2:3" x14ac:dyDescent="0.25">
      <c r="B6708" s="260">
        <v>6645</v>
      </c>
      <c r="C6708" s="259">
        <v>133.10646017996569</v>
      </c>
    </row>
    <row r="6709" spans="2:3" x14ac:dyDescent="0.25">
      <c r="B6709" s="260">
        <v>6646</v>
      </c>
      <c r="C6709" s="259">
        <v>112.72480706171027</v>
      </c>
    </row>
    <row r="6710" spans="2:3" x14ac:dyDescent="0.25">
      <c r="B6710" s="260">
        <v>6647</v>
      </c>
      <c r="C6710" s="259">
        <v>151.94449810896157</v>
      </c>
    </row>
    <row r="6711" spans="2:3" x14ac:dyDescent="0.25">
      <c r="B6711" s="260">
        <v>6648</v>
      </c>
      <c r="C6711" s="259">
        <v>119.08517453771802</v>
      </c>
    </row>
    <row r="6712" spans="2:3" x14ac:dyDescent="0.25">
      <c r="B6712" s="260">
        <v>6649</v>
      </c>
      <c r="C6712" s="259">
        <v>114.35180513322406</v>
      </c>
    </row>
    <row r="6713" spans="2:3" x14ac:dyDescent="0.25">
      <c r="B6713" s="260">
        <v>6650</v>
      </c>
      <c r="C6713" s="259">
        <v>109.61752673048944</v>
      </c>
    </row>
    <row r="6714" spans="2:3" x14ac:dyDescent="0.25">
      <c r="B6714" s="260">
        <v>6651</v>
      </c>
      <c r="C6714" s="259">
        <v>114.53551636343124</v>
      </c>
    </row>
    <row r="6715" spans="2:3" x14ac:dyDescent="0.25">
      <c r="B6715" s="260">
        <v>6652</v>
      </c>
      <c r="C6715" s="259">
        <v>139.20094535890323</v>
      </c>
    </row>
    <row r="6716" spans="2:3" x14ac:dyDescent="0.25">
      <c r="B6716" s="260">
        <v>6653</v>
      </c>
      <c r="C6716" s="259">
        <v>124.27247374562417</v>
      </c>
    </row>
    <row r="6717" spans="2:3" x14ac:dyDescent="0.25">
      <c r="B6717" s="260">
        <v>6654</v>
      </c>
      <c r="C6717" s="259">
        <v>135.38866903905995</v>
      </c>
    </row>
    <row r="6718" spans="2:3" x14ac:dyDescent="0.25">
      <c r="B6718" s="260">
        <v>6655</v>
      </c>
      <c r="C6718" s="259">
        <v>135.17399013073049</v>
      </c>
    </row>
    <row r="6719" spans="2:3" x14ac:dyDescent="0.25">
      <c r="B6719" s="260">
        <v>6656</v>
      </c>
      <c r="C6719" s="259">
        <v>87.470237766464635</v>
      </c>
    </row>
    <row r="6720" spans="2:3" x14ac:dyDescent="0.25">
      <c r="B6720" s="260">
        <v>6657</v>
      </c>
      <c r="C6720" s="259">
        <v>128.76665013509134</v>
      </c>
    </row>
    <row r="6721" spans="2:3" x14ac:dyDescent="0.25">
      <c r="B6721" s="260">
        <v>6658</v>
      </c>
      <c r="C6721" s="259">
        <v>128.4381088319588</v>
      </c>
    </row>
    <row r="6722" spans="2:3" x14ac:dyDescent="0.25">
      <c r="B6722" s="260">
        <v>6659</v>
      </c>
      <c r="C6722" s="259">
        <v>93.359017898785254</v>
      </c>
    </row>
    <row r="6723" spans="2:3" x14ac:dyDescent="0.25">
      <c r="B6723" s="260">
        <v>6660</v>
      </c>
      <c r="C6723" s="259">
        <v>113.42811367187576</v>
      </c>
    </row>
    <row r="6724" spans="2:3" x14ac:dyDescent="0.25">
      <c r="B6724" s="260">
        <v>6661</v>
      </c>
      <c r="C6724" s="259">
        <v>136.29112991390426</v>
      </c>
    </row>
    <row r="6725" spans="2:3" x14ac:dyDescent="0.25">
      <c r="B6725" s="260">
        <v>6662</v>
      </c>
      <c r="C6725" s="259">
        <v>105.86883388760901</v>
      </c>
    </row>
    <row r="6726" spans="2:3" x14ac:dyDescent="0.25">
      <c r="B6726" s="260">
        <v>6663</v>
      </c>
      <c r="C6726" s="259">
        <v>135.11446103120085</v>
      </c>
    </row>
    <row r="6727" spans="2:3" x14ac:dyDescent="0.25">
      <c r="B6727" s="260">
        <v>6664</v>
      </c>
      <c r="C6727" s="259">
        <v>84.700216606389091</v>
      </c>
    </row>
    <row r="6728" spans="2:3" x14ac:dyDescent="0.25">
      <c r="B6728" s="260">
        <v>6665</v>
      </c>
      <c r="C6728" s="259">
        <v>137.44195799997362</v>
      </c>
    </row>
    <row r="6729" spans="2:3" x14ac:dyDescent="0.25">
      <c r="B6729" s="260">
        <v>6666</v>
      </c>
      <c r="C6729" s="259">
        <v>100.55721455548226</v>
      </c>
    </row>
    <row r="6730" spans="2:3" x14ac:dyDescent="0.25">
      <c r="B6730" s="260">
        <v>6667</v>
      </c>
      <c r="C6730" s="259">
        <v>134.26012295779665</v>
      </c>
    </row>
    <row r="6731" spans="2:3" x14ac:dyDescent="0.25">
      <c r="B6731" s="260">
        <v>6668</v>
      </c>
      <c r="C6731" s="259">
        <v>126.38929935249772</v>
      </c>
    </row>
    <row r="6732" spans="2:3" x14ac:dyDescent="0.25">
      <c r="B6732" s="260">
        <v>6669</v>
      </c>
      <c r="C6732" s="259">
        <v>118.80405970698715</v>
      </c>
    </row>
    <row r="6733" spans="2:3" x14ac:dyDescent="0.25">
      <c r="B6733" s="260">
        <v>6670</v>
      </c>
      <c r="C6733" s="259">
        <v>54.071860813990767</v>
      </c>
    </row>
    <row r="6734" spans="2:3" x14ac:dyDescent="0.25">
      <c r="B6734" s="260">
        <v>6671</v>
      </c>
      <c r="C6734" s="259">
        <v>150.62543551513829</v>
      </c>
    </row>
    <row r="6735" spans="2:3" x14ac:dyDescent="0.25">
      <c r="B6735" s="260">
        <v>6672</v>
      </c>
      <c r="C6735" s="259">
        <v>110.85740028048708</v>
      </c>
    </row>
    <row r="6736" spans="2:3" x14ac:dyDescent="0.25">
      <c r="B6736" s="260">
        <v>6673</v>
      </c>
      <c r="C6736" s="259">
        <v>120.80945447221681</v>
      </c>
    </row>
    <row r="6737" spans="2:3" x14ac:dyDescent="0.25">
      <c r="B6737" s="260">
        <v>6674</v>
      </c>
      <c r="C6737" s="259">
        <v>141.61708452389959</v>
      </c>
    </row>
    <row r="6738" spans="2:3" x14ac:dyDescent="0.25">
      <c r="B6738" s="260">
        <v>6675</v>
      </c>
      <c r="C6738" s="259">
        <v>78.437438834536138</v>
      </c>
    </row>
    <row r="6739" spans="2:3" x14ac:dyDescent="0.25">
      <c r="B6739" s="260">
        <v>6676</v>
      </c>
      <c r="C6739" s="259">
        <v>110.1256934039598</v>
      </c>
    </row>
    <row r="6740" spans="2:3" x14ac:dyDescent="0.25">
      <c r="B6740" s="260">
        <v>6677</v>
      </c>
      <c r="C6740" s="259">
        <v>139.97316554449557</v>
      </c>
    </row>
    <row r="6741" spans="2:3" x14ac:dyDescent="0.25">
      <c r="B6741" s="260">
        <v>6678</v>
      </c>
      <c r="C6741" s="259">
        <v>113.63731665365131</v>
      </c>
    </row>
    <row r="6742" spans="2:3" x14ac:dyDescent="0.25">
      <c r="B6742" s="260">
        <v>6679</v>
      </c>
      <c r="C6742" s="259">
        <v>151.68431561688973</v>
      </c>
    </row>
    <row r="6743" spans="2:3" x14ac:dyDescent="0.25">
      <c r="B6743" s="260">
        <v>6680</v>
      </c>
      <c r="C6743" s="259">
        <v>149.06483907486765</v>
      </c>
    </row>
    <row r="6744" spans="2:3" x14ac:dyDescent="0.25">
      <c r="B6744" s="260">
        <v>6681</v>
      </c>
      <c r="C6744" s="259">
        <v>107.82062649315078</v>
      </c>
    </row>
    <row r="6745" spans="2:3" x14ac:dyDescent="0.25">
      <c r="B6745" s="260">
        <v>6682</v>
      </c>
      <c r="C6745" s="259">
        <v>119.78646916942644</v>
      </c>
    </row>
    <row r="6746" spans="2:3" x14ac:dyDescent="0.25">
      <c r="B6746" s="260">
        <v>6683</v>
      </c>
      <c r="C6746" s="259">
        <v>121.79650663499083</v>
      </c>
    </row>
    <row r="6747" spans="2:3" x14ac:dyDescent="0.25">
      <c r="B6747" s="260">
        <v>6684</v>
      </c>
      <c r="C6747" s="259">
        <v>105.88220604120127</v>
      </c>
    </row>
    <row r="6748" spans="2:3" x14ac:dyDescent="0.25">
      <c r="B6748" s="260">
        <v>6685</v>
      </c>
      <c r="C6748" s="259">
        <v>112.38133591952632</v>
      </c>
    </row>
    <row r="6749" spans="2:3" x14ac:dyDescent="0.25">
      <c r="B6749" s="260">
        <v>6686</v>
      </c>
      <c r="C6749" s="259">
        <v>109.56246503241859</v>
      </c>
    </row>
    <row r="6750" spans="2:3" x14ac:dyDescent="0.25">
      <c r="B6750" s="260">
        <v>6687</v>
      </c>
      <c r="C6750" s="259">
        <v>130.13982485550497</v>
      </c>
    </row>
    <row r="6751" spans="2:3" x14ac:dyDescent="0.25">
      <c r="B6751" s="260">
        <v>6688</v>
      </c>
      <c r="C6751" s="259">
        <v>101.95284599628543</v>
      </c>
    </row>
    <row r="6752" spans="2:3" x14ac:dyDescent="0.25">
      <c r="B6752" s="260">
        <v>6689</v>
      </c>
      <c r="C6752" s="259">
        <v>111.90509580088501</v>
      </c>
    </row>
    <row r="6753" spans="2:3" x14ac:dyDescent="0.25">
      <c r="B6753" s="260">
        <v>6690</v>
      </c>
      <c r="C6753" s="259">
        <v>126.87844222565045</v>
      </c>
    </row>
    <row r="6754" spans="2:3" x14ac:dyDescent="0.25">
      <c r="B6754" s="260">
        <v>6691</v>
      </c>
      <c r="C6754" s="259">
        <v>121.33179062372724</v>
      </c>
    </row>
    <row r="6755" spans="2:3" x14ac:dyDescent="0.25">
      <c r="B6755" s="260">
        <v>6692</v>
      </c>
      <c r="C6755" s="259">
        <v>124.40193529948792</v>
      </c>
    </row>
    <row r="6756" spans="2:3" x14ac:dyDescent="0.25">
      <c r="B6756" s="260">
        <v>6693</v>
      </c>
      <c r="C6756" s="259">
        <v>93.967992712827709</v>
      </c>
    </row>
    <row r="6757" spans="2:3" x14ac:dyDescent="0.25">
      <c r="B6757" s="260">
        <v>6694</v>
      </c>
      <c r="C6757" s="259">
        <v>99.242797571036107</v>
      </c>
    </row>
    <row r="6758" spans="2:3" x14ac:dyDescent="0.25">
      <c r="B6758" s="260">
        <v>6695</v>
      </c>
      <c r="C6758" s="259">
        <v>101.23663427300573</v>
      </c>
    </row>
    <row r="6759" spans="2:3" x14ac:dyDescent="0.25">
      <c r="B6759" s="260">
        <v>6696</v>
      </c>
      <c r="C6759" s="259">
        <v>86.182555382357322</v>
      </c>
    </row>
    <row r="6760" spans="2:3" x14ac:dyDescent="0.25">
      <c r="B6760" s="260">
        <v>6697</v>
      </c>
      <c r="C6760" s="259">
        <v>90.580703753260849</v>
      </c>
    </row>
    <row r="6761" spans="2:3" x14ac:dyDescent="0.25">
      <c r="B6761" s="260">
        <v>6698</v>
      </c>
      <c r="C6761" s="259">
        <v>131.12543998607799</v>
      </c>
    </row>
    <row r="6762" spans="2:3" x14ac:dyDescent="0.25">
      <c r="B6762" s="260">
        <v>6699</v>
      </c>
      <c r="C6762" s="259">
        <v>173.5510626355096</v>
      </c>
    </row>
    <row r="6763" spans="2:3" x14ac:dyDescent="0.25">
      <c r="B6763" s="260">
        <v>6700</v>
      </c>
      <c r="C6763" s="259">
        <v>96.647853601222238</v>
      </c>
    </row>
    <row r="6764" spans="2:3" x14ac:dyDescent="0.25">
      <c r="B6764" s="260">
        <v>6701</v>
      </c>
      <c r="C6764" s="259">
        <v>103.71614653825402</v>
      </c>
    </row>
    <row r="6765" spans="2:3" x14ac:dyDescent="0.25">
      <c r="B6765" s="260">
        <v>6702</v>
      </c>
      <c r="C6765" s="259">
        <v>121.78161390065851</v>
      </c>
    </row>
    <row r="6766" spans="2:3" x14ac:dyDescent="0.25">
      <c r="B6766" s="260">
        <v>6703</v>
      </c>
      <c r="C6766" s="259">
        <v>103.64294577406831</v>
      </c>
    </row>
    <row r="6767" spans="2:3" x14ac:dyDescent="0.25">
      <c r="B6767" s="260">
        <v>6704</v>
      </c>
      <c r="C6767" s="259">
        <v>105.6480057390298</v>
      </c>
    </row>
    <row r="6768" spans="2:3" x14ac:dyDescent="0.25">
      <c r="B6768" s="260">
        <v>6705</v>
      </c>
      <c r="C6768" s="259">
        <v>105.57746679609509</v>
      </c>
    </row>
    <row r="6769" spans="2:3" x14ac:dyDescent="0.25">
      <c r="B6769" s="260">
        <v>6706</v>
      </c>
      <c r="C6769" s="259">
        <v>140.36171680819419</v>
      </c>
    </row>
    <row r="6770" spans="2:3" x14ac:dyDescent="0.25">
      <c r="B6770" s="260">
        <v>6707</v>
      </c>
      <c r="C6770" s="259">
        <v>146.34294304291512</v>
      </c>
    </row>
    <row r="6771" spans="2:3" x14ac:dyDescent="0.25">
      <c r="B6771" s="260">
        <v>6708</v>
      </c>
      <c r="C6771" s="259">
        <v>127.25271549326834</v>
      </c>
    </row>
    <row r="6772" spans="2:3" x14ac:dyDescent="0.25">
      <c r="B6772" s="260">
        <v>6709</v>
      </c>
      <c r="C6772" s="259">
        <v>125.98938674650404</v>
      </c>
    </row>
    <row r="6773" spans="2:3" x14ac:dyDescent="0.25">
      <c r="B6773" s="260">
        <v>6710</v>
      </c>
      <c r="C6773" s="259">
        <v>106.68957043602121</v>
      </c>
    </row>
    <row r="6774" spans="2:3" x14ac:dyDescent="0.25">
      <c r="B6774" s="260">
        <v>6711</v>
      </c>
      <c r="C6774" s="259">
        <v>58.341426326902749</v>
      </c>
    </row>
    <row r="6775" spans="2:3" x14ac:dyDescent="0.25">
      <c r="B6775" s="260">
        <v>6712</v>
      </c>
      <c r="C6775" s="259">
        <v>122.08151671793915</v>
      </c>
    </row>
    <row r="6776" spans="2:3" x14ac:dyDescent="0.25">
      <c r="B6776" s="260">
        <v>6713</v>
      </c>
      <c r="C6776" s="259">
        <v>133.98543497048371</v>
      </c>
    </row>
    <row r="6777" spans="2:3" x14ac:dyDescent="0.25">
      <c r="B6777" s="260">
        <v>6714</v>
      </c>
      <c r="C6777" s="259">
        <v>81.963607944749867</v>
      </c>
    </row>
    <row r="6778" spans="2:3" x14ac:dyDescent="0.25">
      <c r="B6778" s="260">
        <v>6715</v>
      </c>
      <c r="C6778" s="259">
        <v>99.086743342371491</v>
      </c>
    </row>
    <row r="6779" spans="2:3" x14ac:dyDescent="0.25">
      <c r="B6779" s="260">
        <v>6716</v>
      </c>
      <c r="C6779" s="259">
        <v>118.79192032698782</v>
      </c>
    </row>
    <row r="6780" spans="2:3" x14ac:dyDescent="0.25">
      <c r="B6780" s="260">
        <v>6717</v>
      </c>
      <c r="C6780" s="259">
        <v>86.761927177183864</v>
      </c>
    </row>
    <row r="6781" spans="2:3" x14ac:dyDescent="0.25">
      <c r="B6781" s="260">
        <v>6718</v>
      </c>
      <c r="C6781" s="259">
        <v>114.90260193638012</v>
      </c>
    </row>
    <row r="6782" spans="2:3" x14ac:dyDescent="0.25">
      <c r="B6782" s="260">
        <v>6719</v>
      </c>
      <c r="C6782" s="259">
        <v>155.80720155396006</v>
      </c>
    </row>
    <row r="6783" spans="2:3" x14ac:dyDescent="0.25">
      <c r="B6783" s="260">
        <v>6720</v>
      </c>
      <c r="C6783" s="259">
        <v>96.090606655571349</v>
      </c>
    </row>
    <row r="6784" spans="2:3" x14ac:dyDescent="0.25">
      <c r="B6784" s="260">
        <v>6721</v>
      </c>
      <c r="C6784" s="259">
        <v>171.96452128513204</v>
      </c>
    </row>
    <row r="6785" spans="2:3" x14ac:dyDescent="0.25">
      <c r="B6785" s="260">
        <v>6722</v>
      </c>
      <c r="C6785" s="259">
        <v>124.81293965825326</v>
      </c>
    </row>
    <row r="6786" spans="2:3" x14ac:dyDescent="0.25">
      <c r="B6786" s="260">
        <v>6723</v>
      </c>
      <c r="C6786" s="259">
        <v>118.46133276569979</v>
      </c>
    </row>
    <row r="6787" spans="2:3" x14ac:dyDescent="0.25">
      <c r="B6787" s="260">
        <v>6724</v>
      </c>
      <c r="C6787" s="259">
        <v>68.722667991825276</v>
      </c>
    </row>
    <row r="6788" spans="2:3" x14ac:dyDescent="0.25">
      <c r="B6788" s="260">
        <v>6725</v>
      </c>
      <c r="C6788" s="259">
        <v>124.71096643680181</v>
      </c>
    </row>
    <row r="6789" spans="2:3" x14ac:dyDescent="0.25">
      <c r="B6789" s="260">
        <v>6726</v>
      </c>
      <c r="C6789" s="259">
        <v>142.42741833353949</v>
      </c>
    </row>
    <row r="6790" spans="2:3" x14ac:dyDescent="0.25">
      <c r="B6790" s="260">
        <v>6727</v>
      </c>
      <c r="C6790" s="259">
        <v>117.25748468707425</v>
      </c>
    </row>
    <row r="6791" spans="2:3" x14ac:dyDescent="0.25">
      <c r="B6791" s="260">
        <v>6728</v>
      </c>
      <c r="C6791" s="259">
        <v>77.751329604958258</v>
      </c>
    </row>
    <row r="6792" spans="2:3" x14ac:dyDescent="0.25">
      <c r="B6792" s="260">
        <v>6729</v>
      </c>
      <c r="C6792" s="259">
        <v>137.5788000440366</v>
      </c>
    </row>
    <row r="6793" spans="2:3" x14ac:dyDescent="0.25">
      <c r="B6793" s="260">
        <v>6730</v>
      </c>
      <c r="C6793" s="259">
        <v>115.23882118260798</v>
      </c>
    </row>
    <row r="6794" spans="2:3" x14ac:dyDescent="0.25">
      <c r="B6794" s="260">
        <v>6731</v>
      </c>
      <c r="C6794" s="259">
        <v>99.181082528927277</v>
      </c>
    </row>
    <row r="6795" spans="2:3" x14ac:dyDescent="0.25">
      <c r="B6795" s="260">
        <v>6732</v>
      </c>
      <c r="C6795" s="259">
        <v>134.63161546770883</v>
      </c>
    </row>
    <row r="6796" spans="2:3" x14ac:dyDescent="0.25">
      <c r="B6796" s="260">
        <v>6733</v>
      </c>
      <c r="C6796" s="259">
        <v>94.958085851633683</v>
      </c>
    </row>
    <row r="6797" spans="2:3" x14ac:dyDescent="0.25">
      <c r="B6797" s="260">
        <v>6734</v>
      </c>
      <c r="C6797" s="259">
        <v>113.72901360217742</v>
      </c>
    </row>
    <row r="6798" spans="2:3" x14ac:dyDescent="0.25">
      <c r="B6798" s="260">
        <v>6735</v>
      </c>
      <c r="C6798" s="259">
        <v>136.05935134109689</v>
      </c>
    </row>
    <row r="6799" spans="2:3" x14ac:dyDescent="0.25">
      <c r="B6799" s="260">
        <v>6736</v>
      </c>
      <c r="C6799" s="259">
        <v>110.71475703390344</v>
      </c>
    </row>
    <row r="6800" spans="2:3" x14ac:dyDescent="0.25">
      <c r="B6800" s="260">
        <v>6737</v>
      </c>
      <c r="C6800" s="259">
        <v>121.74663480331417</v>
      </c>
    </row>
    <row r="6801" spans="2:3" x14ac:dyDescent="0.25">
      <c r="B6801" s="260">
        <v>6738</v>
      </c>
      <c r="C6801" s="259">
        <v>78.482158174668513</v>
      </c>
    </row>
    <row r="6802" spans="2:3" x14ac:dyDescent="0.25">
      <c r="B6802" s="260">
        <v>6739</v>
      </c>
      <c r="C6802" s="259">
        <v>144.80298031098471</v>
      </c>
    </row>
    <row r="6803" spans="2:3" x14ac:dyDescent="0.25">
      <c r="B6803" s="260">
        <v>6740</v>
      </c>
      <c r="C6803" s="259">
        <v>123.88165959466951</v>
      </c>
    </row>
    <row r="6804" spans="2:3" x14ac:dyDescent="0.25">
      <c r="B6804" s="260">
        <v>6741</v>
      </c>
      <c r="C6804" s="259">
        <v>102.24451411231871</v>
      </c>
    </row>
    <row r="6805" spans="2:3" x14ac:dyDescent="0.25">
      <c r="B6805" s="260">
        <v>6742</v>
      </c>
      <c r="C6805" s="259">
        <v>110.41016740832575</v>
      </c>
    </row>
    <row r="6806" spans="2:3" x14ac:dyDescent="0.25">
      <c r="B6806" s="260">
        <v>6743</v>
      </c>
      <c r="C6806" s="259">
        <v>116.16380355589857</v>
      </c>
    </row>
    <row r="6807" spans="2:3" x14ac:dyDescent="0.25">
      <c r="B6807" s="260">
        <v>6744</v>
      </c>
      <c r="C6807" s="259">
        <v>120.95082158358488</v>
      </c>
    </row>
    <row r="6808" spans="2:3" x14ac:dyDescent="0.25">
      <c r="B6808" s="260">
        <v>6745</v>
      </c>
      <c r="C6808" s="259">
        <v>133.30694770680336</v>
      </c>
    </row>
    <row r="6809" spans="2:3" x14ac:dyDescent="0.25">
      <c r="B6809" s="260">
        <v>6746</v>
      </c>
      <c r="C6809" s="259">
        <v>150.14396022916748</v>
      </c>
    </row>
    <row r="6810" spans="2:3" x14ac:dyDescent="0.25">
      <c r="B6810" s="260">
        <v>6747</v>
      </c>
      <c r="C6810" s="259">
        <v>63.370173739127665</v>
      </c>
    </row>
    <row r="6811" spans="2:3" x14ac:dyDescent="0.25">
      <c r="B6811" s="260">
        <v>6748</v>
      </c>
      <c r="C6811" s="259">
        <v>113.11204210664293</v>
      </c>
    </row>
    <row r="6812" spans="2:3" x14ac:dyDescent="0.25">
      <c r="B6812" s="260">
        <v>6749</v>
      </c>
      <c r="C6812" s="259">
        <v>134.74517392602112</v>
      </c>
    </row>
    <row r="6813" spans="2:3" x14ac:dyDescent="0.25">
      <c r="B6813" s="260">
        <v>6750</v>
      </c>
      <c r="C6813" s="259">
        <v>103.43180559544409</v>
      </c>
    </row>
    <row r="6814" spans="2:3" x14ac:dyDescent="0.25">
      <c r="B6814" s="260">
        <v>6751</v>
      </c>
      <c r="C6814" s="259">
        <v>115.32267383731855</v>
      </c>
    </row>
    <row r="6815" spans="2:3" x14ac:dyDescent="0.25">
      <c r="B6815" s="260">
        <v>6752</v>
      </c>
      <c r="C6815" s="259">
        <v>119.41946296536595</v>
      </c>
    </row>
    <row r="6816" spans="2:3" x14ac:dyDescent="0.25">
      <c r="B6816" s="260">
        <v>6753</v>
      </c>
      <c r="C6816" s="259">
        <v>97.983337628441134</v>
      </c>
    </row>
    <row r="6817" spans="2:3" x14ac:dyDescent="0.25">
      <c r="B6817" s="260">
        <v>6754</v>
      </c>
      <c r="C6817" s="259">
        <v>164.63657128323172</v>
      </c>
    </row>
    <row r="6818" spans="2:3" x14ac:dyDescent="0.25">
      <c r="B6818" s="260">
        <v>6755</v>
      </c>
      <c r="C6818" s="259">
        <v>163.74966921743729</v>
      </c>
    </row>
    <row r="6819" spans="2:3" x14ac:dyDescent="0.25">
      <c r="B6819" s="260">
        <v>6756</v>
      </c>
      <c r="C6819" s="259">
        <v>106.48814191606948</v>
      </c>
    </row>
    <row r="6820" spans="2:3" x14ac:dyDescent="0.25">
      <c r="B6820" s="260">
        <v>6757</v>
      </c>
      <c r="C6820" s="259">
        <v>137.47801107173606</v>
      </c>
    </row>
    <row r="6821" spans="2:3" x14ac:dyDescent="0.25">
      <c r="B6821" s="260">
        <v>6758</v>
      </c>
      <c r="C6821" s="259">
        <v>140.64067782876506</v>
      </c>
    </row>
    <row r="6822" spans="2:3" x14ac:dyDescent="0.25">
      <c r="B6822" s="260">
        <v>6759</v>
      </c>
      <c r="C6822" s="259">
        <v>128.52360722994905</v>
      </c>
    </row>
    <row r="6823" spans="2:3" x14ac:dyDescent="0.25">
      <c r="B6823" s="260">
        <v>6760</v>
      </c>
      <c r="C6823" s="259">
        <v>152.7470442197565</v>
      </c>
    </row>
    <row r="6824" spans="2:3" x14ac:dyDescent="0.25">
      <c r="B6824" s="260">
        <v>6761</v>
      </c>
      <c r="C6824" s="259">
        <v>129.50645474151278</v>
      </c>
    </row>
    <row r="6825" spans="2:3" x14ac:dyDescent="0.25">
      <c r="B6825" s="260">
        <v>6762</v>
      </c>
      <c r="C6825" s="259">
        <v>124.00230780288318</v>
      </c>
    </row>
    <row r="6826" spans="2:3" x14ac:dyDescent="0.25">
      <c r="B6826" s="260">
        <v>6763</v>
      </c>
      <c r="C6826" s="259">
        <v>163.00426329148962</v>
      </c>
    </row>
    <row r="6827" spans="2:3" x14ac:dyDescent="0.25">
      <c r="B6827" s="260">
        <v>6764</v>
      </c>
      <c r="C6827" s="259">
        <v>113.9383407764085</v>
      </c>
    </row>
    <row r="6828" spans="2:3" x14ac:dyDescent="0.25">
      <c r="B6828" s="260">
        <v>6765</v>
      </c>
      <c r="C6828" s="259">
        <v>133.19151987476138</v>
      </c>
    </row>
    <row r="6829" spans="2:3" x14ac:dyDescent="0.25">
      <c r="B6829" s="260">
        <v>6766</v>
      </c>
      <c r="C6829" s="259">
        <v>93.754488702136001</v>
      </c>
    </row>
    <row r="6830" spans="2:3" x14ac:dyDescent="0.25">
      <c r="B6830" s="260">
        <v>6767</v>
      </c>
      <c r="C6830" s="259">
        <v>105.20369098442083</v>
      </c>
    </row>
    <row r="6831" spans="2:3" x14ac:dyDescent="0.25">
      <c r="B6831" s="260">
        <v>6768</v>
      </c>
      <c r="C6831" s="259">
        <v>142.94541741004238</v>
      </c>
    </row>
    <row r="6832" spans="2:3" x14ac:dyDescent="0.25">
      <c r="B6832" s="260">
        <v>6769</v>
      </c>
      <c r="C6832" s="259">
        <v>131.12065819934054</v>
      </c>
    </row>
    <row r="6833" spans="2:3" x14ac:dyDescent="0.25">
      <c r="B6833" s="260">
        <v>6770</v>
      </c>
      <c r="C6833" s="259">
        <v>109.71735971085076</v>
      </c>
    </row>
    <row r="6834" spans="2:3" x14ac:dyDescent="0.25">
      <c r="B6834" s="260">
        <v>6771</v>
      </c>
      <c r="C6834" s="259">
        <v>129.72304965747276</v>
      </c>
    </row>
    <row r="6835" spans="2:3" x14ac:dyDescent="0.25">
      <c r="B6835" s="260">
        <v>6772</v>
      </c>
      <c r="C6835" s="259">
        <v>157.16701056296449</v>
      </c>
    </row>
    <row r="6836" spans="2:3" x14ac:dyDescent="0.25">
      <c r="B6836" s="260">
        <v>6773</v>
      </c>
      <c r="C6836" s="259">
        <v>169.4408465475949</v>
      </c>
    </row>
    <row r="6837" spans="2:3" x14ac:dyDescent="0.25">
      <c r="B6837" s="260">
        <v>6774</v>
      </c>
      <c r="C6837" s="259">
        <v>118.83786935336529</v>
      </c>
    </row>
    <row r="6838" spans="2:3" x14ac:dyDescent="0.25">
      <c r="B6838" s="260">
        <v>6775</v>
      </c>
      <c r="C6838" s="259">
        <v>128.81432967147072</v>
      </c>
    </row>
    <row r="6839" spans="2:3" x14ac:dyDescent="0.25">
      <c r="B6839" s="260">
        <v>6776</v>
      </c>
      <c r="C6839" s="259">
        <v>123.96592451080859</v>
      </c>
    </row>
    <row r="6840" spans="2:3" x14ac:dyDescent="0.25">
      <c r="B6840" s="260">
        <v>6777</v>
      </c>
      <c r="C6840" s="259">
        <v>134.0622759297668</v>
      </c>
    </row>
    <row r="6841" spans="2:3" x14ac:dyDescent="0.25">
      <c r="B6841" s="260">
        <v>6778</v>
      </c>
      <c r="C6841" s="259">
        <v>93.225864165066596</v>
      </c>
    </row>
    <row r="6842" spans="2:3" x14ac:dyDescent="0.25">
      <c r="B6842" s="260">
        <v>6779</v>
      </c>
      <c r="C6842" s="259">
        <v>149.58281888659511</v>
      </c>
    </row>
    <row r="6843" spans="2:3" x14ac:dyDescent="0.25">
      <c r="B6843" s="260">
        <v>6780</v>
      </c>
      <c r="C6843" s="259">
        <v>109.33053545164955</v>
      </c>
    </row>
    <row r="6844" spans="2:3" x14ac:dyDescent="0.25">
      <c r="B6844" s="260">
        <v>6781</v>
      </c>
      <c r="C6844" s="259">
        <v>128.25215993420022</v>
      </c>
    </row>
    <row r="6845" spans="2:3" x14ac:dyDescent="0.25">
      <c r="B6845" s="260">
        <v>6782</v>
      </c>
      <c r="C6845" s="259">
        <v>110.90895082104045</v>
      </c>
    </row>
    <row r="6846" spans="2:3" x14ac:dyDescent="0.25">
      <c r="B6846" s="260">
        <v>6783</v>
      </c>
      <c r="C6846" s="259">
        <v>131.60615402763759</v>
      </c>
    </row>
    <row r="6847" spans="2:3" x14ac:dyDescent="0.25">
      <c r="B6847" s="260">
        <v>6784</v>
      </c>
      <c r="C6847" s="259">
        <v>94.820637369194529</v>
      </c>
    </row>
    <row r="6848" spans="2:3" x14ac:dyDescent="0.25">
      <c r="B6848" s="260">
        <v>6785</v>
      </c>
      <c r="C6848" s="259">
        <v>161.93972172558202</v>
      </c>
    </row>
    <row r="6849" spans="2:3" x14ac:dyDescent="0.25">
      <c r="B6849" s="260">
        <v>6786</v>
      </c>
      <c r="C6849" s="259">
        <v>108.13330368635566</v>
      </c>
    </row>
    <row r="6850" spans="2:3" x14ac:dyDescent="0.25">
      <c r="B6850" s="260">
        <v>6787</v>
      </c>
      <c r="C6850" s="259">
        <v>95.801586099338095</v>
      </c>
    </row>
    <row r="6851" spans="2:3" x14ac:dyDescent="0.25">
      <c r="B6851" s="260">
        <v>6788</v>
      </c>
      <c r="C6851" s="259">
        <v>124.7525550159428</v>
      </c>
    </row>
    <row r="6852" spans="2:3" x14ac:dyDescent="0.25">
      <c r="B6852" s="260">
        <v>6789</v>
      </c>
      <c r="C6852" s="259">
        <v>89.962591077958351</v>
      </c>
    </row>
    <row r="6853" spans="2:3" x14ac:dyDescent="0.25">
      <c r="B6853" s="260">
        <v>6790</v>
      </c>
      <c r="C6853" s="259">
        <v>132.92719920708132</v>
      </c>
    </row>
    <row r="6854" spans="2:3" x14ac:dyDescent="0.25">
      <c r="B6854" s="260">
        <v>6791</v>
      </c>
      <c r="C6854" s="259">
        <v>123.69483978542502</v>
      </c>
    </row>
    <row r="6855" spans="2:3" x14ac:dyDescent="0.25">
      <c r="B6855" s="260">
        <v>6792</v>
      </c>
      <c r="C6855" s="259">
        <v>127.37968400443572</v>
      </c>
    </row>
    <row r="6856" spans="2:3" x14ac:dyDescent="0.25">
      <c r="B6856" s="260">
        <v>6793</v>
      </c>
      <c r="C6856" s="259">
        <v>123.28455902542306</v>
      </c>
    </row>
    <row r="6857" spans="2:3" x14ac:dyDescent="0.25">
      <c r="B6857" s="260">
        <v>6794</v>
      </c>
      <c r="C6857" s="259">
        <v>124.84354722111875</v>
      </c>
    </row>
    <row r="6858" spans="2:3" x14ac:dyDescent="0.25">
      <c r="B6858" s="260">
        <v>6795</v>
      </c>
      <c r="C6858" s="259">
        <v>113.46372102114472</v>
      </c>
    </row>
    <row r="6859" spans="2:3" x14ac:dyDescent="0.25">
      <c r="B6859" s="260">
        <v>6796</v>
      </c>
      <c r="C6859" s="259">
        <v>131.23385353564723</v>
      </c>
    </row>
    <row r="6860" spans="2:3" x14ac:dyDescent="0.25">
      <c r="B6860" s="260">
        <v>6797</v>
      </c>
      <c r="C6860" s="259">
        <v>89.550578481520091</v>
      </c>
    </row>
    <row r="6861" spans="2:3" x14ac:dyDescent="0.25">
      <c r="B6861" s="260">
        <v>6798</v>
      </c>
      <c r="C6861" s="259">
        <v>130.61908025393038</v>
      </c>
    </row>
    <row r="6862" spans="2:3" x14ac:dyDescent="0.25">
      <c r="B6862" s="260">
        <v>6799</v>
      </c>
      <c r="C6862" s="259">
        <v>114.8348449236552</v>
      </c>
    </row>
    <row r="6863" spans="2:3" x14ac:dyDescent="0.25">
      <c r="B6863" s="260">
        <v>6800</v>
      </c>
      <c r="C6863" s="259">
        <v>130.70644834915643</v>
      </c>
    </row>
    <row r="6864" spans="2:3" x14ac:dyDescent="0.25">
      <c r="B6864" s="260">
        <v>6801</v>
      </c>
      <c r="C6864" s="259">
        <v>149.11124514732347</v>
      </c>
    </row>
    <row r="6865" spans="2:3" x14ac:dyDescent="0.25">
      <c r="B6865" s="260">
        <v>6802</v>
      </c>
      <c r="C6865" s="259">
        <v>113.02153235102992</v>
      </c>
    </row>
    <row r="6866" spans="2:3" x14ac:dyDescent="0.25">
      <c r="B6866" s="260">
        <v>6803</v>
      </c>
      <c r="C6866" s="259">
        <v>111.39554957685935</v>
      </c>
    </row>
    <row r="6867" spans="2:3" x14ac:dyDescent="0.25">
      <c r="B6867" s="260">
        <v>6804</v>
      </c>
      <c r="C6867" s="259">
        <v>144.06468841774247</v>
      </c>
    </row>
    <row r="6868" spans="2:3" x14ac:dyDescent="0.25">
      <c r="B6868" s="260">
        <v>6805</v>
      </c>
      <c r="C6868" s="259">
        <v>169.67303907185266</v>
      </c>
    </row>
    <row r="6869" spans="2:3" x14ac:dyDescent="0.25">
      <c r="B6869" s="260">
        <v>6806</v>
      </c>
      <c r="C6869" s="259">
        <v>165.00471696062249</v>
      </c>
    </row>
    <row r="6870" spans="2:3" x14ac:dyDescent="0.25">
      <c r="B6870" s="260">
        <v>6807</v>
      </c>
      <c r="C6870" s="259">
        <v>124.86147953063976</v>
      </c>
    </row>
    <row r="6871" spans="2:3" x14ac:dyDescent="0.25">
      <c r="B6871" s="260">
        <v>6808</v>
      </c>
      <c r="C6871" s="259">
        <v>87.373477670553811</v>
      </c>
    </row>
    <row r="6872" spans="2:3" x14ac:dyDescent="0.25">
      <c r="B6872" s="260">
        <v>6809</v>
      </c>
      <c r="C6872" s="259">
        <v>99.804504320058726</v>
      </c>
    </row>
    <row r="6873" spans="2:3" x14ac:dyDescent="0.25">
      <c r="B6873" s="260">
        <v>6810</v>
      </c>
      <c r="C6873" s="259">
        <v>88.837003087539756</v>
      </c>
    </row>
    <row r="6874" spans="2:3" x14ac:dyDescent="0.25">
      <c r="B6874" s="260">
        <v>6811</v>
      </c>
      <c r="C6874" s="259">
        <v>119.98199442193454</v>
      </c>
    </row>
    <row r="6875" spans="2:3" x14ac:dyDescent="0.25">
      <c r="B6875" s="260">
        <v>6812</v>
      </c>
      <c r="C6875" s="259">
        <v>134.80647121766214</v>
      </c>
    </row>
    <row r="6876" spans="2:3" x14ac:dyDescent="0.25">
      <c r="B6876" s="260">
        <v>6813</v>
      </c>
      <c r="C6876" s="259">
        <v>158.71648208326218</v>
      </c>
    </row>
    <row r="6877" spans="2:3" x14ac:dyDescent="0.25">
      <c r="B6877" s="260">
        <v>6814</v>
      </c>
      <c r="C6877" s="259">
        <v>100.54768399194941</v>
      </c>
    </row>
    <row r="6878" spans="2:3" x14ac:dyDescent="0.25">
      <c r="B6878" s="260">
        <v>6815</v>
      </c>
      <c r="C6878" s="259">
        <v>116.24155826359573</v>
      </c>
    </row>
    <row r="6879" spans="2:3" x14ac:dyDescent="0.25">
      <c r="B6879" s="260">
        <v>6816</v>
      </c>
      <c r="C6879" s="259">
        <v>102.98207327279808</v>
      </c>
    </row>
    <row r="6880" spans="2:3" x14ac:dyDescent="0.25">
      <c r="B6880" s="260">
        <v>6817</v>
      </c>
      <c r="C6880" s="259">
        <v>108.33545652732778</v>
      </c>
    </row>
    <row r="6881" spans="2:3" x14ac:dyDescent="0.25">
      <c r="B6881" s="260">
        <v>6818</v>
      </c>
      <c r="C6881" s="259">
        <v>152.07289617699149</v>
      </c>
    </row>
    <row r="6882" spans="2:3" x14ac:dyDescent="0.25">
      <c r="B6882" s="260">
        <v>6819</v>
      </c>
      <c r="C6882" s="259">
        <v>79.099121565725667</v>
      </c>
    </row>
    <row r="6883" spans="2:3" x14ac:dyDescent="0.25">
      <c r="B6883" s="260">
        <v>6820</v>
      </c>
      <c r="C6883" s="259">
        <v>130.88895896200091</v>
      </c>
    </row>
    <row r="6884" spans="2:3" x14ac:dyDescent="0.25">
      <c r="B6884" s="260">
        <v>6821</v>
      </c>
      <c r="C6884" s="259">
        <v>117.372433048812</v>
      </c>
    </row>
    <row r="6885" spans="2:3" x14ac:dyDescent="0.25">
      <c r="B6885" s="260">
        <v>6822</v>
      </c>
      <c r="C6885" s="259">
        <v>136.4045877825987</v>
      </c>
    </row>
    <row r="6886" spans="2:3" x14ac:dyDescent="0.25">
      <c r="B6886" s="260">
        <v>6823</v>
      </c>
      <c r="C6886" s="259">
        <v>121.53665377414319</v>
      </c>
    </row>
    <row r="6887" spans="2:3" x14ac:dyDescent="0.25">
      <c r="B6887" s="260">
        <v>6824</v>
      </c>
      <c r="C6887" s="259">
        <v>97.708942906537928</v>
      </c>
    </row>
    <row r="6888" spans="2:3" x14ac:dyDescent="0.25">
      <c r="B6888" s="260">
        <v>6825</v>
      </c>
      <c r="C6888" s="259">
        <v>93.036823159967767</v>
      </c>
    </row>
    <row r="6889" spans="2:3" x14ac:dyDescent="0.25">
      <c r="B6889" s="260">
        <v>6826</v>
      </c>
      <c r="C6889" s="259">
        <v>131.62657636031582</v>
      </c>
    </row>
    <row r="6890" spans="2:3" x14ac:dyDescent="0.25">
      <c r="B6890" s="260">
        <v>6827</v>
      </c>
      <c r="C6890" s="259">
        <v>94.552835417479201</v>
      </c>
    </row>
    <row r="6891" spans="2:3" x14ac:dyDescent="0.25">
      <c r="B6891" s="260">
        <v>6828</v>
      </c>
      <c r="C6891" s="259">
        <v>121.41271162999145</v>
      </c>
    </row>
    <row r="6892" spans="2:3" x14ac:dyDescent="0.25">
      <c r="B6892" s="260">
        <v>6829</v>
      </c>
      <c r="C6892" s="259">
        <v>68.941050317291825</v>
      </c>
    </row>
    <row r="6893" spans="2:3" x14ac:dyDescent="0.25">
      <c r="B6893" s="260">
        <v>6830</v>
      </c>
      <c r="C6893" s="259">
        <v>114.40147218013233</v>
      </c>
    </row>
    <row r="6894" spans="2:3" x14ac:dyDescent="0.25">
      <c r="B6894" s="260">
        <v>6831</v>
      </c>
      <c r="C6894" s="259">
        <v>89.336172882866038</v>
      </c>
    </row>
    <row r="6895" spans="2:3" x14ac:dyDescent="0.25">
      <c r="B6895" s="260">
        <v>6832</v>
      </c>
      <c r="C6895" s="259">
        <v>93.504825580243349</v>
      </c>
    </row>
    <row r="6896" spans="2:3" x14ac:dyDescent="0.25">
      <c r="B6896" s="260">
        <v>6833</v>
      </c>
      <c r="C6896" s="259">
        <v>96.145566569330839</v>
      </c>
    </row>
    <row r="6897" spans="2:3" x14ac:dyDescent="0.25">
      <c r="B6897" s="260">
        <v>6834</v>
      </c>
      <c r="C6897" s="259">
        <v>142.55190488474477</v>
      </c>
    </row>
    <row r="6898" spans="2:3" x14ac:dyDescent="0.25">
      <c r="B6898" s="260">
        <v>6835</v>
      </c>
      <c r="C6898" s="259">
        <v>136.69451177213205</v>
      </c>
    </row>
    <row r="6899" spans="2:3" x14ac:dyDescent="0.25">
      <c r="B6899" s="260">
        <v>6836</v>
      </c>
      <c r="C6899" s="259">
        <v>116.717110037442</v>
      </c>
    </row>
    <row r="6900" spans="2:3" x14ac:dyDescent="0.25">
      <c r="B6900" s="260">
        <v>6837</v>
      </c>
      <c r="C6900" s="259">
        <v>111.76548192764854</v>
      </c>
    </row>
    <row r="6901" spans="2:3" x14ac:dyDescent="0.25">
      <c r="B6901" s="260">
        <v>6838</v>
      </c>
      <c r="C6901" s="259">
        <v>100.08515063069427</v>
      </c>
    </row>
    <row r="6902" spans="2:3" x14ac:dyDescent="0.25">
      <c r="B6902" s="260">
        <v>6839</v>
      </c>
      <c r="C6902" s="259">
        <v>148.94366075902568</v>
      </c>
    </row>
    <row r="6903" spans="2:3" x14ac:dyDescent="0.25">
      <c r="B6903" s="260">
        <v>6840</v>
      </c>
      <c r="C6903" s="259">
        <v>126.62167849227637</v>
      </c>
    </row>
    <row r="6904" spans="2:3" x14ac:dyDescent="0.25">
      <c r="B6904" s="260">
        <v>6841</v>
      </c>
      <c r="C6904" s="259">
        <v>136.88748964051763</v>
      </c>
    </row>
    <row r="6905" spans="2:3" x14ac:dyDescent="0.25">
      <c r="B6905" s="260">
        <v>6842</v>
      </c>
      <c r="C6905" s="259">
        <v>130.03964349078257</v>
      </c>
    </row>
    <row r="6906" spans="2:3" x14ac:dyDescent="0.25">
      <c r="B6906" s="260">
        <v>6843</v>
      </c>
      <c r="C6906" s="259">
        <v>157.52853710426092</v>
      </c>
    </row>
    <row r="6907" spans="2:3" x14ac:dyDescent="0.25">
      <c r="B6907" s="260">
        <v>6844</v>
      </c>
      <c r="C6907" s="259">
        <v>49.965793826593824</v>
      </c>
    </row>
    <row r="6908" spans="2:3" x14ac:dyDescent="0.25">
      <c r="B6908" s="260">
        <v>6845</v>
      </c>
      <c r="C6908" s="259">
        <v>124.44636464536882</v>
      </c>
    </row>
    <row r="6909" spans="2:3" x14ac:dyDescent="0.25">
      <c r="B6909" s="260">
        <v>6846</v>
      </c>
      <c r="C6909" s="259">
        <v>129.07479783986787</v>
      </c>
    </row>
    <row r="6910" spans="2:3" x14ac:dyDescent="0.25">
      <c r="B6910" s="260">
        <v>6847</v>
      </c>
      <c r="C6910" s="259">
        <v>50.947149920125369</v>
      </c>
    </row>
    <row r="6911" spans="2:3" x14ac:dyDescent="0.25">
      <c r="B6911" s="260">
        <v>6848</v>
      </c>
      <c r="C6911" s="259">
        <v>68.805687922405752</v>
      </c>
    </row>
    <row r="6912" spans="2:3" x14ac:dyDescent="0.25">
      <c r="B6912" s="260">
        <v>6849</v>
      </c>
      <c r="C6912" s="259">
        <v>120.1959707268601</v>
      </c>
    </row>
    <row r="6913" spans="2:3" x14ac:dyDescent="0.25">
      <c r="B6913" s="260">
        <v>6850</v>
      </c>
      <c r="C6913" s="259">
        <v>128.89407506209582</v>
      </c>
    </row>
    <row r="6914" spans="2:3" x14ac:dyDescent="0.25">
      <c r="B6914" s="260">
        <v>6851</v>
      </c>
      <c r="C6914" s="259">
        <v>97.280241683884157</v>
      </c>
    </row>
    <row r="6915" spans="2:3" x14ac:dyDescent="0.25">
      <c r="B6915" s="260">
        <v>6852</v>
      </c>
      <c r="C6915" s="259">
        <v>140.70700839065546</v>
      </c>
    </row>
    <row r="6916" spans="2:3" x14ac:dyDescent="0.25">
      <c r="B6916" s="260">
        <v>6853</v>
      </c>
      <c r="C6916" s="259">
        <v>111.14914086888663</v>
      </c>
    </row>
    <row r="6917" spans="2:3" x14ac:dyDescent="0.25">
      <c r="B6917" s="260">
        <v>6854</v>
      </c>
      <c r="C6917" s="259">
        <v>96.659004681901138</v>
      </c>
    </row>
    <row r="6918" spans="2:3" x14ac:dyDescent="0.25">
      <c r="B6918" s="260">
        <v>6855</v>
      </c>
      <c r="C6918" s="259">
        <v>122.76828699604991</v>
      </c>
    </row>
    <row r="6919" spans="2:3" x14ac:dyDescent="0.25">
      <c r="B6919" s="260">
        <v>6856</v>
      </c>
      <c r="C6919" s="259">
        <v>135.54205616073713</v>
      </c>
    </row>
    <row r="6920" spans="2:3" x14ac:dyDescent="0.25">
      <c r="B6920" s="260">
        <v>6857</v>
      </c>
      <c r="C6920" s="259">
        <v>143.62708560607294</v>
      </c>
    </row>
    <row r="6921" spans="2:3" x14ac:dyDescent="0.25">
      <c r="B6921" s="260">
        <v>6858</v>
      </c>
      <c r="C6921" s="259">
        <v>111.75488691750498</v>
      </c>
    </row>
    <row r="6922" spans="2:3" x14ac:dyDescent="0.25">
      <c r="B6922" s="260">
        <v>6859</v>
      </c>
      <c r="C6922" s="259">
        <v>100.21869669139102</v>
      </c>
    </row>
    <row r="6923" spans="2:3" x14ac:dyDescent="0.25">
      <c r="B6923" s="260">
        <v>6860</v>
      </c>
      <c r="C6923" s="259">
        <v>87.360221937007054</v>
      </c>
    </row>
    <row r="6924" spans="2:3" x14ac:dyDescent="0.25">
      <c r="B6924" s="260">
        <v>6861</v>
      </c>
      <c r="C6924" s="259">
        <v>104.72746537998054</v>
      </c>
    </row>
    <row r="6925" spans="2:3" x14ac:dyDescent="0.25">
      <c r="B6925" s="260">
        <v>6862</v>
      </c>
      <c r="C6925" s="259">
        <v>144.0864081755235</v>
      </c>
    </row>
    <row r="6926" spans="2:3" x14ac:dyDescent="0.25">
      <c r="B6926" s="260">
        <v>6863</v>
      </c>
      <c r="C6926" s="259">
        <v>112.17567154236819</v>
      </c>
    </row>
    <row r="6927" spans="2:3" x14ac:dyDescent="0.25">
      <c r="B6927" s="260">
        <v>6864</v>
      </c>
      <c r="C6927" s="259">
        <v>110.19348319104422</v>
      </c>
    </row>
    <row r="6928" spans="2:3" x14ac:dyDescent="0.25">
      <c r="B6928" s="260">
        <v>6865</v>
      </c>
      <c r="C6928" s="259">
        <v>127.18324550085556</v>
      </c>
    </row>
    <row r="6929" spans="2:3" x14ac:dyDescent="0.25">
      <c r="B6929" s="260">
        <v>6866</v>
      </c>
      <c r="C6929" s="259">
        <v>149.51369872818265</v>
      </c>
    </row>
    <row r="6930" spans="2:3" x14ac:dyDescent="0.25">
      <c r="B6930" s="260">
        <v>6867</v>
      </c>
      <c r="C6930" s="259">
        <v>142.32023151975577</v>
      </c>
    </row>
    <row r="6931" spans="2:3" x14ac:dyDescent="0.25">
      <c r="B6931" s="260">
        <v>6868</v>
      </c>
      <c r="C6931" s="259">
        <v>99.302421187292325</v>
      </c>
    </row>
    <row r="6932" spans="2:3" x14ac:dyDescent="0.25">
      <c r="B6932" s="260">
        <v>6869</v>
      </c>
      <c r="C6932" s="259">
        <v>116.23078449461812</v>
      </c>
    </row>
    <row r="6933" spans="2:3" x14ac:dyDescent="0.25">
      <c r="B6933" s="260">
        <v>6870</v>
      </c>
      <c r="C6933" s="259">
        <v>113.93938072055444</v>
      </c>
    </row>
    <row r="6934" spans="2:3" x14ac:dyDescent="0.25">
      <c r="B6934" s="260">
        <v>6871</v>
      </c>
      <c r="C6934" s="259">
        <v>153.94375915433073</v>
      </c>
    </row>
    <row r="6935" spans="2:3" x14ac:dyDescent="0.25">
      <c r="B6935" s="260">
        <v>6872</v>
      </c>
      <c r="C6935" s="259">
        <v>104.1206331755036</v>
      </c>
    </row>
    <row r="6936" spans="2:3" x14ac:dyDescent="0.25">
      <c r="B6936" s="260">
        <v>6873</v>
      </c>
      <c r="C6936" s="259">
        <v>54.667229008929539</v>
      </c>
    </row>
    <row r="6937" spans="2:3" x14ac:dyDescent="0.25">
      <c r="B6937" s="260">
        <v>6874</v>
      </c>
      <c r="C6937" s="259">
        <v>115.86118170430579</v>
      </c>
    </row>
    <row r="6938" spans="2:3" x14ac:dyDescent="0.25">
      <c r="B6938" s="260">
        <v>6875</v>
      </c>
      <c r="C6938" s="259">
        <v>106.23402775374353</v>
      </c>
    </row>
    <row r="6939" spans="2:3" x14ac:dyDescent="0.25">
      <c r="B6939" s="260">
        <v>6876</v>
      </c>
      <c r="C6939" s="259">
        <v>142.79331439586718</v>
      </c>
    </row>
    <row r="6940" spans="2:3" x14ac:dyDescent="0.25">
      <c r="B6940" s="260">
        <v>6877</v>
      </c>
      <c r="C6940" s="259">
        <v>118.19759606387788</v>
      </c>
    </row>
    <row r="6941" spans="2:3" x14ac:dyDescent="0.25">
      <c r="B6941" s="260">
        <v>6878</v>
      </c>
      <c r="C6941" s="259">
        <v>114.11635002103083</v>
      </c>
    </row>
    <row r="6942" spans="2:3" x14ac:dyDescent="0.25">
      <c r="B6942" s="260">
        <v>6879</v>
      </c>
      <c r="C6942" s="259">
        <v>97.903894224342821</v>
      </c>
    </row>
    <row r="6943" spans="2:3" x14ac:dyDescent="0.25">
      <c r="B6943" s="260">
        <v>6880</v>
      </c>
      <c r="C6943" s="259">
        <v>117.49000830014211</v>
      </c>
    </row>
    <row r="6944" spans="2:3" x14ac:dyDescent="0.25">
      <c r="B6944" s="260">
        <v>6881</v>
      </c>
      <c r="C6944" s="259">
        <v>126.2974026963567</v>
      </c>
    </row>
    <row r="6945" spans="2:3" x14ac:dyDescent="0.25">
      <c r="B6945" s="260">
        <v>6882</v>
      </c>
      <c r="C6945" s="259">
        <v>130.47373643936865</v>
      </c>
    </row>
    <row r="6946" spans="2:3" x14ac:dyDescent="0.25">
      <c r="B6946" s="260">
        <v>6883</v>
      </c>
      <c r="C6946" s="259">
        <v>98.663894092376935</v>
      </c>
    </row>
    <row r="6947" spans="2:3" x14ac:dyDescent="0.25">
      <c r="B6947" s="260">
        <v>6884</v>
      </c>
      <c r="C6947" s="259">
        <v>156.12766740530824</v>
      </c>
    </row>
    <row r="6948" spans="2:3" x14ac:dyDescent="0.25">
      <c r="B6948" s="260">
        <v>6885</v>
      </c>
      <c r="C6948" s="259">
        <v>126.80293562201598</v>
      </c>
    </row>
    <row r="6949" spans="2:3" x14ac:dyDescent="0.25">
      <c r="B6949" s="260">
        <v>6886</v>
      </c>
      <c r="C6949" s="259">
        <v>147.46083024132889</v>
      </c>
    </row>
    <row r="6950" spans="2:3" x14ac:dyDescent="0.25">
      <c r="B6950" s="260">
        <v>6887</v>
      </c>
      <c r="C6950" s="259">
        <v>119.46204087382819</v>
      </c>
    </row>
    <row r="6951" spans="2:3" x14ac:dyDescent="0.25">
      <c r="B6951" s="260">
        <v>6888</v>
      </c>
      <c r="C6951" s="259">
        <v>110.51029909433115</v>
      </c>
    </row>
    <row r="6952" spans="2:3" x14ac:dyDescent="0.25">
      <c r="B6952" s="260">
        <v>6889</v>
      </c>
      <c r="C6952" s="259">
        <v>83.01563245259392</v>
      </c>
    </row>
    <row r="6953" spans="2:3" x14ac:dyDescent="0.25">
      <c r="B6953" s="260">
        <v>6890</v>
      </c>
      <c r="C6953" s="259">
        <v>77.129127266370872</v>
      </c>
    </row>
    <row r="6954" spans="2:3" x14ac:dyDescent="0.25">
      <c r="B6954" s="260">
        <v>6891</v>
      </c>
      <c r="C6954" s="259">
        <v>160.53039443092493</v>
      </c>
    </row>
    <row r="6955" spans="2:3" x14ac:dyDescent="0.25">
      <c r="B6955" s="260">
        <v>6892</v>
      </c>
      <c r="C6955" s="259">
        <v>100.82459063463224</v>
      </c>
    </row>
    <row r="6956" spans="2:3" x14ac:dyDescent="0.25">
      <c r="B6956" s="260">
        <v>6893</v>
      </c>
      <c r="C6956" s="259">
        <v>72.244213612586833</v>
      </c>
    </row>
    <row r="6957" spans="2:3" x14ac:dyDescent="0.25">
      <c r="B6957" s="260">
        <v>6894</v>
      </c>
      <c r="C6957" s="259">
        <v>151.15002723673769</v>
      </c>
    </row>
    <row r="6958" spans="2:3" x14ac:dyDescent="0.25">
      <c r="B6958" s="260">
        <v>6895</v>
      </c>
      <c r="C6958" s="259">
        <v>120.43599188142929</v>
      </c>
    </row>
    <row r="6959" spans="2:3" x14ac:dyDescent="0.25">
      <c r="B6959" s="260">
        <v>6896</v>
      </c>
      <c r="C6959" s="259">
        <v>144.57473107445949</v>
      </c>
    </row>
    <row r="6960" spans="2:3" x14ac:dyDescent="0.25">
      <c r="B6960" s="260">
        <v>6897</v>
      </c>
      <c r="C6960" s="259">
        <v>103.62655236158838</v>
      </c>
    </row>
    <row r="6961" spans="2:3" x14ac:dyDescent="0.25">
      <c r="B6961" s="260">
        <v>6898</v>
      </c>
      <c r="C6961" s="259">
        <v>100.57900575931406</v>
      </c>
    </row>
    <row r="6962" spans="2:3" x14ac:dyDescent="0.25">
      <c r="B6962" s="260">
        <v>6899</v>
      </c>
      <c r="C6962" s="259">
        <v>94.792595401050221</v>
      </c>
    </row>
    <row r="6963" spans="2:3" x14ac:dyDescent="0.25">
      <c r="B6963" s="260">
        <v>6900</v>
      </c>
      <c r="C6963" s="259">
        <v>134.29666488309641</v>
      </c>
    </row>
    <row r="6964" spans="2:3" x14ac:dyDescent="0.25">
      <c r="B6964" s="260">
        <v>6901</v>
      </c>
      <c r="C6964" s="259">
        <v>116.65164239325594</v>
      </c>
    </row>
    <row r="6965" spans="2:3" x14ac:dyDescent="0.25">
      <c r="B6965" s="260">
        <v>6902</v>
      </c>
      <c r="C6965" s="259">
        <v>119.78161826861174</v>
      </c>
    </row>
    <row r="6966" spans="2:3" x14ac:dyDescent="0.25">
      <c r="B6966" s="260">
        <v>6903</v>
      </c>
      <c r="C6966" s="259">
        <v>156.88994478289408</v>
      </c>
    </row>
    <row r="6967" spans="2:3" x14ac:dyDescent="0.25">
      <c r="B6967" s="260">
        <v>6904</v>
      </c>
      <c r="C6967" s="259">
        <v>134.74429256332368</v>
      </c>
    </row>
    <row r="6968" spans="2:3" x14ac:dyDescent="0.25">
      <c r="B6968" s="260">
        <v>6905</v>
      </c>
      <c r="C6968" s="259">
        <v>147.87490274123169</v>
      </c>
    </row>
    <row r="6969" spans="2:3" x14ac:dyDescent="0.25">
      <c r="B6969" s="260">
        <v>6906</v>
      </c>
      <c r="C6969" s="259">
        <v>114.02920081694342</v>
      </c>
    </row>
    <row r="6970" spans="2:3" x14ac:dyDescent="0.25">
      <c r="B6970" s="260">
        <v>6907</v>
      </c>
      <c r="C6970" s="259">
        <v>126.63118314707673</v>
      </c>
    </row>
    <row r="6971" spans="2:3" x14ac:dyDescent="0.25">
      <c r="B6971" s="260">
        <v>6908</v>
      </c>
      <c r="C6971" s="259">
        <v>157.85223622159145</v>
      </c>
    </row>
    <row r="6972" spans="2:3" x14ac:dyDescent="0.25">
      <c r="B6972" s="260">
        <v>6909</v>
      </c>
      <c r="C6972" s="259">
        <v>128.15062148594535</v>
      </c>
    </row>
    <row r="6973" spans="2:3" x14ac:dyDescent="0.25">
      <c r="B6973" s="260">
        <v>6910</v>
      </c>
      <c r="C6973" s="259">
        <v>123.60974692774536</v>
      </c>
    </row>
    <row r="6974" spans="2:3" x14ac:dyDescent="0.25">
      <c r="B6974" s="260">
        <v>6911</v>
      </c>
      <c r="C6974" s="259">
        <v>74.849630408154638</v>
      </c>
    </row>
    <row r="6975" spans="2:3" x14ac:dyDescent="0.25">
      <c r="B6975" s="260">
        <v>6912</v>
      </c>
      <c r="C6975" s="259">
        <v>151.05153327976899</v>
      </c>
    </row>
    <row r="6976" spans="2:3" x14ac:dyDescent="0.25">
      <c r="B6976" s="260">
        <v>6913</v>
      </c>
      <c r="C6976" s="259">
        <v>68.341113827513439</v>
      </c>
    </row>
    <row r="6977" spans="2:3" x14ac:dyDescent="0.25">
      <c r="B6977" s="260">
        <v>6914</v>
      </c>
      <c r="C6977" s="259">
        <v>109.86166419479471</v>
      </c>
    </row>
    <row r="6978" spans="2:3" x14ac:dyDescent="0.25">
      <c r="B6978" s="260">
        <v>6915</v>
      </c>
      <c r="C6978" s="259">
        <v>130.05608345349648</v>
      </c>
    </row>
    <row r="6979" spans="2:3" x14ac:dyDescent="0.25">
      <c r="B6979" s="260">
        <v>6916</v>
      </c>
      <c r="C6979" s="259">
        <v>165.18669768561813</v>
      </c>
    </row>
    <row r="6980" spans="2:3" x14ac:dyDescent="0.25">
      <c r="B6980" s="260">
        <v>6917</v>
      </c>
      <c r="C6980" s="259">
        <v>112.72720524838542</v>
      </c>
    </row>
    <row r="6981" spans="2:3" x14ac:dyDescent="0.25">
      <c r="B6981" s="260">
        <v>6918</v>
      </c>
      <c r="C6981" s="259">
        <v>109.58660101681318</v>
      </c>
    </row>
    <row r="6982" spans="2:3" x14ac:dyDescent="0.25">
      <c r="B6982" s="260">
        <v>6919</v>
      </c>
      <c r="C6982" s="259">
        <v>134.8345564802255</v>
      </c>
    </row>
    <row r="6983" spans="2:3" x14ac:dyDescent="0.25">
      <c r="B6983" s="260">
        <v>6920</v>
      </c>
      <c r="C6983" s="259">
        <v>132.64841764700896</v>
      </c>
    </row>
    <row r="6984" spans="2:3" x14ac:dyDescent="0.25">
      <c r="B6984" s="260">
        <v>6921</v>
      </c>
      <c r="C6984" s="259">
        <v>169.94932335690481</v>
      </c>
    </row>
    <row r="6985" spans="2:3" x14ac:dyDescent="0.25">
      <c r="B6985" s="260">
        <v>6922</v>
      </c>
      <c r="C6985" s="259">
        <v>75.619997563065226</v>
      </c>
    </row>
    <row r="6986" spans="2:3" x14ac:dyDescent="0.25">
      <c r="B6986" s="260">
        <v>6923</v>
      </c>
      <c r="C6986" s="259">
        <v>121.52573007755703</v>
      </c>
    </row>
    <row r="6987" spans="2:3" x14ac:dyDescent="0.25">
      <c r="B6987" s="260">
        <v>6924</v>
      </c>
      <c r="C6987" s="259">
        <v>103.44303746252602</v>
      </c>
    </row>
    <row r="6988" spans="2:3" x14ac:dyDescent="0.25">
      <c r="B6988" s="260">
        <v>6925</v>
      </c>
      <c r="C6988" s="259">
        <v>83.235652021745693</v>
      </c>
    </row>
    <row r="6989" spans="2:3" x14ac:dyDescent="0.25">
      <c r="B6989" s="260">
        <v>6926</v>
      </c>
      <c r="C6989" s="259">
        <v>156.64683207501119</v>
      </c>
    </row>
    <row r="6990" spans="2:3" x14ac:dyDescent="0.25">
      <c r="B6990" s="260">
        <v>6927</v>
      </c>
      <c r="C6990" s="259">
        <v>50.665523039197097</v>
      </c>
    </row>
    <row r="6991" spans="2:3" x14ac:dyDescent="0.25">
      <c r="B6991" s="260">
        <v>6928</v>
      </c>
      <c r="C6991" s="259">
        <v>149.96835138282177</v>
      </c>
    </row>
    <row r="6992" spans="2:3" x14ac:dyDescent="0.25">
      <c r="B6992" s="260">
        <v>6929</v>
      </c>
      <c r="C6992" s="259">
        <v>95.998335260352775</v>
      </c>
    </row>
    <row r="6993" spans="2:3" x14ac:dyDescent="0.25">
      <c r="B6993" s="260">
        <v>6930</v>
      </c>
      <c r="C6993" s="259">
        <v>97.326419457499583</v>
      </c>
    </row>
    <row r="6994" spans="2:3" x14ac:dyDescent="0.25">
      <c r="B6994" s="260">
        <v>6931</v>
      </c>
      <c r="C6994" s="259">
        <v>131.99746163310147</v>
      </c>
    </row>
    <row r="6995" spans="2:3" x14ac:dyDescent="0.25">
      <c r="B6995" s="260">
        <v>6932</v>
      </c>
      <c r="C6995" s="259">
        <v>115.4472242677395</v>
      </c>
    </row>
    <row r="6996" spans="2:3" x14ac:dyDescent="0.25">
      <c r="B6996" s="260">
        <v>6933</v>
      </c>
      <c r="C6996" s="259">
        <v>144.6368209992504</v>
      </c>
    </row>
    <row r="6997" spans="2:3" x14ac:dyDescent="0.25">
      <c r="B6997" s="260">
        <v>6934</v>
      </c>
      <c r="C6997" s="259">
        <v>105.97837021108779</v>
      </c>
    </row>
    <row r="6998" spans="2:3" x14ac:dyDescent="0.25">
      <c r="B6998" s="260">
        <v>6935</v>
      </c>
      <c r="C6998" s="259">
        <v>135.7544539737315</v>
      </c>
    </row>
    <row r="6999" spans="2:3" x14ac:dyDescent="0.25">
      <c r="B6999" s="260">
        <v>6936</v>
      </c>
      <c r="C6999" s="259">
        <v>103.98319706171712</v>
      </c>
    </row>
    <row r="7000" spans="2:3" x14ac:dyDescent="0.25">
      <c r="B7000" s="260">
        <v>6937</v>
      </c>
      <c r="C7000" s="259">
        <v>101.19223375510208</v>
      </c>
    </row>
    <row r="7001" spans="2:3" x14ac:dyDescent="0.25">
      <c r="B7001" s="260">
        <v>6938</v>
      </c>
      <c r="C7001" s="259">
        <v>100.32352357617765</v>
      </c>
    </row>
    <row r="7002" spans="2:3" x14ac:dyDescent="0.25">
      <c r="B7002" s="260">
        <v>6939</v>
      </c>
      <c r="C7002" s="259">
        <v>80.097786066663019</v>
      </c>
    </row>
    <row r="7003" spans="2:3" x14ac:dyDescent="0.25">
      <c r="B7003" s="260">
        <v>6940</v>
      </c>
      <c r="C7003" s="259">
        <v>125.67190712849791</v>
      </c>
    </row>
    <row r="7004" spans="2:3" x14ac:dyDescent="0.25">
      <c r="B7004" s="260">
        <v>6941</v>
      </c>
      <c r="C7004" s="259">
        <v>111.89185748301375</v>
      </c>
    </row>
    <row r="7005" spans="2:3" x14ac:dyDescent="0.25">
      <c r="B7005" s="260">
        <v>6942</v>
      </c>
      <c r="C7005" s="259">
        <v>107.81129546525102</v>
      </c>
    </row>
    <row r="7006" spans="2:3" x14ac:dyDescent="0.25">
      <c r="B7006" s="260">
        <v>6943</v>
      </c>
      <c r="C7006" s="259">
        <v>132.0036581610936</v>
      </c>
    </row>
    <row r="7007" spans="2:3" x14ac:dyDescent="0.25">
      <c r="B7007" s="260">
        <v>6944</v>
      </c>
      <c r="C7007" s="259">
        <v>75.478366284665128</v>
      </c>
    </row>
    <row r="7008" spans="2:3" x14ac:dyDescent="0.25">
      <c r="B7008" s="260">
        <v>6945</v>
      </c>
      <c r="C7008" s="259">
        <v>158.13996818318248</v>
      </c>
    </row>
    <row r="7009" spans="2:3" x14ac:dyDescent="0.25">
      <c r="B7009" s="260">
        <v>6946</v>
      </c>
      <c r="C7009" s="259">
        <v>112.17481583887341</v>
      </c>
    </row>
    <row r="7010" spans="2:3" x14ac:dyDescent="0.25">
      <c r="B7010" s="260">
        <v>6947</v>
      </c>
      <c r="C7010" s="259">
        <v>148.29731471006977</v>
      </c>
    </row>
    <row r="7011" spans="2:3" x14ac:dyDescent="0.25">
      <c r="B7011" s="260">
        <v>6948</v>
      </c>
      <c r="C7011" s="259">
        <v>166.73620148050014</v>
      </c>
    </row>
    <row r="7012" spans="2:3" x14ac:dyDescent="0.25">
      <c r="B7012" s="260">
        <v>6949</v>
      </c>
      <c r="C7012" s="259">
        <v>115.11517238557086</v>
      </c>
    </row>
    <row r="7013" spans="2:3" x14ac:dyDescent="0.25">
      <c r="B7013" s="260">
        <v>6950</v>
      </c>
      <c r="C7013" s="259">
        <v>119.05795159247974</v>
      </c>
    </row>
    <row r="7014" spans="2:3" x14ac:dyDescent="0.25">
      <c r="B7014" s="260">
        <v>6951</v>
      </c>
      <c r="C7014" s="259">
        <v>127.64300562235871</v>
      </c>
    </row>
    <row r="7015" spans="2:3" x14ac:dyDescent="0.25">
      <c r="B7015" s="260">
        <v>6952</v>
      </c>
      <c r="C7015" s="259">
        <v>129.3062730603553</v>
      </c>
    </row>
    <row r="7016" spans="2:3" x14ac:dyDescent="0.25">
      <c r="B7016" s="260">
        <v>6953</v>
      </c>
      <c r="C7016" s="259">
        <v>112.64050064058797</v>
      </c>
    </row>
    <row r="7017" spans="2:3" x14ac:dyDescent="0.25">
      <c r="B7017" s="260">
        <v>6954</v>
      </c>
      <c r="C7017" s="259">
        <v>105.19105982136077</v>
      </c>
    </row>
    <row r="7018" spans="2:3" x14ac:dyDescent="0.25">
      <c r="B7018" s="260">
        <v>6955</v>
      </c>
      <c r="C7018" s="259">
        <v>139.15947429176541</v>
      </c>
    </row>
    <row r="7019" spans="2:3" x14ac:dyDescent="0.25">
      <c r="B7019" s="260">
        <v>6956</v>
      </c>
      <c r="C7019" s="259">
        <v>120.60212021397375</v>
      </c>
    </row>
    <row r="7020" spans="2:3" x14ac:dyDescent="0.25">
      <c r="B7020" s="260">
        <v>6957</v>
      </c>
      <c r="C7020" s="259">
        <v>114.95956079429249</v>
      </c>
    </row>
    <row r="7021" spans="2:3" x14ac:dyDescent="0.25">
      <c r="B7021" s="260">
        <v>6958</v>
      </c>
      <c r="C7021" s="259">
        <v>118.04123966520588</v>
      </c>
    </row>
    <row r="7022" spans="2:3" x14ac:dyDescent="0.25">
      <c r="B7022" s="260">
        <v>6959</v>
      </c>
      <c r="C7022" s="259">
        <v>120.75208996651236</v>
      </c>
    </row>
    <row r="7023" spans="2:3" x14ac:dyDescent="0.25">
      <c r="B7023" s="260">
        <v>6960</v>
      </c>
      <c r="C7023" s="259">
        <v>54.632897287574451</v>
      </c>
    </row>
    <row r="7024" spans="2:3" x14ac:dyDescent="0.25">
      <c r="B7024" s="260">
        <v>6961</v>
      </c>
      <c r="C7024" s="259">
        <v>101.42488075818544</v>
      </c>
    </row>
    <row r="7025" spans="2:3" x14ac:dyDescent="0.25">
      <c r="B7025" s="260">
        <v>6962</v>
      </c>
      <c r="C7025" s="259">
        <v>150.50002179796462</v>
      </c>
    </row>
    <row r="7026" spans="2:3" x14ac:dyDescent="0.25">
      <c r="B7026" s="260">
        <v>6963</v>
      </c>
      <c r="C7026" s="259">
        <v>120.91521193492983</v>
      </c>
    </row>
    <row r="7027" spans="2:3" x14ac:dyDescent="0.25">
      <c r="B7027" s="260">
        <v>6964</v>
      </c>
      <c r="C7027" s="259">
        <v>197.50753672008736</v>
      </c>
    </row>
    <row r="7028" spans="2:3" x14ac:dyDescent="0.25">
      <c r="B7028" s="260">
        <v>6965</v>
      </c>
      <c r="C7028" s="259">
        <v>98.203253092586934</v>
      </c>
    </row>
    <row r="7029" spans="2:3" x14ac:dyDescent="0.25">
      <c r="B7029" s="260">
        <v>6966</v>
      </c>
      <c r="C7029" s="259">
        <v>142.03639041148369</v>
      </c>
    </row>
    <row r="7030" spans="2:3" x14ac:dyDescent="0.25">
      <c r="B7030" s="260">
        <v>6967</v>
      </c>
      <c r="C7030" s="259">
        <v>126.13219027677323</v>
      </c>
    </row>
    <row r="7031" spans="2:3" x14ac:dyDescent="0.25">
      <c r="B7031" s="260">
        <v>6968</v>
      </c>
      <c r="C7031" s="259">
        <v>128.42302636053324</v>
      </c>
    </row>
    <row r="7032" spans="2:3" x14ac:dyDescent="0.25">
      <c r="B7032" s="260">
        <v>6969</v>
      </c>
      <c r="C7032" s="259">
        <v>82.333657025246623</v>
      </c>
    </row>
    <row r="7033" spans="2:3" x14ac:dyDescent="0.25">
      <c r="B7033" s="260">
        <v>6970</v>
      </c>
      <c r="C7033" s="259">
        <v>127.82580731684904</v>
      </c>
    </row>
    <row r="7034" spans="2:3" x14ac:dyDescent="0.25">
      <c r="B7034" s="260">
        <v>6971</v>
      </c>
      <c r="C7034" s="259">
        <v>137.4546998621137</v>
      </c>
    </row>
    <row r="7035" spans="2:3" x14ac:dyDescent="0.25">
      <c r="B7035" s="260">
        <v>6972</v>
      </c>
      <c r="C7035" s="259">
        <v>104.72950942050332</v>
      </c>
    </row>
    <row r="7036" spans="2:3" x14ac:dyDescent="0.25">
      <c r="B7036" s="260">
        <v>6973</v>
      </c>
      <c r="C7036" s="259">
        <v>110.70165224781844</v>
      </c>
    </row>
    <row r="7037" spans="2:3" x14ac:dyDescent="0.25">
      <c r="B7037" s="260">
        <v>6974</v>
      </c>
      <c r="C7037" s="259">
        <v>102.07542811130646</v>
      </c>
    </row>
    <row r="7038" spans="2:3" x14ac:dyDescent="0.25">
      <c r="B7038" s="260">
        <v>6975</v>
      </c>
      <c r="C7038" s="259">
        <v>64.46464419643948</v>
      </c>
    </row>
    <row r="7039" spans="2:3" x14ac:dyDescent="0.25">
      <c r="B7039" s="260">
        <v>6976</v>
      </c>
      <c r="C7039" s="259">
        <v>100.37422212122209</v>
      </c>
    </row>
    <row r="7040" spans="2:3" x14ac:dyDescent="0.25">
      <c r="B7040" s="260">
        <v>6977</v>
      </c>
      <c r="C7040" s="259">
        <v>140.91496860151511</v>
      </c>
    </row>
    <row r="7041" spans="2:3" x14ac:dyDescent="0.25">
      <c r="B7041" s="260">
        <v>6978</v>
      </c>
      <c r="C7041" s="259">
        <v>131.6079298742913</v>
      </c>
    </row>
    <row r="7042" spans="2:3" x14ac:dyDescent="0.25">
      <c r="B7042" s="260">
        <v>6979</v>
      </c>
      <c r="C7042" s="259">
        <v>187.68887355665404</v>
      </c>
    </row>
    <row r="7043" spans="2:3" x14ac:dyDescent="0.25">
      <c r="B7043" s="260">
        <v>6980</v>
      </c>
      <c r="C7043" s="259">
        <v>93.216086777390686</v>
      </c>
    </row>
    <row r="7044" spans="2:3" x14ac:dyDescent="0.25">
      <c r="B7044" s="260">
        <v>6981</v>
      </c>
      <c r="C7044" s="259">
        <v>65.640097457746975</v>
      </c>
    </row>
    <row r="7045" spans="2:3" x14ac:dyDescent="0.25">
      <c r="B7045" s="260">
        <v>6982</v>
      </c>
      <c r="C7045" s="259">
        <v>100.98219746413207</v>
      </c>
    </row>
    <row r="7046" spans="2:3" x14ac:dyDescent="0.25">
      <c r="B7046" s="260">
        <v>6983</v>
      </c>
      <c r="C7046" s="259">
        <v>124.06964294975023</v>
      </c>
    </row>
    <row r="7047" spans="2:3" x14ac:dyDescent="0.25">
      <c r="B7047" s="260">
        <v>6984</v>
      </c>
      <c r="C7047" s="259">
        <v>97.198975562148036</v>
      </c>
    </row>
    <row r="7048" spans="2:3" x14ac:dyDescent="0.25">
      <c r="B7048" s="260">
        <v>6985</v>
      </c>
      <c r="C7048" s="259">
        <v>117.76403356199026</v>
      </c>
    </row>
    <row r="7049" spans="2:3" x14ac:dyDescent="0.25">
      <c r="B7049" s="260">
        <v>6986</v>
      </c>
      <c r="C7049" s="259">
        <v>95.817986158983359</v>
      </c>
    </row>
    <row r="7050" spans="2:3" x14ac:dyDescent="0.25">
      <c r="B7050" s="260">
        <v>6987</v>
      </c>
      <c r="C7050" s="259">
        <v>137.43718482389554</v>
      </c>
    </row>
    <row r="7051" spans="2:3" x14ac:dyDescent="0.25">
      <c r="B7051" s="260">
        <v>6988</v>
      </c>
      <c r="C7051" s="259">
        <v>134.48490431561927</v>
      </c>
    </row>
    <row r="7052" spans="2:3" x14ac:dyDescent="0.25">
      <c r="B7052" s="260">
        <v>6989</v>
      </c>
      <c r="C7052" s="259">
        <v>121.67944437324789</v>
      </c>
    </row>
    <row r="7053" spans="2:3" x14ac:dyDescent="0.25">
      <c r="B7053" s="260">
        <v>6990</v>
      </c>
      <c r="C7053" s="259">
        <v>131.0364330133728</v>
      </c>
    </row>
    <row r="7054" spans="2:3" x14ac:dyDescent="0.25">
      <c r="B7054" s="260">
        <v>6991</v>
      </c>
      <c r="C7054" s="259">
        <v>110.62494297745309</v>
      </c>
    </row>
    <row r="7055" spans="2:3" x14ac:dyDescent="0.25">
      <c r="B7055" s="260">
        <v>6992</v>
      </c>
      <c r="C7055" s="259">
        <v>82.192039354510342</v>
      </c>
    </row>
    <row r="7056" spans="2:3" x14ac:dyDescent="0.25">
      <c r="B7056" s="260">
        <v>6993</v>
      </c>
      <c r="C7056" s="259">
        <v>130.79612447197579</v>
      </c>
    </row>
    <row r="7057" spans="2:3" x14ac:dyDescent="0.25">
      <c r="B7057" s="260">
        <v>6994</v>
      </c>
      <c r="C7057" s="259">
        <v>105.14730645750308</v>
      </c>
    </row>
    <row r="7058" spans="2:3" x14ac:dyDescent="0.25">
      <c r="B7058" s="260">
        <v>6995</v>
      </c>
      <c r="C7058" s="259">
        <v>133.54107334770131</v>
      </c>
    </row>
    <row r="7059" spans="2:3" x14ac:dyDescent="0.25">
      <c r="B7059" s="260">
        <v>6996</v>
      </c>
      <c r="C7059" s="259">
        <v>135.1318272418718</v>
      </c>
    </row>
    <row r="7060" spans="2:3" x14ac:dyDescent="0.25">
      <c r="B7060" s="260">
        <v>6997</v>
      </c>
      <c r="C7060" s="259">
        <v>139.70036979204983</v>
      </c>
    </row>
    <row r="7061" spans="2:3" x14ac:dyDescent="0.25">
      <c r="B7061" s="260">
        <v>6998</v>
      </c>
      <c r="C7061" s="259">
        <v>156.55360027376057</v>
      </c>
    </row>
    <row r="7062" spans="2:3" x14ac:dyDescent="0.25">
      <c r="B7062" s="260">
        <v>6999</v>
      </c>
      <c r="C7062" s="259">
        <v>143.30378592228917</v>
      </c>
    </row>
    <row r="7063" spans="2:3" x14ac:dyDescent="0.25">
      <c r="B7063" s="260">
        <v>7000</v>
      </c>
      <c r="C7063" s="259">
        <v>157.61277399517732</v>
      </c>
    </row>
    <row r="7064" spans="2:3" x14ac:dyDescent="0.25">
      <c r="B7064" s="260">
        <v>7001</v>
      </c>
      <c r="C7064" s="259">
        <v>111.58298856731707</v>
      </c>
    </row>
    <row r="7065" spans="2:3" x14ac:dyDescent="0.25">
      <c r="B7065" s="260">
        <v>7002</v>
      </c>
      <c r="C7065" s="259">
        <v>110.80169753402767</v>
      </c>
    </row>
    <row r="7066" spans="2:3" x14ac:dyDescent="0.25">
      <c r="B7066" s="260">
        <v>7003</v>
      </c>
      <c r="C7066" s="259">
        <v>66.030704263166001</v>
      </c>
    </row>
    <row r="7067" spans="2:3" x14ac:dyDescent="0.25">
      <c r="B7067" s="260">
        <v>7004</v>
      </c>
      <c r="C7067" s="259">
        <v>124.18231056707538</v>
      </c>
    </row>
    <row r="7068" spans="2:3" x14ac:dyDescent="0.25">
      <c r="B7068" s="260">
        <v>7005</v>
      </c>
      <c r="C7068" s="259">
        <v>140.43286688914793</v>
      </c>
    </row>
    <row r="7069" spans="2:3" x14ac:dyDescent="0.25">
      <c r="B7069" s="260">
        <v>7006</v>
      </c>
      <c r="C7069" s="259">
        <v>118.88249658871625</v>
      </c>
    </row>
    <row r="7070" spans="2:3" x14ac:dyDescent="0.25">
      <c r="B7070" s="260">
        <v>7007</v>
      </c>
      <c r="C7070" s="259">
        <v>114.01735602189537</v>
      </c>
    </row>
    <row r="7071" spans="2:3" x14ac:dyDescent="0.25">
      <c r="B7071" s="260">
        <v>7008</v>
      </c>
      <c r="C7071" s="259">
        <v>150.40131591368845</v>
      </c>
    </row>
    <row r="7072" spans="2:3" x14ac:dyDescent="0.25">
      <c r="B7072" s="260">
        <v>7009</v>
      </c>
      <c r="C7072" s="259">
        <v>146.39550499726587</v>
      </c>
    </row>
    <row r="7073" spans="2:3" x14ac:dyDescent="0.25">
      <c r="B7073" s="260">
        <v>7010</v>
      </c>
      <c r="C7073" s="259">
        <v>118.53417676577618</v>
      </c>
    </row>
    <row r="7074" spans="2:3" x14ac:dyDescent="0.25">
      <c r="B7074" s="260">
        <v>7011</v>
      </c>
      <c r="C7074" s="259">
        <v>139.15123719148556</v>
      </c>
    </row>
    <row r="7075" spans="2:3" x14ac:dyDescent="0.25">
      <c r="B7075" s="260">
        <v>7012</v>
      </c>
      <c r="C7075" s="259">
        <v>124.56631166449228</v>
      </c>
    </row>
    <row r="7076" spans="2:3" x14ac:dyDescent="0.25">
      <c r="B7076" s="260">
        <v>7013</v>
      </c>
      <c r="C7076" s="259">
        <v>143.56509955043074</v>
      </c>
    </row>
    <row r="7077" spans="2:3" x14ac:dyDescent="0.25">
      <c r="B7077" s="260">
        <v>7014</v>
      </c>
      <c r="C7077" s="259">
        <v>131.24413686457956</v>
      </c>
    </row>
    <row r="7078" spans="2:3" x14ac:dyDescent="0.25">
      <c r="B7078" s="260">
        <v>7015</v>
      </c>
      <c r="C7078" s="259">
        <v>109.20291558553056</v>
      </c>
    </row>
    <row r="7079" spans="2:3" x14ac:dyDescent="0.25">
      <c r="B7079" s="260">
        <v>7016</v>
      </c>
      <c r="C7079" s="259">
        <v>155.19978792812989</v>
      </c>
    </row>
    <row r="7080" spans="2:3" x14ac:dyDescent="0.25">
      <c r="B7080" s="260">
        <v>7017</v>
      </c>
      <c r="C7080" s="259">
        <v>135.18018312205149</v>
      </c>
    </row>
    <row r="7081" spans="2:3" x14ac:dyDescent="0.25">
      <c r="B7081" s="260">
        <v>7018</v>
      </c>
      <c r="C7081" s="259">
        <v>145.15069169648083</v>
      </c>
    </row>
    <row r="7082" spans="2:3" x14ac:dyDescent="0.25">
      <c r="B7082" s="260">
        <v>7019</v>
      </c>
      <c r="C7082" s="259">
        <v>131.64189905672495</v>
      </c>
    </row>
    <row r="7083" spans="2:3" x14ac:dyDescent="0.25">
      <c r="B7083" s="260">
        <v>7020</v>
      </c>
      <c r="C7083" s="259">
        <v>131.05203418957652</v>
      </c>
    </row>
    <row r="7084" spans="2:3" x14ac:dyDescent="0.25">
      <c r="B7084" s="260">
        <v>7021</v>
      </c>
      <c r="C7084" s="259">
        <v>76.33436073994946</v>
      </c>
    </row>
    <row r="7085" spans="2:3" x14ac:dyDescent="0.25">
      <c r="B7085" s="260">
        <v>7022</v>
      </c>
      <c r="C7085" s="259">
        <v>91.352979987140685</v>
      </c>
    </row>
    <row r="7086" spans="2:3" x14ac:dyDescent="0.25">
      <c r="B7086" s="260">
        <v>7023</v>
      </c>
      <c r="C7086" s="259">
        <v>80.569818138879128</v>
      </c>
    </row>
    <row r="7087" spans="2:3" x14ac:dyDescent="0.25">
      <c r="B7087" s="260">
        <v>7024</v>
      </c>
      <c r="C7087" s="259">
        <v>104.37425747761473</v>
      </c>
    </row>
    <row r="7088" spans="2:3" x14ac:dyDescent="0.25">
      <c r="B7088" s="260">
        <v>7025</v>
      </c>
      <c r="C7088" s="259">
        <v>158.39657666742792</v>
      </c>
    </row>
    <row r="7089" spans="2:3" x14ac:dyDescent="0.25">
      <c r="B7089" s="260">
        <v>7026</v>
      </c>
      <c r="C7089" s="259">
        <v>85.183433460942808</v>
      </c>
    </row>
    <row r="7090" spans="2:3" x14ac:dyDescent="0.25">
      <c r="B7090" s="260">
        <v>7027</v>
      </c>
      <c r="C7090" s="259">
        <v>99.70002054713251</v>
      </c>
    </row>
    <row r="7091" spans="2:3" x14ac:dyDescent="0.25">
      <c r="B7091" s="260">
        <v>7028</v>
      </c>
      <c r="C7091" s="259">
        <v>133.35216768131369</v>
      </c>
    </row>
    <row r="7092" spans="2:3" x14ac:dyDescent="0.25">
      <c r="B7092" s="260">
        <v>7029</v>
      </c>
      <c r="C7092" s="259">
        <v>86.405329351331261</v>
      </c>
    </row>
    <row r="7093" spans="2:3" x14ac:dyDescent="0.25">
      <c r="B7093" s="260">
        <v>7030</v>
      </c>
      <c r="C7093" s="259">
        <v>80.246558262136062</v>
      </c>
    </row>
    <row r="7094" spans="2:3" x14ac:dyDescent="0.25">
      <c r="B7094" s="260">
        <v>7031</v>
      </c>
      <c r="C7094" s="259">
        <v>104.0672486994458</v>
      </c>
    </row>
    <row r="7095" spans="2:3" x14ac:dyDescent="0.25">
      <c r="B7095" s="260">
        <v>7032</v>
      </c>
      <c r="C7095" s="259">
        <v>128.34908486324841</v>
      </c>
    </row>
    <row r="7096" spans="2:3" x14ac:dyDescent="0.25">
      <c r="B7096" s="260">
        <v>7033</v>
      </c>
      <c r="C7096" s="259">
        <v>97.857283062845809</v>
      </c>
    </row>
    <row r="7097" spans="2:3" x14ac:dyDescent="0.25">
      <c r="B7097" s="260">
        <v>7034</v>
      </c>
      <c r="C7097" s="259">
        <v>133.79930839091821</v>
      </c>
    </row>
    <row r="7098" spans="2:3" x14ac:dyDescent="0.25">
      <c r="B7098" s="260">
        <v>7035</v>
      </c>
      <c r="C7098" s="259">
        <v>107.12064523822345</v>
      </c>
    </row>
    <row r="7099" spans="2:3" x14ac:dyDescent="0.25">
      <c r="B7099" s="260">
        <v>7036</v>
      </c>
      <c r="C7099" s="259">
        <v>95.782605492607303</v>
      </c>
    </row>
    <row r="7100" spans="2:3" x14ac:dyDescent="0.25">
      <c r="B7100" s="260">
        <v>7037</v>
      </c>
      <c r="C7100" s="259">
        <v>121.18573006638121</v>
      </c>
    </row>
    <row r="7101" spans="2:3" x14ac:dyDescent="0.25">
      <c r="B7101" s="260">
        <v>7038</v>
      </c>
      <c r="C7101" s="259">
        <v>100.93436967472564</v>
      </c>
    </row>
    <row r="7102" spans="2:3" x14ac:dyDescent="0.25">
      <c r="B7102" s="260">
        <v>7039</v>
      </c>
      <c r="C7102" s="259">
        <v>139.16831650659859</v>
      </c>
    </row>
    <row r="7103" spans="2:3" x14ac:dyDescent="0.25">
      <c r="B7103" s="260">
        <v>7040</v>
      </c>
      <c r="C7103" s="259">
        <v>113.09892811988612</v>
      </c>
    </row>
    <row r="7104" spans="2:3" x14ac:dyDescent="0.25">
      <c r="B7104" s="260">
        <v>7041</v>
      </c>
      <c r="C7104" s="259">
        <v>127.13481119091696</v>
      </c>
    </row>
    <row r="7105" spans="2:3" x14ac:dyDescent="0.25">
      <c r="B7105" s="260">
        <v>7042</v>
      </c>
      <c r="C7105" s="259">
        <v>152.77271755563351</v>
      </c>
    </row>
    <row r="7106" spans="2:3" x14ac:dyDescent="0.25">
      <c r="B7106" s="260">
        <v>7043</v>
      </c>
      <c r="C7106" s="259">
        <v>120.96687472469979</v>
      </c>
    </row>
    <row r="7107" spans="2:3" x14ac:dyDescent="0.25">
      <c r="B7107" s="260">
        <v>7044</v>
      </c>
      <c r="C7107" s="259">
        <v>130.32836416611514</v>
      </c>
    </row>
    <row r="7108" spans="2:3" x14ac:dyDescent="0.25">
      <c r="B7108" s="260">
        <v>7045</v>
      </c>
      <c r="C7108" s="259">
        <v>109.24352981416247</v>
      </c>
    </row>
    <row r="7109" spans="2:3" x14ac:dyDescent="0.25">
      <c r="B7109" s="260">
        <v>7046</v>
      </c>
      <c r="C7109" s="259">
        <v>140.24519533031062</v>
      </c>
    </row>
    <row r="7110" spans="2:3" x14ac:dyDescent="0.25">
      <c r="B7110" s="260">
        <v>7047</v>
      </c>
      <c r="C7110" s="259">
        <v>109.14855519221113</v>
      </c>
    </row>
    <row r="7111" spans="2:3" x14ac:dyDescent="0.25">
      <c r="B7111" s="260">
        <v>7048</v>
      </c>
      <c r="C7111" s="259">
        <v>112.63398635115514</v>
      </c>
    </row>
    <row r="7112" spans="2:3" x14ac:dyDescent="0.25">
      <c r="B7112" s="260">
        <v>7049</v>
      </c>
      <c r="C7112" s="259">
        <v>113.42735678630767</v>
      </c>
    </row>
    <row r="7113" spans="2:3" x14ac:dyDescent="0.25">
      <c r="B7113" s="260">
        <v>7050</v>
      </c>
      <c r="C7113" s="259">
        <v>142.64668394080257</v>
      </c>
    </row>
    <row r="7114" spans="2:3" x14ac:dyDescent="0.25">
      <c r="B7114" s="260">
        <v>7051</v>
      </c>
      <c r="C7114" s="259">
        <v>121.28869878375447</v>
      </c>
    </row>
    <row r="7115" spans="2:3" x14ac:dyDescent="0.25">
      <c r="B7115" s="260">
        <v>7052</v>
      </c>
      <c r="C7115" s="259">
        <v>110.08096632280419</v>
      </c>
    </row>
    <row r="7116" spans="2:3" x14ac:dyDescent="0.25">
      <c r="B7116" s="260">
        <v>7053</v>
      </c>
      <c r="C7116" s="259">
        <v>117.59020439038329</v>
      </c>
    </row>
    <row r="7117" spans="2:3" x14ac:dyDescent="0.25">
      <c r="B7117" s="260">
        <v>7054</v>
      </c>
      <c r="C7117" s="259">
        <v>123.24909100584848</v>
      </c>
    </row>
    <row r="7118" spans="2:3" x14ac:dyDescent="0.25">
      <c r="B7118" s="260">
        <v>7055</v>
      </c>
      <c r="C7118" s="259">
        <v>85.468027077312925</v>
      </c>
    </row>
    <row r="7119" spans="2:3" x14ac:dyDescent="0.25">
      <c r="B7119" s="260">
        <v>7056</v>
      </c>
      <c r="C7119" s="259">
        <v>138.73028349167549</v>
      </c>
    </row>
    <row r="7120" spans="2:3" x14ac:dyDescent="0.25">
      <c r="B7120" s="260">
        <v>7057</v>
      </c>
      <c r="C7120" s="259">
        <v>149.66038778074073</v>
      </c>
    </row>
    <row r="7121" spans="2:3" x14ac:dyDescent="0.25">
      <c r="B7121" s="260">
        <v>7058</v>
      </c>
      <c r="C7121" s="259">
        <v>125.93604472956336</v>
      </c>
    </row>
    <row r="7122" spans="2:3" x14ac:dyDescent="0.25">
      <c r="B7122" s="260">
        <v>7059</v>
      </c>
      <c r="C7122" s="259">
        <v>147.17958083895212</v>
      </c>
    </row>
    <row r="7123" spans="2:3" x14ac:dyDescent="0.25">
      <c r="B7123" s="260">
        <v>7060</v>
      </c>
      <c r="C7123" s="259">
        <v>89.951285870211521</v>
      </c>
    </row>
    <row r="7124" spans="2:3" x14ac:dyDescent="0.25">
      <c r="B7124" s="260">
        <v>7061</v>
      </c>
      <c r="C7124" s="259">
        <v>106.57865029813505</v>
      </c>
    </row>
    <row r="7125" spans="2:3" x14ac:dyDescent="0.25">
      <c r="B7125" s="260">
        <v>7062</v>
      </c>
      <c r="C7125" s="259">
        <v>79.88604708615884</v>
      </c>
    </row>
    <row r="7126" spans="2:3" x14ac:dyDescent="0.25">
      <c r="B7126" s="260">
        <v>7063</v>
      </c>
      <c r="C7126" s="259">
        <v>137.65898345204107</v>
      </c>
    </row>
    <row r="7127" spans="2:3" x14ac:dyDescent="0.25">
      <c r="B7127" s="260">
        <v>7064</v>
      </c>
      <c r="C7127" s="259">
        <v>133.02129230988214</v>
      </c>
    </row>
    <row r="7128" spans="2:3" x14ac:dyDescent="0.25">
      <c r="B7128" s="260">
        <v>7065</v>
      </c>
      <c r="C7128" s="259">
        <v>133.68681507056996</v>
      </c>
    </row>
    <row r="7129" spans="2:3" x14ac:dyDescent="0.25">
      <c r="B7129" s="260">
        <v>7066</v>
      </c>
      <c r="C7129" s="259">
        <v>130.3262993692592</v>
      </c>
    </row>
    <row r="7130" spans="2:3" x14ac:dyDescent="0.25">
      <c r="B7130" s="260">
        <v>7067</v>
      </c>
      <c r="C7130" s="259">
        <v>119.68516727251345</v>
      </c>
    </row>
    <row r="7131" spans="2:3" x14ac:dyDescent="0.25">
      <c r="B7131" s="260">
        <v>7068</v>
      </c>
      <c r="C7131" s="259">
        <v>99.798378384919616</v>
      </c>
    </row>
    <row r="7132" spans="2:3" x14ac:dyDescent="0.25">
      <c r="B7132" s="260">
        <v>7069</v>
      </c>
      <c r="C7132" s="259">
        <v>97.737861624130943</v>
      </c>
    </row>
    <row r="7133" spans="2:3" x14ac:dyDescent="0.25">
      <c r="B7133" s="260">
        <v>7070</v>
      </c>
      <c r="C7133" s="259">
        <v>166.02957527040962</v>
      </c>
    </row>
    <row r="7134" spans="2:3" x14ac:dyDescent="0.25">
      <c r="B7134" s="260">
        <v>7071</v>
      </c>
      <c r="C7134" s="259">
        <v>97.126655864841538</v>
      </c>
    </row>
    <row r="7135" spans="2:3" x14ac:dyDescent="0.25">
      <c r="B7135" s="260">
        <v>7072</v>
      </c>
      <c r="C7135" s="259">
        <v>104.32005688400497</v>
      </c>
    </row>
    <row r="7136" spans="2:3" x14ac:dyDescent="0.25">
      <c r="B7136" s="260">
        <v>7073</v>
      </c>
      <c r="C7136" s="259">
        <v>131.89055305901314</v>
      </c>
    </row>
    <row r="7137" spans="2:3" x14ac:dyDescent="0.25">
      <c r="B7137" s="260">
        <v>7074</v>
      </c>
      <c r="C7137" s="259">
        <v>159.79427876047924</v>
      </c>
    </row>
    <row r="7138" spans="2:3" x14ac:dyDescent="0.25">
      <c r="B7138" s="260">
        <v>7075</v>
      </c>
      <c r="C7138" s="259">
        <v>108.39979402427527</v>
      </c>
    </row>
    <row r="7139" spans="2:3" x14ac:dyDescent="0.25">
      <c r="B7139" s="260">
        <v>7076</v>
      </c>
      <c r="C7139" s="259">
        <v>142.78092256949427</v>
      </c>
    </row>
    <row r="7140" spans="2:3" x14ac:dyDescent="0.25">
      <c r="B7140" s="260">
        <v>7077</v>
      </c>
      <c r="C7140" s="259">
        <v>121.16341193919992</v>
      </c>
    </row>
    <row r="7141" spans="2:3" x14ac:dyDescent="0.25">
      <c r="B7141" s="260">
        <v>7078</v>
      </c>
      <c r="C7141" s="259">
        <v>114.14593321810406</v>
      </c>
    </row>
    <row r="7142" spans="2:3" x14ac:dyDescent="0.25">
      <c r="B7142" s="260">
        <v>7079</v>
      </c>
      <c r="C7142" s="259">
        <v>155.16714144025303</v>
      </c>
    </row>
    <row r="7143" spans="2:3" x14ac:dyDescent="0.25">
      <c r="B7143" s="260">
        <v>7080</v>
      </c>
      <c r="C7143" s="259">
        <v>105.01515146250529</v>
      </c>
    </row>
    <row r="7144" spans="2:3" x14ac:dyDescent="0.25">
      <c r="B7144" s="260">
        <v>7081</v>
      </c>
      <c r="C7144" s="259">
        <v>107.4935971360905</v>
      </c>
    </row>
    <row r="7145" spans="2:3" x14ac:dyDescent="0.25">
      <c r="B7145" s="260">
        <v>7082</v>
      </c>
      <c r="C7145" s="259">
        <v>77.638105542755909</v>
      </c>
    </row>
    <row r="7146" spans="2:3" x14ac:dyDescent="0.25">
      <c r="B7146" s="260">
        <v>7083</v>
      </c>
      <c r="C7146" s="259">
        <v>123.14642344168497</v>
      </c>
    </row>
    <row r="7147" spans="2:3" x14ac:dyDescent="0.25">
      <c r="B7147" s="260">
        <v>7084</v>
      </c>
      <c r="C7147" s="259">
        <v>99.114671201763855</v>
      </c>
    </row>
    <row r="7148" spans="2:3" x14ac:dyDescent="0.25">
      <c r="B7148" s="260">
        <v>7085</v>
      </c>
      <c r="C7148" s="259">
        <v>140.88003606828269</v>
      </c>
    </row>
    <row r="7149" spans="2:3" x14ac:dyDescent="0.25">
      <c r="B7149" s="260">
        <v>7086</v>
      </c>
      <c r="C7149" s="259">
        <v>113.58591358860255</v>
      </c>
    </row>
    <row r="7150" spans="2:3" x14ac:dyDescent="0.25">
      <c r="B7150" s="260">
        <v>7087</v>
      </c>
      <c r="C7150" s="259">
        <v>146.4760439515839</v>
      </c>
    </row>
    <row r="7151" spans="2:3" x14ac:dyDescent="0.25">
      <c r="B7151" s="260">
        <v>7088</v>
      </c>
      <c r="C7151" s="259">
        <v>116.5838400146956</v>
      </c>
    </row>
    <row r="7152" spans="2:3" x14ac:dyDescent="0.25">
      <c r="B7152" s="260">
        <v>7089</v>
      </c>
      <c r="C7152" s="259">
        <v>145.27812079170133</v>
      </c>
    </row>
    <row r="7153" spans="2:3" x14ac:dyDescent="0.25">
      <c r="B7153" s="260">
        <v>7090</v>
      </c>
      <c r="C7153" s="259">
        <v>125.68260185338323</v>
      </c>
    </row>
    <row r="7154" spans="2:3" x14ac:dyDescent="0.25">
      <c r="B7154" s="260">
        <v>7091</v>
      </c>
      <c r="C7154" s="259">
        <v>151.90470547783045</v>
      </c>
    </row>
    <row r="7155" spans="2:3" x14ac:dyDescent="0.25">
      <c r="B7155" s="260">
        <v>7092</v>
      </c>
      <c r="C7155" s="259">
        <v>105.74416253333379</v>
      </c>
    </row>
    <row r="7156" spans="2:3" x14ac:dyDescent="0.25">
      <c r="B7156" s="260">
        <v>7093</v>
      </c>
      <c r="C7156" s="259">
        <v>143.48596015464719</v>
      </c>
    </row>
    <row r="7157" spans="2:3" x14ac:dyDescent="0.25">
      <c r="B7157" s="260">
        <v>7094</v>
      </c>
      <c r="C7157" s="259">
        <v>114.20782254918052</v>
      </c>
    </row>
    <row r="7158" spans="2:3" x14ac:dyDescent="0.25">
      <c r="B7158" s="260">
        <v>7095</v>
      </c>
      <c r="C7158" s="259">
        <v>89.219685561734082</v>
      </c>
    </row>
    <row r="7159" spans="2:3" x14ac:dyDescent="0.25">
      <c r="B7159" s="260">
        <v>7096</v>
      </c>
      <c r="C7159" s="259">
        <v>58.225557245345058</v>
      </c>
    </row>
    <row r="7160" spans="2:3" x14ac:dyDescent="0.25">
      <c r="B7160" s="260">
        <v>7097</v>
      </c>
      <c r="C7160" s="259">
        <v>117.58159585498771</v>
      </c>
    </row>
    <row r="7161" spans="2:3" x14ac:dyDescent="0.25">
      <c r="B7161" s="260">
        <v>7098</v>
      </c>
      <c r="C7161" s="259">
        <v>125.2188017276023</v>
      </c>
    </row>
    <row r="7162" spans="2:3" x14ac:dyDescent="0.25">
      <c r="B7162" s="260">
        <v>7099</v>
      </c>
      <c r="C7162" s="259">
        <v>90.891321406212057</v>
      </c>
    </row>
    <row r="7163" spans="2:3" x14ac:dyDescent="0.25">
      <c r="B7163" s="260">
        <v>7100</v>
      </c>
      <c r="C7163" s="259">
        <v>117.83817068535321</v>
      </c>
    </row>
    <row r="7164" spans="2:3" x14ac:dyDescent="0.25">
      <c r="B7164" s="260">
        <v>7101</v>
      </c>
      <c r="C7164" s="259">
        <v>92.564226250360633</v>
      </c>
    </row>
    <row r="7165" spans="2:3" x14ac:dyDescent="0.25">
      <c r="B7165" s="260">
        <v>7102</v>
      </c>
      <c r="C7165" s="259">
        <v>117.5384864919555</v>
      </c>
    </row>
    <row r="7166" spans="2:3" x14ac:dyDescent="0.25">
      <c r="B7166" s="260">
        <v>7103</v>
      </c>
      <c r="C7166" s="259">
        <v>121.28719330490789</v>
      </c>
    </row>
    <row r="7167" spans="2:3" x14ac:dyDescent="0.25">
      <c r="B7167" s="260">
        <v>7104</v>
      </c>
      <c r="C7167" s="259">
        <v>102.821867454108</v>
      </c>
    </row>
    <row r="7168" spans="2:3" x14ac:dyDescent="0.25">
      <c r="B7168" s="260">
        <v>7105</v>
      </c>
      <c r="C7168" s="259">
        <v>112.31803186289352</v>
      </c>
    </row>
    <row r="7169" spans="2:3" x14ac:dyDescent="0.25">
      <c r="B7169" s="260">
        <v>7106</v>
      </c>
      <c r="C7169" s="259">
        <v>105.64188777725865</v>
      </c>
    </row>
    <row r="7170" spans="2:3" x14ac:dyDescent="0.25">
      <c r="B7170" s="260">
        <v>7107</v>
      </c>
      <c r="C7170" s="259">
        <v>134.54022291877212</v>
      </c>
    </row>
    <row r="7171" spans="2:3" x14ac:dyDescent="0.25">
      <c r="B7171" s="260">
        <v>7108</v>
      </c>
      <c r="C7171" s="259">
        <v>112.37533820200679</v>
      </c>
    </row>
    <row r="7172" spans="2:3" x14ac:dyDescent="0.25">
      <c r="B7172" s="260">
        <v>7109</v>
      </c>
      <c r="C7172" s="259">
        <v>134.87982693793029</v>
      </c>
    </row>
    <row r="7173" spans="2:3" x14ac:dyDescent="0.25">
      <c r="B7173" s="260">
        <v>7110</v>
      </c>
      <c r="C7173" s="259">
        <v>66.896509900285523</v>
      </c>
    </row>
    <row r="7174" spans="2:3" x14ac:dyDescent="0.25">
      <c r="B7174" s="260">
        <v>7111</v>
      </c>
      <c r="C7174" s="259">
        <v>80.671075806436221</v>
      </c>
    </row>
    <row r="7175" spans="2:3" x14ac:dyDescent="0.25">
      <c r="B7175" s="260">
        <v>7112</v>
      </c>
      <c r="C7175" s="259">
        <v>131.75078118751591</v>
      </c>
    </row>
    <row r="7176" spans="2:3" x14ac:dyDescent="0.25">
      <c r="B7176" s="260">
        <v>7113</v>
      </c>
      <c r="C7176" s="259">
        <v>76.674549293544658</v>
      </c>
    </row>
    <row r="7177" spans="2:3" x14ac:dyDescent="0.25">
      <c r="B7177" s="260">
        <v>7114</v>
      </c>
      <c r="C7177" s="259">
        <v>94.61923528344488</v>
      </c>
    </row>
    <row r="7178" spans="2:3" x14ac:dyDescent="0.25">
      <c r="B7178" s="260">
        <v>7115</v>
      </c>
      <c r="C7178" s="259">
        <v>131.30562045264026</v>
      </c>
    </row>
    <row r="7179" spans="2:3" x14ac:dyDescent="0.25">
      <c r="B7179" s="260">
        <v>7116</v>
      </c>
      <c r="C7179" s="259">
        <v>116.49898509571858</v>
      </c>
    </row>
    <row r="7180" spans="2:3" x14ac:dyDescent="0.25">
      <c r="B7180" s="260">
        <v>7117</v>
      </c>
      <c r="C7180" s="259">
        <v>122.39202907780873</v>
      </c>
    </row>
    <row r="7181" spans="2:3" x14ac:dyDescent="0.25">
      <c r="B7181" s="260">
        <v>7118</v>
      </c>
      <c r="C7181" s="259">
        <v>93.340208859308788</v>
      </c>
    </row>
    <row r="7182" spans="2:3" x14ac:dyDescent="0.25">
      <c r="B7182" s="260">
        <v>7119</v>
      </c>
      <c r="C7182" s="259">
        <v>132.73479316054505</v>
      </c>
    </row>
    <row r="7183" spans="2:3" x14ac:dyDescent="0.25">
      <c r="B7183" s="260">
        <v>7120</v>
      </c>
      <c r="C7183" s="259">
        <v>139.36508542620501</v>
      </c>
    </row>
    <row r="7184" spans="2:3" x14ac:dyDescent="0.25">
      <c r="B7184" s="260">
        <v>7121</v>
      </c>
      <c r="C7184" s="259">
        <v>104.72298235835481</v>
      </c>
    </row>
    <row r="7185" spans="2:3" x14ac:dyDescent="0.25">
      <c r="B7185" s="260">
        <v>7122</v>
      </c>
      <c r="C7185" s="259">
        <v>51.441394582589439</v>
      </c>
    </row>
    <row r="7186" spans="2:3" x14ac:dyDescent="0.25">
      <c r="B7186" s="260">
        <v>7123</v>
      </c>
      <c r="C7186" s="259">
        <v>119.81821494925626</v>
      </c>
    </row>
    <row r="7187" spans="2:3" x14ac:dyDescent="0.25">
      <c r="B7187" s="260">
        <v>7124</v>
      </c>
      <c r="C7187" s="259">
        <v>103.63573043010774</v>
      </c>
    </row>
    <row r="7188" spans="2:3" x14ac:dyDescent="0.25">
      <c r="B7188" s="260">
        <v>7125</v>
      </c>
      <c r="C7188" s="259">
        <v>124.81303527654528</v>
      </c>
    </row>
    <row r="7189" spans="2:3" x14ac:dyDescent="0.25">
      <c r="B7189" s="260">
        <v>7126</v>
      </c>
      <c r="C7189" s="259">
        <v>118.50611710762121</v>
      </c>
    </row>
    <row r="7190" spans="2:3" x14ac:dyDescent="0.25">
      <c r="B7190" s="260">
        <v>7127</v>
      </c>
      <c r="C7190" s="259">
        <v>134.35841806174042</v>
      </c>
    </row>
    <row r="7191" spans="2:3" x14ac:dyDescent="0.25">
      <c r="B7191" s="260">
        <v>7128</v>
      </c>
      <c r="C7191" s="259">
        <v>115.84896708346945</v>
      </c>
    </row>
    <row r="7192" spans="2:3" x14ac:dyDescent="0.25">
      <c r="B7192" s="260">
        <v>7129</v>
      </c>
      <c r="C7192" s="259">
        <v>103.54982638671621</v>
      </c>
    </row>
    <row r="7193" spans="2:3" x14ac:dyDescent="0.25">
      <c r="B7193" s="260">
        <v>7130</v>
      </c>
      <c r="C7193" s="259">
        <v>125.7586701750203</v>
      </c>
    </row>
    <row r="7194" spans="2:3" x14ac:dyDescent="0.25">
      <c r="B7194" s="260">
        <v>7131</v>
      </c>
      <c r="C7194" s="259">
        <v>149.4553343102493</v>
      </c>
    </row>
    <row r="7195" spans="2:3" x14ac:dyDescent="0.25">
      <c r="B7195" s="260">
        <v>7132</v>
      </c>
      <c r="C7195" s="259">
        <v>175.60726691151373</v>
      </c>
    </row>
    <row r="7196" spans="2:3" x14ac:dyDescent="0.25">
      <c r="B7196" s="260">
        <v>7133</v>
      </c>
      <c r="C7196" s="259">
        <v>146.04392162980713</v>
      </c>
    </row>
    <row r="7197" spans="2:3" x14ac:dyDescent="0.25">
      <c r="B7197" s="260">
        <v>7134</v>
      </c>
      <c r="C7197" s="259">
        <v>111.81729675302996</v>
      </c>
    </row>
    <row r="7198" spans="2:3" x14ac:dyDescent="0.25">
      <c r="B7198" s="260">
        <v>7135</v>
      </c>
      <c r="C7198" s="259">
        <v>113.86680317978804</v>
      </c>
    </row>
    <row r="7199" spans="2:3" x14ac:dyDescent="0.25">
      <c r="B7199" s="260">
        <v>7136</v>
      </c>
      <c r="C7199" s="259">
        <v>117.09340239079897</v>
      </c>
    </row>
    <row r="7200" spans="2:3" x14ac:dyDescent="0.25">
      <c r="B7200" s="260">
        <v>7137</v>
      </c>
      <c r="C7200" s="259">
        <v>80.483719222938959</v>
      </c>
    </row>
    <row r="7201" spans="2:3" x14ac:dyDescent="0.25">
      <c r="B7201" s="260">
        <v>7138</v>
      </c>
      <c r="C7201" s="259">
        <v>125.21034583496542</v>
      </c>
    </row>
    <row r="7202" spans="2:3" x14ac:dyDescent="0.25">
      <c r="B7202" s="260">
        <v>7139</v>
      </c>
      <c r="C7202" s="259">
        <v>125.27568162795473</v>
      </c>
    </row>
    <row r="7203" spans="2:3" x14ac:dyDescent="0.25">
      <c r="B7203" s="260">
        <v>7140</v>
      </c>
      <c r="C7203" s="259">
        <v>108.94371613193574</v>
      </c>
    </row>
    <row r="7204" spans="2:3" x14ac:dyDescent="0.25">
      <c r="B7204" s="260">
        <v>7141</v>
      </c>
      <c r="C7204" s="259">
        <v>141.20304802458509</v>
      </c>
    </row>
    <row r="7205" spans="2:3" x14ac:dyDescent="0.25">
      <c r="B7205" s="260">
        <v>7142</v>
      </c>
      <c r="C7205" s="259">
        <v>106.8434025575493</v>
      </c>
    </row>
    <row r="7206" spans="2:3" x14ac:dyDescent="0.25">
      <c r="B7206" s="260">
        <v>7143</v>
      </c>
      <c r="C7206" s="259">
        <v>123.58614732526158</v>
      </c>
    </row>
    <row r="7207" spans="2:3" x14ac:dyDescent="0.25">
      <c r="B7207" s="260">
        <v>7144</v>
      </c>
      <c r="C7207" s="259">
        <v>124.60081591693034</v>
      </c>
    </row>
    <row r="7208" spans="2:3" x14ac:dyDescent="0.25">
      <c r="B7208" s="260">
        <v>7145</v>
      </c>
      <c r="C7208" s="259">
        <v>116.41652587096534</v>
      </c>
    </row>
    <row r="7209" spans="2:3" x14ac:dyDescent="0.25">
      <c r="B7209" s="260">
        <v>7146</v>
      </c>
      <c r="C7209" s="259">
        <v>110.85125644493262</v>
      </c>
    </row>
    <row r="7210" spans="2:3" x14ac:dyDescent="0.25">
      <c r="B7210" s="260">
        <v>7147</v>
      </c>
      <c r="C7210" s="259">
        <v>102.85975027576143</v>
      </c>
    </row>
    <row r="7211" spans="2:3" x14ac:dyDescent="0.25">
      <c r="B7211" s="260">
        <v>7148</v>
      </c>
      <c r="C7211" s="259">
        <v>123.65981934519598</v>
      </c>
    </row>
    <row r="7212" spans="2:3" x14ac:dyDescent="0.25">
      <c r="B7212" s="260">
        <v>7149</v>
      </c>
      <c r="C7212" s="259">
        <v>137.23866336654885</v>
      </c>
    </row>
    <row r="7213" spans="2:3" x14ac:dyDescent="0.25">
      <c r="B7213" s="260">
        <v>7150</v>
      </c>
      <c r="C7213" s="259">
        <v>126.32909777326321</v>
      </c>
    </row>
    <row r="7214" spans="2:3" x14ac:dyDescent="0.25">
      <c r="B7214" s="260">
        <v>7151</v>
      </c>
      <c r="C7214" s="259">
        <v>124.77585946794387</v>
      </c>
    </row>
    <row r="7215" spans="2:3" x14ac:dyDescent="0.25">
      <c r="B7215" s="260">
        <v>7152</v>
      </c>
      <c r="C7215" s="259">
        <v>110.89732097755895</v>
      </c>
    </row>
    <row r="7216" spans="2:3" x14ac:dyDescent="0.25">
      <c r="B7216" s="260">
        <v>7153</v>
      </c>
      <c r="C7216" s="259">
        <v>121.86379136747973</v>
      </c>
    </row>
    <row r="7217" spans="2:3" x14ac:dyDescent="0.25">
      <c r="B7217" s="260">
        <v>7154</v>
      </c>
      <c r="C7217" s="259">
        <v>106.56424842177864</v>
      </c>
    </row>
    <row r="7218" spans="2:3" x14ac:dyDescent="0.25">
      <c r="B7218" s="260">
        <v>7155</v>
      </c>
      <c r="C7218" s="259">
        <v>130.54816255731785</v>
      </c>
    </row>
    <row r="7219" spans="2:3" x14ac:dyDescent="0.25">
      <c r="B7219" s="260">
        <v>7156</v>
      </c>
      <c r="C7219" s="259">
        <v>116.35472267795421</v>
      </c>
    </row>
    <row r="7220" spans="2:3" x14ac:dyDescent="0.25">
      <c r="B7220" s="260">
        <v>7157</v>
      </c>
      <c r="C7220" s="259">
        <v>111.85154780883397</v>
      </c>
    </row>
    <row r="7221" spans="2:3" x14ac:dyDescent="0.25">
      <c r="B7221" s="260">
        <v>7158</v>
      </c>
      <c r="C7221" s="259">
        <v>119.97264327132974</v>
      </c>
    </row>
    <row r="7222" spans="2:3" x14ac:dyDescent="0.25">
      <c r="B7222" s="260">
        <v>7159</v>
      </c>
      <c r="C7222" s="259">
        <v>125.40454301214415</v>
      </c>
    </row>
    <row r="7223" spans="2:3" x14ac:dyDescent="0.25">
      <c r="B7223" s="260">
        <v>7160</v>
      </c>
      <c r="C7223" s="259">
        <v>114.64252608008508</v>
      </c>
    </row>
    <row r="7224" spans="2:3" x14ac:dyDescent="0.25">
      <c r="B7224" s="260">
        <v>7161</v>
      </c>
      <c r="C7224" s="259">
        <v>100.72041625646985</v>
      </c>
    </row>
    <row r="7225" spans="2:3" x14ac:dyDescent="0.25">
      <c r="B7225" s="260">
        <v>7162</v>
      </c>
      <c r="C7225" s="259">
        <v>122.59833910550178</v>
      </c>
    </row>
    <row r="7226" spans="2:3" x14ac:dyDescent="0.25">
      <c r="B7226" s="260">
        <v>7163</v>
      </c>
      <c r="C7226" s="259">
        <v>82.76976039008764</v>
      </c>
    </row>
    <row r="7227" spans="2:3" x14ac:dyDescent="0.25">
      <c r="B7227" s="260">
        <v>7164</v>
      </c>
      <c r="C7227" s="259">
        <v>148.55635252008008</v>
      </c>
    </row>
    <row r="7228" spans="2:3" x14ac:dyDescent="0.25">
      <c r="B7228" s="260">
        <v>7165</v>
      </c>
      <c r="C7228" s="259">
        <v>100.75135322351291</v>
      </c>
    </row>
    <row r="7229" spans="2:3" x14ac:dyDescent="0.25">
      <c r="B7229" s="260">
        <v>7166</v>
      </c>
      <c r="C7229" s="259">
        <v>118.56730607808635</v>
      </c>
    </row>
    <row r="7230" spans="2:3" x14ac:dyDescent="0.25">
      <c r="B7230" s="260">
        <v>7167</v>
      </c>
      <c r="C7230" s="259">
        <v>95.110278073908802</v>
      </c>
    </row>
    <row r="7231" spans="2:3" x14ac:dyDescent="0.25">
      <c r="B7231" s="260">
        <v>7168</v>
      </c>
      <c r="C7231" s="259">
        <v>131.11478519896917</v>
      </c>
    </row>
    <row r="7232" spans="2:3" x14ac:dyDescent="0.25">
      <c r="B7232" s="260">
        <v>7169</v>
      </c>
      <c r="C7232" s="259">
        <v>129.50635181184856</v>
      </c>
    </row>
    <row r="7233" spans="2:3" x14ac:dyDescent="0.25">
      <c r="B7233" s="260">
        <v>7170</v>
      </c>
      <c r="C7233" s="259">
        <v>157.60249579724109</v>
      </c>
    </row>
    <row r="7234" spans="2:3" x14ac:dyDescent="0.25">
      <c r="B7234" s="260">
        <v>7171</v>
      </c>
      <c r="C7234" s="259">
        <v>136.17479739490085</v>
      </c>
    </row>
    <row r="7235" spans="2:3" x14ac:dyDescent="0.25">
      <c r="B7235" s="260">
        <v>7172</v>
      </c>
      <c r="C7235" s="259">
        <v>92.039450411193286</v>
      </c>
    </row>
    <row r="7236" spans="2:3" x14ac:dyDescent="0.25">
      <c r="B7236" s="260">
        <v>7173</v>
      </c>
      <c r="C7236" s="259">
        <v>97.389304243699542</v>
      </c>
    </row>
    <row r="7237" spans="2:3" x14ac:dyDescent="0.25">
      <c r="B7237" s="260">
        <v>7174</v>
      </c>
      <c r="C7237" s="259">
        <v>155.25918711676943</v>
      </c>
    </row>
    <row r="7238" spans="2:3" x14ac:dyDescent="0.25">
      <c r="B7238" s="260">
        <v>7175</v>
      </c>
      <c r="C7238" s="259">
        <v>105.63204021589672</v>
      </c>
    </row>
    <row r="7239" spans="2:3" x14ac:dyDescent="0.25">
      <c r="B7239" s="260">
        <v>7176</v>
      </c>
      <c r="C7239" s="259">
        <v>97.026076488746796</v>
      </c>
    </row>
    <row r="7240" spans="2:3" x14ac:dyDescent="0.25">
      <c r="B7240" s="260">
        <v>7177</v>
      </c>
      <c r="C7240" s="259">
        <v>124.24510201699405</v>
      </c>
    </row>
    <row r="7241" spans="2:3" x14ac:dyDescent="0.25">
      <c r="B7241" s="260">
        <v>7178</v>
      </c>
      <c r="C7241" s="259">
        <v>129.65507945721376</v>
      </c>
    </row>
    <row r="7242" spans="2:3" x14ac:dyDescent="0.25">
      <c r="B7242" s="260">
        <v>7179</v>
      </c>
      <c r="C7242" s="259">
        <v>130.81916407157121</v>
      </c>
    </row>
    <row r="7243" spans="2:3" x14ac:dyDescent="0.25">
      <c r="B7243" s="260">
        <v>7180</v>
      </c>
      <c r="C7243" s="259">
        <v>148.11289294581343</v>
      </c>
    </row>
    <row r="7244" spans="2:3" x14ac:dyDescent="0.25">
      <c r="B7244" s="260">
        <v>7181</v>
      </c>
      <c r="C7244" s="259">
        <v>135.12955617927358</v>
      </c>
    </row>
    <row r="7245" spans="2:3" x14ac:dyDescent="0.25">
      <c r="B7245" s="260">
        <v>7182</v>
      </c>
      <c r="C7245" s="259">
        <v>139.52285179445454</v>
      </c>
    </row>
    <row r="7246" spans="2:3" x14ac:dyDescent="0.25">
      <c r="B7246" s="260">
        <v>7183</v>
      </c>
      <c r="C7246" s="259">
        <v>102.14254163761511</v>
      </c>
    </row>
    <row r="7247" spans="2:3" x14ac:dyDescent="0.25">
      <c r="B7247" s="260">
        <v>7184</v>
      </c>
      <c r="C7247" s="259">
        <v>172.82219489787855</v>
      </c>
    </row>
    <row r="7248" spans="2:3" x14ac:dyDescent="0.25">
      <c r="B7248" s="260">
        <v>7185</v>
      </c>
      <c r="C7248" s="259">
        <v>98.100794972639662</v>
      </c>
    </row>
    <row r="7249" spans="2:3" x14ac:dyDescent="0.25">
      <c r="B7249" s="260">
        <v>7186</v>
      </c>
      <c r="C7249" s="259">
        <v>144.24487587681651</v>
      </c>
    </row>
    <row r="7250" spans="2:3" x14ac:dyDescent="0.25">
      <c r="B7250" s="260">
        <v>7187</v>
      </c>
      <c r="C7250" s="259">
        <v>148.04765432868868</v>
      </c>
    </row>
    <row r="7251" spans="2:3" x14ac:dyDescent="0.25">
      <c r="B7251" s="260">
        <v>7188</v>
      </c>
      <c r="C7251" s="259">
        <v>148.40617987157367</v>
      </c>
    </row>
    <row r="7252" spans="2:3" x14ac:dyDescent="0.25">
      <c r="B7252" s="260">
        <v>7189</v>
      </c>
      <c r="C7252" s="259">
        <v>124.5889997788491</v>
      </c>
    </row>
    <row r="7253" spans="2:3" x14ac:dyDescent="0.25">
      <c r="B7253" s="260">
        <v>7190</v>
      </c>
      <c r="C7253" s="259">
        <v>120.99252239232709</v>
      </c>
    </row>
    <row r="7254" spans="2:3" x14ac:dyDescent="0.25">
      <c r="B7254" s="260">
        <v>7191</v>
      </c>
      <c r="C7254" s="259">
        <v>95.194180777406302</v>
      </c>
    </row>
    <row r="7255" spans="2:3" x14ac:dyDescent="0.25">
      <c r="B7255" s="260">
        <v>7192</v>
      </c>
      <c r="C7255" s="259">
        <v>120.48954188282306</v>
      </c>
    </row>
    <row r="7256" spans="2:3" x14ac:dyDescent="0.25">
      <c r="B7256" s="260">
        <v>7193</v>
      </c>
      <c r="C7256" s="259">
        <v>146.79461372408002</v>
      </c>
    </row>
    <row r="7257" spans="2:3" x14ac:dyDescent="0.25">
      <c r="B7257" s="260">
        <v>7194</v>
      </c>
      <c r="C7257" s="259">
        <v>128.00980162711491</v>
      </c>
    </row>
    <row r="7258" spans="2:3" x14ac:dyDescent="0.25">
      <c r="B7258" s="260">
        <v>7195</v>
      </c>
      <c r="C7258" s="259">
        <v>84.420440074421833</v>
      </c>
    </row>
    <row r="7259" spans="2:3" x14ac:dyDescent="0.25">
      <c r="B7259" s="260">
        <v>7196</v>
      </c>
      <c r="C7259" s="259">
        <v>159.29648685507081</v>
      </c>
    </row>
    <row r="7260" spans="2:3" x14ac:dyDescent="0.25">
      <c r="B7260" s="260">
        <v>7197</v>
      </c>
      <c r="C7260" s="259">
        <v>125.37129183870714</v>
      </c>
    </row>
    <row r="7261" spans="2:3" x14ac:dyDescent="0.25">
      <c r="B7261" s="260">
        <v>7198</v>
      </c>
      <c r="C7261" s="259">
        <v>102.99226599777919</v>
      </c>
    </row>
    <row r="7262" spans="2:3" x14ac:dyDescent="0.25">
      <c r="B7262" s="260">
        <v>7199</v>
      </c>
      <c r="C7262" s="259">
        <v>138.88098109669369</v>
      </c>
    </row>
    <row r="7263" spans="2:3" x14ac:dyDescent="0.25">
      <c r="B7263" s="260">
        <v>7200</v>
      </c>
      <c r="C7263" s="259">
        <v>98.646221248604093</v>
      </c>
    </row>
    <row r="7264" spans="2:3" x14ac:dyDescent="0.25">
      <c r="B7264" s="260">
        <v>7201</v>
      </c>
      <c r="C7264" s="259">
        <v>52.754195002929009</v>
      </c>
    </row>
    <row r="7265" spans="2:3" x14ac:dyDescent="0.25">
      <c r="B7265" s="260">
        <v>7202</v>
      </c>
      <c r="C7265" s="259">
        <v>143.17020661486464</v>
      </c>
    </row>
    <row r="7266" spans="2:3" x14ac:dyDescent="0.25">
      <c r="B7266" s="260">
        <v>7203</v>
      </c>
      <c r="C7266" s="259">
        <v>110.19898167693961</v>
      </c>
    </row>
    <row r="7267" spans="2:3" x14ac:dyDescent="0.25">
      <c r="B7267" s="260">
        <v>7204</v>
      </c>
      <c r="C7267" s="259">
        <v>109.7258687747068</v>
      </c>
    </row>
    <row r="7268" spans="2:3" x14ac:dyDescent="0.25">
      <c r="B7268" s="260">
        <v>7205</v>
      </c>
      <c r="C7268" s="259">
        <v>119.59756030032909</v>
      </c>
    </row>
    <row r="7269" spans="2:3" x14ac:dyDescent="0.25">
      <c r="B7269" s="260">
        <v>7206</v>
      </c>
      <c r="C7269" s="259">
        <v>126.9200914339059</v>
      </c>
    </row>
    <row r="7270" spans="2:3" x14ac:dyDescent="0.25">
      <c r="B7270" s="260">
        <v>7207</v>
      </c>
      <c r="C7270" s="259">
        <v>145.17801795028498</v>
      </c>
    </row>
    <row r="7271" spans="2:3" x14ac:dyDescent="0.25">
      <c r="B7271" s="260">
        <v>7208</v>
      </c>
      <c r="C7271" s="259">
        <v>136.5601624567266</v>
      </c>
    </row>
    <row r="7272" spans="2:3" x14ac:dyDescent="0.25">
      <c r="B7272" s="260">
        <v>7209</v>
      </c>
      <c r="C7272" s="259">
        <v>145.89860034146432</v>
      </c>
    </row>
    <row r="7273" spans="2:3" x14ac:dyDescent="0.25">
      <c r="B7273" s="260">
        <v>7210</v>
      </c>
      <c r="C7273" s="259">
        <v>126.11061798792952</v>
      </c>
    </row>
    <row r="7274" spans="2:3" x14ac:dyDescent="0.25">
      <c r="B7274" s="260">
        <v>7211</v>
      </c>
      <c r="C7274" s="259">
        <v>117.85065991193805</v>
      </c>
    </row>
    <row r="7275" spans="2:3" x14ac:dyDescent="0.25">
      <c r="B7275" s="260">
        <v>7212</v>
      </c>
      <c r="C7275" s="259">
        <v>82.423432522892853</v>
      </c>
    </row>
    <row r="7276" spans="2:3" x14ac:dyDescent="0.25">
      <c r="B7276" s="260">
        <v>7213</v>
      </c>
      <c r="C7276" s="259">
        <v>139.71488503204392</v>
      </c>
    </row>
    <row r="7277" spans="2:3" x14ac:dyDescent="0.25">
      <c r="B7277" s="260">
        <v>7214</v>
      </c>
      <c r="C7277" s="259">
        <v>102.76100347950957</v>
      </c>
    </row>
    <row r="7278" spans="2:3" x14ac:dyDescent="0.25">
      <c r="B7278" s="260">
        <v>7215</v>
      </c>
      <c r="C7278" s="259">
        <v>84.409377445121905</v>
      </c>
    </row>
    <row r="7279" spans="2:3" x14ac:dyDescent="0.25">
      <c r="B7279" s="260">
        <v>7216</v>
      </c>
      <c r="C7279" s="259">
        <v>115.33303513561458</v>
      </c>
    </row>
    <row r="7280" spans="2:3" x14ac:dyDescent="0.25">
      <c r="B7280" s="260">
        <v>7217</v>
      </c>
      <c r="C7280" s="259">
        <v>78.924733294974061</v>
      </c>
    </row>
    <row r="7281" spans="2:3" x14ac:dyDescent="0.25">
      <c r="B7281" s="260">
        <v>7218</v>
      </c>
      <c r="C7281" s="259">
        <v>129.71791181753596</v>
      </c>
    </row>
    <row r="7282" spans="2:3" x14ac:dyDescent="0.25">
      <c r="B7282" s="260">
        <v>7219</v>
      </c>
      <c r="C7282" s="259">
        <v>100.31140851461717</v>
      </c>
    </row>
    <row r="7283" spans="2:3" x14ac:dyDescent="0.25">
      <c r="B7283" s="260">
        <v>7220</v>
      </c>
      <c r="C7283" s="259">
        <v>81.842634432374041</v>
      </c>
    </row>
    <row r="7284" spans="2:3" x14ac:dyDescent="0.25">
      <c r="B7284" s="260">
        <v>7221</v>
      </c>
      <c r="C7284" s="259">
        <v>94.666078925763543</v>
      </c>
    </row>
    <row r="7285" spans="2:3" x14ac:dyDescent="0.25">
      <c r="B7285" s="260">
        <v>7222</v>
      </c>
      <c r="C7285" s="259">
        <v>108.31857733725461</v>
      </c>
    </row>
    <row r="7286" spans="2:3" x14ac:dyDescent="0.25">
      <c r="B7286" s="260">
        <v>7223</v>
      </c>
      <c r="C7286" s="259">
        <v>128.33729129042734</v>
      </c>
    </row>
    <row r="7287" spans="2:3" x14ac:dyDescent="0.25">
      <c r="B7287" s="260">
        <v>7224</v>
      </c>
      <c r="C7287" s="259">
        <v>97.804278030411439</v>
      </c>
    </row>
    <row r="7288" spans="2:3" x14ac:dyDescent="0.25">
      <c r="B7288" s="260">
        <v>7225</v>
      </c>
      <c r="C7288" s="259">
        <v>99.240785135920959</v>
      </c>
    </row>
    <row r="7289" spans="2:3" x14ac:dyDescent="0.25">
      <c r="B7289" s="260">
        <v>7226</v>
      </c>
      <c r="C7289" s="259">
        <v>91.491930086313403</v>
      </c>
    </row>
    <row r="7290" spans="2:3" x14ac:dyDescent="0.25">
      <c r="B7290" s="260">
        <v>7227</v>
      </c>
      <c r="C7290" s="259">
        <v>117.64533219248344</v>
      </c>
    </row>
    <row r="7291" spans="2:3" x14ac:dyDescent="0.25">
      <c r="B7291" s="260">
        <v>7228</v>
      </c>
      <c r="C7291" s="259">
        <v>133.17251754840879</v>
      </c>
    </row>
    <row r="7292" spans="2:3" x14ac:dyDescent="0.25">
      <c r="B7292" s="260">
        <v>7229</v>
      </c>
      <c r="C7292" s="259">
        <v>132.48342462345903</v>
      </c>
    </row>
    <row r="7293" spans="2:3" x14ac:dyDescent="0.25">
      <c r="B7293" s="260">
        <v>7230</v>
      </c>
      <c r="C7293" s="259">
        <v>183.9598808828236</v>
      </c>
    </row>
    <row r="7294" spans="2:3" x14ac:dyDescent="0.25">
      <c r="B7294" s="260">
        <v>7231</v>
      </c>
      <c r="C7294" s="259">
        <v>103.43575820742606</v>
      </c>
    </row>
    <row r="7295" spans="2:3" x14ac:dyDescent="0.25">
      <c r="B7295" s="260">
        <v>7232</v>
      </c>
      <c r="C7295" s="259">
        <v>138.73051458505631</v>
      </c>
    </row>
    <row r="7296" spans="2:3" x14ac:dyDescent="0.25">
      <c r="B7296" s="260">
        <v>7233</v>
      </c>
      <c r="C7296" s="259">
        <v>133.64570768206582</v>
      </c>
    </row>
    <row r="7297" spans="2:3" x14ac:dyDescent="0.25">
      <c r="B7297" s="260">
        <v>7234</v>
      </c>
      <c r="C7297" s="259">
        <v>100.16086666793848</v>
      </c>
    </row>
    <row r="7298" spans="2:3" x14ac:dyDescent="0.25">
      <c r="B7298" s="260">
        <v>7235</v>
      </c>
      <c r="C7298" s="259">
        <v>124.16196720152361</v>
      </c>
    </row>
    <row r="7299" spans="2:3" x14ac:dyDescent="0.25">
      <c r="B7299" s="260">
        <v>7236</v>
      </c>
      <c r="C7299" s="259">
        <v>115.03010369722416</v>
      </c>
    </row>
    <row r="7300" spans="2:3" x14ac:dyDescent="0.25">
      <c r="B7300" s="260">
        <v>7237</v>
      </c>
      <c r="C7300" s="259">
        <v>86.993588470928017</v>
      </c>
    </row>
    <row r="7301" spans="2:3" x14ac:dyDescent="0.25">
      <c r="B7301" s="260">
        <v>7238</v>
      </c>
      <c r="C7301" s="259">
        <v>137.52006847564843</v>
      </c>
    </row>
    <row r="7302" spans="2:3" x14ac:dyDescent="0.25">
      <c r="B7302" s="260">
        <v>7239</v>
      </c>
      <c r="C7302" s="259">
        <v>89.290750514578264</v>
      </c>
    </row>
    <row r="7303" spans="2:3" x14ac:dyDescent="0.25">
      <c r="B7303" s="260">
        <v>7240</v>
      </c>
      <c r="C7303" s="259">
        <v>96.541347879752919</v>
      </c>
    </row>
    <row r="7304" spans="2:3" x14ac:dyDescent="0.25">
      <c r="B7304" s="260">
        <v>7241</v>
      </c>
      <c r="C7304" s="259">
        <v>179.6893211934057</v>
      </c>
    </row>
    <row r="7305" spans="2:3" x14ac:dyDescent="0.25">
      <c r="B7305" s="260">
        <v>7242</v>
      </c>
      <c r="C7305" s="259">
        <v>131.33586414008465</v>
      </c>
    </row>
    <row r="7306" spans="2:3" x14ac:dyDescent="0.25">
      <c r="B7306" s="260">
        <v>7243</v>
      </c>
      <c r="C7306" s="259">
        <v>111.98224514119843</v>
      </c>
    </row>
    <row r="7307" spans="2:3" x14ac:dyDescent="0.25">
      <c r="B7307" s="260">
        <v>7244</v>
      </c>
      <c r="C7307" s="259">
        <v>131.786134723267</v>
      </c>
    </row>
    <row r="7308" spans="2:3" x14ac:dyDescent="0.25">
      <c r="B7308" s="260">
        <v>7245</v>
      </c>
      <c r="C7308" s="259">
        <v>87.472457157242076</v>
      </c>
    </row>
    <row r="7309" spans="2:3" x14ac:dyDescent="0.25">
      <c r="B7309" s="260">
        <v>7246</v>
      </c>
      <c r="C7309" s="259">
        <v>116.51799691442747</v>
      </c>
    </row>
    <row r="7310" spans="2:3" x14ac:dyDescent="0.25">
      <c r="B7310" s="260">
        <v>7247</v>
      </c>
      <c r="C7310" s="259">
        <v>99.785970046259209</v>
      </c>
    </row>
    <row r="7311" spans="2:3" x14ac:dyDescent="0.25">
      <c r="B7311" s="260">
        <v>7248</v>
      </c>
      <c r="C7311" s="259">
        <v>135.87414765680302</v>
      </c>
    </row>
    <row r="7312" spans="2:3" x14ac:dyDescent="0.25">
      <c r="B7312" s="260">
        <v>7249</v>
      </c>
      <c r="C7312" s="259">
        <v>81.473141103208874</v>
      </c>
    </row>
    <row r="7313" spans="2:3" x14ac:dyDescent="0.25">
      <c r="B7313" s="260">
        <v>7250</v>
      </c>
      <c r="C7313" s="259">
        <v>119.80416269743689</v>
      </c>
    </row>
    <row r="7314" spans="2:3" x14ac:dyDescent="0.25">
      <c r="B7314" s="260">
        <v>7251</v>
      </c>
      <c r="C7314" s="259">
        <v>138.87770262818887</v>
      </c>
    </row>
    <row r="7315" spans="2:3" x14ac:dyDescent="0.25">
      <c r="B7315" s="260">
        <v>7252</v>
      </c>
      <c r="C7315" s="259">
        <v>91.156115411934991</v>
      </c>
    </row>
    <row r="7316" spans="2:3" x14ac:dyDescent="0.25">
      <c r="B7316" s="260">
        <v>7253</v>
      </c>
      <c r="C7316" s="259">
        <v>113.7053901148512</v>
      </c>
    </row>
    <row r="7317" spans="2:3" x14ac:dyDescent="0.25">
      <c r="B7317" s="260">
        <v>7254</v>
      </c>
      <c r="C7317" s="259">
        <v>143.21307900364576</v>
      </c>
    </row>
    <row r="7318" spans="2:3" x14ac:dyDescent="0.25">
      <c r="B7318" s="260">
        <v>7255</v>
      </c>
      <c r="C7318" s="259">
        <v>100.02870234504735</v>
      </c>
    </row>
    <row r="7319" spans="2:3" x14ac:dyDescent="0.25">
      <c r="B7319" s="260">
        <v>7256</v>
      </c>
      <c r="C7319" s="259">
        <v>161.35213176139027</v>
      </c>
    </row>
    <row r="7320" spans="2:3" x14ac:dyDescent="0.25">
      <c r="B7320" s="260">
        <v>7257</v>
      </c>
      <c r="C7320" s="259">
        <v>97.194651326222015</v>
      </c>
    </row>
    <row r="7321" spans="2:3" x14ac:dyDescent="0.25">
      <c r="B7321" s="260">
        <v>7258</v>
      </c>
      <c r="C7321" s="259">
        <v>87.073908830207145</v>
      </c>
    </row>
    <row r="7322" spans="2:3" x14ac:dyDescent="0.25">
      <c r="B7322" s="260">
        <v>7259</v>
      </c>
      <c r="C7322" s="259">
        <v>106.54742794776521</v>
      </c>
    </row>
    <row r="7323" spans="2:3" x14ac:dyDescent="0.25">
      <c r="B7323" s="260">
        <v>7260</v>
      </c>
      <c r="C7323" s="259">
        <v>91.371952602173877</v>
      </c>
    </row>
    <row r="7324" spans="2:3" x14ac:dyDescent="0.25">
      <c r="B7324" s="260">
        <v>7261</v>
      </c>
      <c r="C7324" s="259">
        <v>117.9102361295275</v>
      </c>
    </row>
    <row r="7325" spans="2:3" x14ac:dyDescent="0.25">
      <c r="B7325" s="260">
        <v>7262</v>
      </c>
      <c r="C7325" s="259">
        <v>136.2277191825961</v>
      </c>
    </row>
    <row r="7326" spans="2:3" x14ac:dyDescent="0.25">
      <c r="B7326" s="260">
        <v>7263</v>
      </c>
      <c r="C7326" s="259">
        <v>163.29908294290334</v>
      </c>
    </row>
    <row r="7327" spans="2:3" x14ac:dyDescent="0.25">
      <c r="B7327" s="260">
        <v>7264</v>
      </c>
      <c r="C7327" s="259">
        <v>122.84685096244495</v>
      </c>
    </row>
    <row r="7328" spans="2:3" x14ac:dyDescent="0.25">
      <c r="B7328" s="260">
        <v>7265</v>
      </c>
      <c r="C7328" s="259">
        <v>91.656575055607448</v>
      </c>
    </row>
    <row r="7329" spans="2:3" x14ac:dyDescent="0.25">
      <c r="B7329" s="260">
        <v>7266</v>
      </c>
      <c r="C7329" s="259">
        <v>114.81394935805699</v>
      </c>
    </row>
    <row r="7330" spans="2:3" x14ac:dyDescent="0.25">
      <c r="B7330" s="260">
        <v>7267</v>
      </c>
      <c r="C7330" s="259">
        <v>130.94687844523918</v>
      </c>
    </row>
    <row r="7331" spans="2:3" x14ac:dyDescent="0.25">
      <c r="B7331" s="260">
        <v>7268</v>
      </c>
      <c r="C7331" s="259">
        <v>114.17928626164817</v>
      </c>
    </row>
    <row r="7332" spans="2:3" x14ac:dyDescent="0.25">
      <c r="B7332" s="260">
        <v>7269</v>
      </c>
      <c r="C7332" s="259">
        <v>110.25798259172187</v>
      </c>
    </row>
    <row r="7333" spans="2:3" x14ac:dyDescent="0.25">
      <c r="B7333" s="260">
        <v>7270</v>
      </c>
      <c r="C7333" s="259">
        <v>117.91384137756508</v>
      </c>
    </row>
    <row r="7334" spans="2:3" x14ac:dyDescent="0.25">
      <c r="B7334" s="260">
        <v>7271</v>
      </c>
      <c r="C7334" s="259">
        <v>126.30650322660375</v>
      </c>
    </row>
    <row r="7335" spans="2:3" x14ac:dyDescent="0.25">
      <c r="B7335" s="260">
        <v>7272</v>
      </c>
      <c r="C7335" s="259">
        <v>91.377909519358852</v>
      </c>
    </row>
    <row r="7336" spans="2:3" x14ac:dyDescent="0.25">
      <c r="B7336" s="260">
        <v>7273</v>
      </c>
      <c r="C7336" s="259">
        <v>120.40178242896923</v>
      </c>
    </row>
    <row r="7337" spans="2:3" x14ac:dyDescent="0.25">
      <c r="B7337" s="260">
        <v>7274</v>
      </c>
      <c r="C7337" s="259">
        <v>173.02494401363651</v>
      </c>
    </row>
    <row r="7338" spans="2:3" x14ac:dyDescent="0.25">
      <c r="B7338" s="260">
        <v>7275</v>
      </c>
      <c r="C7338" s="259">
        <v>143.56010091039039</v>
      </c>
    </row>
    <row r="7339" spans="2:3" x14ac:dyDescent="0.25">
      <c r="B7339" s="260">
        <v>7276</v>
      </c>
      <c r="C7339" s="259">
        <v>80.478878119443067</v>
      </c>
    </row>
    <row r="7340" spans="2:3" x14ac:dyDescent="0.25">
      <c r="B7340" s="260">
        <v>7277</v>
      </c>
      <c r="C7340" s="259">
        <v>174.54015699129394</v>
      </c>
    </row>
    <row r="7341" spans="2:3" x14ac:dyDescent="0.25">
      <c r="B7341" s="260">
        <v>7278</v>
      </c>
      <c r="C7341" s="259">
        <v>86.776496924561428</v>
      </c>
    </row>
    <row r="7342" spans="2:3" x14ac:dyDescent="0.25">
      <c r="B7342" s="260">
        <v>7279</v>
      </c>
      <c r="C7342" s="259">
        <v>129.40034434014606</v>
      </c>
    </row>
    <row r="7343" spans="2:3" x14ac:dyDescent="0.25">
      <c r="B7343" s="260">
        <v>7280</v>
      </c>
      <c r="C7343" s="259">
        <v>120.49545508412035</v>
      </c>
    </row>
    <row r="7344" spans="2:3" x14ac:dyDescent="0.25">
      <c r="B7344" s="260">
        <v>7281</v>
      </c>
      <c r="C7344" s="259">
        <v>144.10776264189576</v>
      </c>
    </row>
    <row r="7345" spans="2:3" x14ac:dyDescent="0.25">
      <c r="B7345" s="260">
        <v>7282</v>
      </c>
      <c r="C7345" s="259">
        <v>141.95090754374706</v>
      </c>
    </row>
    <row r="7346" spans="2:3" x14ac:dyDescent="0.25">
      <c r="B7346" s="260">
        <v>7283</v>
      </c>
      <c r="C7346" s="259">
        <v>129.07977632146131</v>
      </c>
    </row>
    <row r="7347" spans="2:3" x14ac:dyDescent="0.25">
      <c r="B7347" s="260">
        <v>7284</v>
      </c>
      <c r="C7347" s="259">
        <v>128.6499411354965</v>
      </c>
    </row>
    <row r="7348" spans="2:3" x14ac:dyDescent="0.25">
      <c r="B7348" s="260">
        <v>7285</v>
      </c>
      <c r="C7348" s="259">
        <v>146.77663340100358</v>
      </c>
    </row>
    <row r="7349" spans="2:3" x14ac:dyDescent="0.25">
      <c r="B7349" s="260">
        <v>7286</v>
      </c>
      <c r="C7349" s="259">
        <v>85.842180812091343</v>
      </c>
    </row>
    <row r="7350" spans="2:3" x14ac:dyDescent="0.25">
      <c r="B7350" s="260">
        <v>7287</v>
      </c>
      <c r="C7350" s="259">
        <v>63.21141549173057</v>
      </c>
    </row>
    <row r="7351" spans="2:3" x14ac:dyDescent="0.25">
      <c r="B7351" s="260">
        <v>7288</v>
      </c>
      <c r="C7351" s="259">
        <v>107.05865442832982</v>
      </c>
    </row>
    <row r="7352" spans="2:3" x14ac:dyDescent="0.25">
      <c r="B7352" s="260">
        <v>7289</v>
      </c>
      <c r="C7352" s="259">
        <v>130.50912897039916</v>
      </c>
    </row>
    <row r="7353" spans="2:3" x14ac:dyDescent="0.25">
      <c r="B7353" s="260">
        <v>7290</v>
      </c>
      <c r="C7353" s="259">
        <v>138.38484169723841</v>
      </c>
    </row>
    <row r="7354" spans="2:3" x14ac:dyDescent="0.25">
      <c r="B7354" s="260">
        <v>7291</v>
      </c>
      <c r="C7354" s="259">
        <v>88.11633979578599</v>
      </c>
    </row>
    <row r="7355" spans="2:3" x14ac:dyDescent="0.25">
      <c r="B7355" s="260">
        <v>7292</v>
      </c>
      <c r="C7355" s="259">
        <v>143.86549578844944</v>
      </c>
    </row>
    <row r="7356" spans="2:3" x14ac:dyDescent="0.25">
      <c r="B7356" s="260">
        <v>7293</v>
      </c>
      <c r="C7356" s="259">
        <v>98.115438115313538</v>
      </c>
    </row>
    <row r="7357" spans="2:3" x14ac:dyDescent="0.25">
      <c r="B7357" s="260">
        <v>7294</v>
      </c>
      <c r="C7357" s="259">
        <v>83.690197363489787</v>
      </c>
    </row>
    <row r="7358" spans="2:3" x14ac:dyDescent="0.25">
      <c r="B7358" s="260">
        <v>7295</v>
      </c>
      <c r="C7358" s="259">
        <v>109.65417174138958</v>
      </c>
    </row>
    <row r="7359" spans="2:3" x14ac:dyDescent="0.25">
      <c r="B7359" s="260">
        <v>7296</v>
      </c>
      <c r="C7359" s="259">
        <v>149.08320786818362</v>
      </c>
    </row>
    <row r="7360" spans="2:3" x14ac:dyDescent="0.25">
      <c r="B7360" s="260">
        <v>7297</v>
      </c>
      <c r="C7360" s="259">
        <v>119.80468660940225</v>
      </c>
    </row>
    <row r="7361" spans="2:3" x14ac:dyDescent="0.25">
      <c r="B7361" s="260">
        <v>7298</v>
      </c>
      <c r="C7361" s="259">
        <v>99.019916024836618</v>
      </c>
    </row>
    <row r="7362" spans="2:3" x14ac:dyDescent="0.25">
      <c r="B7362" s="260">
        <v>7299</v>
      </c>
      <c r="C7362" s="259">
        <v>116.00442582471463</v>
      </c>
    </row>
    <row r="7363" spans="2:3" x14ac:dyDescent="0.25">
      <c r="B7363" s="260">
        <v>7300</v>
      </c>
      <c r="C7363" s="259">
        <v>68.839109926590766</v>
      </c>
    </row>
    <row r="7364" spans="2:3" x14ac:dyDescent="0.25">
      <c r="B7364" s="260">
        <v>7301</v>
      </c>
      <c r="C7364" s="259">
        <v>123.99493539921693</v>
      </c>
    </row>
    <row r="7365" spans="2:3" x14ac:dyDescent="0.25">
      <c r="B7365" s="260">
        <v>7302</v>
      </c>
      <c r="C7365" s="259">
        <v>145.1903562761176</v>
      </c>
    </row>
    <row r="7366" spans="2:3" x14ac:dyDescent="0.25">
      <c r="B7366" s="260">
        <v>7303</v>
      </c>
      <c r="C7366" s="259">
        <v>123.17814068172028</v>
      </c>
    </row>
    <row r="7367" spans="2:3" x14ac:dyDescent="0.25">
      <c r="B7367" s="260">
        <v>7304</v>
      </c>
      <c r="C7367" s="259">
        <v>106.77063375756208</v>
      </c>
    </row>
    <row r="7368" spans="2:3" x14ac:dyDescent="0.25">
      <c r="B7368" s="260">
        <v>7305</v>
      </c>
      <c r="C7368" s="259">
        <v>122.48574205214231</v>
      </c>
    </row>
    <row r="7369" spans="2:3" x14ac:dyDescent="0.25">
      <c r="B7369" s="260">
        <v>7306</v>
      </c>
      <c r="C7369" s="259">
        <v>108.09673887577085</v>
      </c>
    </row>
    <row r="7370" spans="2:3" x14ac:dyDescent="0.25">
      <c r="B7370" s="260">
        <v>7307</v>
      </c>
      <c r="C7370" s="259">
        <v>107.3398890147908</v>
      </c>
    </row>
    <row r="7371" spans="2:3" x14ac:dyDescent="0.25">
      <c r="B7371" s="260">
        <v>7308</v>
      </c>
      <c r="C7371" s="259">
        <v>76.738020885542852</v>
      </c>
    </row>
    <row r="7372" spans="2:3" x14ac:dyDescent="0.25">
      <c r="B7372" s="260">
        <v>7309</v>
      </c>
      <c r="C7372" s="259">
        <v>140.43636283514783</v>
      </c>
    </row>
    <row r="7373" spans="2:3" x14ac:dyDescent="0.25">
      <c r="B7373" s="260">
        <v>7310</v>
      </c>
      <c r="C7373" s="259">
        <v>124.62313800287394</v>
      </c>
    </row>
    <row r="7374" spans="2:3" x14ac:dyDescent="0.25">
      <c r="B7374" s="260">
        <v>7311</v>
      </c>
      <c r="C7374" s="259">
        <v>91.655041267334013</v>
      </c>
    </row>
    <row r="7375" spans="2:3" x14ac:dyDescent="0.25">
      <c r="B7375" s="260">
        <v>7312</v>
      </c>
      <c r="C7375" s="259">
        <v>112.00769773228703</v>
      </c>
    </row>
    <row r="7376" spans="2:3" x14ac:dyDescent="0.25">
      <c r="B7376" s="260">
        <v>7313</v>
      </c>
      <c r="C7376" s="259">
        <v>129.44142074216748</v>
      </c>
    </row>
    <row r="7377" spans="2:3" x14ac:dyDescent="0.25">
      <c r="B7377" s="260">
        <v>7314</v>
      </c>
      <c r="C7377" s="259">
        <v>147.06148540260438</v>
      </c>
    </row>
    <row r="7378" spans="2:3" x14ac:dyDescent="0.25">
      <c r="B7378" s="260">
        <v>7315</v>
      </c>
      <c r="C7378" s="259">
        <v>110.60626358429271</v>
      </c>
    </row>
    <row r="7379" spans="2:3" x14ac:dyDescent="0.25">
      <c r="B7379" s="260">
        <v>7316</v>
      </c>
      <c r="C7379" s="259">
        <v>100.8497923317795</v>
      </c>
    </row>
    <row r="7380" spans="2:3" x14ac:dyDescent="0.25">
      <c r="B7380" s="260">
        <v>7317</v>
      </c>
      <c r="C7380" s="259">
        <v>151.78442880964508</v>
      </c>
    </row>
    <row r="7381" spans="2:3" x14ac:dyDescent="0.25">
      <c r="B7381" s="260">
        <v>7318</v>
      </c>
      <c r="C7381" s="259">
        <v>111.11568091007979</v>
      </c>
    </row>
    <row r="7382" spans="2:3" x14ac:dyDescent="0.25">
      <c r="B7382" s="260">
        <v>7319</v>
      </c>
      <c r="C7382" s="259">
        <v>117.79356968260562</v>
      </c>
    </row>
    <row r="7383" spans="2:3" x14ac:dyDescent="0.25">
      <c r="B7383" s="260">
        <v>7320</v>
      </c>
      <c r="C7383" s="259">
        <v>112.04248062726955</v>
      </c>
    </row>
    <row r="7384" spans="2:3" x14ac:dyDescent="0.25">
      <c r="B7384" s="260">
        <v>7321</v>
      </c>
      <c r="C7384" s="259">
        <v>87.133449884876711</v>
      </c>
    </row>
    <row r="7385" spans="2:3" x14ac:dyDescent="0.25">
      <c r="B7385" s="260">
        <v>7322</v>
      </c>
      <c r="C7385" s="259">
        <v>146.79111674368534</v>
      </c>
    </row>
    <row r="7386" spans="2:3" x14ac:dyDescent="0.25">
      <c r="B7386" s="260">
        <v>7323</v>
      </c>
      <c r="C7386" s="259">
        <v>93.350695099154123</v>
      </c>
    </row>
    <row r="7387" spans="2:3" x14ac:dyDescent="0.25">
      <c r="B7387" s="260">
        <v>7324</v>
      </c>
      <c r="C7387" s="259">
        <v>40.238138409023662</v>
      </c>
    </row>
    <row r="7388" spans="2:3" x14ac:dyDescent="0.25">
      <c r="B7388" s="260">
        <v>7325</v>
      </c>
      <c r="C7388" s="259">
        <v>157.2619737969307</v>
      </c>
    </row>
    <row r="7389" spans="2:3" x14ac:dyDescent="0.25">
      <c r="B7389" s="260">
        <v>7326</v>
      </c>
      <c r="C7389" s="259">
        <v>92.555882567455967</v>
      </c>
    </row>
    <row r="7390" spans="2:3" x14ac:dyDescent="0.25">
      <c r="B7390" s="260">
        <v>7327</v>
      </c>
      <c r="C7390" s="259">
        <v>119.03949704501234</v>
      </c>
    </row>
    <row r="7391" spans="2:3" x14ac:dyDescent="0.25">
      <c r="B7391" s="260">
        <v>7328</v>
      </c>
      <c r="C7391" s="259">
        <v>126.32796816513819</v>
      </c>
    </row>
    <row r="7392" spans="2:3" x14ac:dyDescent="0.25">
      <c r="B7392" s="260">
        <v>7329</v>
      </c>
      <c r="C7392" s="259">
        <v>99.081008808316639</v>
      </c>
    </row>
    <row r="7393" spans="2:3" x14ac:dyDescent="0.25">
      <c r="B7393" s="260">
        <v>7330</v>
      </c>
      <c r="C7393" s="259">
        <v>155.53153974831764</v>
      </c>
    </row>
    <row r="7394" spans="2:3" x14ac:dyDescent="0.25">
      <c r="B7394" s="260">
        <v>7331</v>
      </c>
      <c r="C7394" s="259">
        <v>112.51736344608352</v>
      </c>
    </row>
    <row r="7395" spans="2:3" x14ac:dyDescent="0.25">
      <c r="B7395" s="260">
        <v>7332</v>
      </c>
      <c r="C7395" s="259">
        <v>93.892348874906645</v>
      </c>
    </row>
    <row r="7396" spans="2:3" x14ac:dyDescent="0.25">
      <c r="B7396" s="260">
        <v>7333</v>
      </c>
      <c r="C7396" s="259">
        <v>133.92696185792909</v>
      </c>
    </row>
    <row r="7397" spans="2:3" x14ac:dyDescent="0.25">
      <c r="B7397" s="260">
        <v>7334</v>
      </c>
      <c r="C7397" s="259">
        <v>117.497834727046</v>
      </c>
    </row>
    <row r="7398" spans="2:3" x14ac:dyDescent="0.25">
      <c r="B7398" s="260">
        <v>7335</v>
      </c>
      <c r="C7398" s="259">
        <v>132.49570600139296</v>
      </c>
    </row>
    <row r="7399" spans="2:3" x14ac:dyDescent="0.25">
      <c r="B7399" s="260">
        <v>7336</v>
      </c>
      <c r="C7399" s="259">
        <v>92.416979105073409</v>
      </c>
    </row>
    <row r="7400" spans="2:3" x14ac:dyDescent="0.25">
      <c r="B7400" s="260">
        <v>7337</v>
      </c>
      <c r="C7400" s="259">
        <v>85.685651769158213</v>
      </c>
    </row>
    <row r="7401" spans="2:3" x14ac:dyDescent="0.25">
      <c r="B7401" s="260">
        <v>7338</v>
      </c>
      <c r="C7401" s="259">
        <v>145.55730063642008</v>
      </c>
    </row>
    <row r="7402" spans="2:3" x14ac:dyDescent="0.25">
      <c r="B7402" s="260">
        <v>7339</v>
      </c>
      <c r="C7402" s="259">
        <v>92.402657377894727</v>
      </c>
    </row>
    <row r="7403" spans="2:3" x14ac:dyDescent="0.25">
      <c r="B7403" s="260">
        <v>7340</v>
      </c>
      <c r="C7403" s="259">
        <v>90.285186591795593</v>
      </c>
    </row>
    <row r="7404" spans="2:3" x14ac:dyDescent="0.25">
      <c r="B7404" s="260">
        <v>7341</v>
      </c>
      <c r="C7404" s="259">
        <v>141.73179970552124</v>
      </c>
    </row>
    <row r="7405" spans="2:3" x14ac:dyDescent="0.25">
      <c r="B7405" s="260">
        <v>7342</v>
      </c>
      <c r="C7405" s="259">
        <v>118.48392967329541</v>
      </c>
    </row>
    <row r="7406" spans="2:3" x14ac:dyDescent="0.25">
      <c r="B7406" s="260">
        <v>7343</v>
      </c>
      <c r="C7406" s="259">
        <v>112.83913505460021</v>
      </c>
    </row>
    <row r="7407" spans="2:3" x14ac:dyDescent="0.25">
      <c r="B7407" s="260">
        <v>7344</v>
      </c>
      <c r="C7407" s="259">
        <v>140.57577624443331</v>
      </c>
    </row>
    <row r="7408" spans="2:3" x14ac:dyDescent="0.25">
      <c r="B7408" s="260">
        <v>7345</v>
      </c>
      <c r="C7408" s="259">
        <v>114.8988234903448</v>
      </c>
    </row>
    <row r="7409" spans="2:3" x14ac:dyDescent="0.25">
      <c r="B7409" s="260">
        <v>7346</v>
      </c>
      <c r="C7409" s="259">
        <v>124.07967364700578</v>
      </c>
    </row>
    <row r="7410" spans="2:3" x14ac:dyDescent="0.25">
      <c r="B7410" s="260">
        <v>7347</v>
      </c>
      <c r="C7410" s="259">
        <v>154.14832304566534</v>
      </c>
    </row>
    <row r="7411" spans="2:3" x14ac:dyDescent="0.25">
      <c r="B7411" s="260">
        <v>7348</v>
      </c>
      <c r="C7411" s="259">
        <v>87.766258125049561</v>
      </c>
    </row>
    <row r="7412" spans="2:3" x14ac:dyDescent="0.25">
      <c r="B7412" s="260">
        <v>7349</v>
      </c>
      <c r="C7412" s="259">
        <v>105.20589761617001</v>
      </c>
    </row>
    <row r="7413" spans="2:3" x14ac:dyDescent="0.25">
      <c r="B7413" s="260">
        <v>7350</v>
      </c>
      <c r="C7413" s="259">
        <v>101.35010287008392</v>
      </c>
    </row>
    <row r="7414" spans="2:3" x14ac:dyDescent="0.25">
      <c r="B7414" s="260">
        <v>7351</v>
      </c>
      <c r="C7414" s="259">
        <v>93.220568009793851</v>
      </c>
    </row>
    <row r="7415" spans="2:3" x14ac:dyDescent="0.25">
      <c r="B7415" s="260">
        <v>7352</v>
      </c>
      <c r="C7415" s="259">
        <v>143.41855394124795</v>
      </c>
    </row>
    <row r="7416" spans="2:3" x14ac:dyDescent="0.25">
      <c r="B7416" s="260">
        <v>7353</v>
      </c>
      <c r="C7416" s="259">
        <v>131.79976469258523</v>
      </c>
    </row>
    <row r="7417" spans="2:3" x14ac:dyDescent="0.25">
      <c r="B7417" s="260">
        <v>7354</v>
      </c>
      <c r="C7417" s="259">
        <v>96.781640816519499</v>
      </c>
    </row>
    <row r="7418" spans="2:3" x14ac:dyDescent="0.25">
      <c r="B7418" s="260">
        <v>7355</v>
      </c>
      <c r="C7418" s="259">
        <v>160.31841763054706</v>
      </c>
    </row>
    <row r="7419" spans="2:3" x14ac:dyDescent="0.25">
      <c r="B7419" s="260">
        <v>7356</v>
      </c>
      <c r="C7419" s="259">
        <v>143.1619732596323</v>
      </c>
    </row>
    <row r="7420" spans="2:3" x14ac:dyDescent="0.25">
      <c r="B7420" s="260">
        <v>7357</v>
      </c>
      <c r="C7420" s="259">
        <v>130.43605120160618</v>
      </c>
    </row>
    <row r="7421" spans="2:3" x14ac:dyDescent="0.25">
      <c r="B7421" s="260">
        <v>7358</v>
      </c>
      <c r="C7421" s="259">
        <v>130.99511379119929</v>
      </c>
    </row>
    <row r="7422" spans="2:3" x14ac:dyDescent="0.25">
      <c r="B7422" s="260">
        <v>7359</v>
      </c>
      <c r="C7422" s="259">
        <v>160.20207216506509</v>
      </c>
    </row>
    <row r="7423" spans="2:3" x14ac:dyDescent="0.25">
      <c r="B7423" s="260">
        <v>7360</v>
      </c>
      <c r="C7423" s="259">
        <v>55.404650875117341</v>
      </c>
    </row>
    <row r="7424" spans="2:3" x14ac:dyDescent="0.25">
      <c r="B7424" s="260">
        <v>7361</v>
      </c>
      <c r="C7424" s="259">
        <v>54.22131510063393</v>
      </c>
    </row>
    <row r="7425" spans="2:3" x14ac:dyDescent="0.25">
      <c r="B7425" s="260">
        <v>7362</v>
      </c>
      <c r="C7425" s="259">
        <v>120.35832264837822</v>
      </c>
    </row>
    <row r="7426" spans="2:3" x14ac:dyDescent="0.25">
      <c r="B7426" s="260">
        <v>7363</v>
      </c>
      <c r="C7426" s="259">
        <v>104.33892740739796</v>
      </c>
    </row>
    <row r="7427" spans="2:3" x14ac:dyDescent="0.25">
      <c r="B7427" s="260">
        <v>7364</v>
      </c>
      <c r="C7427" s="259">
        <v>131.5465183984002</v>
      </c>
    </row>
    <row r="7428" spans="2:3" x14ac:dyDescent="0.25">
      <c r="B7428" s="260">
        <v>7365</v>
      </c>
      <c r="C7428" s="259">
        <v>141.57409650427499</v>
      </c>
    </row>
    <row r="7429" spans="2:3" x14ac:dyDescent="0.25">
      <c r="B7429" s="260">
        <v>7366</v>
      </c>
      <c r="C7429" s="259">
        <v>138.80813578914393</v>
      </c>
    </row>
    <row r="7430" spans="2:3" x14ac:dyDescent="0.25">
      <c r="B7430" s="260">
        <v>7367</v>
      </c>
      <c r="C7430" s="259">
        <v>113.26743947599984</v>
      </c>
    </row>
    <row r="7431" spans="2:3" x14ac:dyDescent="0.25">
      <c r="B7431" s="260">
        <v>7368</v>
      </c>
      <c r="C7431" s="259">
        <v>127.42278473288331</v>
      </c>
    </row>
    <row r="7432" spans="2:3" x14ac:dyDescent="0.25">
      <c r="B7432" s="260">
        <v>7369</v>
      </c>
      <c r="C7432" s="259">
        <v>84.204688393524179</v>
      </c>
    </row>
    <row r="7433" spans="2:3" x14ac:dyDescent="0.25">
      <c r="B7433" s="260">
        <v>7370</v>
      </c>
      <c r="C7433" s="259">
        <v>132.65586240125376</v>
      </c>
    </row>
    <row r="7434" spans="2:3" x14ac:dyDescent="0.25">
      <c r="B7434" s="260">
        <v>7371</v>
      </c>
      <c r="C7434" s="259">
        <v>89.971967646769258</v>
      </c>
    </row>
    <row r="7435" spans="2:3" x14ac:dyDescent="0.25">
      <c r="B7435" s="260">
        <v>7372</v>
      </c>
      <c r="C7435" s="259">
        <v>104.05265126399357</v>
      </c>
    </row>
    <row r="7436" spans="2:3" x14ac:dyDescent="0.25">
      <c r="B7436" s="260">
        <v>7373</v>
      </c>
      <c r="C7436" s="259">
        <v>126.49900984328136</v>
      </c>
    </row>
    <row r="7437" spans="2:3" x14ac:dyDescent="0.25">
      <c r="B7437" s="260">
        <v>7374</v>
      </c>
      <c r="C7437" s="259">
        <v>149.49456470166825</v>
      </c>
    </row>
    <row r="7438" spans="2:3" x14ac:dyDescent="0.25">
      <c r="B7438" s="260">
        <v>7375</v>
      </c>
      <c r="C7438" s="259">
        <v>139.30624837223758</v>
      </c>
    </row>
    <row r="7439" spans="2:3" x14ac:dyDescent="0.25">
      <c r="B7439" s="260">
        <v>7376</v>
      </c>
      <c r="C7439" s="259">
        <v>128.58261652202251</v>
      </c>
    </row>
    <row r="7440" spans="2:3" x14ac:dyDescent="0.25">
      <c r="B7440" s="260">
        <v>7377</v>
      </c>
      <c r="C7440" s="259">
        <v>118.7588964531088</v>
      </c>
    </row>
    <row r="7441" spans="2:3" x14ac:dyDescent="0.25">
      <c r="B7441" s="260">
        <v>7378</v>
      </c>
      <c r="C7441" s="259">
        <v>121.37230676023323</v>
      </c>
    </row>
    <row r="7442" spans="2:3" x14ac:dyDescent="0.25">
      <c r="B7442" s="260">
        <v>7379</v>
      </c>
      <c r="C7442" s="259">
        <v>148.13147603692929</v>
      </c>
    </row>
    <row r="7443" spans="2:3" x14ac:dyDescent="0.25">
      <c r="B7443" s="260">
        <v>7380</v>
      </c>
      <c r="C7443" s="259">
        <v>140.96658138285676</v>
      </c>
    </row>
    <row r="7444" spans="2:3" x14ac:dyDescent="0.25">
      <c r="B7444" s="260">
        <v>7381</v>
      </c>
      <c r="C7444" s="259">
        <v>140.03840008353961</v>
      </c>
    </row>
    <row r="7445" spans="2:3" x14ac:dyDescent="0.25">
      <c r="B7445" s="260">
        <v>7382</v>
      </c>
      <c r="C7445" s="259">
        <v>119.78443360173453</v>
      </c>
    </row>
    <row r="7446" spans="2:3" x14ac:dyDescent="0.25">
      <c r="B7446" s="260">
        <v>7383</v>
      </c>
      <c r="C7446" s="259">
        <v>107.77996141037656</v>
      </c>
    </row>
    <row r="7447" spans="2:3" x14ac:dyDescent="0.25">
      <c r="B7447" s="260">
        <v>7384</v>
      </c>
      <c r="C7447" s="259">
        <v>117.68661112168027</v>
      </c>
    </row>
    <row r="7448" spans="2:3" x14ac:dyDescent="0.25">
      <c r="B7448" s="260">
        <v>7385</v>
      </c>
      <c r="C7448" s="259">
        <v>109.43707405593574</v>
      </c>
    </row>
    <row r="7449" spans="2:3" x14ac:dyDescent="0.25">
      <c r="B7449" s="260">
        <v>7386</v>
      </c>
      <c r="C7449" s="259">
        <v>116.83826886973867</v>
      </c>
    </row>
    <row r="7450" spans="2:3" x14ac:dyDescent="0.25">
      <c r="B7450" s="260">
        <v>7387</v>
      </c>
      <c r="C7450" s="259">
        <v>114.834264243335</v>
      </c>
    </row>
    <row r="7451" spans="2:3" x14ac:dyDescent="0.25">
      <c r="B7451" s="260">
        <v>7388</v>
      </c>
      <c r="C7451" s="259">
        <v>138.89212904915738</v>
      </c>
    </row>
    <row r="7452" spans="2:3" x14ac:dyDescent="0.25">
      <c r="B7452" s="260">
        <v>7389</v>
      </c>
      <c r="C7452" s="259">
        <v>122.09777411173589</v>
      </c>
    </row>
    <row r="7453" spans="2:3" x14ac:dyDescent="0.25">
      <c r="B7453" s="260">
        <v>7390</v>
      </c>
      <c r="C7453" s="259">
        <v>97.98067315058249</v>
      </c>
    </row>
    <row r="7454" spans="2:3" x14ac:dyDescent="0.25">
      <c r="B7454" s="260">
        <v>7391</v>
      </c>
      <c r="C7454" s="259">
        <v>110.734948457032</v>
      </c>
    </row>
    <row r="7455" spans="2:3" x14ac:dyDescent="0.25">
      <c r="B7455" s="260">
        <v>7392</v>
      </c>
      <c r="C7455" s="259">
        <v>134.48326444711537</v>
      </c>
    </row>
    <row r="7456" spans="2:3" x14ac:dyDescent="0.25">
      <c r="B7456" s="260">
        <v>7393</v>
      </c>
      <c r="C7456" s="259">
        <v>138.42922721504976</v>
      </c>
    </row>
    <row r="7457" spans="2:3" x14ac:dyDescent="0.25">
      <c r="B7457" s="260">
        <v>7394</v>
      </c>
      <c r="C7457" s="259">
        <v>127.84411802561709</v>
      </c>
    </row>
    <row r="7458" spans="2:3" x14ac:dyDescent="0.25">
      <c r="B7458" s="260">
        <v>7395</v>
      </c>
      <c r="C7458" s="259">
        <v>121.89435603246756</v>
      </c>
    </row>
    <row r="7459" spans="2:3" x14ac:dyDescent="0.25">
      <c r="B7459" s="260">
        <v>7396</v>
      </c>
      <c r="C7459" s="259">
        <v>124.13060507682728</v>
      </c>
    </row>
    <row r="7460" spans="2:3" x14ac:dyDescent="0.25">
      <c r="B7460" s="260">
        <v>7397</v>
      </c>
      <c r="C7460" s="259">
        <v>122.8129120026672</v>
      </c>
    </row>
    <row r="7461" spans="2:3" x14ac:dyDescent="0.25">
      <c r="B7461" s="260">
        <v>7398</v>
      </c>
      <c r="C7461" s="259">
        <v>92.902864593919873</v>
      </c>
    </row>
    <row r="7462" spans="2:3" x14ac:dyDescent="0.25">
      <c r="B7462" s="260">
        <v>7399</v>
      </c>
      <c r="C7462" s="259">
        <v>116.96950301981815</v>
      </c>
    </row>
    <row r="7463" spans="2:3" x14ac:dyDescent="0.25">
      <c r="B7463" s="260">
        <v>7400</v>
      </c>
      <c r="C7463" s="259">
        <v>101.39164020739281</v>
      </c>
    </row>
    <row r="7464" spans="2:3" x14ac:dyDescent="0.25">
      <c r="B7464" s="260">
        <v>7401</v>
      </c>
      <c r="C7464" s="259">
        <v>150.18123539147985</v>
      </c>
    </row>
    <row r="7465" spans="2:3" x14ac:dyDescent="0.25">
      <c r="B7465" s="260">
        <v>7402</v>
      </c>
      <c r="C7465" s="259">
        <v>83.43898627038979</v>
      </c>
    </row>
    <row r="7466" spans="2:3" x14ac:dyDescent="0.25">
      <c r="B7466" s="260">
        <v>7403</v>
      </c>
      <c r="C7466" s="259">
        <v>171.11450776097388</v>
      </c>
    </row>
    <row r="7467" spans="2:3" x14ac:dyDescent="0.25">
      <c r="B7467" s="260">
        <v>7404</v>
      </c>
      <c r="C7467" s="259">
        <v>101.06902143797333</v>
      </c>
    </row>
    <row r="7468" spans="2:3" x14ac:dyDescent="0.25">
      <c r="B7468" s="260">
        <v>7405</v>
      </c>
      <c r="C7468" s="259">
        <v>116.63174044777222</v>
      </c>
    </row>
    <row r="7469" spans="2:3" x14ac:dyDescent="0.25">
      <c r="B7469" s="260">
        <v>7406</v>
      </c>
      <c r="C7469" s="259">
        <v>120.70858068262193</v>
      </c>
    </row>
    <row r="7470" spans="2:3" x14ac:dyDescent="0.25">
      <c r="B7470" s="260">
        <v>7407</v>
      </c>
      <c r="C7470" s="259">
        <v>121.88447132112765</v>
      </c>
    </row>
    <row r="7471" spans="2:3" x14ac:dyDescent="0.25">
      <c r="B7471" s="260">
        <v>7408</v>
      </c>
      <c r="C7471" s="259">
        <v>119.31861080894801</v>
      </c>
    </row>
    <row r="7472" spans="2:3" x14ac:dyDescent="0.25">
      <c r="B7472" s="260">
        <v>7409</v>
      </c>
      <c r="C7472" s="259">
        <v>93.42448675017053</v>
      </c>
    </row>
    <row r="7473" spans="2:3" x14ac:dyDescent="0.25">
      <c r="B7473" s="260">
        <v>7410</v>
      </c>
      <c r="C7473" s="259">
        <v>123.44324819931454</v>
      </c>
    </row>
    <row r="7474" spans="2:3" x14ac:dyDescent="0.25">
      <c r="B7474" s="260">
        <v>7411</v>
      </c>
      <c r="C7474" s="259">
        <v>152.55694533245338</v>
      </c>
    </row>
    <row r="7475" spans="2:3" x14ac:dyDescent="0.25">
      <c r="B7475" s="260">
        <v>7412</v>
      </c>
      <c r="C7475" s="259">
        <v>112.06809237246415</v>
      </c>
    </row>
    <row r="7476" spans="2:3" x14ac:dyDescent="0.25">
      <c r="B7476" s="260">
        <v>7413</v>
      </c>
      <c r="C7476" s="259">
        <v>125.86257093881818</v>
      </c>
    </row>
    <row r="7477" spans="2:3" x14ac:dyDescent="0.25">
      <c r="B7477" s="260">
        <v>7414</v>
      </c>
      <c r="C7477" s="259">
        <v>179.76343631467893</v>
      </c>
    </row>
    <row r="7478" spans="2:3" x14ac:dyDescent="0.25">
      <c r="B7478" s="260">
        <v>7415</v>
      </c>
      <c r="C7478" s="259">
        <v>77.406619818525627</v>
      </c>
    </row>
    <row r="7479" spans="2:3" x14ac:dyDescent="0.25">
      <c r="B7479" s="260">
        <v>7416</v>
      </c>
      <c r="C7479" s="259">
        <v>119.67304164414391</v>
      </c>
    </row>
    <row r="7480" spans="2:3" x14ac:dyDescent="0.25">
      <c r="B7480" s="260">
        <v>7417</v>
      </c>
      <c r="C7480" s="259">
        <v>105.34964994265923</v>
      </c>
    </row>
    <row r="7481" spans="2:3" x14ac:dyDescent="0.25">
      <c r="B7481" s="260">
        <v>7418</v>
      </c>
      <c r="C7481" s="259">
        <v>73.371356300202933</v>
      </c>
    </row>
    <row r="7482" spans="2:3" x14ac:dyDescent="0.25">
      <c r="B7482" s="260">
        <v>7419</v>
      </c>
      <c r="C7482" s="259">
        <v>105.0176466227895</v>
      </c>
    </row>
    <row r="7483" spans="2:3" x14ac:dyDescent="0.25">
      <c r="B7483" s="260">
        <v>7420</v>
      </c>
      <c r="C7483" s="259">
        <v>107.57236159458409</v>
      </c>
    </row>
    <row r="7484" spans="2:3" x14ac:dyDescent="0.25">
      <c r="B7484" s="260">
        <v>7421</v>
      </c>
      <c r="C7484" s="259">
        <v>81.682583151799548</v>
      </c>
    </row>
    <row r="7485" spans="2:3" x14ac:dyDescent="0.25">
      <c r="B7485" s="260">
        <v>7422</v>
      </c>
      <c r="C7485" s="259">
        <v>149.93102270541192</v>
      </c>
    </row>
    <row r="7486" spans="2:3" x14ac:dyDescent="0.25">
      <c r="B7486" s="260">
        <v>7423</v>
      </c>
      <c r="C7486" s="259">
        <v>97.38616443363199</v>
      </c>
    </row>
    <row r="7487" spans="2:3" x14ac:dyDescent="0.25">
      <c r="B7487" s="260">
        <v>7424</v>
      </c>
      <c r="C7487" s="259">
        <v>96.275296132929242</v>
      </c>
    </row>
    <row r="7488" spans="2:3" x14ac:dyDescent="0.25">
      <c r="B7488" s="260">
        <v>7425</v>
      </c>
      <c r="C7488" s="259">
        <v>74.50654339864721</v>
      </c>
    </row>
    <row r="7489" spans="2:3" x14ac:dyDescent="0.25">
      <c r="B7489" s="260">
        <v>7426</v>
      </c>
      <c r="C7489" s="259">
        <v>114.83136733258713</v>
      </c>
    </row>
    <row r="7490" spans="2:3" x14ac:dyDescent="0.25">
      <c r="B7490" s="260">
        <v>7427</v>
      </c>
      <c r="C7490" s="259">
        <v>144.57398802443885</v>
      </c>
    </row>
    <row r="7491" spans="2:3" x14ac:dyDescent="0.25">
      <c r="B7491" s="260">
        <v>7428</v>
      </c>
      <c r="C7491" s="259">
        <v>91.992766385147334</v>
      </c>
    </row>
    <row r="7492" spans="2:3" x14ac:dyDescent="0.25">
      <c r="B7492" s="260">
        <v>7429</v>
      </c>
      <c r="C7492" s="259">
        <v>94.360744859954309</v>
      </c>
    </row>
    <row r="7493" spans="2:3" x14ac:dyDescent="0.25">
      <c r="B7493" s="260">
        <v>7430</v>
      </c>
      <c r="C7493" s="259">
        <v>128.10705752752116</v>
      </c>
    </row>
    <row r="7494" spans="2:3" x14ac:dyDescent="0.25">
      <c r="B7494" s="260">
        <v>7431</v>
      </c>
      <c r="C7494" s="259">
        <v>124.68810132706032</v>
      </c>
    </row>
    <row r="7495" spans="2:3" x14ac:dyDescent="0.25">
      <c r="B7495" s="260">
        <v>7432</v>
      </c>
      <c r="C7495" s="259">
        <v>124.19856048598471</v>
      </c>
    </row>
    <row r="7496" spans="2:3" x14ac:dyDescent="0.25">
      <c r="B7496" s="260">
        <v>7433</v>
      </c>
      <c r="C7496" s="259">
        <v>143.6903528680904</v>
      </c>
    </row>
    <row r="7497" spans="2:3" x14ac:dyDescent="0.25">
      <c r="B7497" s="260">
        <v>7434</v>
      </c>
      <c r="C7497" s="259">
        <v>138.4911125810778</v>
      </c>
    </row>
    <row r="7498" spans="2:3" x14ac:dyDescent="0.25">
      <c r="B7498" s="260">
        <v>7435</v>
      </c>
      <c r="C7498" s="259">
        <v>166.32143826741952</v>
      </c>
    </row>
    <row r="7499" spans="2:3" x14ac:dyDescent="0.25">
      <c r="B7499" s="260">
        <v>7436</v>
      </c>
      <c r="C7499" s="259">
        <v>142.52235895054145</v>
      </c>
    </row>
    <row r="7500" spans="2:3" x14ac:dyDescent="0.25">
      <c r="B7500" s="260">
        <v>7437</v>
      </c>
      <c r="C7500" s="259">
        <v>113.31832372019683</v>
      </c>
    </row>
    <row r="7501" spans="2:3" x14ac:dyDescent="0.25">
      <c r="B7501" s="260">
        <v>7438</v>
      </c>
      <c r="C7501" s="259">
        <v>105.88312051316696</v>
      </c>
    </row>
    <row r="7502" spans="2:3" x14ac:dyDescent="0.25">
      <c r="B7502" s="260">
        <v>7439</v>
      </c>
      <c r="C7502" s="259">
        <v>123.67724313573039</v>
      </c>
    </row>
    <row r="7503" spans="2:3" x14ac:dyDescent="0.25">
      <c r="B7503" s="260">
        <v>7440</v>
      </c>
      <c r="C7503" s="259">
        <v>130.07153682535954</v>
      </c>
    </row>
    <row r="7504" spans="2:3" x14ac:dyDescent="0.25">
      <c r="B7504" s="260">
        <v>7441</v>
      </c>
      <c r="C7504" s="259">
        <v>132.25352867390896</v>
      </c>
    </row>
    <row r="7505" spans="2:3" x14ac:dyDescent="0.25">
      <c r="B7505" s="260">
        <v>7442</v>
      </c>
      <c r="C7505" s="259">
        <v>113.18705703116552</v>
      </c>
    </row>
    <row r="7506" spans="2:3" x14ac:dyDescent="0.25">
      <c r="B7506" s="260">
        <v>7443</v>
      </c>
      <c r="C7506" s="259">
        <v>116.02342094842616</v>
      </c>
    </row>
    <row r="7507" spans="2:3" x14ac:dyDescent="0.25">
      <c r="B7507" s="260">
        <v>7444</v>
      </c>
      <c r="C7507" s="259">
        <v>130.42478407498587</v>
      </c>
    </row>
    <row r="7508" spans="2:3" x14ac:dyDescent="0.25">
      <c r="B7508" s="260">
        <v>7445</v>
      </c>
      <c r="C7508" s="259">
        <v>112.36708685003539</v>
      </c>
    </row>
    <row r="7509" spans="2:3" x14ac:dyDescent="0.25">
      <c r="B7509" s="260">
        <v>7446</v>
      </c>
      <c r="C7509" s="259">
        <v>152.29665048867216</v>
      </c>
    </row>
    <row r="7510" spans="2:3" x14ac:dyDescent="0.25">
      <c r="B7510" s="260">
        <v>7447</v>
      </c>
      <c r="C7510" s="259">
        <v>167.77472469803101</v>
      </c>
    </row>
    <row r="7511" spans="2:3" x14ac:dyDescent="0.25">
      <c r="B7511" s="260">
        <v>7448</v>
      </c>
      <c r="C7511" s="259">
        <v>151.25841770456415</v>
      </c>
    </row>
    <row r="7512" spans="2:3" x14ac:dyDescent="0.25">
      <c r="B7512" s="260">
        <v>7449</v>
      </c>
      <c r="C7512" s="259">
        <v>105.29297437596129</v>
      </c>
    </row>
    <row r="7513" spans="2:3" x14ac:dyDescent="0.25">
      <c r="B7513" s="260">
        <v>7450</v>
      </c>
      <c r="C7513" s="259">
        <v>93.363655661384243</v>
      </c>
    </row>
    <row r="7514" spans="2:3" x14ac:dyDescent="0.25">
      <c r="B7514" s="260">
        <v>7451</v>
      </c>
      <c r="C7514" s="259">
        <v>107.40481944115429</v>
      </c>
    </row>
    <row r="7515" spans="2:3" x14ac:dyDescent="0.25">
      <c r="B7515" s="260">
        <v>7452</v>
      </c>
      <c r="C7515" s="259">
        <v>132.53507325814363</v>
      </c>
    </row>
    <row r="7516" spans="2:3" x14ac:dyDescent="0.25">
      <c r="B7516" s="260">
        <v>7453</v>
      </c>
      <c r="C7516" s="259">
        <v>129.20826273655737</v>
      </c>
    </row>
    <row r="7517" spans="2:3" x14ac:dyDescent="0.25">
      <c r="B7517" s="260">
        <v>7454</v>
      </c>
      <c r="C7517" s="259">
        <v>93.89170485839918</v>
      </c>
    </row>
    <row r="7518" spans="2:3" x14ac:dyDescent="0.25">
      <c r="B7518" s="260">
        <v>7455</v>
      </c>
      <c r="C7518" s="259">
        <v>101.97757119505454</v>
      </c>
    </row>
    <row r="7519" spans="2:3" x14ac:dyDescent="0.25">
      <c r="B7519" s="260">
        <v>7456</v>
      </c>
      <c r="C7519" s="259">
        <v>131.62419014603822</v>
      </c>
    </row>
    <row r="7520" spans="2:3" x14ac:dyDescent="0.25">
      <c r="B7520" s="260">
        <v>7457</v>
      </c>
      <c r="C7520" s="259">
        <v>104.13901450695961</v>
      </c>
    </row>
    <row r="7521" spans="2:3" x14ac:dyDescent="0.25">
      <c r="B7521" s="260">
        <v>7458</v>
      </c>
      <c r="C7521" s="259">
        <v>115.95442782541782</v>
      </c>
    </row>
    <row r="7522" spans="2:3" x14ac:dyDescent="0.25">
      <c r="B7522" s="260">
        <v>7459</v>
      </c>
      <c r="C7522" s="259">
        <v>107.19730655059837</v>
      </c>
    </row>
    <row r="7523" spans="2:3" x14ac:dyDescent="0.25">
      <c r="B7523" s="260">
        <v>7460</v>
      </c>
      <c r="C7523" s="259">
        <v>106.37111534014409</v>
      </c>
    </row>
    <row r="7524" spans="2:3" x14ac:dyDescent="0.25">
      <c r="B7524" s="260">
        <v>7461</v>
      </c>
      <c r="C7524" s="259">
        <v>163.38732855687005</v>
      </c>
    </row>
    <row r="7525" spans="2:3" x14ac:dyDescent="0.25">
      <c r="B7525" s="260">
        <v>7462</v>
      </c>
      <c r="C7525" s="259">
        <v>130.87135258613884</v>
      </c>
    </row>
    <row r="7526" spans="2:3" x14ac:dyDescent="0.25">
      <c r="B7526" s="260">
        <v>7463</v>
      </c>
      <c r="C7526" s="259">
        <v>102.11456526910244</v>
      </c>
    </row>
    <row r="7527" spans="2:3" x14ac:dyDescent="0.25">
      <c r="B7527" s="260">
        <v>7464</v>
      </c>
      <c r="C7527" s="259">
        <v>163.22425364773881</v>
      </c>
    </row>
    <row r="7528" spans="2:3" x14ac:dyDescent="0.25">
      <c r="B7528" s="260">
        <v>7465</v>
      </c>
      <c r="C7528" s="259">
        <v>130.46977470158376</v>
      </c>
    </row>
    <row r="7529" spans="2:3" x14ac:dyDescent="0.25">
      <c r="B7529" s="260">
        <v>7466</v>
      </c>
      <c r="C7529" s="259">
        <v>108.96932622880557</v>
      </c>
    </row>
    <row r="7530" spans="2:3" x14ac:dyDescent="0.25">
      <c r="B7530" s="260">
        <v>7467</v>
      </c>
      <c r="C7530" s="259">
        <v>112.62774969607283</v>
      </c>
    </row>
    <row r="7531" spans="2:3" x14ac:dyDescent="0.25">
      <c r="B7531" s="260">
        <v>7468</v>
      </c>
      <c r="C7531" s="259">
        <v>109.86433949667453</v>
      </c>
    </row>
    <row r="7532" spans="2:3" x14ac:dyDescent="0.25">
      <c r="B7532" s="260">
        <v>7469</v>
      </c>
      <c r="C7532" s="259">
        <v>108.40452861586134</v>
      </c>
    </row>
    <row r="7533" spans="2:3" x14ac:dyDescent="0.25">
      <c r="B7533" s="260">
        <v>7470</v>
      </c>
      <c r="C7533" s="259">
        <v>130.49867000405743</v>
      </c>
    </row>
    <row r="7534" spans="2:3" x14ac:dyDescent="0.25">
      <c r="B7534" s="260">
        <v>7471</v>
      </c>
      <c r="C7534" s="259">
        <v>47.500396744638948</v>
      </c>
    </row>
    <row r="7535" spans="2:3" x14ac:dyDescent="0.25">
      <c r="B7535" s="260">
        <v>7472</v>
      </c>
      <c r="C7535" s="259">
        <v>106.43569458057272</v>
      </c>
    </row>
    <row r="7536" spans="2:3" x14ac:dyDescent="0.25">
      <c r="B7536" s="260">
        <v>7473</v>
      </c>
      <c r="C7536" s="259">
        <v>123.6509064252201</v>
      </c>
    </row>
    <row r="7537" spans="2:3" x14ac:dyDescent="0.25">
      <c r="B7537" s="260">
        <v>7474</v>
      </c>
      <c r="C7537" s="259">
        <v>189.46440800069183</v>
      </c>
    </row>
    <row r="7538" spans="2:3" x14ac:dyDescent="0.25">
      <c r="B7538" s="260">
        <v>7475</v>
      </c>
      <c r="C7538" s="259">
        <v>118.17728105755869</v>
      </c>
    </row>
    <row r="7539" spans="2:3" x14ac:dyDescent="0.25">
      <c r="B7539" s="260">
        <v>7476</v>
      </c>
      <c r="C7539" s="259">
        <v>143.27226161524283</v>
      </c>
    </row>
    <row r="7540" spans="2:3" x14ac:dyDescent="0.25">
      <c r="B7540" s="260">
        <v>7477</v>
      </c>
      <c r="C7540" s="259">
        <v>114.65493896957673</v>
      </c>
    </row>
    <row r="7541" spans="2:3" x14ac:dyDescent="0.25">
      <c r="B7541" s="260">
        <v>7478</v>
      </c>
      <c r="C7541" s="259">
        <v>102.45267220786279</v>
      </c>
    </row>
    <row r="7542" spans="2:3" x14ac:dyDescent="0.25">
      <c r="B7542" s="260">
        <v>7479</v>
      </c>
      <c r="C7542" s="259">
        <v>112.72472107013689</v>
      </c>
    </row>
    <row r="7543" spans="2:3" x14ac:dyDescent="0.25">
      <c r="B7543" s="260">
        <v>7480</v>
      </c>
      <c r="C7543" s="259">
        <v>119.31265940161106</v>
      </c>
    </row>
    <row r="7544" spans="2:3" x14ac:dyDescent="0.25">
      <c r="B7544" s="260">
        <v>7481</v>
      </c>
      <c r="C7544" s="259">
        <v>142.48952050350792</v>
      </c>
    </row>
    <row r="7545" spans="2:3" x14ac:dyDescent="0.25">
      <c r="B7545" s="260">
        <v>7482</v>
      </c>
      <c r="C7545" s="259">
        <v>79.660327814745244</v>
      </c>
    </row>
    <row r="7546" spans="2:3" x14ac:dyDescent="0.25">
      <c r="B7546" s="260">
        <v>7483</v>
      </c>
      <c r="C7546" s="259">
        <v>119.4642603453003</v>
      </c>
    </row>
    <row r="7547" spans="2:3" x14ac:dyDescent="0.25">
      <c r="B7547" s="260">
        <v>7484</v>
      </c>
      <c r="C7547" s="259">
        <v>103.47972729664795</v>
      </c>
    </row>
    <row r="7548" spans="2:3" x14ac:dyDescent="0.25">
      <c r="B7548" s="260">
        <v>7485</v>
      </c>
      <c r="C7548" s="259">
        <v>81.351309492822693</v>
      </c>
    </row>
    <row r="7549" spans="2:3" x14ac:dyDescent="0.25">
      <c r="B7549" s="260">
        <v>7486</v>
      </c>
      <c r="C7549" s="259">
        <v>163.18862380523694</v>
      </c>
    </row>
    <row r="7550" spans="2:3" x14ac:dyDescent="0.25">
      <c r="B7550" s="260">
        <v>7487</v>
      </c>
      <c r="C7550" s="259">
        <v>105.49981938656053</v>
      </c>
    </row>
    <row r="7551" spans="2:3" x14ac:dyDescent="0.25">
      <c r="B7551" s="260">
        <v>7488</v>
      </c>
      <c r="C7551" s="259">
        <v>105.62108533270688</v>
      </c>
    </row>
    <row r="7552" spans="2:3" x14ac:dyDescent="0.25">
      <c r="B7552" s="260">
        <v>7489</v>
      </c>
      <c r="C7552" s="259">
        <v>70.548461452404027</v>
      </c>
    </row>
    <row r="7553" spans="2:3" x14ac:dyDescent="0.25">
      <c r="B7553" s="260">
        <v>7490</v>
      </c>
      <c r="C7553" s="259">
        <v>155.81222072276552</v>
      </c>
    </row>
    <row r="7554" spans="2:3" x14ac:dyDescent="0.25">
      <c r="B7554" s="260">
        <v>7491</v>
      </c>
      <c r="C7554" s="259">
        <v>123.11418855528467</v>
      </c>
    </row>
    <row r="7555" spans="2:3" x14ac:dyDescent="0.25">
      <c r="B7555" s="260">
        <v>7492</v>
      </c>
      <c r="C7555" s="259">
        <v>85.043244276481431</v>
      </c>
    </row>
    <row r="7556" spans="2:3" x14ac:dyDescent="0.25">
      <c r="B7556" s="260">
        <v>7493</v>
      </c>
      <c r="C7556" s="259">
        <v>116.0152443046729</v>
      </c>
    </row>
    <row r="7557" spans="2:3" x14ac:dyDescent="0.25">
      <c r="B7557" s="260">
        <v>7494</v>
      </c>
      <c r="C7557" s="259">
        <v>121.10921407674542</v>
      </c>
    </row>
    <row r="7558" spans="2:3" x14ac:dyDescent="0.25">
      <c r="B7558" s="260">
        <v>7495</v>
      </c>
      <c r="C7558" s="259">
        <v>130.4288634603563</v>
      </c>
    </row>
    <row r="7559" spans="2:3" x14ac:dyDescent="0.25">
      <c r="B7559" s="260">
        <v>7496</v>
      </c>
      <c r="C7559" s="259">
        <v>107.97679179287954</v>
      </c>
    </row>
    <row r="7560" spans="2:3" x14ac:dyDescent="0.25">
      <c r="B7560" s="260">
        <v>7497</v>
      </c>
      <c r="C7560" s="259">
        <v>142.05717894657553</v>
      </c>
    </row>
    <row r="7561" spans="2:3" x14ac:dyDescent="0.25">
      <c r="B7561" s="260">
        <v>7498</v>
      </c>
      <c r="C7561" s="259">
        <v>103.54788960909799</v>
      </c>
    </row>
    <row r="7562" spans="2:3" x14ac:dyDescent="0.25">
      <c r="B7562" s="260">
        <v>7499</v>
      </c>
      <c r="C7562" s="259">
        <v>97.599369195560783</v>
      </c>
    </row>
    <row r="7563" spans="2:3" x14ac:dyDescent="0.25">
      <c r="B7563" s="260">
        <v>7500</v>
      </c>
      <c r="C7563" s="259">
        <v>155.59137683722503</v>
      </c>
    </row>
    <row r="7564" spans="2:3" x14ac:dyDescent="0.25">
      <c r="B7564" s="260">
        <v>7501</v>
      </c>
      <c r="C7564" s="259">
        <v>122.41685350582122</v>
      </c>
    </row>
    <row r="7565" spans="2:3" x14ac:dyDescent="0.25">
      <c r="B7565" s="260">
        <v>7502</v>
      </c>
      <c r="C7565" s="259">
        <v>151.19454416075001</v>
      </c>
    </row>
    <row r="7566" spans="2:3" x14ac:dyDescent="0.25">
      <c r="B7566" s="260">
        <v>7503</v>
      </c>
      <c r="C7566" s="259">
        <v>92.856997917269609</v>
      </c>
    </row>
    <row r="7567" spans="2:3" x14ac:dyDescent="0.25">
      <c r="B7567" s="260">
        <v>7504</v>
      </c>
      <c r="C7567" s="259">
        <v>109.92749972711694</v>
      </c>
    </row>
    <row r="7568" spans="2:3" x14ac:dyDescent="0.25">
      <c r="B7568" s="260">
        <v>7505</v>
      </c>
      <c r="C7568" s="259">
        <v>123.89734687837226</v>
      </c>
    </row>
    <row r="7569" spans="2:3" x14ac:dyDescent="0.25">
      <c r="B7569" s="260">
        <v>7506</v>
      </c>
      <c r="C7569" s="259">
        <v>118.79077210060366</v>
      </c>
    </row>
    <row r="7570" spans="2:3" x14ac:dyDescent="0.25">
      <c r="B7570" s="260">
        <v>7507</v>
      </c>
      <c r="C7570" s="259">
        <v>80.558643087906177</v>
      </c>
    </row>
    <row r="7571" spans="2:3" x14ac:dyDescent="0.25">
      <c r="B7571" s="260">
        <v>7508</v>
      </c>
      <c r="C7571" s="259">
        <v>100.82220123666154</v>
      </c>
    </row>
    <row r="7572" spans="2:3" x14ac:dyDescent="0.25">
      <c r="B7572" s="260">
        <v>7509</v>
      </c>
      <c r="C7572" s="259">
        <v>87.717736654355406</v>
      </c>
    </row>
    <row r="7573" spans="2:3" x14ac:dyDescent="0.25">
      <c r="B7573" s="260">
        <v>7510</v>
      </c>
      <c r="C7573" s="259">
        <v>116.47081805338865</v>
      </c>
    </row>
    <row r="7574" spans="2:3" x14ac:dyDescent="0.25">
      <c r="B7574" s="260">
        <v>7511</v>
      </c>
      <c r="C7574" s="259">
        <v>140.55461099898881</v>
      </c>
    </row>
    <row r="7575" spans="2:3" x14ac:dyDescent="0.25">
      <c r="B7575" s="260">
        <v>7512</v>
      </c>
      <c r="C7575" s="259">
        <v>68.450482848349466</v>
      </c>
    </row>
    <row r="7576" spans="2:3" x14ac:dyDescent="0.25">
      <c r="B7576" s="260">
        <v>7513</v>
      </c>
      <c r="C7576" s="259">
        <v>90.184679750546152</v>
      </c>
    </row>
    <row r="7577" spans="2:3" x14ac:dyDescent="0.25">
      <c r="B7577" s="260">
        <v>7514</v>
      </c>
      <c r="C7577" s="259">
        <v>70.832926489562823</v>
      </c>
    </row>
    <row r="7578" spans="2:3" x14ac:dyDescent="0.25">
      <c r="B7578" s="260">
        <v>7515</v>
      </c>
      <c r="C7578" s="259">
        <v>101.33478709772243</v>
      </c>
    </row>
    <row r="7579" spans="2:3" x14ac:dyDescent="0.25">
      <c r="B7579" s="260">
        <v>7516</v>
      </c>
      <c r="C7579" s="259">
        <v>111.34290370209723</v>
      </c>
    </row>
    <row r="7580" spans="2:3" x14ac:dyDescent="0.25">
      <c r="B7580" s="260">
        <v>7517</v>
      </c>
      <c r="C7580" s="259">
        <v>149.24775015464246</v>
      </c>
    </row>
    <row r="7581" spans="2:3" x14ac:dyDescent="0.25">
      <c r="B7581" s="260">
        <v>7518</v>
      </c>
      <c r="C7581" s="259">
        <v>140.02477210865635</v>
      </c>
    </row>
    <row r="7582" spans="2:3" x14ac:dyDescent="0.25">
      <c r="B7582" s="260">
        <v>7519</v>
      </c>
      <c r="C7582" s="259">
        <v>91.432357615142308</v>
      </c>
    </row>
    <row r="7583" spans="2:3" x14ac:dyDescent="0.25">
      <c r="B7583" s="260">
        <v>7520</v>
      </c>
      <c r="C7583" s="259">
        <v>88.539113039082594</v>
      </c>
    </row>
    <row r="7584" spans="2:3" x14ac:dyDescent="0.25">
      <c r="B7584" s="260">
        <v>7521</v>
      </c>
      <c r="C7584" s="259">
        <v>86.312606229263167</v>
      </c>
    </row>
    <row r="7585" spans="2:3" x14ac:dyDescent="0.25">
      <c r="B7585" s="260">
        <v>7522</v>
      </c>
      <c r="C7585" s="259">
        <v>108.97831786735333</v>
      </c>
    </row>
    <row r="7586" spans="2:3" x14ac:dyDescent="0.25">
      <c r="B7586" s="260">
        <v>7523</v>
      </c>
      <c r="C7586" s="259">
        <v>114.58262384998872</v>
      </c>
    </row>
    <row r="7587" spans="2:3" x14ac:dyDescent="0.25">
      <c r="B7587" s="260">
        <v>7524</v>
      </c>
      <c r="C7587" s="259">
        <v>91.104792775253912</v>
      </c>
    </row>
    <row r="7588" spans="2:3" x14ac:dyDescent="0.25">
      <c r="B7588" s="260">
        <v>7525</v>
      </c>
      <c r="C7588" s="259">
        <v>91.858412443763712</v>
      </c>
    </row>
    <row r="7589" spans="2:3" x14ac:dyDescent="0.25">
      <c r="B7589" s="260">
        <v>7526</v>
      </c>
      <c r="C7589" s="259">
        <v>108.43081019399317</v>
      </c>
    </row>
    <row r="7590" spans="2:3" x14ac:dyDescent="0.25">
      <c r="B7590" s="260">
        <v>7527</v>
      </c>
      <c r="C7590" s="259">
        <v>162.82263747354742</v>
      </c>
    </row>
    <row r="7591" spans="2:3" x14ac:dyDescent="0.25">
      <c r="B7591" s="260">
        <v>7528</v>
      </c>
      <c r="C7591" s="259">
        <v>95.7538773934902</v>
      </c>
    </row>
    <row r="7592" spans="2:3" x14ac:dyDescent="0.25">
      <c r="B7592" s="260">
        <v>7529</v>
      </c>
      <c r="C7592" s="259">
        <v>113.22712929832788</v>
      </c>
    </row>
    <row r="7593" spans="2:3" x14ac:dyDescent="0.25">
      <c r="B7593" s="260">
        <v>7530</v>
      </c>
      <c r="C7593" s="259">
        <v>134.19499324836588</v>
      </c>
    </row>
    <row r="7594" spans="2:3" x14ac:dyDescent="0.25">
      <c r="B7594" s="260">
        <v>7531</v>
      </c>
      <c r="C7594" s="259">
        <v>120.97908853010334</v>
      </c>
    </row>
    <row r="7595" spans="2:3" x14ac:dyDescent="0.25">
      <c r="B7595" s="260">
        <v>7532</v>
      </c>
      <c r="C7595" s="259">
        <v>128.64691092570098</v>
      </c>
    </row>
    <row r="7596" spans="2:3" x14ac:dyDescent="0.25">
      <c r="B7596" s="260">
        <v>7533</v>
      </c>
      <c r="C7596" s="259">
        <v>118.33784422460461</v>
      </c>
    </row>
    <row r="7597" spans="2:3" x14ac:dyDescent="0.25">
      <c r="B7597" s="260">
        <v>7534</v>
      </c>
      <c r="C7597" s="259">
        <v>133.17090063433886</v>
      </c>
    </row>
    <row r="7598" spans="2:3" x14ac:dyDescent="0.25">
      <c r="B7598" s="260">
        <v>7535</v>
      </c>
      <c r="C7598" s="259">
        <v>104.96879106702355</v>
      </c>
    </row>
    <row r="7599" spans="2:3" x14ac:dyDescent="0.25">
      <c r="B7599" s="260">
        <v>7536</v>
      </c>
      <c r="C7599" s="259">
        <v>112.80730023172937</v>
      </c>
    </row>
    <row r="7600" spans="2:3" x14ac:dyDescent="0.25">
      <c r="B7600" s="260">
        <v>7537</v>
      </c>
      <c r="C7600" s="259">
        <v>86.621929673443432</v>
      </c>
    </row>
    <row r="7601" spans="2:3" x14ac:dyDescent="0.25">
      <c r="B7601" s="260">
        <v>7538</v>
      </c>
      <c r="C7601" s="259">
        <v>105.10325842383315</v>
      </c>
    </row>
    <row r="7602" spans="2:3" x14ac:dyDescent="0.25">
      <c r="B7602" s="260">
        <v>7539</v>
      </c>
      <c r="C7602" s="259">
        <v>91.404023500302543</v>
      </c>
    </row>
    <row r="7603" spans="2:3" x14ac:dyDescent="0.25">
      <c r="B7603" s="260">
        <v>7540</v>
      </c>
      <c r="C7603" s="259">
        <v>125.18990169452476</v>
      </c>
    </row>
    <row r="7604" spans="2:3" x14ac:dyDescent="0.25">
      <c r="B7604" s="260">
        <v>7541</v>
      </c>
      <c r="C7604" s="259">
        <v>139.24301457022696</v>
      </c>
    </row>
    <row r="7605" spans="2:3" x14ac:dyDescent="0.25">
      <c r="B7605" s="260">
        <v>7542</v>
      </c>
      <c r="C7605" s="259">
        <v>158.41713229925736</v>
      </c>
    </row>
    <row r="7606" spans="2:3" x14ac:dyDescent="0.25">
      <c r="B7606" s="260">
        <v>7543</v>
      </c>
      <c r="C7606" s="259">
        <v>98.473602059141257</v>
      </c>
    </row>
    <row r="7607" spans="2:3" x14ac:dyDescent="0.25">
      <c r="B7607" s="260">
        <v>7544</v>
      </c>
      <c r="C7607" s="259">
        <v>124.43593142397117</v>
      </c>
    </row>
    <row r="7608" spans="2:3" x14ac:dyDescent="0.25">
      <c r="B7608" s="260">
        <v>7545</v>
      </c>
      <c r="C7608" s="259">
        <v>128.32682894381813</v>
      </c>
    </row>
    <row r="7609" spans="2:3" x14ac:dyDescent="0.25">
      <c r="B7609" s="260">
        <v>7546</v>
      </c>
      <c r="C7609" s="259">
        <v>107.06590021633754</v>
      </c>
    </row>
    <row r="7610" spans="2:3" x14ac:dyDescent="0.25">
      <c r="B7610" s="260">
        <v>7547</v>
      </c>
      <c r="C7610" s="259">
        <v>146.85586585877454</v>
      </c>
    </row>
    <row r="7611" spans="2:3" x14ac:dyDescent="0.25">
      <c r="B7611" s="260">
        <v>7548</v>
      </c>
      <c r="C7611" s="259">
        <v>103.37471405298831</v>
      </c>
    </row>
    <row r="7612" spans="2:3" x14ac:dyDescent="0.25">
      <c r="B7612" s="260">
        <v>7549</v>
      </c>
      <c r="C7612" s="259">
        <v>115.6725155744969</v>
      </c>
    </row>
    <row r="7613" spans="2:3" x14ac:dyDescent="0.25">
      <c r="B7613" s="260">
        <v>7550</v>
      </c>
      <c r="C7613" s="259">
        <v>120.89536599852084</v>
      </c>
    </row>
    <row r="7614" spans="2:3" x14ac:dyDescent="0.25">
      <c r="B7614" s="260">
        <v>7551</v>
      </c>
      <c r="C7614" s="259">
        <v>112.19909270325219</v>
      </c>
    </row>
    <row r="7615" spans="2:3" x14ac:dyDescent="0.25">
      <c r="B7615" s="260">
        <v>7552</v>
      </c>
      <c r="C7615" s="259">
        <v>101.71004754733718</v>
      </c>
    </row>
    <row r="7616" spans="2:3" x14ac:dyDescent="0.25">
      <c r="B7616" s="260">
        <v>7553</v>
      </c>
      <c r="C7616" s="259">
        <v>122.5225309442924</v>
      </c>
    </row>
    <row r="7617" spans="2:3" x14ac:dyDescent="0.25">
      <c r="B7617" s="260">
        <v>7554</v>
      </c>
      <c r="C7617" s="259">
        <v>115.20278792352084</v>
      </c>
    </row>
    <row r="7618" spans="2:3" x14ac:dyDescent="0.25">
      <c r="B7618" s="260">
        <v>7555</v>
      </c>
      <c r="C7618" s="259">
        <v>113.45327912933242</v>
      </c>
    </row>
    <row r="7619" spans="2:3" x14ac:dyDescent="0.25">
      <c r="B7619" s="260">
        <v>7556</v>
      </c>
      <c r="C7619" s="259">
        <v>132.12624924553714</v>
      </c>
    </row>
    <row r="7620" spans="2:3" x14ac:dyDescent="0.25">
      <c r="B7620" s="260">
        <v>7557</v>
      </c>
      <c r="C7620" s="259">
        <v>57.650853884706294</v>
      </c>
    </row>
    <row r="7621" spans="2:3" x14ac:dyDescent="0.25">
      <c r="B7621" s="260">
        <v>7558</v>
      </c>
      <c r="C7621" s="259">
        <v>110.78612710766055</v>
      </c>
    </row>
    <row r="7622" spans="2:3" x14ac:dyDescent="0.25">
      <c r="B7622" s="260">
        <v>7559</v>
      </c>
      <c r="C7622" s="259">
        <v>141.92246630066768</v>
      </c>
    </row>
    <row r="7623" spans="2:3" x14ac:dyDescent="0.25">
      <c r="B7623" s="260">
        <v>7560</v>
      </c>
      <c r="C7623" s="259">
        <v>155.81108493002947</v>
      </c>
    </row>
    <row r="7624" spans="2:3" x14ac:dyDescent="0.25">
      <c r="B7624" s="260">
        <v>7561</v>
      </c>
      <c r="C7624" s="259">
        <v>112.80267993843449</v>
      </c>
    </row>
    <row r="7625" spans="2:3" x14ac:dyDescent="0.25">
      <c r="B7625" s="260">
        <v>7562</v>
      </c>
      <c r="C7625" s="259">
        <v>119.89245639685294</v>
      </c>
    </row>
    <row r="7626" spans="2:3" x14ac:dyDescent="0.25">
      <c r="B7626" s="260">
        <v>7563</v>
      </c>
      <c r="C7626" s="259">
        <v>66.876294783452565</v>
      </c>
    </row>
    <row r="7627" spans="2:3" x14ac:dyDescent="0.25">
      <c r="B7627" s="260">
        <v>7564</v>
      </c>
      <c r="C7627" s="259">
        <v>132.61760734330878</v>
      </c>
    </row>
    <row r="7628" spans="2:3" x14ac:dyDescent="0.25">
      <c r="B7628" s="260">
        <v>7565</v>
      </c>
      <c r="C7628" s="259">
        <v>117.00878408734896</v>
      </c>
    </row>
    <row r="7629" spans="2:3" x14ac:dyDescent="0.25">
      <c r="B7629" s="260">
        <v>7566</v>
      </c>
      <c r="C7629" s="259">
        <v>95.78145314326386</v>
      </c>
    </row>
    <row r="7630" spans="2:3" x14ac:dyDescent="0.25">
      <c r="B7630" s="260">
        <v>7567</v>
      </c>
      <c r="C7630" s="259">
        <v>137.63333298269964</v>
      </c>
    </row>
    <row r="7631" spans="2:3" x14ac:dyDescent="0.25">
      <c r="B7631" s="260">
        <v>7568</v>
      </c>
      <c r="C7631" s="259">
        <v>152.56903188462269</v>
      </c>
    </row>
    <row r="7632" spans="2:3" x14ac:dyDescent="0.25">
      <c r="B7632" s="260">
        <v>7569</v>
      </c>
      <c r="C7632" s="259">
        <v>123.53541246350557</v>
      </c>
    </row>
    <row r="7633" spans="2:3" x14ac:dyDescent="0.25">
      <c r="B7633" s="260">
        <v>7570</v>
      </c>
      <c r="C7633" s="259">
        <v>157.20945963962237</v>
      </c>
    </row>
    <row r="7634" spans="2:3" x14ac:dyDescent="0.25">
      <c r="B7634" s="260">
        <v>7571</v>
      </c>
      <c r="C7634" s="259">
        <v>94.427071339777953</v>
      </c>
    </row>
    <row r="7635" spans="2:3" x14ac:dyDescent="0.25">
      <c r="B7635" s="260">
        <v>7572</v>
      </c>
      <c r="C7635" s="259">
        <v>96.630779632948986</v>
      </c>
    </row>
    <row r="7636" spans="2:3" x14ac:dyDescent="0.25">
      <c r="B7636" s="260">
        <v>7573</v>
      </c>
      <c r="C7636" s="259">
        <v>116.57101939269216</v>
      </c>
    </row>
    <row r="7637" spans="2:3" x14ac:dyDescent="0.25">
      <c r="B7637" s="260">
        <v>7574</v>
      </c>
      <c r="C7637" s="259">
        <v>69.180055876061331</v>
      </c>
    </row>
    <row r="7638" spans="2:3" x14ac:dyDescent="0.25">
      <c r="B7638" s="260">
        <v>7575</v>
      </c>
      <c r="C7638" s="259">
        <v>128.86527582127076</v>
      </c>
    </row>
    <row r="7639" spans="2:3" x14ac:dyDescent="0.25">
      <c r="B7639" s="260">
        <v>7576</v>
      </c>
      <c r="C7639" s="259">
        <v>145.86543798242838</v>
      </c>
    </row>
    <row r="7640" spans="2:3" x14ac:dyDescent="0.25">
      <c r="B7640" s="260">
        <v>7577</v>
      </c>
      <c r="C7640" s="259">
        <v>81.338134336986585</v>
      </c>
    </row>
    <row r="7641" spans="2:3" x14ac:dyDescent="0.25">
      <c r="B7641" s="260">
        <v>7578</v>
      </c>
      <c r="C7641" s="259">
        <v>121.68877409185228</v>
      </c>
    </row>
    <row r="7642" spans="2:3" x14ac:dyDescent="0.25">
      <c r="B7642" s="260">
        <v>7579</v>
      </c>
      <c r="C7642" s="259">
        <v>96.911652546058619</v>
      </c>
    </row>
    <row r="7643" spans="2:3" x14ac:dyDescent="0.25">
      <c r="B7643" s="260">
        <v>7580</v>
      </c>
      <c r="C7643" s="259">
        <v>100.95544833109959</v>
      </c>
    </row>
    <row r="7644" spans="2:3" x14ac:dyDescent="0.25">
      <c r="B7644" s="260">
        <v>7581</v>
      </c>
      <c r="C7644" s="259">
        <v>124.11515510492326</v>
      </c>
    </row>
    <row r="7645" spans="2:3" x14ac:dyDescent="0.25">
      <c r="B7645" s="260">
        <v>7582</v>
      </c>
      <c r="C7645" s="259">
        <v>102.26348678125417</v>
      </c>
    </row>
    <row r="7646" spans="2:3" x14ac:dyDescent="0.25">
      <c r="B7646" s="260">
        <v>7583</v>
      </c>
      <c r="C7646" s="259">
        <v>123.90122983021942</v>
      </c>
    </row>
    <row r="7647" spans="2:3" x14ac:dyDescent="0.25">
      <c r="B7647" s="260">
        <v>7584</v>
      </c>
      <c r="C7647" s="259">
        <v>125.42763929441774</v>
      </c>
    </row>
    <row r="7648" spans="2:3" x14ac:dyDescent="0.25">
      <c r="B7648" s="260">
        <v>7585</v>
      </c>
      <c r="C7648" s="259">
        <v>117.95930362033478</v>
      </c>
    </row>
    <row r="7649" spans="2:3" x14ac:dyDescent="0.25">
      <c r="B7649" s="260">
        <v>7586</v>
      </c>
      <c r="C7649" s="259">
        <v>133.22622354269583</v>
      </c>
    </row>
    <row r="7650" spans="2:3" x14ac:dyDescent="0.25">
      <c r="B7650" s="260">
        <v>7587</v>
      </c>
      <c r="C7650" s="259">
        <v>161.40684985730019</v>
      </c>
    </row>
    <row r="7651" spans="2:3" x14ac:dyDescent="0.25">
      <c r="B7651" s="260">
        <v>7588</v>
      </c>
      <c r="C7651" s="259">
        <v>107.37310754444705</v>
      </c>
    </row>
    <row r="7652" spans="2:3" x14ac:dyDescent="0.25">
      <c r="B7652" s="260">
        <v>7589</v>
      </c>
      <c r="C7652" s="259">
        <v>113.2147102263839</v>
      </c>
    </row>
    <row r="7653" spans="2:3" x14ac:dyDescent="0.25">
      <c r="B7653" s="260">
        <v>7590</v>
      </c>
      <c r="C7653" s="259">
        <v>160.23112234330421</v>
      </c>
    </row>
    <row r="7654" spans="2:3" x14ac:dyDescent="0.25">
      <c r="B7654" s="260">
        <v>7591</v>
      </c>
      <c r="C7654" s="259">
        <v>132.09732387809208</v>
      </c>
    </row>
    <row r="7655" spans="2:3" x14ac:dyDescent="0.25">
      <c r="B7655" s="260">
        <v>7592</v>
      </c>
      <c r="C7655" s="259">
        <v>121.16351176144593</v>
      </c>
    </row>
    <row r="7656" spans="2:3" x14ac:dyDescent="0.25">
      <c r="B7656" s="260">
        <v>7593</v>
      </c>
      <c r="C7656" s="259">
        <v>73.532350553062514</v>
      </c>
    </row>
    <row r="7657" spans="2:3" x14ac:dyDescent="0.25">
      <c r="B7657" s="260">
        <v>7594</v>
      </c>
      <c r="C7657" s="259">
        <v>69.115236183965848</v>
      </c>
    </row>
    <row r="7658" spans="2:3" x14ac:dyDescent="0.25">
      <c r="B7658" s="260">
        <v>7595</v>
      </c>
      <c r="C7658" s="259">
        <v>135.60799865267768</v>
      </c>
    </row>
    <row r="7659" spans="2:3" x14ac:dyDescent="0.25">
      <c r="B7659" s="260">
        <v>7596</v>
      </c>
      <c r="C7659" s="259">
        <v>155.46226311326109</v>
      </c>
    </row>
    <row r="7660" spans="2:3" x14ac:dyDescent="0.25">
      <c r="B7660" s="260">
        <v>7597</v>
      </c>
      <c r="C7660" s="259">
        <v>91.153646200328538</v>
      </c>
    </row>
    <row r="7661" spans="2:3" x14ac:dyDescent="0.25">
      <c r="B7661" s="260">
        <v>7598</v>
      </c>
      <c r="C7661" s="259">
        <v>121.25816447949174</v>
      </c>
    </row>
    <row r="7662" spans="2:3" x14ac:dyDescent="0.25">
      <c r="B7662" s="260">
        <v>7599</v>
      </c>
      <c r="C7662" s="259">
        <v>152.34861926939561</v>
      </c>
    </row>
    <row r="7663" spans="2:3" x14ac:dyDescent="0.25">
      <c r="B7663" s="260">
        <v>7600</v>
      </c>
      <c r="C7663" s="259">
        <v>138.60937495007926</v>
      </c>
    </row>
    <row r="7664" spans="2:3" x14ac:dyDescent="0.25">
      <c r="B7664" s="260">
        <v>7601</v>
      </c>
      <c r="C7664" s="259">
        <v>98.124251751227689</v>
      </c>
    </row>
    <row r="7665" spans="2:3" x14ac:dyDescent="0.25">
      <c r="B7665" s="260">
        <v>7602</v>
      </c>
      <c r="C7665" s="259">
        <v>100.96278622535189</v>
      </c>
    </row>
    <row r="7666" spans="2:3" x14ac:dyDescent="0.25">
      <c r="B7666" s="260">
        <v>7603</v>
      </c>
      <c r="C7666" s="259">
        <v>83.567970955249962</v>
      </c>
    </row>
    <row r="7667" spans="2:3" x14ac:dyDescent="0.25">
      <c r="B7667" s="260">
        <v>7604</v>
      </c>
      <c r="C7667" s="259">
        <v>106.37757814887463</v>
      </c>
    </row>
    <row r="7668" spans="2:3" x14ac:dyDescent="0.25">
      <c r="B7668" s="260">
        <v>7605</v>
      </c>
      <c r="C7668" s="259">
        <v>84.272710063058582</v>
      </c>
    </row>
    <row r="7669" spans="2:3" x14ac:dyDescent="0.25">
      <c r="B7669" s="260">
        <v>7606</v>
      </c>
      <c r="C7669" s="259">
        <v>101.84437217293697</v>
      </c>
    </row>
    <row r="7670" spans="2:3" x14ac:dyDescent="0.25">
      <c r="B7670" s="260">
        <v>7607</v>
      </c>
      <c r="C7670" s="259">
        <v>128.66455109274253</v>
      </c>
    </row>
    <row r="7671" spans="2:3" x14ac:dyDescent="0.25">
      <c r="B7671" s="260">
        <v>7608</v>
      </c>
      <c r="C7671" s="259">
        <v>128.82763188862324</v>
      </c>
    </row>
    <row r="7672" spans="2:3" x14ac:dyDescent="0.25">
      <c r="B7672" s="260">
        <v>7609</v>
      </c>
      <c r="C7672" s="259">
        <v>87.667325500114359</v>
      </c>
    </row>
    <row r="7673" spans="2:3" x14ac:dyDescent="0.25">
      <c r="B7673" s="260">
        <v>7610</v>
      </c>
      <c r="C7673" s="259">
        <v>113.15307640906128</v>
      </c>
    </row>
    <row r="7674" spans="2:3" x14ac:dyDescent="0.25">
      <c r="B7674" s="260">
        <v>7611</v>
      </c>
      <c r="C7674" s="259">
        <v>127.23593358781254</v>
      </c>
    </row>
    <row r="7675" spans="2:3" x14ac:dyDescent="0.25">
      <c r="B7675" s="260">
        <v>7612</v>
      </c>
      <c r="C7675" s="259">
        <v>124.40962598154375</v>
      </c>
    </row>
    <row r="7676" spans="2:3" x14ac:dyDescent="0.25">
      <c r="B7676" s="260">
        <v>7613</v>
      </c>
      <c r="C7676" s="259">
        <v>143.38981446253729</v>
      </c>
    </row>
    <row r="7677" spans="2:3" x14ac:dyDescent="0.25">
      <c r="B7677" s="260">
        <v>7614</v>
      </c>
      <c r="C7677" s="259">
        <v>134.21619540541431</v>
      </c>
    </row>
    <row r="7678" spans="2:3" x14ac:dyDescent="0.25">
      <c r="B7678" s="260">
        <v>7615</v>
      </c>
      <c r="C7678" s="259">
        <v>101.85562227628293</v>
      </c>
    </row>
    <row r="7679" spans="2:3" x14ac:dyDescent="0.25">
      <c r="B7679" s="260">
        <v>7616</v>
      </c>
      <c r="C7679" s="259">
        <v>98.785328938309249</v>
      </c>
    </row>
    <row r="7680" spans="2:3" x14ac:dyDescent="0.25">
      <c r="B7680" s="260">
        <v>7617</v>
      </c>
      <c r="C7680" s="259">
        <v>84.103026165169553</v>
      </c>
    </row>
    <row r="7681" spans="2:3" x14ac:dyDescent="0.25">
      <c r="B7681" s="260">
        <v>7618</v>
      </c>
      <c r="C7681" s="259">
        <v>139.31506757934116</v>
      </c>
    </row>
    <row r="7682" spans="2:3" x14ac:dyDescent="0.25">
      <c r="B7682" s="260">
        <v>7619</v>
      </c>
      <c r="C7682" s="259">
        <v>114.65804298078554</v>
      </c>
    </row>
    <row r="7683" spans="2:3" x14ac:dyDescent="0.25">
      <c r="B7683" s="260">
        <v>7620</v>
      </c>
      <c r="C7683" s="259">
        <v>132.44382247900919</v>
      </c>
    </row>
    <row r="7684" spans="2:3" x14ac:dyDescent="0.25">
      <c r="B7684" s="260">
        <v>7621</v>
      </c>
      <c r="C7684" s="259">
        <v>98.380743206459044</v>
      </c>
    </row>
    <row r="7685" spans="2:3" x14ac:dyDescent="0.25">
      <c r="B7685" s="260">
        <v>7622</v>
      </c>
      <c r="C7685" s="259">
        <v>130.18840981565421</v>
      </c>
    </row>
    <row r="7686" spans="2:3" x14ac:dyDescent="0.25">
      <c r="B7686" s="260">
        <v>7623</v>
      </c>
      <c r="C7686" s="259">
        <v>106.73811621611165</v>
      </c>
    </row>
    <row r="7687" spans="2:3" x14ac:dyDescent="0.25">
      <c r="B7687" s="260">
        <v>7624</v>
      </c>
      <c r="C7687" s="259">
        <v>118.37596353149007</v>
      </c>
    </row>
    <row r="7688" spans="2:3" x14ac:dyDescent="0.25">
      <c r="B7688" s="260">
        <v>7625</v>
      </c>
      <c r="C7688" s="259">
        <v>136.68744085882466</v>
      </c>
    </row>
    <row r="7689" spans="2:3" x14ac:dyDescent="0.25">
      <c r="B7689" s="260">
        <v>7626</v>
      </c>
      <c r="C7689" s="259">
        <v>122.69551372080694</v>
      </c>
    </row>
    <row r="7690" spans="2:3" x14ac:dyDescent="0.25">
      <c r="B7690" s="260">
        <v>7627</v>
      </c>
      <c r="C7690" s="259">
        <v>145.09191752228693</v>
      </c>
    </row>
    <row r="7691" spans="2:3" x14ac:dyDescent="0.25">
      <c r="B7691" s="260">
        <v>7628</v>
      </c>
      <c r="C7691" s="259">
        <v>103.10940877080608</v>
      </c>
    </row>
    <row r="7692" spans="2:3" x14ac:dyDescent="0.25">
      <c r="B7692" s="260">
        <v>7629</v>
      </c>
      <c r="C7692" s="259">
        <v>113.35888789940263</v>
      </c>
    </row>
    <row r="7693" spans="2:3" x14ac:dyDescent="0.25">
      <c r="B7693" s="260">
        <v>7630</v>
      </c>
      <c r="C7693" s="259">
        <v>144.6372067467727</v>
      </c>
    </row>
    <row r="7694" spans="2:3" x14ac:dyDescent="0.25">
      <c r="B7694" s="260">
        <v>7631</v>
      </c>
      <c r="C7694" s="259">
        <v>147.42499336124837</v>
      </c>
    </row>
    <row r="7695" spans="2:3" x14ac:dyDescent="0.25">
      <c r="B7695" s="260">
        <v>7632</v>
      </c>
      <c r="C7695" s="259">
        <v>88.20676542327945</v>
      </c>
    </row>
    <row r="7696" spans="2:3" x14ac:dyDescent="0.25">
      <c r="B7696" s="260">
        <v>7633</v>
      </c>
      <c r="C7696" s="259">
        <v>61.286774780263656</v>
      </c>
    </row>
    <row r="7697" spans="2:3" x14ac:dyDescent="0.25">
      <c r="B7697" s="260">
        <v>7634</v>
      </c>
      <c r="C7697" s="259">
        <v>145.49883840696799</v>
      </c>
    </row>
    <row r="7698" spans="2:3" x14ac:dyDescent="0.25">
      <c r="B7698" s="260">
        <v>7635</v>
      </c>
      <c r="C7698" s="259">
        <v>112.26161618184427</v>
      </c>
    </row>
    <row r="7699" spans="2:3" x14ac:dyDescent="0.25">
      <c r="B7699" s="260">
        <v>7636</v>
      </c>
      <c r="C7699" s="259">
        <v>150.57076281930824</v>
      </c>
    </row>
    <row r="7700" spans="2:3" x14ac:dyDescent="0.25">
      <c r="B7700" s="260">
        <v>7637</v>
      </c>
      <c r="C7700" s="259">
        <v>145.63879142964231</v>
      </c>
    </row>
    <row r="7701" spans="2:3" x14ac:dyDescent="0.25">
      <c r="B7701" s="260">
        <v>7638</v>
      </c>
      <c r="C7701" s="259">
        <v>118.88428944523059</v>
      </c>
    </row>
    <row r="7702" spans="2:3" x14ac:dyDescent="0.25">
      <c r="B7702" s="260">
        <v>7639</v>
      </c>
      <c r="C7702" s="259">
        <v>143.13130750172002</v>
      </c>
    </row>
    <row r="7703" spans="2:3" x14ac:dyDescent="0.25">
      <c r="B7703" s="260">
        <v>7640</v>
      </c>
      <c r="C7703" s="259">
        <v>102.43969257032066</v>
      </c>
    </row>
    <row r="7704" spans="2:3" x14ac:dyDescent="0.25">
      <c r="B7704" s="260">
        <v>7641</v>
      </c>
      <c r="C7704" s="259">
        <v>113.26192284397261</v>
      </c>
    </row>
    <row r="7705" spans="2:3" x14ac:dyDescent="0.25">
      <c r="B7705" s="260">
        <v>7642</v>
      </c>
      <c r="C7705" s="259">
        <v>113.61992339379029</v>
      </c>
    </row>
    <row r="7706" spans="2:3" x14ac:dyDescent="0.25">
      <c r="B7706" s="260">
        <v>7643</v>
      </c>
      <c r="C7706" s="259">
        <v>137.14752709672888</v>
      </c>
    </row>
    <row r="7707" spans="2:3" x14ac:dyDescent="0.25">
      <c r="B7707" s="260">
        <v>7644</v>
      </c>
      <c r="C7707" s="259">
        <v>143.77504833295052</v>
      </c>
    </row>
    <row r="7708" spans="2:3" x14ac:dyDescent="0.25">
      <c r="B7708" s="260">
        <v>7645</v>
      </c>
      <c r="C7708" s="259">
        <v>77.069732253778739</v>
      </c>
    </row>
    <row r="7709" spans="2:3" x14ac:dyDescent="0.25">
      <c r="B7709" s="260">
        <v>7646</v>
      </c>
      <c r="C7709" s="259">
        <v>90.534034430408326</v>
      </c>
    </row>
    <row r="7710" spans="2:3" x14ac:dyDescent="0.25">
      <c r="B7710" s="260">
        <v>7647</v>
      </c>
      <c r="C7710" s="259">
        <v>101.60180730024952</v>
      </c>
    </row>
    <row r="7711" spans="2:3" x14ac:dyDescent="0.25">
      <c r="B7711" s="260">
        <v>7648</v>
      </c>
      <c r="C7711" s="259">
        <v>121.77812287964296</v>
      </c>
    </row>
    <row r="7712" spans="2:3" x14ac:dyDescent="0.25">
      <c r="B7712" s="260">
        <v>7649</v>
      </c>
      <c r="C7712" s="259">
        <v>112.08093905405444</v>
      </c>
    </row>
    <row r="7713" spans="2:3" x14ac:dyDescent="0.25">
      <c r="B7713" s="260">
        <v>7650</v>
      </c>
      <c r="C7713" s="259">
        <v>135.79097136071843</v>
      </c>
    </row>
    <row r="7714" spans="2:3" x14ac:dyDescent="0.25">
      <c r="B7714" s="260">
        <v>7651</v>
      </c>
      <c r="C7714" s="259">
        <v>141.200885320845</v>
      </c>
    </row>
    <row r="7715" spans="2:3" x14ac:dyDescent="0.25">
      <c r="B7715" s="260">
        <v>7652</v>
      </c>
      <c r="C7715" s="259">
        <v>107.85802183038533</v>
      </c>
    </row>
    <row r="7716" spans="2:3" x14ac:dyDescent="0.25">
      <c r="B7716" s="260">
        <v>7653</v>
      </c>
      <c r="C7716" s="259">
        <v>146.84805790856777</v>
      </c>
    </row>
    <row r="7717" spans="2:3" x14ac:dyDescent="0.25">
      <c r="B7717" s="260">
        <v>7654</v>
      </c>
      <c r="C7717" s="259">
        <v>92.282957141850517</v>
      </c>
    </row>
    <row r="7718" spans="2:3" x14ac:dyDescent="0.25">
      <c r="B7718" s="260">
        <v>7655</v>
      </c>
      <c r="C7718" s="259">
        <v>130.50401346927802</v>
      </c>
    </row>
    <row r="7719" spans="2:3" x14ac:dyDescent="0.25">
      <c r="B7719" s="260">
        <v>7656</v>
      </c>
      <c r="C7719" s="259">
        <v>140.83034022906921</v>
      </c>
    </row>
    <row r="7720" spans="2:3" x14ac:dyDescent="0.25">
      <c r="B7720" s="260">
        <v>7657</v>
      </c>
      <c r="C7720" s="259">
        <v>101.03287825010138</v>
      </c>
    </row>
    <row r="7721" spans="2:3" x14ac:dyDescent="0.25">
      <c r="B7721" s="260">
        <v>7658</v>
      </c>
      <c r="C7721" s="259">
        <v>98.954745974025911</v>
      </c>
    </row>
    <row r="7722" spans="2:3" x14ac:dyDescent="0.25">
      <c r="B7722" s="260">
        <v>7659</v>
      </c>
      <c r="C7722" s="259">
        <v>127.69394976176957</v>
      </c>
    </row>
    <row r="7723" spans="2:3" x14ac:dyDescent="0.25">
      <c r="B7723" s="260">
        <v>7660</v>
      </c>
      <c r="C7723" s="259">
        <v>109.81858415278853</v>
      </c>
    </row>
    <row r="7724" spans="2:3" x14ac:dyDescent="0.25">
      <c r="B7724" s="260">
        <v>7661</v>
      </c>
      <c r="C7724" s="259">
        <v>119.01778984393846</v>
      </c>
    </row>
    <row r="7725" spans="2:3" x14ac:dyDescent="0.25">
      <c r="B7725" s="260">
        <v>7662</v>
      </c>
      <c r="C7725" s="259">
        <v>130.65263810467761</v>
      </c>
    </row>
    <row r="7726" spans="2:3" x14ac:dyDescent="0.25">
      <c r="B7726" s="260">
        <v>7663</v>
      </c>
      <c r="C7726" s="259">
        <v>161.7858279447924</v>
      </c>
    </row>
    <row r="7727" spans="2:3" x14ac:dyDescent="0.25">
      <c r="B7727" s="260">
        <v>7664</v>
      </c>
      <c r="C7727" s="259">
        <v>106.12719555783623</v>
      </c>
    </row>
    <row r="7728" spans="2:3" x14ac:dyDescent="0.25">
      <c r="B7728" s="260">
        <v>7665</v>
      </c>
      <c r="C7728" s="259">
        <v>132.72207952800912</v>
      </c>
    </row>
    <row r="7729" spans="2:3" x14ac:dyDescent="0.25">
      <c r="B7729" s="260">
        <v>7666</v>
      </c>
      <c r="C7729" s="259">
        <v>140.20746299732033</v>
      </c>
    </row>
    <row r="7730" spans="2:3" x14ac:dyDescent="0.25">
      <c r="B7730" s="260">
        <v>7667</v>
      </c>
      <c r="C7730" s="259">
        <v>114.6429654949967</v>
      </c>
    </row>
    <row r="7731" spans="2:3" x14ac:dyDescent="0.25">
      <c r="B7731" s="260">
        <v>7668</v>
      </c>
      <c r="C7731" s="259">
        <v>73.112892568942158</v>
      </c>
    </row>
    <row r="7732" spans="2:3" x14ac:dyDescent="0.25">
      <c r="B7732" s="260">
        <v>7669</v>
      </c>
      <c r="C7732" s="259">
        <v>90.004771343789102</v>
      </c>
    </row>
    <row r="7733" spans="2:3" x14ac:dyDescent="0.25">
      <c r="B7733" s="260">
        <v>7670</v>
      </c>
      <c r="C7733" s="259">
        <v>65.679963004606208</v>
      </c>
    </row>
    <row r="7734" spans="2:3" x14ac:dyDescent="0.25">
      <c r="B7734" s="260">
        <v>7671</v>
      </c>
      <c r="C7734" s="259">
        <v>112.78678543777755</v>
      </c>
    </row>
    <row r="7735" spans="2:3" x14ac:dyDescent="0.25">
      <c r="B7735" s="260">
        <v>7672</v>
      </c>
      <c r="C7735" s="259">
        <v>146.58977551707332</v>
      </c>
    </row>
    <row r="7736" spans="2:3" x14ac:dyDescent="0.25">
      <c r="B7736" s="260">
        <v>7673</v>
      </c>
      <c r="C7736" s="259">
        <v>102.62753941301601</v>
      </c>
    </row>
    <row r="7737" spans="2:3" x14ac:dyDescent="0.25">
      <c r="B7737" s="260">
        <v>7674</v>
      </c>
      <c r="C7737" s="259">
        <v>108.2887876493396</v>
      </c>
    </row>
    <row r="7738" spans="2:3" x14ac:dyDescent="0.25">
      <c r="B7738" s="260">
        <v>7675</v>
      </c>
      <c r="C7738" s="259">
        <v>103.24690321642692</v>
      </c>
    </row>
    <row r="7739" spans="2:3" x14ac:dyDescent="0.25">
      <c r="B7739" s="260">
        <v>7676</v>
      </c>
      <c r="C7739" s="259">
        <v>132.17405640008218</v>
      </c>
    </row>
    <row r="7740" spans="2:3" x14ac:dyDescent="0.25">
      <c r="B7740" s="260">
        <v>7677</v>
      </c>
      <c r="C7740" s="259">
        <v>127.85206904348816</v>
      </c>
    </row>
    <row r="7741" spans="2:3" x14ac:dyDescent="0.25">
      <c r="B7741" s="260">
        <v>7678</v>
      </c>
      <c r="C7741" s="259">
        <v>140.49653334736692</v>
      </c>
    </row>
    <row r="7742" spans="2:3" x14ac:dyDescent="0.25">
      <c r="B7742" s="260">
        <v>7679</v>
      </c>
      <c r="C7742" s="259">
        <v>74.016149454369994</v>
      </c>
    </row>
    <row r="7743" spans="2:3" x14ac:dyDescent="0.25">
      <c r="B7743" s="260">
        <v>7680</v>
      </c>
      <c r="C7743" s="259">
        <v>103.89028500134827</v>
      </c>
    </row>
    <row r="7744" spans="2:3" x14ac:dyDescent="0.25">
      <c r="B7744" s="260">
        <v>7681</v>
      </c>
      <c r="C7744" s="259">
        <v>101.317600496281</v>
      </c>
    </row>
    <row r="7745" spans="2:3" x14ac:dyDescent="0.25">
      <c r="B7745" s="260">
        <v>7682</v>
      </c>
      <c r="C7745" s="259">
        <v>130.23061568636649</v>
      </c>
    </row>
    <row r="7746" spans="2:3" x14ac:dyDescent="0.25">
      <c r="B7746" s="260">
        <v>7683</v>
      </c>
      <c r="C7746" s="259">
        <v>111.69591135685076</v>
      </c>
    </row>
    <row r="7747" spans="2:3" x14ac:dyDescent="0.25">
      <c r="B7747" s="260">
        <v>7684</v>
      </c>
      <c r="C7747" s="259">
        <v>139.7646163594905</v>
      </c>
    </row>
    <row r="7748" spans="2:3" x14ac:dyDescent="0.25">
      <c r="B7748" s="260">
        <v>7685</v>
      </c>
      <c r="C7748" s="259">
        <v>110.98131682142287</v>
      </c>
    </row>
    <row r="7749" spans="2:3" x14ac:dyDescent="0.25">
      <c r="B7749" s="260">
        <v>7686</v>
      </c>
      <c r="C7749" s="259">
        <v>93.714874259097968</v>
      </c>
    </row>
    <row r="7750" spans="2:3" x14ac:dyDescent="0.25">
      <c r="B7750" s="260">
        <v>7687</v>
      </c>
      <c r="C7750" s="259">
        <v>125.0153982234476</v>
      </c>
    </row>
    <row r="7751" spans="2:3" x14ac:dyDescent="0.25">
      <c r="B7751" s="260">
        <v>7688</v>
      </c>
      <c r="C7751" s="259">
        <v>152.69289782994792</v>
      </c>
    </row>
    <row r="7752" spans="2:3" x14ac:dyDescent="0.25">
      <c r="B7752" s="260">
        <v>7689</v>
      </c>
      <c r="C7752" s="259">
        <v>104.71616825460836</v>
      </c>
    </row>
    <row r="7753" spans="2:3" x14ac:dyDescent="0.25">
      <c r="B7753" s="260">
        <v>7690</v>
      </c>
      <c r="C7753" s="259">
        <v>140.93713541780428</v>
      </c>
    </row>
    <row r="7754" spans="2:3" x14ac:dyDescent="0.25">
      <c r="B7754" s="260">
        <v>7691</v>
      </c>
      <c r="C7754" s="259">
        <v>124.44201417525751</v>
      </c>
    </row>
    <row r="7755" spans="2:3" x14ac:dyDescent="0.25">
      <c r="B7755" s="260">
        <v>7692</v>
      </c>
      <c r="C7755" s="259">
        <v>132.19743856829135</v>
      </c>
    </row>
    <row r="7756" spans="2:3" x14ac:dyDescent="0.25">
      <c r="B7756" s="260">
        <v>7693</v>
      </c>
      <c r="C7756" s="259">
        <v>108.39323630778055</v>
      </c>
    </row>
    <row r="7757" spans="2:3" x14ac:dyDescent="0.25">
      <c r="B7757" s="260">
        <v>7694</v>
      </c>
      <c r="C7757" s="259">
        <v>150.23301243380521</v>
      </c>
    </row>
    <row r="7758" spans="2:3" x14ac:dyDescent="0.25">
      <c r="B7758" s="260">
        <v>7695</v>
      </c>
      <c r="C7758" s="259">
        <v>118.15235493966601</v>
      </c>
    </row>
    <row r="7759" spans="2:3" x14ac:dyDescent="0.25">
      <c r="B7759" s="260">
        <v>7696</v>
      </c>
      <c r="C7759" s="259">
        <v>113.57711089145251</v>
      </c>
    </row>
    <row r="7760" spans="2:3" x14ac:dyDescent="0.25">
      <c r="B7760" s="260">
        <v>7697</v>
      </c>
      <c r="C7760" s="259">
        <v>133.37954180831861</v>
      </c>
    </row>
    <row r="7761" spans="2:3" x14ac:dyDescent="0.25">
      <c r="B7761" s="260">
        <v>7698</v>
      </c>
      <c r="C7761" s="259">
        <v>105.79138301836507</v>
      </c>
    </row>
    <row r="7762" spans="2:3" x14ac:dyDescent="0.25">
      <c r="B7762" s="260">
        <v>7699</v>
      </c>
      <c r="C7762" s="259">
        <v>108.90135227262599</v>
      </c>
    </row>
    <row r="7763" spans="2:3" x14ac:dyDescent="0.25">
      <c r="B7763" s="260">
        <v>7700</v>
      </c>
      <c r="C7763" s="259">
        <v>102.34953596881988</v>
      </c>
    </row>
    <row r="7764" spans="2:3" x14ac:dyDescent="0.25">
      <c r="B7764" s="260">
        <v>7701</v>
      </c>
      <c r="C7764" s="259">
        <v>138.69107134610985</v>
      </c>
    </row>
    <row r="7765" spans="2:3" x14ac:dyDescent="0.25">
      <c r="B7765" s="260">
        <v>7702</v>
      </c>
      <c r="C7765" s="259">
        <v>141.13517851175797</v>
      </c>
    </row>
    <row r="7766" spans="2:3" x14ac:dyDescent="0.25">
      <c r="B7766" s="260">
        <v>7703</v>
      </c>
      <c r="C7766" s="259">
        <v>109.94433016230425</v>
      </c>
    </row>
    <row r="7767" spans="2:3" x14ac:dyDescent="0.25">
      <c r="B7767" s="260">
        <v>7704</v>
      </c>
      <c r="C7767" s="259">
        <v>104.34022405458352</v>
      </c>
    </row>
    <row r="7768" spans="2:3" x14ac:dyDescent="0.25">
      <c r="B7768" s="260">
        <v>7705</v>
      </c>
      <c r="C7768" s="259">
        <v>135.17195399178914</v>
      </c>
    </row>
    <row r="7769" spans="2:3" x14ac:dyDescent="0.25">
      <c r="B7769" s="260">
        <v>7706</v>
      </c>
      <c r="C7769" s="259">
        <v>153.64598306726168</v>
      </c>
    </row>
    <row r="7770" spans="2:3" x14ac:dyDescent="0.25">
      <c r="B7770" s="260">
        <v>7707</v>
      </c>
      <c r="C7770" s="259">
        <v>137.45177540395574</v>
      </c>
    </row>
    <row r="7771" spans="2:3" x14ac:dyDescent="0.25">
      <c r="B7771" s="260">
        <v>7708</v>
      </c>
      <c r="C7771" s="259">
        <v>133.71752594799148</v>
      </c>
    </row>
    <row r="7772" spans="2:3" x14ac:dyDescent="0.25">
      <c r="B7772" s="260">
        <v>7709</v>
      </c>
      <c r="C7772" s="259">
        <v>128.40490093888098</v>
      </c>
    </row>
    <row r="7773" spans="2:3" x14ac:dyDescent="0.25">
      <c r="B7773" s="260">
        <v>7710</v>
      </c>
      <c r="C7773" s="259">
        <v>125.60142676636995</v>
      </c>
    </row>
    <row r="7774" spans="2:3" x14ac:dyDescent="0.25">
      <c r="B7774" s="260">
        <v>7711</v>
      </c>
      <c r="C7774" s="259">
        <v>148.09889870206862</v>
      </c>
    </row>
    <row r="7775" spans="2:3" x14ac:dyDescent="0.25">
      <c r="B7775" s="260">
        <v>7712</v>
      </c>
      <c r="C7775" s="259">
        <v>61.953110053285926</v>
      </c>
    </row>
    <row r="7776" spans="2:3" x14ac:dyDescent="0.25">
      <c r="B7776" s="260">
        <v>7713</v>
      </c>
      <c r="C7776" s="259">
        <v>93.232425476915409</v>
      </c>
    </row>
    <row r="7777" spans="2:3" x14ac:dyDescent="0.25">
      <c r="B7777" s="260">
        <v>7714</v>
      </c>
      <c r="C7777" s="259">
        <v>151.57321844394477</v>
      </c>
    </row>
    <row r="7778" spans="2:3" x14ac:dyDescent="0.25">
      <c r="B7778" s="260">
        <v>7715</v>
      </c>
      <c r="C7778" s="259">
        <v>94.277874678158668</v>
      </c>
    </row>
    <row r="7779" spans="2:3" x14ac:dyDescent="0.25">
      <c r="B7779" s="260">
        <v>7716</v>
      </c>
      <c r="C7779" s="259">
        <v>126.05798011685933</v>
      </c>
    </row>
    <row r="7780" spans="2:3" x14ac:dyDescent="0.25">
      <c r="B7780" s="260">
        <v>7717</v>
      </c>
      <c r="C7780" s="259">
        <v>99.387440680674288</v>
      </c>
    </row>
    <row r="7781" spans="2:3" x14ac:dyDescent="0.25">
      <c r="B7781" s="260">
        <v>7718</v>
      </c>
      <c r="C7781" s="259">
        <v>105.15483896723563</v>
      </c>
    </row>
    <row r="7782" spans="2:3" x14ac:dyDescent="0.25">
      <c r="B7782" s="260">
        <v>7719</v>
      </c>
      <c r="C7782" s="259">
        <v>136.89065205228954</v>
      </c>
    </row>
    <row r="7783" spans="2:3" x14ac:dyDescent="0.25">
      <c r="B7783" s="260">
        <v>7720</v>
      </c>
      <c r="C7783" s="259">
        <v>107.08663228596227</v>
      </c>
    </row>
    <row r="7784" spans="2:3" x14ac:dyDescent="0.25">
      <c r="B7784" s="260">
        <v>7721</v>
      </c>
      <c r="C7784" s="259">
        <v>156.0330209818872</v>
      </c>
    </row>
    <row r="7785" spans="2:3" x14ac:dyDescent="0.25">
      <c r="B7785" s="260">
        <v>7722</v>
      </c>
      <c r="C7785" s="259">
        <v>133.36585087709787</v>
      </c>
    </row>
    <row r="7786" spans="2:3" x14ac:dyDescent="0.25">
      <c r="B7786" s="260">
        <v>7723</v>
      </c>
      <c r="C7786" s="259">
        <v>114.65367873399551</v>
      </c>
    </row>
    <row r="7787" spans="2:3" x14ac:dyDescent="0.25">
      <c r="B7787" s="260">
        <v>7724</v>
      </c>
      <c r="C7787" s="259">
        <v>109.61906531604579</v>
      </c>
    </row>
    <row r="7788" spans="2:3" x14ac:dyDescent="0.25">
      <c r="B7788" s="260">
        <v>7725</v>
      </c>
      <c r="C7788" s="259">
        <v>101.10117552470669</v>
      </c>
    </row>
    <row r="7789" spans="2:3" x14ac:dyDescent="0.25">
      <c r="B7789" s="260">
        <v>7726</v>
      </c>
      <c r="C7789" s="259">
        <v>126.61320798439291</v>
      </c>
    </row>
    <row r="7790" spans="2:3" x14ac:dyDescent="0.25">
      <c r="B7790" s="260">
        <v>7727</v>
      </c>
      <c r="C7790" s="259">
        <v>96.933053100609825</v>
      </c>
    </row>
    <row r="7791" spans="2:3" x14ac:dyDescent="0.25">
      <c r="B7791" s="260">
        <v>7728</v>
      </c>
      <c r="C7791" s="259">
        <v>132.9939551440429</v>
      </c>
    </row>
    <row r="7792" spans="2:3" x14ac:dyDescent="0.25">
      <c r="B7792" s="260">
        <v>7729</v>
      </c>
      <c r="C7792" s="259">
        <v>149.90134159292364</v>
      </c>
    </row>
    <row r="7793" spans="2:3" x14ac:dyDescent="0.25">
      <c r="B7793" s="260">
        <v>7730</v>
      </c>
      <c r="C7793" s="259">
        <v>148.66174445919432</v>
      </c>
    </row>
    <row r="7794" spans="2:3" x14ac:dyDescent="0.25">
      <c r="B7794" s="260">
        <v>7731</v>
      </c>
      <c r="C7794" s="259">
        <v>124.86405127331957</v>
      </c>
    </row>
    <row r="7795" spans="2:3" x14ac:dyDescent="0.25">
      <c r="B7795" s="260">
        <v>7732</v>
      </c>
      <c r="C7795" s="259">
        <v>98.421516179276594</v>
      </c>
    </row>
    <row r="7796" spans="2:3" x14ac:dyDescent="0.25">
      <c r="B7796" s="260">
        <v>7733</v>
      </c>
      <c r="C7796" s="259">
        <v>131.96499727820176</v>
      </c>
    </row>
    <row r="7797" spans="2:3" x14ac:dyDescent="0.25">
      <c r="B7797" s="260">
        <v>7734</v>
      </c>
      <c r="C7797" s="259">
        <v>124.18268740776081</v>
      </c>
    </row>
    <row r="7798" spans="2:3" x14ac:dyDescent="0.25">
      <c r="B7798" s="260">
        <v>7735</v>
      </c>
      <c r="C7798" s="259">
        <v>153.57047385632148</v>
      </c>
    </row>
    <row r="7799" spans="2:3" x14ac:dyDescent="0.25">
      <c r="B7799" s="260">
        <v>7736</v>
      </c>
      <c r="C7799" s="259">
        <v>138.7901918966827</v>
      </c>
    </row>
    <row r="7800" spans="2:3" x14ac:dyDescent="0.25">
      <c r="B7800" s="260">
        <v>7737</v>
      </c>
      <c r="C7800" s="259">
        <v>131.54602456559388</v>
      </c>
    </row>
    <row r="7801" spans="2:3" x14ac:dyDescent="0.25">
      <c r="B7801" s="260">
        <v>7738</v>
      </c>
      <c r="C7801" s="259">
        <v>138.45859451420364</v>
      </c>
    </row>
    <row r="7802" spans="2:3" x14ac:dyDescent="0.25">
      <c r="B7802" s="260">
        <v>7739</v>
      </c>
      <c r="C7802" s="259">
        <v>135.05518360431881</v>
      </c>
    </row>
    <row r="7803" spans="2:3" x14ac:dyDescent="0.25">
      <c r="B7803" s="260">
        <v>7740</v>
      </c>
      <c r="C7803" s="259">
        <v>121.26255705859654</v>
      </c>
    </row>
    <row r="7804" spans="2:3" x14ac:dyDescent="0.25">
      <c r="B7804" s="260">
        <v>7741</v>
      </c>
      <c r="C7804" s="259">
        <v>122.95572565071689</v>
      </c>
    </row>
    <row r="7805" spans="2:3" x14ac:dyDescent="0.25">
      <c r="B7805" s="260">
        <v>7742</v>
      </c>
      <c r="C7805" s="259">
        <v>140.70444471769125</v>
      </c>
    </row>
    <row r="7806" spans="2:3" x14ac:dyDescent="0.25">
      <c r="B7806" s="260">
        <v>7743</v>
      </c>
      <c r="C7806" s="259">
        <v>104.10993601803661</v>
      </c>
    </row>
    <row r="7807" spans="2:3" x14ac:dyDescent="0.25">
      <c r="B7807" s="260">
        <v>7744</v>
      </c>
      <c r="C7807" s="259">
        <v>123.72494248031124</v>
      </c>
    </row>
    <row r="7808" spans="2:3" x14ac:dyDescent="0.25">
      <c r="B7808" s="260">
        <v>7745</v>
      </c>
      <c r="C7808" s="259">
        <v>129.49420713826993</v>
      </c>
    </row>
    <row r="7809" spans="2:3" x14ac:dyDescent="0.25">
      <c r="B7809" s="260">
        <v>7746</v>
      </c>
      <c r="C7809" s="259">
        <v>107.36524963470657</v>
      </c>
    </row>
    <row r="7810" spans="2:3" x14ac:dyDescent="0.25">
      <c r="B7810" s="260">
        <v>7747</v>
      </c>
      <c r="C7810" s="259">
        <v>90.302835748107626</v>
      </c>
    </row>
    <row r="7811" spans="2:3" x14ac:dyDescent="0.25">
      <c r="B7811" s="260">
        <v>7748</v>
      </c>
      <c r="C7811" s="259">
        <v>132.60456459444086</v>
      </c>
    </row>
    <row r="7812" spans="2:3" x14ac:dyDescent="0.25">
      <c r="B7812" s="260">
        <v>7749</v>
      </c>
      <c r="C7812" s="259">
        <v>108.09282380661787</v>
      </c>
    </row>
    <row r="7813" spans="2:3" x14ac:dyDescent="0.25">
      <c r="B7813" s="260">
        <v>7750</v>
      </c>
      <c r="C7813" s="259">
        <v>139.65009590123424</v>
      </c>
    </row>
    <row r="7814" spans="2:3" x14ac:dyDescent="0.25">
      <c r="B7814" s="260">
        <v>7751</v>
      </c>
      <c r="C7814" s="259">
        <v>136.61710504346573</v>
      </c>
    </row>
    <row r="7815" spans="2:3" x14ac:dyDescent="0.25">
      <c r="B7815" s="260">
        <v>7752</v>
      </c>
      <c r="C7815" s="259">
        <v>151.79092905106953</v>
      </c>
    </row>
    <row r="7816" spans="2:3" x14ac:dyDescent="0.25">
      <c r="B7816" s="260">
        <v>7753</v>
      </c>
      <c r="C7816" s="259">
        <v>138.76919691383989</v>
      </c>
    </row>
    <row r="7817" spans="2:3" x14ac:dyDescent="0.25">
      <c r="B7817" s="260">
        <v>7754</v>
      </c>
      <c r="C7817" s="259">
        <v>122.76406124188196</v>
      </c>
    </row>
    <row r="7818" spans="2:3" x14ac:dyDescent="0.25">
      <c r="B7818" s="260">
        <v>7755</v>
      </c>
      <c r="C7818" s="259">
        <v>130.13608589153378</v>
      </c>
    </row>
    <row r="7819" spans="2:3" x14ac:dyDescent="0.25">
      <c r="B7819" s="260">
        <v>7756</v>
      </c>
      <c r="C7819" s="259">
        <v>127.13183578544971</v>
      </c>
    </row>
    <row r="7820" spans="2:3" x14ac:dyDescent="0.25">
      <c r="B7820" s="260">
        <v>7757</v>
      </c>
      <c r="C7820" s="259">
        <v>67.631833955215924</v>
      </c>
    </row>
    <row r="7821" spans="2:3" x14ac:dyDescent="0.25">
      <c r="B7821" s="260">
        <v>7758</v>
      </c>
      <c r="C7821" s="259">
        <v>117.04908550669269</v>
      </c>
    </row>
    <row r="7822" spans="2:3" x14ac:dyDescent="0.25">
      <c r="B7822" s="260">
        <v>7759</v>
      </c>
      <c r="C7822" s="259">
        <v>108.06087617134378</v>
      </c>
    </row>
    <row r="7823" spans="2:3" x14ac:dyDescent="0.25">
      <c r="B7823" s="260">
        <v>7760</v>
      </c>
      <c r="C7823" s="259">
        <v>108.48032103015068</v>
      </c>
    </row>
    <row r="7824" spans="2:3" x14ac:dyDescent="0.25">
      <c r="B7824" s="260">
        <v>7761</v>
      </c>
      <c r="C7824" s="259">
        <v>125.10828822938487</v>
      </c>
    </row>
    <row r="7825" spans="2:3" x14ac:dyDescent="0.25">
      <c r="B7825" s="260">
        <v>7762</v>
      </c>
      <c r="C7825" s="259">
        <v>153.12205490660455</v>
      </c>
    </row>
    <row r="7826" spans="2:3" x14ac:dyDescent="0.25">
      <c r="B7826" s="260">
        <v>7763</v>
      </c>
      <c r="C7826" s="259">
        <v>113.38612067455725</v>
      </c>
    </row>
    <row r="7827" spans="2:3" x14ac:dyDescent="0.25">
      <c r="B7827" s="260">
        <v>7764</v>
      </c>
      <c r="C7827" s="259">
        <v>134.56176429625029</v>
      </c>
    </row>
    <row r="7828" spans="2:3" x14ac:dyDescent="0.25">
      <c r="B7828" s="260">
        <v>7765</v>
      </c>
      <c r="C7828" s="259">
        <v>101.71982355618447</v>
      </c>
    </row>
    <row r="7829" spans="2:3" x14ac:dyDescent="0.25">
      <c r="B7829" s="260">
        <v>7766</v>
      </c>
      <c r="C7829" s="259">
        <v>141.23756065672151</v>
      </c>
    </row>
    <row r="7830" spans="2:3" x14ac:dyDescent="0.25">
      <c r="B7830" s="260">
        <v>7767</v>
      </c>
      <c r="C7830" s="259">
        <v>107.74220721407542</v>
      </c>
    </row>
    <row r="7831" spans="2:3" x14ac:dyDescent="0.25">
      <c r="B7831" s="260">
        <v>7768</v>
      </c>
      <c r="C7831" s="259">
        <v>117.34569293745506</v>
      </c>
    </row>
    <row r="7832" spans="2:3" x14ac:dyDescent="0.25">
      <c r="B7832" s="260">
        <v>7769</v>
      </c>
      <c r="C7832" s="259">
        <v>128.23603601409627</v>
      </c>
    </row>
    <row r="7833" spans="2:3" x14ac:dyDescent="0.25">
      <c r="B7833" s="260">
        <v>7770</v>
      </c>
      <c r="C7833" s="259">
        <v>120.12258964975297</v>
      </c>
    </row>
    <row r="7834" spans="2:3" x14ac:dyDescent="0.25">
      <c r="B7834" s="260">
        <v>7771</v>
      </c>
      <c r="C7834" s="259">
        <v>127.25610445171655</v>
      </c>
    </row>
    <row r="7835" spans="2:3" x14ac:dyDescent="0.25">
      <c r="B7835" s="260">
        <v>7772</v>
      </c>
      <c r="C7835" s="259">
        <v>157.71684091685057</v>
      </c>
    </row>
    <row r="7836" spans="2:3" x14ac:dyDescent="0.25">
      <c r="B7836" s="260">
        <v>7773</v>
      </c>
      <c r="C7836" s="259">
        <v>95.316911105274059</v>
      </c>
    </row>
    <row r="7837" spans="2:3" x14ac:dyDescent="0.25">
      <c r="B7837" s="260">
        <v>7774</v>
      </c>
      <c r="C7837" s="259">
        <v>111.7886850439322</v>
      </c>
    </row>
    <row r="7838" spans="2:3" x14ac:dyDescent="0.25">
      <c r="B7838" s="260">
        <v>7775</v>
      </c>
      <c r="C7838" s="259">
        <v>133.53405434843671</v>
      </c>
    </row>
    <row r="7839" spans="2:3" x14ac:dyDescent="0.25">
      <c r="B7839" s="260">
        <v>7776</v>
      </c>
      <c r="C7839" s="259">
        <v>89.80504172477626</v>
      </c>
    </row>
    <row r="7840" spans="2:3" x14ac:dyDescent="0.25">
      <c r="B7840" s="260">
        <v>7777</v>
      </c>
      <c r="C7840" s="259">
        <v>134.93350610140237</v>
      </c>
    </row>
    <row r="7841" spans="2:3" x14ac:dyDescent="0.25">
      <c r="B7841" s="260">
        <v>7778</v>
      </c>
      <c r="C7841" s="259">
        <v>116.13105929270779</v>
      </c>
    </row>
    <row r="7842" spans="2:3" x14ac:dyDescent="0.25">
      <c r="B7842" s="260">
        <v>7779</v>
      </c>
      <c r="C7842" s="259">
        <v>116.80891783052218</v>
      </c>
    </row>
    <row r="7843" spans="2:3" x14ac:dyDescent="0.25">
      <c r="B7843" s="260">
        <v>7780</v>
      </c>
      <c r="C7843" s="259">
        <v>97.977342148939542</v>
      </c>
    </row>
    <row r="7844" spans="2:3" x14ac:dyDescent="0.25">
      <c r="B7844" s="260">
        <v>7781</v>
      </c>
      <c r="C7844" s="259">
        <v>114.34571913461633</v>
      </c>
    </row>
    <row r="7845" spans="2:3" x14ac:dyDescent="0.25">
      <c r="B7845" s="260">
        <v>7782</v>
      </c>
      <c r="C7845" s="259">
        <v>143.36708480714191</v>
      </c>
    </row>
    <row r="7846" spans="2:3" x14ac:dyDescent="0.25">
      <c r="B7846" s="260">
        <v>7783</v>
      </c>
      <c r="C7846" s="259">
        <v>121.72896029616122</v>
      </c>
    </row>
    <row r="7847" spans="2:3" x14ac:dyDescent="0.25">
      <c r="B7847" s="260">
        <v>7784</v>
      </c>
      <c r="C7847" s="259">
        <v>108.31395188490441</v>
      </c>
    </row>
    <row r="7848" spans="2:3" x14ac:dyDescent="0.25">
      <c r="B7848" s="260">
        <v>7785</v>
      </c>
      <c r="C7848" s="259">
        <v>45.767736164235146</v>
      </c>
    </row>
    <row r="7849" spans="2:3" x14ac:dyDescent="0.25">
      <c r="B7849" s="260">
        <v>7786</v>
      </c>
      <c r="C7849" s="259">
        <v>83.303127577498401</v>
      </c>
    </row>
    <row r="7850" spans="2:3" x14ac:dyDescent="0.25">
      <c r="B7850" s="260">
        <v>7787</v>
      </c>
      <c r="C7850" s="259">
        <v>101.94153854848429</v>
      </c>
    </row>
    <row r="7851" spans="2:3" x14ac:dyDescent="0.25">
      <c r="B7851" s="260">
        <v>7788</v>
      </c>
      <c r="C7851" s="259">
        <v>54.379140841757277</v>
      </c>
    </row>
    <row r="7852" spans="2:3" x14ac:dyDescent="0.25">
      <c r="B7852" s="260">
        <v>7789</v>
      </c>
      <c r="C7852" s="259">
        <v>112.72664679873444</v>
      </c>
    </row>
    <row r="7853" spans="2:3" x14ac:dyDescent="0.25">
      <c r="B7853" s="260">
        <v>7790</v>
      </c>
      <c r="C7853" s="259">
        <v>105.52285604015299</v>
      </c>
    </row>
    <row r="7854" spans="2:3" x14ac:dyDescent="0.25">
      <c r="B7854" s="260">
        <v>7791</v>
      </c>
      <c r="C7854" s="259">
        <v>115.79597472689981</v>
      </c>
    </row>
    <row r="7855" spans="2:3" x14ac:dyDescent="0.25">
      <c r="B7855" s="260">
        <v>7792</v>
      </c>
      <c r="C7855" s="259">
        <v>115.3574348314707</v>
      </c>
    </row>
    <row r="7856" spans="2:3" x14ac:dyDescent="0.25">
      <c r="B7856" s="260">
        <v>7793</v>
      </c>
      <c r="C7856" s="259">
        <v>94.673258574178618</v>
      </c>
    </row>
    <row r="7857" spans="2:3" x14ac:dyDescent="0.25">
      <c r="B7857" s="260">
        <v>7794</v>
      </c>
      <c r="C7857" s="259">
        <v>136.67237676542203</v>
      </c>
    </row>
    <row r="7858" spans="2:3" x14ac:dyDescent="0.25">
      <c r="B7858" s="260">
        <v>7795</v>
      </c>
      <c r="C7858" s="259">
        <v>157.46729228700312</v>
      </c>
    </row>
    <row r="7859" spans="2:3" x14ac:dyDescent="0.25">
      <c r="B7859" s="260">
        <v>7796</v>
      </c>
      <c r="C7859" s="259">
        <v>169.08636379500868</v>
      </c>
    </row>
    <row r="7860" spans="2:3" x14ac:dyDescent="0.25">
      <c r="B7860" s="260">
        <v>7797</v>
      </c>
      <c r="C7860" s="259">
        <v>137.62061811496378</v>
      </c>
    </row>
    <row r="7861" spans="2:3" x14ac:dyDescent="0.25">
      <c r="B7861" s="260">
        <v>7798</v>
      </c>
      <c r="C7861" s="259">
        <v>178.97823725377816</v>
      </c>
    </row>
    <row r="7862" spans="2:3" x14ac:dyDescent="0.25">
      <c r="B7862" s="260">
        <v>7799</v>
      </c>
      <c r="C7862" s="259">
        <v>157.15561429001878</v>
      </c>
    </row>
    <row r="7863" spans="2:3" x14ac:dyDescent="0.25">
      <c r="B7863" s="260">
        <v>7800</v>
      </c>
      <c r="C7863" s="259">
        <v>119.21492601861675</v>
      </c>
    </row>
    <row r="7864" spans="2:3" x14ac:dyDescent="0.25">
      <c r="B7864" s="260">
        <v>7801</v>
      </c>
      <c r="C7864" s="259">
        <v>54.380605910332775</v>
      </c>
    </row>
    <row r="7865" spans="2:3" x14ac:dyDescent="0.25">
      <c r="B7865" s="260">
        <v>7802</v>
      </c>
      <c r="C7865" s="259">
        <v>111.57880437741267</v>
      </c>
    </row>
    <row r="7866" spans="2:3" x14ac:dyDescent="0.25">
      <c r="B7866" s="260">
        <v>7803</v>
      </c>
      <c r="C7866" s="259">
        <v>126.90922529019926</v>
      </c>
    </row>
    <row r="7867" spans="2:3" x14ac:dyDescent="0.25">
      <c r="B7867" s="260">
        <v>7804</v>
      </c>
      <c r="C7867" s="259">
        <v>102.06084396468412</v>
      </c>
    </row>
    <row r="7868" spans="2:3" x14ac:dyDescent="0.25">
      <c r="B7868" s="260">
        <v>7805</v>
      </c>
      <c r="C7868" s="259">
        <v>153.57611091266085</v>
      </c>
    </row>
    <row r="7869" spans="2:3" x14ac:dyDescent="0.25">
      <c r="B7869" s="260">
        <v>7806</v>
      </c>
      <c r="C7869" s="259">
        <v>82.681041492638826</v>
      </c>
    </row>
    <row r="7870" spans="2:3" x14ac:dyDescent="0.25">
      <c r="B7870" s="260">
        <v>7807</v>
      </c>
      <c r="C7870" s="259">
        <v>158.82308714579341</v>
      </c>
    </row>
    <row r="7871" spans="2:3" x14ac:dyDescent="0.25">
      <c r="B7871" s="260">
        <v>7808</v>
      </c>
      <c r="C7871" s="259">
        <v>101.96071785953293</v>
      </c>
    </row>
    <row r="7872" spans="2:3" x14ac:dyDescent="0.25">
      <c r="B7872" s="260">
        <v>7809</v>
      </c>
      <c r="C7872" s="259">
        <v>129.24891234815877</v>
      </c>
    </row>
    <row r="7873" spans="2:3" x14ac:dyDescent="0.25">
      <c r="B7873" s="260">
        <v>7810</v>
      </c>
      <c r="C7873" s="259">
        <v>85.452210339084957</v>
      </c>
    </row>
    <row r="7874" spans="2:3" x14ac:dyDescent="0.25">
      <c r="B7874" s="260">
        <v>7811</v>
      </c>
      <c r="C7874" s="259">
        <v>76.224344949352727</v>
      </c>
    </row>
    <row r="7875" spans="2:3" x14ac:dyDescent="0.25">
      <c r="B7875" s="260">
        <v>7812</v>
      </c>
      <c r="C7875" s="259">
        <v>168.58185994549984</v>
      </c>
    </row>
    <row r="7876" spans="2:3" x14ac:dyDescent="0.25">
      <c r="B7876" s="260">
        <v>7813</v>
      </c>
      <c r="C7876" s="259">
        <v>143.516180239265</v>
      </c>
    </row>
    <row r="7877" spans="2:3" x14ac:dyDescent="0.25">
      <c r="B7877" s="260">
        <v>7814</v>
      </c>
      <c r="C7877" s="259">
        <v>110.04161794896235</v>
      </c>
    </row>
    <row r="7878" spans="2:3" x14ac:dyDescent="0.25">
      <c r="B7878" s="260">
        <v>7815</v>
      </c>
      <c r="C7878" s="259">
        <v>95.031042702263647</v>
      </c>
    </row>
    <row r="7879" spans="2:3" x14ac:dyDescent="0.25">
      <c r="B7879" s="260">
        <v>7816</v>
      </c>
      <c r="C7879" s="259">
        <v>84.187335937267846</v>
      </c>
    </row>
    <row r="7880" spans="2:3" x14ac:dyDescent="0.25">
      <c r="B7880" s="260">
        <v>7817</v>
      </c>
      <c r="C7880" s="259">
        <v>101.26870123793103</v>
      </c>
    </row>
    <row r="7881" spans="2:3" x14ac:dyDescent="0.25">
      <c r="B7881" s="260">
        <v>7818</v>
      </c>
      <c r="C7881" s="259">
        <v>129.88953980475571</v>
      </c>
    </row>
    <row r="7882" spans="2:3" x14ac:dyDescent="0.25">
      <c r="B7882" s="260">
        <v>7819</v>
      </c>
      <c r="C7882" s="259">
        <v>126.6981767798914</v>
      </c>
    </row>
    <row r="7883" spans="2:3" x14ac:dyDescent="0.25">
      <c r="B7883" s="260">
        <v>7820</v>
      </c>
      <c r="C7883" s="259">
        <v>117.54380905451418</v>
      </c>
    </row>
    <row r="7884" spans="2:3" x14ac:dyDescent="0.25">
      <c r="B7884" s="260">
        <v>7821</v>
      </c>
      <c r="C7884" s="259">
        <v>112.33933543427005</v>
      </c>
    </row>
    <row r="7885" spans="2:3" x14ac:dyDescent="0.25">
      <c r="B7885" s="260">
        <v>7822</v>
      </c>
      <c r="C7885" s="259">
        <v>90.750772171265467</v>
      </c>
    </row>
    <row r="7886" spans="2:3" x14ac:dyDescent="0.25">
      <c r="B7886" s="260">
        <v>7823</v>
      </c>
      <c r="C7886" s="259">
        <v>128.78556959975521</v>
      </c>
    </row>
    <row r="7887" spans="2:3" x14ac:dyDescent="0.25">
      <c r="B7887" s="260">
        <v>7824</v>
      </c>
      <c r="C7887" s="259">
        <v>151.04970477010465</v>
      </c>
    </row>
    <row r="7888" spans="2:3" x14ac:dyDescent="0.25">
      <c r="B7888" s="260">
        <v>7825</v>
      </c>
      <c r="C7888" s="259">
        <v>86.133479956431145</v>
      </c>
    </row>
    <row r="7889" spans="2:3" x14ac:dyDescent="0.25">
      <c r="B7889" s="260">
        <v>7826</v>
      </c>
      <c r="C7889" s="259">
        <v>99.100455813843951</v>
      </c>
    </row>
    <row r="7890" spans="2:3" x14ac:dyDescent="0.25">
      <c r="B7890" s="260">
        <v>7827</v>
      </c>
      <c r="C7890" s="259">
        <v>106.74527511322566</v>
      </c>
    </row>
    <row r="7891" spans="2:3" x14ac:dyDescent="0.25">
      <c r="B7891" s="260">
        <v>7828</v>
      </c>
      <c r="C7891" s="259">
        <v>100.53403367529944</v>
      </c>
    </row>
    <row r="7892" spans="2:3" x14ac:dyDescent="0.25">
      <c r="B7892" s="260">
        <v>7829</v>
      </c>
      <c r="C7892" s="259">
        <v>148.07564673243371</v>
      </c>
    </row>
    <row r="7893" spans="2:3" x14ac:dyDescent="0.25">
      <c r="B7893" s="260">
        <v>7830</v>
      </c>
      <c r="C7893" s="259">
        <v>136.97927372164457</v>
      </c>
    </row>
    <row r="7894" spans="2:3" x14ac:dyDescent="0.25">
      <c r="B7894" s="260">
        <v>7831</v>
      </c>
      <c r="C7894" s="259">
        <v>110.28050636642385</v>
      </c>
    </row>
    <row r="7895" spans="2:3" x14ac:dyDescent="0.25">
      <c r="B7895" s="260">
        <v>7832</v>
      </c>
      <c r="C7895" s="259">
        <v>104.36338620201145</v>
      </c>
    </row>
    <row r="7896" spans="2:3" x14ac:dyDescent="0.25">
      <c r="B7896" s="260">
        <v>7833</v>
      </c>
      <c r="C7896" s="259">
        <v>110.18145831347118</v>
      </c>
    </row>
    <row r="7897" spans="2:3" x14ac:dyDescent="0.25">
      <c r="B7897" s="260">
        <v>7834</v>
      </c>
      <c r="C7897" s="259">
        <v>127.06514270302338</v>
      </c>
    </row>
    <row r="7898" spans="2:3" x14ac:dyDescent="0.25">
      <c r="B7898" s="260">
        <v>7835</v>
      </c>
      <c r="C7898" s="259">
        <v>80.422090741400098</v>
      </c>
    </row>
    <row r="7899" spans="2:3" x14ac:dyDescent="0.25">
      <c r="B7899" s="260">
        <v>7836</v>
      </c>
      <c r="C7899" s="259">
        <v>88.063351922339592</v>
      </c>
    </row>
    <row r="7900" spans="2:3" x14ac:dyDescent="0.25">
      <c r="B7900" s="260">
        <v>7837</v>
      </c>
      <c r="C7900" s="259">
        <v>99.690868893661417</v>
      </c>
    </row>
    <row r="7901" spans="2:3" x14ac:dyDescent="0.25">
      <c r="B7901" s="260">
        <v>7838</v>
      </c>
      <c r="C7901" s="259">
        <v>133.9109864979099</v>
      </c>
    </row>
    <row r="7902" spans="2:3" x14ac:dyDescent="0.25">
      <c r="B7902" s="260">
        <v>7839</v>
      </c>
      <c r="C7902" s="259">
        <v>114.69448926714134</v>
      </c>
    </row>
    <row r="7903" spans="2:3" x14ac:dyDescent="0.25">
      <c r="B7903" s="260">
        <v>7840</v>
      </c>
      <c r="C7903" s="259">
        <v>110.16238006504612</v>
      </c>
    </row>
    <row r="7904" spans="2:3" x14ac:dyDescent="0.25">
      <c r="B7904" s="260">
        <v>7841</v>
      </c>
      <c r="C7904" s="259">
        <v>81.661956090715947</v>
      </c>
    </row>
    <row r="7905" spans="2:3" x14ac:dyDescent="0.25">
      <c r="B7905" s="260">
        <v>7842</v>
      </c>
      <c r="C7905" s="259">
        <v>140.64828174096596</v>
      </c>
    </row>
    <row r="7906" spans="2:3" x14ac:dyDescent="0.25">
      <c r="B7906" s="260">
        <v>7843</v>
      </c>
      <c r="C7906" s="259">
        <v>123.38717527497019</v>
      </c>
    </row>
    <row r="7907" spans="2:3" x14ac:dyDescent="0.25">
      <c r="B7907" s="260">
        <v>7844</v>
      </c>
      <c r="C7907" s="259">
        <v>147.65145521357752</v>
      </c>
    </row>
    <row r="7908" spans="2:3" x14ac:dyDescent="0.25">
      <c r="B7908" s="260">
        <v>7845</v>
      </c>
      <c r="C7908" s="259">
        <v>120.47878062022374</v>
      </c>
    </row>
    <row r="7909" spans="2:3" x14ac:dyDescent="0.25">
      <c r="B7909" s="260">
        <v>7846</v>
      </c>
      <c r="C7909" s="259">
        <v>118.9692571046083</v>
      </c>
    </row>
    <row r="7910" spans="2:3" x14ac:dyDescent="0.25">
      <c r="B7910" s="260">
        <v>7847</v>
      </c>
      <c r="C7910" s="259">
        <v>137.31644433847995</v>
      </c>
    </row>
    <row r="7911" spans="2:3" x14ac:dyDescent="0.25">
      <c r="B7911" s="260">
        <v>7848</v>
      </c>
      <c r="C7911" s="259">
        <v>144.52439953092156</v>
      </c>
    </row>
    <row r="7912" spans="2:3" x14ac:dyDescent="0.25">
      <c r="B7912" s="260">
        <v>7849</v>
      </c>
      <c r="C7912" s="259">
        <v>87.073600438006054</v>
      </c>
    </row>
    <row r="7913" spans="2:3" x14ac:dyDescent="0.25">
      <c r="B7913" s="260">
        <v>7850</v>
      </c>
      <c r="C7913" s="259">
        <v>87.4137884369635</v>
      </c>
    </row>
    <row r="7914" spans="2:3" x14ac:dyDescent="0.25">
      <c r="B7914" s="260">
        <v>7851</v>
      </c>
      <c r="C7914" s="259">
        <v>105.36286926547332</v>
      </c>
    </row>
    <row r="7915" spans="2:3" x14ac:dyDescent="0.25">
      <c r="B7915" s="260">
        <v>7852</v>
      </c>
      <c r="C7915" s="259">
        <v>93.818309471114219</v>
      </c>
    </row>
    <row r="7916" spans="2:3" x14ac:dyDescent="0.25">
      <c r="B7916" s="260">
        <v>7853</v>
      </c>
      <c r="C7916" s="259">
        <v>108.91281470074556</v>
      </c>
    </row>
    <row r="7917" spans="2:3" x14ac:dyDescent="0.25">
      <c r="B7917" s="260">
        <v>7854</v>
      </c>
      <c r="C7917" s="259">
        <v>148.20475609793544</v>
      </c>
    </row>
    <row r="7918" spans="2:3" x14ac:dyDescent="0.25">
      <c r="B7918" s="260">
        <v>7855</v>
      </c>
      <c r="C7918" s="259">
        <v>118.22487379740718</v>
      </c>
    </row>
    <row r="7919" spans="2:3" x14ac:dyDescent="0.25">
      <c r="B7919" s="260">
        <v>7856</v>
      </c>
      <c r="C7919" s="259">
        <v>57.763639955252373</v>
      </c>
    </row>
    <row r="7920" spans="2:3" x14ac:dyDescent="0.25">
      <c r="B7920" s="260">
        <v>7857</v>
      </c>
      <c r="C7920" s="259">
        <v>105.83041135479107</v>
      </c>
    </row>
    <row r="7921" spans="2:3" x14ac:dyDescent="0.25">
      <c r="B7921" s="260">
        <v>7858</v>
      </c>
      <c r="C7921" s="259">
        <v>52.395104569765238</v>
      </c>
    </row>
    <row r="7922" spans="2:3" x14ac:dyDescent="0.25">
      <c r="B7922" s="260">
        <v>7859</v>
      </c>
      <c r="C7922" s="259">
        <v>92.940445729282189</v>
      </c>
    </row>
    <row r="7923" spans="2:3" x14ac:dyDescent="0.25">
      <c r="B7923" s="260">
        <v>7860</v>
      </c>
      <c r="C7923" s="259">
        <v>93.289691580563215</v>
      </c>
    </row>
    <row r="7924" spans="2:3" x14ac:dyDescent="0.25">
      <c r="B7924" s="260">
        <v>7861</v>
      </c>
      <c r="C7924" s="259">
        <v>123.23483214953986</v>
      </c>
    </row>
    <row r="7925" spans="2:3" x14ac:dyDescent="0.25">
      <c r="B7925" s="260">
        <v>7862</v>
      </c>
      <c r="C7925" s="259">
        <v>113.19396483267835</v>
      </c>
    </row>
    <row r="7926" spans="2:3" x14ac:dyDescent="0.25">
      <c r="B7926" s="260">
        <v>7863</v>
      </c>
      <c r="C7926" s="259">
        <v>116.20947200811416</v>
      </c>
    </row>
    <row r="7927" spans="2:3" x14ac:dyDescent="0.25">
      <c r="B7927" s="260">
        <v>7864</v>
      </c>
      <c r="C7927" s="259">
        <v>136.43735086781558</v>
      </c>
    </row>
    <row r="7928" spans="2:3" x14ac:dyDescent="0.25">
      <c r="B7928" s="260">
        <v>7865</v>
      </c>
      <c r="C7928" s="259">
        <v>124.18115614833457</v>
      </c>
    </row>
    <row r="7929" spans="2:3" x14ac:dyDescent="0.25">
      <c r="B7929" s="260">
        <v>7866</v>
      </c>
      <c r="C7929" s="259">
        <v>93.631821258599672</v>
      </c>
    </row>
    <row r="7930" spans="2:3" x14ac:dyDescent="0.25">
      <c r="B7930" s="260">
        <v>7867</v>
      </c>
      <c r="C7930" s="259">
        <v>125.12669855179024</v>
      </c>
    </row>
    <row r="7931" spans="2:3" x14ac:dyDescent="0.25">
      <c r="B7931" s="260">
        <v>7868</v>
      </c>
      <c r="C7931" s="259">
        <v>155.03463866104613</v>
      </c>
    </row>
    <row r="7932" spans="2:3" x14ac:dyDescent="0.25">
      <c r="B7932" s="260">
        <v>7869</v>
      </c>
      <c r="C7932" s="259">
        <v>134.04696453603083</v>
      </c>
    </row>
    <row r="7933" spans="2:3" x14ac:dyDescent="0.25">
      <c r="B7933" s="260">
        <v>7870</v>
      </c>
      <c r="C7933" s="259">
        <v>120.57805050689397</v>
      </c>
    </row>
    <row r="7934" spans="2:3" x14ac:dyDescent="0.25">
      <c r="B7934" s="260">
        <v>7871</v>
      </c>
      <c r="C7934" s="259">
        <v>137.39574508265727</v>
      </c>
    </row>
    <row r="7935" spans="2:3" x14ac:dyDescent="0.25">
      <c r="B7935" s="260">
        <v>7872</v>
      </c>
      <c r="C7935" s="259">
        <v>142.9307515691321</v>
      </c>
    </row>
    <row r="7936" spans="2:3" x14ac:dyDescent="0.25">
      <c r="B7936" s="260">
        <v>7873</v>
      </c>
      <c r="C7936" s="259">
        <v>147.33104223178108</v>
      </c>
    </row>
    <row r="7937" spans="2:3" x14ac:dyDescent="0.25">
      <c r="B7937" s="260">
        <v>7874</v>
      </c>
      <c r="C7937" s="259">
        <v>125.93218042071261</v>
      </c>
    </row>
    <row r="7938" spans="2:3" x14ac:dyDescent="0.25">
      <c r="B7938" s="260">
        <v>7875</v>
      </c>
      <c r="C7938" s="259">
        <v>91.989578436533748</v>
      </c>
    </row>
    <row r="7939" spans="2:3" x14ac:dyDescent="0.25">
      <c r="B7939" s="260">
        <v>7876</v>
      </c>
      <c r="C7939" s="259">
        <v>132.45789659973261</v>
      </c>
    </row>
    <row r="7940" spans="2:3" x14ac:dyDescent="0.25">
      <c r="B7940" s="260">
        <v>7877</v>
      </c>
      <c r="C7940" s="259">
        <v>112.43698433063003</v>
      </c>
    </row>
    <row r="7941" spans="2:3" x14ac:dyDescent="0.25">
      <c r="B7941" s="260">
        <v>7878</v>
      </c>
      <c r="C7941" s="259">
        <v>109.47721611707323</v>
      </c>
    </row>
    <row r="7942" spans="2:3" x14ac:dyDescent="0.25">
      <c r="B7942" s="260">
        <v>7879</v>
      </c>
      <c r="C7942" s="259">
        <v>135.991551903795</v>
      </c>
    </row>
    <row r="7943" spans="2:3" x14ac:dyDescent="0.25">
      <c r="B7943" s="260">
        <v>7880</v>
      </c>
      <c r="C7943" s="259">
        <v>131.68699137945504</v>
      </c>
    </row>
    <row r="7944" spans="2:3" x14ac:dyDescent="0.25">
      <c r="B7944" s="260">
        <v>7881</v>
      </c>
      <c r="C7944" s="259">
        <v>126.39440651240294</v>
      </c>
    </row>
    <row r="7945" spans="2:3" x14ac:dyDescent="0.25">
      <c r="B7945" s="260">
        <v>7882</v>
      </c>
      <c r="C7945" s="259">
        <v>162.1291540775677</v>
      </c>
    </row>
    <row r="7946" spans="2:3" x14ac:dyDescent="0.25">
      <c r="B7946" s="260">
        <v>7883</v>
      </c>
      <c r="C7946" s="259">
        <v>135.38805349235196</v>
      </c>
    </row>
    <row r="7947" spans="2:3" x14ac:dyDescent="0.25">
      <c r="B7947" s="260">
        <v>7884</v>
      </c>
      <c r="C7947" s="259">
        <v>126.71763368394579</v>
      </c>
    </row>
    <row r="7948" spans="2:3" x14ac:dyDescent="0.25">
      <c r="B7948" s="260">
        <v>7885</v>
      </c>
      <c r="C7948" s="259">
        <v>142.14368189155428</v>
      </c>
    </row>
    <row r="7949" spans="2:3" x14ac:dyDescent="0.25">
      <c r="B7949" s="260">
        <v>7886</v>
      </c>
      <c r="C7949" s="259">
        <v>151.36121619997317</v>
      </c>
    </row>
    <row r="7950" spans="2:3" x14ac:dyDescent="0.25">
      <c r="B7950" s="260">
        <v>7887</v>
      </c>
      <c r="C7950" s="259">
        <v>94.678220553481594</v>
      </c>
    </row>
    <row r="7951" spans="2:3" x14ac:dyDescent="0.25">
      <c r="B7951" s="260">
        <v>7888</v>
      </c>
      <c r="C7951" s="259">
        <v>114.53280020099183</v>
      </c>
    </row>
    <row r="7952" spans="2:3" x14ac:dyDescent="0.25">
      <c r="B7952" s="260">
        <v>7889</v>
      </c>
      <c r="C7952" s="259">
        <v>105.69272176224314</v>
      </c>
    </row>
    <row r="7953" spans="2:3" x14ac:dyDescent="0.25">
      <c r="B7953" s="260">
        <v>7890</v>
      </c>
      <c r="C7953" s="259">
        <v>142.73151325568386</v>
      </c>
    </row>
    <row r="7954" spans="2:3" x14ac:dyDescent="0.25">
      <c r="B7954" s="260">
        <v>7891</v>
      </c>
      <c r="C7954" s="259">
        <v>75.919869321071246</v>
      </c>
    </row>
    <row r="7955" spans="2:3" x14ac:dyDescent="0.25">
      <c r="B7955" s="260">
        <v>7892</v>
      </c>
      <c r="C7955" s="259">
        <v>157.26756040321828</v>
      </c>
    </row>
    <row r="7956" spans="2:3" x14ac:dyDescent="0.25">
      <c r="B7956" s="260">
        <v>7893</v>
      </c>
      <c r="C7956" s="259">
        <v>113.32758932008616</v>
      </c>
    </row>
    <row r="7957" spans="2:3" x14ac:dyDescent="0.25">
      <c r="B7957" s="260">
        <v>7894</v>
      </c>
      <c r="C7957" s="259">
        <v>117.29324271949251</v>
      </c>
    </row>
    <row r="7958" spans="2:3" x14ac:dyDescent="0.25">
      <c r="B7958" s="260">
        <v>7895</v>
      </c>
      <c r="C7958" s="259">
        <v>152.46714386200478</v>
      </c>
    </row>
    <row r="7959" spans="2:3" x14ac:dyDescent="0.25">
      <c r="B7959" s="260">
        <v>7896</v>
      </c>
      <c r="C7959" s="259">
        <v>101.65169527825114</v>
      </c>
    </row>
    <row r="7960" spans="2:3" x14ac:dyDescent="0.25">
      <c r="B7960" s="260">
        <v>7897</v>
      </c>
      <c r="C7960" s="259">
        <v>102.83456110873078</v>
      </c>
    </row>
    <row r="7961" spans="2:3" x14ac:dyDescent="0.25">
      <c r="B7961" s="260">
        <v>7898</v>
      </c>
      <c r="C7961" s="259">
        <v>120.92100251999858</v>
      </c>
    </row>
    <row r="7962" spans="2:3" x14ac:dyDescent="0.25">
      <c r="B7962" s="260">
        <v>7899</v>
      </c>
      <c r="C7962" s="259">
        <v>134.55388377311056</v>
      </c>
    </row>
    <row r="7963" spans="2:3" x14ac:dyDescent="0.25">
      <c r="B7963" s="260">
        <v>7900</v>
      </c>
      <c r="C7963" s="259">
        <v>87.766368926203668</v>
      </c>
    </row>
    <row r="7964" spans="2:3" x14ac:dyDescent="0.25">
      <c r="B7964" s="260">
        <v>7901</v>
      </c>
      <c r="C7964" s="259">
        <v>111.1021531949722</v>
      </c>
    </row>
    <row r="7965" spans="2:3" x14ac:dyDescent="0.25">
      <c r="B7965" s="260">
        <v>7902</v>
      </c>
      <c r="C7965" s="259">
        <v>83.986778988870526</v>
      </c>
    </row>
    <row r="7966" spans="2:3" x14ac:dyDescent="0.25">
      <c r="B7966" s="260">
        <v>7903</v>
      </c>
      <c r="C7966" s="259">
        <v>80.012313860244092</v>
      </c>
    </row>
    <row r="7967" spans="2:3" x14ac:dyDescent="0.25">
      <c r="B7967" s="260">
        <v>7904</v>
      </c>
      <c r="C7967" s="259">
        <v>156.59987384864681</v>
      </c>
    </row>
    <row r="7968" spans="2:3" x14ac:dyDescent="0.25">
      <c r="B7968" s="260">
        <v>7905</v>
      </c>
      <c r="C7968" s="259">
        <v>144.60693096384264</v>
      </c>
    </row>
    <row r="7969" spans="2:3" x14ac:dyDescent="0.25">
      <c r="B7969" s="260">
        <v>7906</v>
      </c>
      <c r="C7969" s="259">
        <v>118.39753804712242</v>
      </c>
    </row>
    <row r="7970" spans="2:3" x14ac:dyDescent="0.25">
      <c r="B7970" s="260">
        <v>7907</v>
      </c>
      <c r="C7970" s="259">
        <v>119.58949173489731</v>
      </c>
    </row>
    <row r="7971" spans="2:3" x14ac:dyDescent="0.25">
      <c r="B7971" s="260">
        <v>7908</v>
      </c>
      <c r="C7971" s="259">
        <v>109.13238721233205</v>
      </c>
    </row>
    <row r="7972" spans="2:3" x14ac:dyDescent="0.25">
      <c r="B7972" s="260">
        <v>7909</v>
      </c>
      <c r="C7972" s="259">
        <v>173.75677421503485</v>
      </c>
    </row>
    <row r="7973" spans="2:3" x14ac:dyDescent="0.25">
      <c r="B7973" s="260">
        <v>7910</v>
      </c>
      <c r="C7973" s="259">
        <v>108.04498734805172</v>
      </c>
    </row>
    <row r="7974" spans="2:3" x14ac:dyDescent="0.25">
      <c r="B7974" s="260">
        <v>7911</v>
      </c>
      <c r="C7974" s="259">
        <v>108.97275496469729</v>
      </c>
    </row>
    <row r="7975" spans="2:3" x14ac:dyDescent="0.25">
      <c r="B7975" s="260">
        <v>7912</v>
      </c>
      <c r="C7975" s="259">
        <v>127.0945836659</v>
      </c>
    </row>
    <row r="7976" spans="2:3" x14ac:dyDescent="0.25">
      <c r="B7976" s="260">
        <v>7913</v>
      </c>
      <c r="C7976" s="259">
        <v>120.03064404905122</v>
      </c>
    </row>
    <row r="7977" spans="2:3" x14ac:dyDescent="0.25">
      <c r="B7977" s="260">
        <v>7914</v>
      </c>
      <c r="C7977" s="259">
        <v>142.26202911388478</v>
      </c>
    </row>
    <row r="7978" spans="2:3" x14ac:dyDescent="0.25">
      <c r="B7978" s="260">
        <v>7915</v>
      </c>
      <c r="C7978" s="259">
        <v>127.73828019938475</v>
      </c>
    </row>
    <row r="7979" spans="2:3" x14ac:dyDescent="0.25">
      <c r="B7979" s="260">
        <v>7916</v>
      </c>
      <c r="C7979" s="259">
        <v>101.99681132605093</v>
      </c>
    </row>
    <row r="7980" spans="2:3" x14ac:dyDescent="0.25">
      <c r="B7980" s="260">
        <v>7917</v>
      </c>
      <c r="C7980" s="259">
        <v>159.38998111263058</v>
      </c>
    </row>
    <row r="7981" spans="2:3" x14ac:dyDescent="0.25">
      <c r="B7981" s="260">
        <v>7918</v>
      </c>
      <c r="C7981" s="259">
        <v>104.81211150099043</v>
      </c>
    </row>
    <row r="7982" spans="2:3" x14ac:dyDescent="0.25">
      <c r="B7982" s="260">
        <v>7919</v>
      </c>
      <c r="C7982" s="259">
        <v>118.13621446033447</v>
      </c>
    </row>
    <row r="7983" spans="2:3" x14ac:dyDescent="0.25">
      <c r="B7983" s="260">
        <v>7920</v>
      </c>
      <c r="C7983" s="259">
        <v>77.888333871416037</v>
      </c>
    </row>
    <row r="7984" spans="2:3" x14ac:dyDescent="0.25">
      <c r="B7984" s="260">
        <v>7921</v>
      </c>
      <c r="C7984" s="259">
        <v>111.67640661076459</v>
      </c>
    </row>
    <row r="7985" spans="2:3" x14ac:dyDescent="0.25">
      <c r="B7985" s="260">
        <v>7922</v>
      </c>
      <c r="C7985" s="259">
        <v>98.343830855412563</v>
      </c>
    </row>
    <row r="7986" spans="2:3" x14ac:dyDescent="0.25">
      <c r="B7986" s="260">
        <v>7923</v>
      </c>
      <c r="C7986" s="259">
        <v>81.343986169204982</v>
      </c>
    </row>
    <row r="7987" spans="2:3" x14ac:dyDescent="0.25">
      <c r="B7987" s="260">
        <v>7924</v>
      </c>
      <c r="C7987" s="259">
        <v>126.99143954280711</v>
      </c>
    </row>
    <row r="7988" spans="2:3" x14ac:dyDescent="0.25">
      <c r="B7988" s="260">
        <v>7925</v>
      </c>
      <c r="C7988" s="259">
        <v>118.52305677896801</v>
      </c>
    </row>
    <row r="7989" spans="2:3" x14ac:dyDescent="0.25">
      <c r="B7989" s="260">
        <v>7926</v>
      </c>
      <c r="C7989" s="259">
        <v>123.73719858780885</v>
      </c>
    </row>
    <row r="7990" spans="2:3" x14ac:dyDescent="0.25">
      <c r="B7990" s="260">
        <v>7927</v>
      </c>
      <c r="C7990" s="259">
        <v>143.99244862004133</v>
      </c>
    </row>
    <row r="7991" spans="2:3" x14ac:dyDescent="0.25">
      <c r="B7991" s="260">
        <v>7928</v>
      </c>
      <c r="C7991" s="259">
        <v>87.082379874294887</v>
      </c>
    </row>
    <row r="7992" spans="2:3" x14ac:dyDescent="0.25">
      <c r="B7992" s="260">
        <v>7929</v>
      </c>
      <c r="C7992" s="259">
        <v>111.3609278741951</v>
      </c>
    </row>
    <row r="7993" spans="2:3" x14ac:dyDescent="0.25">
      <c r="B7993" s="260">
        <v>7930</v>
      </c>
      <c r="C7993" s="259">
        <v>115.83111399375626</v>
      </c>
    </row>
    <row r="7994" spans="2:3" x14ac:dyDescent="0.25">
      <c r="B7994" s="260">
        <v>7931</v>
      </c>
      <c r="C7994" s="259">
        <v>116.86352075658979</v>
      </c>
    </row>
    <row r="7995" spans="2:3" x14ac:dyDescent="0.25">
      <c r="B7995" s="260">
        <v>7932</v>
      </c>
      <c r="C7995" s="259">
        <v>113.70293512138788</v>
      </c>
    </row>
    <row r="7996" spans="2:3" x14ac:dyDescent="0.25">
      <c r="B7996" s="260">
        <v>7933</v>
      </c>
      <c r="C7996" s="259">
        <v>120.12651841267669</v>
      </c>
    </row>
    <row r="7997" spans="2:3" x14ac:dyDescent="0.25">
      <c r="B7997" s="260">
        <v>7934</v>
      </c>
      <c r="C7997" s="259">
        <v>129.59713634185081</v>
      </c>
    </row>
    <row r="7998" spans="2:3" x14ac:dyDescent="0.25">
      <c r="B7998" s="260">
        <v>7935</v>
      </c>
      <c r="C7998" s="259">
        <v>124.19444299616748</v>
      </c>
    </row>
    <row r="7999" spans="2:3" x14ac:dyDescent="0.25">
      <c r="B7999" s="260">
        <v>7936</v>
      </c>
      <c r="C7999" s="259">
        <v>150.58081716595984</v>
      </c>
    </row>
    <row r="8000" spans="2:3" x14ac:dyDescent="0.25">
      <c r="B8000" s="260">
        <v>7937</v>
      </c>
      <c r="C8000" s="259">
        <v>123.15219146294034</v>
      </c>
    </row>
    <row r="8001" spans="2:3" x14ac:dyDescent="0.25">
      <c r="B8001" s="260">
        <v>7938</v>
      </c>
      <c r="C8001" s="259">
        <v>139.13053365303037</v>
      </c>
    </row>
    <row r="8002" spans="2:3" x14ac:dyDescent="0.25">
      <c r="B8002" s="260">
        <v>7939</v>
      </c>
      <c r="C8002" s="259">
        <v>134.34548096602273</v>
      </c>
    </row>
    <row r="8003" spans="2:3" x14ac:dyDescent="0.25">
      <c r="B8003" s="260">
        <v>7940</v>
      </c>
      <c r="C8003" s="259">
        <v>157.23175716147261</v>
      </c>
    </row>
    <row r="8004" spans="2:3" x14ac:dyDescent="0.25">
      <c r="B8004" s="260">
        <v>7941</v>
      </c>
      <c r="C8004" s="259">
        <v>91.883600558970969</v>
      </c>
    </row>
    <row r="8005" spans="2:3" x14ac:dyDescent="0.25">
      <c r="B8005" s="260">
        <v>7942</v>
      </c>
      <c r="C8005" s="259">
        <v>149.6119294819255</v>
      </c>
    </row>
    <row r="8006" spans="2:3" x14ac:dyDescent="0.25">
      <c r="B8006" s="260">
        <v>7943</v>
      </c>
      <c r="C8006" s="259">
        <v>133.24834183716837</v>
      </c>
    </row>
    <row r="8007" spans="2:3" x14ac:dyDescent="0.25">
      <c r="B8007" s="260">
        <v>7944</v>
      </c>
      <c r="C8007" s="259">
        <v>100.48954868616076</v>
      </c>
    </row>
    <row r="8008" spans="2:3" x14ac:dyDescent="0.25">
      <c r="B8008" s="260">
        <v>7945</v>
      </c>
      <c r="C8008" s="259">
        <v>71.680357731892371</v>
      </c>
    </row>
    <row r="8009" spans="2:3" x14ac:dyDescent="0.25">
      <c r="B8009" s="260">
        <v>7946</v>
      </c>
      <c r="C8009" s="259">
        <v>72.861188306905078</v>
      </c>
    </row>
    <row r="8010" spans="2:3" x14ac:dyDescent="0.25">
      <c r="B8010" s="260">
        <v>7947</v>
      </c>
      <c r="C8010" s="259">
        <v>143.61369294312257</v>
      </c>
    </row>
    <row r="8011" spans="2:3" x14ac:dyDescent="0.25">
      <c r="B8011" s="260">
        <v>7948</v>
      </c>
      <c r="C8011" s="259">
        <v>146.84761141411849</v>
      </c>
    </row>
    <row r="8012" spans="2:3" x14ac:dyDescent="0.25">
      <c r="B8012" s="260">
        <v>7949</v>
      </c>
      <c r="C8012" s="259">
        <v>141.17317144095128</v>
      </c>
    </row>
    <row r="8013" spans="2:3" x14ac:dyDescent="0.25">
      <c r="B8013" s="260">
        <v>7950</v>
      </c>
      <c r="C8013" s="259">
        <v>96.323994417760019</v>
      </c>
    </row>
    <row r="8014" spans="2:3" x14ac:dyDescent="0.25">
      <c r="B8014" s="260">
        <v>7951</v>
      </c>
      <c r="C8014" s="259">
        <v>128.59379703799385</v>
      </c>
    </row>
    <row r="8015" spans="2:3" x14ac:dyDescent="0.25">
      <c r="B8015" s="260">
        <v>7952</v>
      </c>
      <c r="C8015" s="259">
        <v>73.547506756636608</v>
      </c>
    </row>
    <row r="8016" spans="2:3" x14ac:dyDescent="0.25">
      <c r="B8016" s="260">
        <v>7953</v>
      </c>
      <c r="C8016" s="259">
        <v>161.60489280712034</v>
      </c>
    </row>
    <row r="8017" spans="2:3" x14ac:dyDescent="0.25">
      <c r="B8017" s="260">
        <v>7954</v>
      </c>
      <c r="C8017" s="259">
        <v>109.63330531197759</v>
      </c>
    </row>
    <row r="8018" spans="2:3" x14ac:dyDescent="0.25">
      <c r="B8018" s="260">
        <v>7955</v>
      </c>
      <c r="C8018" s="259">
        <v>124.12881942058132</v>
      </c>
    </row>
    <row r="8019" spans="2:3" x14ac:dyDescent="0.25">
      <c r="B8019" s="260">
        <v>7956</v>
      </c>
      <c r="C8019" s="259">
        <v>109.62638229168515</v>
      </c>
    </row>
    <row r="8020" spans="2:3" x14ac:dyDescent="0.25">
      <c r="B8020" s="260">
        <v>7957</v>
      </c>
      <c r="C8020" s="259">
        <v>139.86598155959874</v>
      </c>
    </row>
    <row r="8021" spans="2:3" x14ac:dyDescent="0.25">
      <c r="B8021" s="260">
        <v>7958</v>
      </c>
      <c r="C8021" s="259">
        <v>155.0564234761521</v>
      </c>
    </row>
    <row r="8022" spans="2:3" x14ac:dyDescent="0.25">
      <c r="B8022" s="260">
        <v>7959</v>
      </c>
      <c r="C8022" s="259">
        <v>132.21678187962954</v>
      </c>
    </row>
    <row r="8023" spans="2:3" x14ac:dyDescent="0.25">
      <c r="B8023" s="260">
        <v>7960</v>
      </c>
      <c r="C8023" s="259">
        <v>78.705109415500146</v>
      </c>
    </row>
    <row r="8024" spans="2:3" x14ac:dyDescent="0.25">
      <c r="B8024" s="260">
        <v>7961</v>
      </c>
      <c r="C8024" s="259">
        <v>114.89146923650318</v>
      </c>
    </row>
    <row r="8025" spans="2:3" x14ac:dyDescent="0.25">
      <c r="B8025" s="260">
        <v>7962</v>
      </c>
      <c r="C8025" s="259">
        <v>117.80622267768062</v>
      </c>
    </row>
    <row r="8026" spans="2:3" x14ac:dyDescent="0.25">
      <c r="B8026" s="260">
        <v>7963</v>
      </c>
      <c r="C8026" s="259">
        <v>136.6552492653085</v>
      </c>
    </row>
    <row r="8027" spans="2:3" x14ac:dyDescent="0.25">
      <c r="B8027" s="260">
        <v>7964</v>
      </c>
      <c r="C8027" s="259">
        <v>142.50933959539611</v>
      </c>
    </row>
    <row r="8028" spans="2:3" x14ac:dyDescent="0.25">
      <c r="B8028" s="260">
        <v>7965</v>
      </c>
      <c r="C8028" s="259">
        <v>123.75762312266441</v>
      </c>
    </row>
    <row r="8029" spans="2:3" x14ac:dyDescent="0.25">
      <c r="B8029" s="260">
        <v>7966</v>
      </c>
      <c r="C8029" s="259">
        <v>111.52661271916099</v>
      </c>
    </row>
    <row r="8030" spans="2:3" x14ac:dyDescent="0.25">
      <c r="B8030" s="260">
        <v>7967</v>
      </c>
      <c r="C8030" s="259">
        <v>132.7685169489086</v>
      </c>
    </row>
    <row r="8031" spans="2:3" x14ac:dyDescent="0.25">
      <c r="B8031" s="260">
        <v>7968</v>
      </c>
      <c r="C8031" s="259">
        <v>144.4842094504333</v>
      </c>
    </row>
    <row r="8032" spans="2:3" x14ac:dyDescent="0.25">
      <c r="B8032" s="260">
        <v>7969</v>
      </c>
      <c r="C8032" s="259">
        <v>94.569328304577084</v>
      </c>
    </row>
    <row r="8033" spans="2:3" x14ac:dyDescent="0.25">
      <c r="B8033" s="260">
        <v>7970</v>
      </c>
      <c r="C8033" s="259">
        <v>151.44012671457864</v>
      </c>
    </row>
    <row r="8034" spans="2:3" x14ac:dyDescent="0.25">
      <c r="B8034" s="260">
        <v>7971</v>
      </c>
      <c r="C8034" s="259">
        <v>148.27285985935416</v>
      </c>
    </row>
    <row r="8035" spans="2:3" x14ac:dyDescent="0.25">
      <c r="B8035" s="260">
        <v>7972</v>
      </c>
      <c r="C8035" s="259">
        <v>136.27505343688813</v>
      </c>
    </row>
    <row r="8036" spans="2:3" x14ac:dyDescent="0.25">
      <c r="B8036" s="260">
        <v>7973</v>
      </c>
      <c r="C8036" s="259">
        <v>162.09749821337101</v>
      </c>
    </row>
    <row r="8037" spans="2:3" x14ac:dyDescent="0.25">
      <c r="B8037" s="260">
        <v>7974</v>
      </c>
      <c r="C8037" s="259">
        <v>147.98450047827515</v>
      </c>
    </row>
    <row r="8038" spans="2:3" x14ac:dyDescent="0.25">
      <c r="B8038" s="260">
        <v>7975</v>
      </c>
      <c r="C8038" s="259">
        <v>111.0818782439934</v>
      </c>
    </row>
    <row r="8039" spans="2:3" x14ac:dyDescent="0.25">
      <c r="B8039" s="260">
        <v>7976</v>
      </c>
      <c r="C8039" s="259">
        <v>151.9641255702316</v>
      </c>
    </row>
    <row r="8040" spans="2:3" x14ac:dyDescent="0.25">
      <c r="B8040" s="260">
        <v>7977</v>
      </c>
      <c r="C8040" s="259">
        <v>104.35078380124729</v>
      </c>
    </row>
    <row r="8041" spans="2:3" x14ac:dyDescent="0.25">
      <c r="B8041" s="260">
        <v>7978</v>
      </c>
      <c r="C8041" s="259">
        <v>168.30555210221888</v>
      </c>
    </row>
    <row r="8042" spans="2:3" x14ac:dyDescent="0.25">
      <c r="B8042" s="260">
        <v>7979</v>
      </c>
      <c r="C8042" s="259">
        <v>147.40767127258187</v>
      </c>
    </row>
    <row r="8043" spans="2:3" x14ac:dyDescent="0.25">
      <c r="B8043" s="260">
        <v>7980</v>
      </c>
      <c r="C8043" s="259">
        <v>87.299862317624445</v>
      </c>
    </row>
    <row r="8044" spans="2:3" x14ac:dyDescent="0.25">
      <c r="B8044" s="260">
        <v>7981</v>
      </c>
      <c r="C8044" s="259">
        <v>87.043973603582643</v>
      </c>
    </row>
    <row r="8045" spans="2:3" x14ac:dyDescent="0.25">
      <c r="B8045" s="260">
        <v>7982</v>
      </c>
      <c r="C8045" s="259">
        <v>116.02198844082974</v>
      </c>
    </row>
    <row r="8046" spans="2:3" x14ac:dyDescent="0.25">
      <c r="B8046" s="260">
        <v>7983</v>
      </c>
      <c r="C8046" s="259">
        <v>160.69079887325572</v>
      </c>
    </row>
    <row r="8047" spans="2:3" x14ac:dyDescent="0.25">
      <c r="B8047" s="260">
        <v>7984</v>
      </c>
      <c r="C8047" s="259">
        <v>123.28980666046961</v>
      </c>
    </row>
    <row r="8048" spans="2:3" x14ac:dyDescent="0.25">
      <c r="B8048" s="260">
        <v>7985</v>
      </c>
      <c r="C8048" s="259">
        <v>141.51294571877739</v>
      </c>
    </row>
    <row r="8049" spans="2:3" x14ac:dyDescent="0.25">
      <c r="B8049" s="260">
        <v>7986</v>
      </c>
      <c r="C8049" s="259">
        <v>85.520152979234567</v>
      </c>
    </row>
    <row r="8050" spans="2:3" x14ac:dyDescent="0.25">
      <c r="B8050" s="260">
        <v>7987</v>
      </c>
      <c r="C8050" s="259">
        <v>102.25019848214359</v>
      </c>
    </row>
    <row r="8051" spans="2:3" x14ac:dyDescent="0.25">
      <c r="B8051" s="260">
        <v>7988</v>
      </c>
      <c r="C8051" s="259">
        <v>94.423936129985947</v>
      </c>
    </row>
    <row r="8052" spans="2:3" x14ac:dyDescent="0.25">
      <c r="B8052" s="260">
        <v>7989</v>
      </c>
      <c r="C8052" s="259">
        <v>168.97858523908445</v>
      </c>
    </row>
    <row r="8053" spans="2:3" x14ac:dyDescent="0.25">
      <c r="B8053" s="260">
        <v>7990</v>
      </c>
      <c r="C8053" s="259">
        <v>143.29629674532779</v>
      </c>
    </row>
    <row r="8054" spans="2:3" x14ac:dyDescent="0.25">
      <c r="B8054" s="260">
        <v>7991</v>
      </c>
      <c r="C8054" s="259">
        <v>79.749004383420271</v>
      </c>
    </row>
    <row r="8055" spans="2:3" x14ac:dyDescent="0.25">
      <c r="B8055" s="260">
        <v>7992</v>
      </c>
      <c r="C8055" s="259">
        <v>97.714232622123248</v>
      </c>
    </row>
    <row r="8056" spans="2:3" x14ac:dyDescent="0.25">
      <c r="B8056" s="260">
        <v>7993</v>
      </c>
      <c r="C8056" s="259">
        <v>174.63081951515076</v>
      </c>
    </row>
    <row r="8057" spans="2:3" x14ac:dyDescent="0.25">
      <c r="B8057" s="260">
        <v>7994</v>
      </c>
      <c r="C8057" s="259">
        <v>76.243305607667594</v>
      </c>
    </row>
    <row r="8058" spans="2:3" x14ac:dyDescent="0.25">
      <c r="B8058" s="260">
        <v>7995</v>
      </c>
      <c r="C8058" s="259">
        <v>54.598531132700089</v>
      </c>
    </row>
    <row r="8059" spans="2:3" x14ac:dyDescent="0.25">
      <c r="B8059" s="260">
        <v>7996</v>
      </c>
      <c r="C8059" s="259">
        <v>141.15352311090317</v>
      </c>
    </row>
    <row r="8060" spans="2:3" x14ac:dyDescent="0.25">
      <c r="B8060" s="260">
        <v>7997</v>
      </c>
      <c r="C8060" s="259">
        <v>110.9149038076897</v>
      </c>
    </row>
    <row r="8061" spans="2:3" x14ac:dyDescent="0.25">
      <c r="B8061" s="260">
        <v>7998</v>
      </c>
      <c r="C8061" s="259">
        <v>117.54337025157494</v>
      </c>
    </row>
    <row r="8062" spans="2:3" x14ac:dyDescent="0.25">
      <c r="B8062" s="260">
        <v>7999</v>
      </c>
      <c r="C8062" s="259">
        <v>156.23052970483093</v>
      </c>
    </row>
    <row r="8063" spans="2:3" x14ac:dyDescent="0.25">
      <c r="B8063" s="260">
        <v>8000</v>
      </c>
      <c r="C8063" s="259">
        <v>130.42279540738761</v>
      </c>
    </row>
    <row r="8064" spans="2:3" x14ac:dyDescent="0.25">
      <c r="B8064" s="260">
        <v>8001</v>
      </c>
      <c r="C8064" s="259">
        <v>151.01650711477424</v>
      </c>
    </row>
    <row r="8065" spans="2:3" x14ac:dyDescent="0.25">
      <c r="B8065" s="260">
        <v>8002</v>
      </c>
      <c r="C8065" s="259">
        <v>149.35138601197053</v>
      </c>
    </row>
    <row r="8066" spans="2:3" x14ac:dyDescent="0.25">
      <c r="B8066" s="260">
        <v>8003</v>
      </c>
      <c r="C8066" s="259">
        <v>109.78686619264511</v>
      </c>
    </row>
    <row r="8067" spans="2:3" x14ac:dyDescent="0.25">
      <c r="B8067" s="260">
        <v>8004</v>
      </c>
      <c r="C8067" s="259">
        <v>131.0590910843674</v>
      </c>
    </row>
    <row r="8068" spans="2:3" x14ac:dyDescent="0.25">
      <c r="B8068" s="260">
        <v>8005</v>
      </c>
      <c r="C8068" s="259">
        <v>91.662551267142518</v>
      </c>
    </row>
    <row r="8069" spans="2:3" x14ac:dyDescent="0.25">
      <c r="B8069" s="260">
        <v>8006</v>
      </c>
      <c r="C8069" s="259">
        <v>137.96110657469507</v>
      </c>
    </row>
    <row r="8070" spans="2:3" x14ac:dyDescent="0.25">
      <c r="B8070" s="260">
        <v>8007</v>
      </c>
      <c r="C8070" s="259">
        <v>114.87518454140145</v>
      </c>
    </row>
    <row r="8071" spans="2:3" x14ac:dyDescent="0.25">
      <c r="B8071" s="260">
        <v>8008</v>
      </c>
      <c r="C8071" s="259">
        <v>120.6283604146177</v>
      </c>
    </row>
    <row r="8072" spans="2:3" x14ac:dyDescent="0.25">
      <c r="B8072" s="260">
        <v>8009</v>
      </c>
      <c r="C8072" s="259">
        <v>136.78964229131094</v>
      </c>
    </row>
    <row r="8073" spans="2:3" x14ac:dyDescent="0.25">
      <c r="B8073" s="260">
        <v>8010</v>
      </c>
      <c r="C8073" s="259">
        <v>106.86080088630115</v>
      </c>
    </row>
    <row r="8074" spans="2:3" x14ac:dyDescent="0.25">
      <c r="B8074" s="260">
        <v>8011</v>
      </c>
      <c r="C8074" s="259">
        <v>108.91328679711052</v>
      </c>
    </row>
    <row r="8075" spans="2:3" x14ac:dyDescent="0.25">
      <c r="B8075" s="260">
        <v>8012</v>
      </c>
      <c r="C8075" s="259">
        <v>114.51154737028709</v>
      </c>
    </row>
    <row r="8076" spans="2:3" x14ac:dyDescent="0.25">
      <c r="B8076" s="260">
        <v>8013</v>
      </c>
      <c r="C8076" s="259">
        <v>97.168689359777957</v>
      </c>
    </row>
    <row r="8077" spans="2:3" x14ac:dyDescent="0.25">
      <c r="B8077" s="260">
        <v>8014</v>
      </c>
      <c r="C8077" s="259">
        <v>118.62079877035985</v>
      </c>
    </row>
    <row r="8078" spans="2:3" x14ac:dyDescent="0.25">
      <c r="B8078" s="260">
        <v>8015</v>
      </c>
      <c r="C8078" s="259">
        <v>125.95365498993962</v>
      </c>
    </row>
    <row r="8079" spans="2:3" x14ac:dyDescent="0.25">
      <c r="B8079" s="260">
        <v>8016</v>
      </c>
      <c r="C8079" s="259">
        <v>94.831407392159633</v>
      </c>
    </row>
    <row r="8080" spans="2:3" x14ac:dyDescent="0.25">
      <c r="B8080" s="260">
        <v>8017</v>
      </c>
      <c r="C8080" s="259">
        <v>112.21356535152556</v>
      </c>
    </row>
    <row r="8081" spans="2:3" x14ac:dyDescent="0.25">
      <c r="B8081" s="260">
        <v>8018</v>
      </c>
      <c r="C8081" s="259">
        <v>117.19766881276706</v>
      </c>
    </row>
    <row r="8082" spans="2:3" x14ac:dyDescent="0.25">
      <c r="B8082" s="260">
        <v>8019</v>
      </c>
      <c r="C8082" s="259">
        <v>155.93927219729679</v>
      </c>
    </row>
    <row r="8083" spans="2:3" x14ac:dyDescent="0.25">
      <c r="B8083" s="260">
        <v>8020</v>
      </c>
      <c r="C8083" s="259">
        <v>74.683436832836136</v>
      </c>
    </row>
    <row r="8084" spans="2:3" x14ac:dyDescent="0.25">
      <c r="B8084" s="260">
        <v>8021</v>
      </c>
      <c r="C8084" s="259">
        <v>113.52210660928412</v>
      </c>
    </row>
    <row r="8085" spans="2:3" x14ac:dyDescent="0.25">
      <c r="B8085" s="260">
        <v>8022</v>
      </c>
      <c r="C8085" s="259">
        <v>124.73056480969312</v>
      </c>
    </row>
    <row r="8086" spans="2:3" x14ac:dyDescent="0.25">
      <c r="B8086" s="260">
        <v>8023</v>
      </c>
      <c r="C8086" s="259">
        <v>96.750440114367677</v>
      </c>
    </row>
    <row r="8087" spans="2:3" x14ac:dyDescent="0.25">
      <c r="B8087" s="260">
        <v>8024</v>
      </c>
      <c r="C8087" s="259">
        <v>99.730674072478593</v>
      </c>
    </row>
    <row r="8088" spans="2:3" x14ac:dyDescent="0.25">
      <c r="B8088" s="260">
        <v>8025</v>
      </c>
      <c r="C8088" s="259">
        <v>115.16018499362403</v>
      </c>
    </row>
    <row r="8089" spans="2:3" x14ac:dyDescent="0.25">
      <c r="B8089" s="260">
        <v>8026</v>
      </c>
      <c r="C8089" s="259">
        <v>105.21556398782697</v>
      </c>
    </row>
    <row r="8090" spans="2:3" x14ac:dyDescent="0.25">
      <c r="B8090" s="260">
        <v>8027</v>
      </c>
      <c r="C8090" s="259">
        <v>169.29285413368544</v>
      </c>
    </row>
    <row r="8091" spans="2:3" x14ac:dyDescent="0.25">
      <c r="B8091" s="260">
        <v>8028</v>
      </c>
      <c r="C8091" s="259">
        <v>124.60436970165007</v>
      </c>
    </row>
    <row r="8092" spans="2:3" x14ac:dyDescent="0.25">
      <c r="B8092" s="260">
        <v>8029</v>
      </c>
      <c r="C8092" s="259">
        <v>114.11303147031067</v>
      </c>
    </row>
    <row r="8093" spans="2:3" x14ac:dyDescent="0.25">
      <c r="B8093" s="260">
        <v>8030</v>
      </c>
      <c r="C8093" s="259">
        <v>85.144322490079972</v>
      </c>
    </row>
    <row r="8094" spans="2:3" x14ac:dyDescent="0.25">
      <c r="B8094" s="260">
        <v>8031</v>
      </c>
      <c r="C8094" s="259">
        <v>146.22256365175068</v>
      </c>
    </row>
    <row r="8095" spans="2:3" x14ac:dyDescent="0.25">
      <c r="B8095" s="260">
        <v>8032</v>
      </c>
      <c r="C8095" s="259">
        <v>123.96834282204262</v>
      </c>
    </row>
    <row r="8096" spans="2:3" x14ac:dyDescent="0.25">
      <c r="B8096" s="260">
        <v>8033</v>
      </c>
      <c r="C8096" s="259">
        <v>98.525443509484148</v>
      </c>
    </row>
    <row r="8097" spans="2:3" x14ac:dyDescent="0.25">
      <c r="B8097" s="260">
        <v>8034</v>
      </c>
      <c r="C8097" s="259">
        <v>105.17941117085172</v>
      </c>
    </row>
    <row r="8098" spans="2:3" x14ac:dyDescent="0.25">
      <c r="B8098" s="260">
        <v>8035</v>
      </c>
      <c r="C8098" s="259">
        <v>133.16806337984843</v>
      </c>
    </row>
    <row r="8099" spans="2:3" x14ac:dyDescent="0.25">
      <c r="B8099" s="260">
        <v>8036</v>
      </c>
      <c r="C8099" s="259">
        <v>118.37584245801786</v>
      </c>
    </row>
    <row r="8100" spans="2:3" x14ac:dyDescent="0.25">
      <c r="B8100" s="260">
        <v>8037</v>
      </c>
      <c r="C8100" s="259">
        <v>136.35492837762709</v>
      </c>
    </row>
    <row r="8101" spans="2:3" x14ac:dyDescent="0.25">
      <c r="B8101" s="260">
        <v>8038</v>
      </c>
      <c r="C8101" s="259">
        <v>149.13963516878826</v>
      </c>
    </row>
    <row r="8102" spans="2:3" x14ac:dyDescent="0.25">
      <c r="B8102" s="260">
        <v>8039</v>
      </c>
      <c r="C8102" s="259">
        <v>99.915509723097017</v>
      </c>
    </row>
    <row r="8103" spans="2:3" x14ac:dyDescent="0.25">
      <c r="B8103" s="260">
        <v>8040</v>
      </c>
      <c r="C8103" s="259">
        <v>125.7345295673987</v>
      </c>
    </row>
    <row r="8104" spans="2:3" x14ac:dyDescent="0.25">
      <c r="B8104" s="260">
        <v>8041</v>
      </c>
      <c r="C8104" s="259">
        <v>124.81077690399638</v>
      </c>
    </row>
    <row r="8105" spans="2:3" x14ac:dyDescent="0.25">
      <c r="B8105" s="260">
        <v>8042</v>
      </c>
      <c r="C8105" s="259">
        <v>96.830332049413869</v>
      </c>
    </row>
    <row r="8106" spans="2:3" x14ac:dyDescent="0.25">
      <c r="B8106" s="260">
        <v>8043</v>
      </c>
      <c r="C8106" s="259">
        <v>116.51405894995369</v>
      </c>
    </row>
    <row r="8107" spans="2:3" x14ac:dyDescent="0.25">
      <c r="B8107" s="260">
        <v>8044</v>
      </c>
      <c r="C8107" s="259">
        <v>114.52218051875678</v>
      </c>
    </row>
    <row r="8108" spans="2:3" x14ac:dyDescent="0.25">
      <c r="B8108" s="260">
        <v>8045</v>
      </c>
      <c r="C8108" s="259">
        <v>167.67766221726089</v>
      </c>
    </row>
    <row r="8109" spans="2:3" x14ac:dyDescent="0.25">
      <c r="B8109" s="260">
        <v>8046</v>
      </c>
      <c r="C8109" s="259">
        <v>115.05485259612226</v>
      </c>
    </row>
    <row r="8110" spans="2:3" x14ac:dyDescent="0.25">
      <c r="B8110" s="260">
        <v>8047</v>
      </c>
      <c r="C8110" s="259">
        <v>153.30912655054399</v>
      </c>
    </row>
    <row r="8111" spans="2:3" x14ac:dyDescent="0.25">
      <c r="B8111" s="260">
        <v>8048</v>
      </c>
      <c r="C8111" s="259">
        <v>129.18320992278342</v>
      </c>
    </row>
    <row r="8112" spans="2:3" x14ac:dyDescent="0.25">
      <c r="B8112" s="260">
        <v>8049</v>
      </c>
      <c r="C8112" s="259">
        <v>119.10202914292755</v>
      </c>
    </row>
    <row r="8113" spans="2:3" x14ac:dyDescent="0.25">
      <c r="B8113" s="260">
        <v>8050</v>
      </c>
      <c r="C8113" s="259">
        <v>135.63023281491584</v>
      </c>
    </row>
    <row r="8114" spans="2:3" x14ac:dyDescent="0.25">
      <c r="B8114" s="260">
        <v>8051</v>
      </c>
      <c r="C8114" s="259">
        <v>113.18960423273982</v>
      </c>
    </row>
    <row r="8115" spans="2:3" x14ac:dyDescent="0.25">
      <c r="B8115" s="260">
        <v>8052</v>
      </c>
      <c r="C8115" s="259">
        <v>126.43026377793399</v>
      </c>
    </row>
    <row r="8116" spans="2:3" x14ac:dyDescent="0.25">
      <c r="B8116" s="260">
        <v>8053</v>
      </c>
      <c r="C8116" s="259">
        <v>138.40857595659048</v>
      </c>
    </row>
    <row r="8117" spans="2:3" x14ac:dyDescent="0.25">
      <c r="B8117" s="260">
        <v>8054</v>
      </c>
      <c r="C8117" s="259">
        <v>96.445806549576673</v>
      </c>
    </row>
    <row r="8118" spans="2:3" x14ac:dyDescent="0.25">
      <c r="B8118" s="260">
        <v>8055</v>
      </c>
      <c r="C8118" s="259">
        <v>127.63666157751803</v>
      </c>
    </row>
    <row r="8119" spans="2:3" x14ac:dyDescent="0.25">
      <c r="B8119" s="260">
        <v>8056</v>
      </c>
      <c r="C8119" s="259">
        <v>121.03772864505748</v>
      </c>
    </row>
    <row r="8120" spans="2:3" x14ac:dyDescent="0.25">
      <c r="B8120" s="260">
        <v>8057</v>
      </c>
      <c r="C8120" s="259">
        <v>122.67930493808693</v>
      </c>
    </row>
    <row r="8121" spans="2:3" x14ac:dyDescent="0.25">
      <c r="B8121" s="260">
        <v>8058</v>
      </c>
      <c r="C8121" s="259">
        <v>130.10462084728491</v>
      </c>
    </row>
    <row r="8122" spans="2:3" x14ac:dyDescent="0.25">
      <c r="B8122" s="260">
        <v>8059</v>
      </c>
      <c r="C8122" s="259">
        <v>120.19482455378832</v>
      </c>
    </row>
    <row r="8123" spans="2:3" x14ac:dyDescent="0.25">
      <c r="B8123" s="260">
        <v>8060</v>
      </c>
      <c r="C8123" s="259">
        <v>122.87858478750725</v>
      </c>
    </row>
    <row r="8124" spans="2:3" x14ac:dyDescent="0.25">
      <c r="B8124" s="260">
        <v>8061</v>
      </c>
      <c r="C8124" s="259">
        <v>138.28919060243126</v>
      </c>
    </row>
    <row r="8125" spans="2:3" x14ac:dyDescent="0.25">
      <c r="B8125" s="260">
        <v>8062</v>
      </c>
      <c r="C8125" s="259">
        <v>149.59203749751535</v>
      </c>
    </row>
    <row r="8126" spans="2:3" x14ac:dyDescent="0.25">
      <c r="B8126" s="260">
        <v>8063</v>
      </c>
      <c r="C8126" s="259">
        <v>128.73654816533818</v>
      </c>
    </row>
    <row r="8127" spans="2:3" x14ac:dyDescent="0.25">
      <c r="B8127" s="260">
        <v>8064</v>
      </c>
      <c r="C8127" s="259">
        <v>120.23421381787034</v>
      </c>
    </row>
    <row r="8128" spans="2:3" x14ac:dyDescent="0.25">
      <c r="B8128" s="260">
        <v>8065</v>
      </c>
      <c r="C8128" s="259">
        <v>115.60339050949477</v>
      </c>
    </row>
    <row r="8129" spans="2:3" x14ac:dyDescent="0.25">
      <c r="B8129" s="260">
        <v>8066</v>
      </c>
      <c r="C8129" s="259">
        <v>109.7332090987542</v>
      </c>
    </row>
    <row r="8130" spans="2:3" x14ac:dyDescent="0.25">
      <c r="B8130" s="260">
        <v>8067</v>
      </c>
      <c r="C8130" s="259">
        <v>115.19555221241646</v>
      </c>
    </row>
    <row r="8131" spans="2:3" x14ac:dyDescent="0.25">
      <c r="B8131" s="260">
        <v>8068</v>
      </c>
      <c r="C8131" s="259">
        <v>105.86327405866511</v>
      </c>
    </row>
    <row r="8132" spans="2:3" x14ac:dyDescent="0.25">
      <c r="B8132" s="260">
        <v>8069</v>
      </c>
      <c r="C8132" s="259">
        <v>149.84596735666088</v>
      </c>
    </row>
    <row r="8133" spans="2:3" x14ac:dyDescent="0.25">
      <c r="B8133" s="260">
        <v>8070</v>
      </c>
      <c r="C8133" s="259">
        <v>128.95228349418156</v>
      </c>
    </row>
    <row r="8134" spans="2:3" x14ac:dyDescent="0.25">
      <c r="B8134" s="260">
        <v>8071</v>
      </c>
      <c r="C8134" s="259">
        <v>132.96017349397195</v>
      </c>
    </row>
    <row r="8135" spans="2:3" x14ac:dyDescent="0.25">
      <c r="B8135" s="260">
        <v>8072</v>
      </c>
      <c r="C8135" s="259">
        <v>119.44061312209008</v>
      </c>
    </row>
    <row r="8136" spans="2:3" x14ac:dyDescent="0.25">
      <c r="B8136" s="260">
        <v>8073</v>
      </c>
      <c r="C8136" s="259">
        <v>123.56385762326921</v>
      </c>
    </row>
    <row r="8137" spans="2:3" x14ac:dyDescent="0.25">
      <c r="B8137" s="260">
        <v>8074</v>
      </c>
      <c r="C8137" s="259">
        <v>153.84233305267628</v>
      </c>
    </row>
    <row r="8138" spans="2:3" x14ac:dyDescent="0.25">
      <c r="B8138" s="260">
        <v>8075</v>
      </c>
      <c r="C8138" s="259">
        <v>105.75823542929213</v>
      </c>
    </row>
    <row r="8139" spans="2:3" x14ac:dyDescent="0.25">
      <c r="B8139" s="260">
        <v>8076</v>
      </c>
      <c r="C8139" s="259">
        <v>92.096687390422886</v>
      </c>
    </row>
    <row r="8140" spans="2:3" x14ac:dyDescent="0.25">
      <c r="B8140" s="260">
        <v>8077</v>
      </c>
      <c r="C8140" s="259">
        <v>139.14040906775051</v>
      </c>
    </row>
    <row r="8141" spans="2:3" x14ac:dyDescent="0.25">
      <c r="B8141" s="260">
        <v>8078</v>
      </c>
      <c r="C8141" s="259">
        <v>110.15991055069915</v>
      </c>
    </row>
    <row r="8142" spans="2:3" x14ac:dyDescent="0.25">
      <c r="B8142" s="260">
        <v>8079</v>
      </c>
      <c r="C8142" s="259">
        <v>150.85069102582335</v>
      </c>
    </row>
    <row r="8143" spans="2:3" x14ac:dyDescent="0.25">
      <c r="B8143" s="260">
        <v>8080</v>
      </c>
      <c r="C8143" s="259">
        <v>108.13821646311385</v>
      </c>
    </row>
    <row r="8144" spans="2:3" x14ac:dyDescent="0.25">
      <c r="B8144" s="260">
        <v>8081</v>
      </c>
      <c r="C8144" s="259">
        <v>127.46362495020827</v>
      </c>
    </row>
    <row r="8145" spans="2:3" x14ac:dyDescent="0.25">
      <c r="B8145" s="260">
        <v>8082</v>
      </c>
      <c r="C8145" s="259">
        <v>92.103367085949714</v>
      </c>
    </row>
    <row r="8146" spans="2:3" x14ac:dyDescent="0.25">
      <c r="B8146" s="260">
        <v>8083</v>
      </c>
      <c r="C8146" s="259">
        <v>141.67711634083651</v>
      </c>
    </row>
    <row r="8147" spans="2:3" x14ac:dyDescent="0.25">
      <c r="B8147" s="260">
        <v>8084</v>
      </c>
      <c r="C8147" s="259">
        <v>118.39807934298975</v>
      </c>
    </row>
    <row r="8148" spans="2:3" x14ac:dyDescent="0.25">
      <c r="B8148" s="260">
        <v>8085</v>
      </c>
      <c r="C8148" s="259">
        <v>80.368261030132174</v>
      </c>
    </row>
    <row r="8149" spans="2:3" x14ac:dyDescent="0.25">
      <c r="B8149" s="260">
        <v>8086</v>
      </c>
      <c r="C8149" s="259">
        <v>115.74487101763908</v>
      </c>
    </row>
    <row r="8150" spans="2:3" x14ac:dyDescent="0.25">
      <c r="B8150" s="260">
        <v>8087</v>
      </c>
      <c r="C8150" s="259">
        <v>98.848968396915893</v>
      </c>
    </row>
    <row r="8151" spans="2:3" x14ac:dyDescent="0.25">
      <c r="B8151" s="260">
        <v>8088</v>
      </c>
      <c r="C8151" s="259">
        <v>158.2960941794874</v>
      </c>
    </row>
    <row r="8152" spans="2:3" x14ac:dyDescent="0.25">
      <c r="B8152" s="260">
        <v>8089</v>
      </c>
      <c r="C8152" s="259">
        <v>182.86043407921269</v>
      </c>
    </row>
    <row r="8153" spans="2:3" x14ac:dyDescent="0.25">
      <c r="B8153" s="260">
        <v>8090</v>
      </c>
      <c r="C8153" s="259">
        <v>77.749351890371173</v>
      </c>
    </row>
    <row r="8154" spans="2:3" x14ac:dyDescent="0.25">
      <c r="B8154" s="260">
        <v>8091</v>
      </c>
      <c r="C8154" s="259">
        <v>112.82150165185153</v>
      </c>
    </row>
    <row r="8155" spans="2:3" x14ac:dyDescent="0.25">
      <c r="B8155" s="260">
        <v>8092</v>
      </c>
      <c r="C8155" s="259">
        <v>118.54231143375787</v>
      </c>
    </row>
    <row r="8156" spans="2:3" x14ac:dyDescent="0.25">
      <c r="B8156" s="260">
        <v>8093</v>
      </c>
      <c r="C8156" s="259">
        <v>84.640897731909277</v>
      </c>
    </row>
    <row r="8157" spans="2:3" x14ac:dyDescent="0.25">
      <c r="B8157" s="260">
        <v>8094</v>
      </c>
      <c r="C8157" s="259">
        <v>134.89240706805558</v>
      </c>
    </row>
    <row r="8158" spans="2:3" x14ac:dyDescent="0.25">
      <c r="B8158" s="260">
        <v>8095</v>
      </c>
      <c r="C8158" s="259">
        <v>92.032337340721099</v>
      </c>
    </row>
    <row r="8159" spans="2:3" x14ac:dyDescent="0.25">
      <c r="B8159" s="260">
        <v>8096</v>
      </c>
      <c r="C8159" s="259">
        <v>132.43850131223414</v>
      </c>
    </row>
    <row r="8160" spans="2:3" x14ac:dyDescent="0.25">
      <c r="B8160" s="260">
        <v>8097</v>
      </c>
      <c r="C8160" s="259">
        <v>147.1784411911774</v>
      </c>
    </row>
    <row r="8161" spans="2:3" x14ac:dyDescent="0.25">
      <c r="B8161" s="260">
        <v>8098</v>
      </c>
      <c r="C8161" s="259">
        <v>93.386706684166285</v>
      </c>
    </row>
    <row r="8162" spans="2:3" x14ac:dyDescent="0.25">
      <c r="B8162" s="260">
        <v>8099</v>
      </c>
      <c r="C8162" s="259">
        <v>98.023789182554026</v>
      </c>
    </row>
    <row r="8163" spans="2:3" x14ac:dyDescent="0.25">
      <c r="B8163" s="260">
        <v>8100</v>
      </c>
      <c r="C8163" s="259">
        <v>112.99559583548559</v>
      </c>
    </row>
    <row r="8164" spans="2:3" x14ac:dyDescent="0.25">
      <c r="B8164" s="260">
        <v>8101</v>
      </c>
      <c r="C8164" s="259">
        <v>118.66271296503585</v>
      </c>
    </row>
    <row r="8165" spans="2:3" x14ac:dyDescent="0.25">
      <c r="B8165" s="260">
        <v>8102</v>
      </c>
      <c r="C8165" s="259">
        <v>144.96285941064102</v>
      </c>
    </row>
    <row r="8166" spans="2:3" x14ac:dyDescent="0.25">
      <c r="B8166" s="260">
        <v>8103</v>
      </c>
      <c r="C8166" s="259">
        <v>122.88202367484608</v>
      </c>
    </row>
    <row r="8167" spans="2:3" x14ac:dyDescent="0.25">
      <c r="B8167" s="260">
        <v>8104</v>
      </c>
      <c r="C8167" s="259">
        <v>132.76238454631894</v>
      </c>
    </row>
    <row r="8168" spans="2:3" x14ac:dyDescent="0.25">
      <c r="B8168" s="260">
        <v>8105</v>
      </c>
      <c r="C8168" s="259">
        <v>124.60676617799207</v>
      </c>
    </row>
    <row r="8169" spans="2:3" x14ac:dyDescent="0.25">
      <c r="B8169" s="260">
        <v>8106</v>
      </c>
      <c r="C8169" s="259">
        <v>114.89107275026524</v>
      </c>
    </row>
    <row r="8170" spans="2:3" x14ac:dyDescent="0.25">
      <c r="B8170" s="260">
        <v>8107</v>
      </c>
      <c r="C8170" s="259">
        <v>76.047353330314991</v>
      </c>
    </row>
    <row r="8171" spans="2:3" x14ac:dyDescent="0.25">
      <c r="B8171" s="260">
        <v>8108</v>
      </c>
      <c r="C8171" s="259">
        <v>58.218984259239143</v>
      </c>
    </row>
    <row r="8172" spans="2:3" x14ac:dyDescent="0.25">
      <c r="B8172" s="260">
        <v>8109</v>
      </c>
      <c r="C8172" s="259">
        <v>156.0806106807498</v>
      </c>
    </row>
    <row r="8173" spans="2:3" x14ac:dyDescent="0.25">
      <c r="B8173" s="260">
        <v>8110</v>
      </c>
      <c r="C8173" s="259">
        <v>73.385896058708198</v>
      </c>
    </row>
    <row r="8174" spans="2:3" x14ac:dyDescent="0.25">
      <c r="B8174" s="260">
        <v>8111</v>
      </c>
      <c r="C8174" s="259">
        <v>116.01154450220791</v>
      </c>
    </row>
    <row r="8175" spans="2:3" x14ac:dyDescent="0.25">
      <c r="B8175" s="260">
        <v>8112</v>
      </c>
      <c r="C8175" s="259">
        <v>106.68928988314612</v>
      </c>
    </row>
    <row r="8176" spans="2:3" x14ac:dyDescent="0.25">
      <c r="B8176" s="260">
        <v>8113</v>
      </c>
      <c r="C8176" s="259">
        <v>105.72347586038811</v>
      </c>
    </row>
    <row r="8177" spans="2:3" x14ac:dyDescent="0.25">
      <c r="B8177" s="260">
        <v>8114</v>
      </c>
      <c r="C8177" s="259">
        <v>133.04067489125194</v>
      </c>
    </row>
    <row r="8178" spans="2:3" x14ac:dyDescent="0.25">
      <c r="B8178" s="260">
        <v>8115</v>
      </c>
      <c r="C8178" s="259">
        <v>114.56477840659852</v>
      </c>
    </row>
    <row r="8179" spans="2:3" x14ac:dyDescent="0.25">
      <c r="B8179" s="260">
        <v>8116</v>
      </c>
      <c r="C8179" s="259">
        <v>163.19389842571545</v>
      </c>
    </row>
    <row r="8180" spans="2:3" x14ac:dyDescent="0.25">
      <c r="B8180" s="260">
        <v>8117</v>
      </c>
      <c r="C8180" s="259">
        <v>111.12228901623435</v>
      </c>
    </row>
    <row r="8181" spans="2:3" x14ac:dyDescent="0.25">
      <c r="B8181" s="260">
        <v>8118</v>
      </c>
      <c r="C8181" s="259">
        <v>123.76516898705688</v>
      </c>
    </row>
    <row r="8182" spans="2:3" x14ac:dyDescent="0.25">
      <c r="B8182" s="260">
        <v>8119</v>
      </c>
      <c r="C8182" s="259">
        <v>131.27192989758694</v>
      </c>
    </row>
    <row r="8183" spans="2:3" x14ac:dyDescent="0.25">
      <c r="B8183" s="260">
        <v>8120</v>
      </c>
      <c r="C8183" s="259">
        <v>148.2187280784913</v>
      </c>
    </row>
    <row r="8184" spans="2:3" x14ac:dyDescent="0.25">
      <c r="B8184" s="260">
        <v>8121</v>
      </c>
      <c r="C8184" s="259">
        <v>88.009099597269568</v>
      </c>
    </row>
    <row r="8185" spans="2:3" x14ac:dyDescent="0.25">
      <c r="B8185" s="260">
        <v>8122</v>
      </c>
      <c r="C8185" s="259">
        <v>82.400757763056774</v>
      </c>
    </row>
    <row r="8186" spans="2:3" x14ac:dyDescent="0.25">
      <c r="B8186" s="260">
        <v>8123</v>
      </c>
      <c r="C8186" s="259">
        <v>131.92443607642673</v>
      </c>
    </row>
    <row r="8187" spans="2:3" x14ac:dyDescent="0.25">
      <c r="B8187" s="260">
        <v>8124</v>
      </c>
      <c r="C8187" s="259">
        <v>121.29270864550021</v>
      </c>
    </row>
    <row r="8188" spans="2:3" x14ac:dyDescent="0.25">
      <c r="B8188" s="260">
        <v>8125</v>
      </c>
      <c r="C8188" s="259">
        <v>84.863959782810497</v>
      </c>
    </row>
    <row r="8189" spans="2:3" x14ac:dyDescent="0.25">
      <c r="B8189" s="260">
        <v>8126</v>
      </c>
      <c r="C8189" s="259">
        <v>146.0874053491041</v>
      </c>
    </row>
    <row r="8190" spans="2:3" x14ac:dyDescent="0.25">
      <c r="B8190" s="260">
        <v>8127</v>
      </c>
      <c r="C8190" s="259">
        <v>122.82488940919723</v>
      </c>
    </row>
    <row r="8191" spans="2:3" x14ac:dyDescent="0.25">
      <c r="B8191" s="260">
        <v>8128</v>
      </c>
      <c r="C8191" s="259">
        <v>95.434823160989765</v>
      </c>
    </row>
    <row r="8192" spans="2:3" x14ac:dyDescent="0.25">
      <c r="B8192" s="260">
        <v>8129</v>
      </c>
      <c r="C8192" s="259">
        <v>138.76285109013196</v>
      </c>
    </row>
    <row r="8193" spans="2:3" x14ac:dyDescent="0.25">
      <c r="B8193" s="260">
        <v>8130</v>
      </c>
      <c r="C8193" s="259">
        <v>109.21367143608842</v>
      </c>
    </row>
    <row r="8194" spans="2:3" x14ac:dyDescent="0.25">
      <c r="B8194" s="260">
        <v>8131</v>
      </c>
      <c r="C8194" s="259">
        <v>152.06052380670667</v>
      </c>
    </row>
    <row r="8195" spans="2:3" x14ac:dyDescent="0.25">
      <c r="B8195" s="260">
        <v>8132</v>
      </c>
      <c r="C8195" s="259">
        <v>118.96035997552094</v>
      </c>
    </row>
    <row r="8196" spans="2:3" x14ac:dyDescent="0.25">
      <c r="B8196" s="260">
        <v>8133</v>
      </c>
      <c r="C8196" s="259">
        <v>129.36248842789982</v>
      </c>
    </row>
    <row r="8197" spans="2:3" x14ac:dyDescent="0.25">
      <c r="B8197" s="260">
        <v>8134</v>
      </c>
      <c r="C8197" s="259">
        <v>137.6735970210645</v>
      </c>
    </row>
    <row r="8198" spans="2:3" x14ac:dyDescent="0.25">
      <c r="B8198" s="260">
        <v>8135</v>
      </c>
      <c r="C8198" s="259">
        <v>128.98947105551721</v>
      </c>
    </row>
    <row r="8199" spans="2:3" x14ac:dyDescent="0.25">
      <c r="B8199" s="260">
        <v>8136</v>
      </c>
      <c r="C8199" s="259">
        <v>141.4859951780671</v>
      </c>
    </row>
    <row r="8200" spans="2:3" x14ac:dyDescent="0.25">
      <c r="B8200" s="260">
        <v>8137</v>
      </c>
      <c r="C8200" s="259">
        <v>139.31684614545236</v>
      </c>
    </row>
    <row r="8201" spans="2:3" x14ac:dyDescent="0.25">
      <c r="B8201" s="260">
        <v>8138</v>
      </c>
      <c r="C8201" s="259">
        <v>113.26314926816667</v>
      </c>
    </row>
    <row r="8202" spans="2:3" x14ac:dyDescent="0.25">
      <c r="B8202" s="260">
        <v>8139</v>
      </c>
      <c r="C8202" s="259">
        <v>127.09919308389587</v>
      </c>
    </row>
    <row r="8203" spans="2:3" x14ac:dyDescent="0.25">
      <c r="B8203" s="260">
        <v>8140</v>
      </c>
      <c r="C8203" s="259">
        <v>126.90244912534807</v>
      </c>
    </row>
    <row r="8204" spans="2:3" x14ac:dyDescent="0.25">
      <c r="B8204" s="260">
        <v>8141</v>
      </c>
      <c r="C8204" s="259">
        <v>131.45373211037912</v>
      </c>
    </row>
    <row r="8205" spans="2:3" x14ac:dyDescent="0.25">
      <c r="B8205" s="260">
        <v>8142</v>
      </c>
      <c r="C8205" s="259">
        <v>71.566234209967362</v>
      </c>
    </row>
    <row r="8206" spans="2:3" x14ac:dyDescent="0.25">
      <c r="B8206" s="260">
        <v>8143</v>
      </c>
      <c r="C8206" s="259">
        <v>145.15400883137767</v>
      </c>
    </row>
    <row r="8207" spans="2:3" x14ac:dyDescent="0.25">
      <c r="B8207" s="260">
        <v>8144</v>
      </c>
      <c r="C8207" s="259">
        <v>124.46577729408708</v>
      </c>
    </row>
    <row r="8208" spans="2:3" x14ac:dyDescent="0.25">
      <c r="B8208" s="260">
        <v>8145</v>
      </c>
      <c r="C8208" s="259">
        <v>137.2363805965586</v>
      </c>
    </row>
    <row r="8209" spans="2:3" x14ac:dyDescent="0.25">
      <c r="B8209" s="260">
        <v>8146</v>
      </c>
      <c r="C8209" s="259">
        <v>102.25185415883195</v>
      </c>
    </row>
    <row r="8210" spans="2:3" x14ac:dyDescent="0.25">
      <c r="B8210" s="260">
        <v>8147</v>
      </c>
      <c r="C8210" s="259">
        <v>137.8753399100776</v>
      </c>
    </row>
    <row r="8211" spans="2:3" x14ac:dyDescent="0.25">
      <c r="B8211" s="260">
        <v>8148</v>
      </c>
      <c r="C8211" s="259">
        <v>114.43000980532398</v>
      </c>
    </row>
    <row r="8212" spans="2:3" x14ac:dyDescent="0.25">
      <c r="B8212" s="260">
        <v>8149</v>
      </c>
      <c r="C8212" s="259">
        <v>129.66465069124698</v>
      </c>
    </row>
    <row r="8213" spans="2:3" x14ac:dyDescent="0.25">
      <c r="B8213" s="260">
        <v>8150</v>
      </c>
      <c r="C8213" s="259">
        <v>102.17506694224033</v>
      </c>
    </row>
    <row r="8214" spans="2:3" x14ac:dyDescent="0.25">
      <c r="B8214" s="260">
        <v>8151</v>
      </c>
      <c r="C8214" s="259">
        <v>113.79258931509816</v>
      </c>
    </row>
    <row r="8215" spans="2:3" x14ac:dyDescent="0.25">
      <c r="B8215" s="260">
        <v>8152</v>
      </c>
      <c r="C8215" s="259">
        <v>132.03282707117654</v>
      </c>
    </row>
    <row r="8216" spans="2:3" x14ac:dyDescent="0.25">
      <c r="B8216" s="260">
        <v>8153</v>
      </c>
      <c r="C8216" s="259">
        <v>67.442988957163351</v>
      </c>
    </row>
    <row r="8217" spans="2:3" x14ac:dyDescent="0.25">
      <c r="B8217" s="260">
        <v>8154</v>
      </c>
      <c r="C8217" s="259">
        <v>116.20765421871641</v>
      </c>
    </row>
    <row r="8218" spans="2:3" x14ac:dyDescent="0.25">
      <c r="B8218" s="260">
        <v>8155</v>
      </c>
      <c r="C8218" s="259">
        <v>129.34452757587169</v>
      </c>
    </row>
    <row r="8219" spans="2:3" x14ac:dyDescent="0.25">
      <c r="B8219" s="260">
        <v>8156</v>
      </c>
      <c r="C8219" s="259">
        <v>147.364183799469</v>
      </c>
    </row>
    <row r="8220" spans="2:3" x14ac:dyDescent="0.25">
      <c r="B8220" s="260">
        <v>8157</v>
      </c>
      <c r="C8220" s="259">
        <v>93.377410175494759</v>
      </c>
    </row>
    <row r="8221" spans="2:3" x14ac:dyDescent="0.25">
      <c r="B8221" s="260">
        <v>8158</v>
      </c>
      <c r="C8221" s="259">
        <v>107.19289205186936</v>
      </c>
    </row>
    <row r="8222" spans="2:3" x14ac:dyDescent="0.25">
      <c r="B8222" s="260">
        <v>8159</v>
      </c>
      <c r="C8222" s="259">
        <v>96.505560595671966</v>
      </c>
    </row>
    <row r="8223" spans="2:3" x14ac:dyDescent="0.25">
      <c r="B8223" s="260">
        <v>8160</v>
      </c>
      <c r="C8223" s="259">
        <v>75.734970285753803</v>
      </c>
    </row>
    <row r="8224" spans="2:3" x14ac:dyDescent="0.25">
      <c r="B8224" s="260">
        <v>8161</v>
      </c>
      <c r="C8224" s="259">
        <v>99.0622857680181</v>
      </c>
    </row>
    <row r="8225" spans="2:3" x14ac:dyDescent="0.25">
      <c r="B8225" s="260">
        <v>8162</v>
      </c>
      <c r="C8225" s="259">
        <v>149.87376657192056</v>
      </c>
    </row>
    <row r="8226" spans="2:3" x14ac:dyDescent="0.25">
      <c r="B8226" s="260">
        <v>8163</v>
      </c>
      <c r="C8226" s="259">
        <v>136.58098534528509</v>
      </c>
    </row>
    <row r="8227" spans="2:3" x14ac:dyDescent="0.25">
      <c r="B8227" s="260">
        <v>8164</v>
      </c>
      <c r="C8227" s="259">
        <v>114.11916513837899</v>
      </c>
    </row>
    <row r="8228" spans="2:3" x14ac:dyDescent="0.25">
      <c r="B8228" s="260">
        <v>8165</v>
      </c>
      <c r="C8228" s="259">
        <v>87.860936956469871</v>
      </c>
    </row>
    <row r="8229" spans="2:3" x14ac:dyDescent="0.25">
      <c r="B8229" s="260">
        <v>8166</v>
      </c>
      <c r="C8229" s="259">
        <v>92.62986993798043</v>
      </c>
    </row>
    <row r="8230" spans="2:3" x14ac:dyDescent="0.25">
      <c r="B8230" s="260">
        <v>8167</v>
      </c>
      <c r="C8230" s="259">
        <v>123.2667857391021</v>
      </c>
    </row>
    <row r="8231" spans="2:3" x14ac:dyDescent="0.25">
      <c r="B8231" s="260">
        <v>8168</v>
      </c>
      <c r="C8231" s="259">
        <v>90.162591126368824</v>
      </c>
    </row>
    <row r="8232" spans="2:3" x14ac:dyDescent="0.25">
      <c r="B8232" s="260">
        <v>8169</v>
      </c>
      <c r="C8232" s="259">
        <v>97.178334394755353</v>
      </c>
    </row>
    <row r="8233" spans="2:3" x14ac:dyDescent="0.25">
      <c r="B8233" s="260">
        <v>8170</v>
      </c>
      <c r="C8233" s="259">
        <v>160.86566177487452</v>
      </c>
    </row>
    <row r="8234" spans="2:3" x14ac:dyDescent="0.25">
      <c r="B8234" s="260">
        <v>8171</v>
      </c>
      <c r="C8234" s="259">
        <v>133.31738160882844</v>
      </c>
    </row>
    <row r="8235" spans="2:3" x14ac:dyDescent="0.25">
      <c r="B8235" s="260">
        <v>8172</v>
      </c>
      <c r="C8235" s="259">
        <v>144.48262024138586</v>
      </c>
    </row>
    <row r="8236" spans="2:3" x14ac:dyDescent="0.25">
      <c r="B8236" s="260">
        <v>8173</v>
      </c>
      <c r="C8236" s="259">
        <v>103.07628100719543</v>
      </c>
    </row>
    <row r="8237" spans="2:3" x14ac:dyDescent="0.25">
      <c r="B8237" s="260">
        <v>8174</v>
      </c>
      <c r="C8237" s="259">
        <v>124.98021634783562</v>
      </c>
    </row>
    <row r="8238" spans="2:3" x14ac:dyDescent="0.25">
      <c r="B8238" s="260">
        <v>8175</v>
      </c>
      <c r="C8238" s="259">
        <v>150.79966889510661</v>
      </c>
    </row>
    <row r="8239" spans="2:3" x14ac:dyDescent="0.25">
      <c r="B8239" s="260">
        <v>8176</v>
      </c>
      <c r="C8239" s="259">
        <v>196.79934425457293</v>
      </c>
    </row>
    <row r="8240" spans="2:3" x14ac:dyDescent="0.25">
      <c r="B8240" s="260">
        <v>8177</v>
      </c>
      <c r="C8240" s="259">
        <v>131.74105909512434</v>
      </c>
    </row>
    <row r="8241" spans="2:3" x14ac:dyDescent="0.25">
      <c r="B8241" s="260">
        <v>8178</v>
      </c>
      <c r="C8241" s="259">
        <v>153.54008190403411</v>
      </c>
    </row>
    <row r="8242" spans="2:3" x14ac:dyDescent="0.25">
      <c r="B8242" s="260">
        <v>8179</v>
      </c>
      <c r="C8242" s="259">
        <v>85.141402027360854</v>
      </c>
    </row>
    <row r="8243" spans="2:3" x14ac:dyDescent="0.25">
      <c r="B8243" s="260">
        <v>8180</v>
      </c>
      <c r="C8243" s="259">
        <v>150.19834903367496</v>
      </c>
    </row>
    <row r="8244" spans="2:3" x14ac:dyDescent="0.25">
      <c r="B8244" s="260">
        <v>8181</v>
      </c>
      <c r="C8244" s="259">
        <v>115.42907597353174</v>
      </c>
    </row>
    <row r="8245" spans="2:3" x14ac:dyDescent="0.25">
      <c r="B8245" s="260">
        <v>8182</v>
      </c>
      <c r="C8245" s="259">
        <v>103.48055517518441</v>
      </c>
    </row>
    <row r="8246" spans="2:3" x14ac:dyDescent="0.25">
      <c r="B8246" s="260">
        <v>8183</v>
      </c>
      <c r="C8246" s="259">
        <v>147.87864515484944</v>
      </c>
    </row>
    <row r="8247" spans="2:3" x14ac:dyDescent="0.25">
      <c r="B8247" s="260">
        <v>8184</v>
      </c>
      <c r="C8247" s="259">
        <v>173.20757936472387</v>
      </c>
    </row>
    <row r="8248" spans="2:3" x14ac:dyDescent="0.25">
      <c r="B8248" s="260">
        <v>8185</v>
      </c>
      <c r="C8248" s="259">
        <v>100.10963975143099</v>
      </c>
    </row>
    <row r="8249" spans="2:3" x14ac:dyDescent="0.25">
      <c r="B8249" s="260">
        <v>8186</v>
      </c>
      <c r="C8249" s="259">
        <v>130.4388613994908</v>
      </c>
    </row>
    <row r="8250" spans="2:3" x14ac:dyDescent="0.25">
      <c r="B8250" s="260">
        <v>8187</v>
      </c>
      <c r="C8250" s="259">
        <v>110.18357635724766</v>
      </c>
    </row>
    <row r="8251" spans="2:3" x14ac:dyDescent="0.25">
      <c r="B8251" s="260">
        <v>8188</v>
      </c>
      <c r="C8251" s="259">
        <v>133.97921752252424</v>
      </c>
    </row>
    <row r="8252" spans="2:3" x14ac:dyDescent="0.25">
      <c r="B8252" s="260">
        <v>8189</v>
      </c>
      <c r="C8252" s="259">
        <v>118.08366618813388</v>
      </c>
    </row>
    <row r="8253" spans="2:3" x14ac:dyDescent="0.25">
      <c r="B8253" s="260">
        <v>8190</v>
      </c>
      <c r="C8253" s="259">
        <v>114.26149498621947</v>
      </c>
    </row>
    <row r="8254" spans="2:3" x14ac:dyDescent="0.25">
      <c r="B8254" s="260">
        <v>8191</v>
      </c>
      <c r="C8254" s="259">
        <v>120.87930951013529</v>
      </c>
    </row>
    <row r="8255" spans="2:3" x14ac:dyDescent="0.25">
      <c r="B8255" s="260">
        <v>8192</v>
      </c>
      <c r="C8255" s="259">
        <v>158.92883426475157</v>
      </c>
    </row>
    <row r="8256" spans="2:3" x14ac:dyDescent="0.25">
      <c r="B8256" s="260">
        <v>8193</v>
      </c>
      <c r="C8256" s="259">
        <v>138.91967674871935</v>
      </c>
    </row>
    <row r="8257" spans="2:3" x14ac:dyDescent="0.25">
      <c r="B8257" s="260">
        <v>8194</v>
      </c>
      <c r="C8257" s="259">
        <v>111.88266083955249</v>
      </c>
    </row>
    <row r="8258" spans="2:3" x14ac:dyDescent="0.25">
      <c r="B8258" s="260">
        <v>8195</v>
      </c>
      <c r="C8258" s="259">
        <v>144.72659126527708</v>
      </c>
    </row>
    <row r="8259" spans="2:3" x14ac:dyDescent="0.25">
      <c r="B8259" s="260">
        <v>8196</v>
      </c>
      <c r="C8259" s="259">
        <v>183.27702139160635</v>
      </c>
    </row>
    <row r="8260" spans="2:3" x14ac:dyDescent="0.25">
      <c r="B8260" s="260">
        <v>8197</v>
      </c>
      <c r="C8260" s="259">
        <v>150.92920800989936</v>
      </c>
    </row>
    <row r="8261" spans="2:3" x14ac:dyDescent="0.25">
      <c r="B8261" s="260">
        <v>8198</v>
      </c>
      <c r="C8261" s="259">
        <v>127.06009559094103</v>
      </c>
    </row>
    <row r="8262" spans="2:3" x14ac:dyDescent="0.25">
      <c r="B8262" s="260">
        <v>8199</v>
      </c>
      <c r="C8262" s="259">
        <v>125.18823562176763</v>
      </c>
    </row>
    <row r="8263" spans="2:3" x14ac:dyDescent="0.25">
      <c r="B8263" s="260">
        <v>8200</v>
      </c>
      <c r="C8263" s="259">
        <v>119.60133657788555</v>
      </c>
    </row>
    <row r="8264" spans="2:3" x14ac:dyDescent="0.25">
      <c r="B8264" s="260">
        <v>8201</v>
      </c>
      <c r="C8264" s="259">
        <v>149.04882195609693</v>
      </c>
    </row>
    <row r="8265" spans="2:3" x14ac:dyDescent="0.25">
      <c r="B8265" s="260">
        <v>8202</v>
      </c>
      <c r="C8265" s="259">
        <v>133.70509591944071</v>
      </c>
    </row>
    <row r="8266" spans="2:3" x14ac:dyDescent="0.25">
      <c r="B8266" s="260">
        <v>8203</v>
      </c>
      <c r="C8266" s="259">
        <v>124.7172754837777</v>
      </c>
    </row>
    <row r="8267" spans="2:3" x14ac:dyDescent="0.25">
      <c r="B8267" s="260">
        <v>8204</v>
      </c>
      <c r="C8267" s="259">
        <v>130.26437407057563</v>
      </c>
    </row>
    <row r="8268" spans="2:3" x14ac:dyDescent="0.25">
      <c r="B8268" s="260">
        <v>8205</v>
      </c>
      <c r="C8268" s="259">
        <v>111.83877990247098</v>
      </c>
    </row>
    <row r="8269" spans="2:3" x14ac:dyDescent="0.25">
      <c r="B8269" s="260">
        <v>8206</v>
      </c>
      <c r="C8269" s="259">
        <v>137.3017409088209</v>
      </c>
    </row>
    <row r="8270" spans="2:3" x14ac:dyDescent="0.25">
      <c r="B8270" s="260">
        <v>8207</v>
      </c>
      <c r="C8270" s="259">
        <v>131.65596375262811</v>
      </c>
    </row>
    <row r="8271" spans="2:3" x14ac:dyDescent="0.25">
      <c r="B8271" s="260">
        <v>8208</v>
      </c>
      <c r="C8271" s="259">
        <v>91.56413025899613</v>
      </c>
    </row>
    <row r="8272" spans="2:3" x14ac:dyDescent="0.25">
      <c r="B8272" s="260">
        <v>8209</v>
      </c>
      <c r="C8272" s="259">
        <v>132.61353077604298</v>
      </c>
    </row>
    <row r="8273" spans="2:3" x14ac:dyDescent="0.25">
      <c r="B8273" s="260">
        <v>8210</v>
      </c>
      <c r="C8273" s="259">
        <v>124.42834036152431</v>
      </c>
    </row>
    <row r="8274" spans="2:3" x14ac:dyDescent="0.25">
      <c r="B8274" s="260">
        <v>8211</v>
      </c>
      <c r="C8274" s="259">
        <v>126.23877753884584</v>
      </c>
    </row>
    <row r="8275" spans="2:3" x14ac:dyDescent="0.25">
      <c r="B8275" s="260">
        <v>8212</v>
      </c>
      <c r="C8275" s="259">
        <v>114.44575493280352</v>
      </c>
    </row>
    <row r="8276" spans="2:3" x14ac:dyDescent="0.25">
      <c r="B8276" s="260">
        <v>8213</v>
      </c>
      <c r="C8276" s="259">
        <v>113.26098761520319</v>
      </c>
    </row>
    <row r="8277" spans="2:3" x14ac:dyDescent="0.25">
      <c r="B8277" s="260">
        <v>8214</v>
      </c>
      <c r="C8277" s="259">
        <v>116.46323370169047</v>
      </c>
    </row>
    <row r="8278" spans="2:3" x14ac:dyDescent="0.25">
      <c r="B8278" s="260">
        <v>8215</v>
      </c>
      <c r="C8278" s="259">
        <v>100.13071789886394</v>
      </c>
    </row>
    <row r="8279" spans="2:3" x14ac:dyDescent="0.25">
      <c r="B8279" s="260">
        <v>8216</v>
      </c>
      <c r="C8279" s="259">
        <v>127.17195077181124</v>
      </c>
    </row>
    <row r="8280" spans="2:3" x14ac:dyDescent="0.25">
      <c r="B8280" s="260">
        <v>8217</v>
      </c>
      <c r="C8280" s="259">
        <v>126.98568177827809</v>
      </c>
    </row>
    <row r="8281" spans="2:3" x14ac:dyDescent="0.25">
      <c r="B8281" s="260">
        <v>8218</v>
      </c>
      <c r="C8281" s="259">
        <v>117.71436017380944</v>
      </c>
    </row>
    <row r="8282" spans="2:3" x14ac:dyDescent="0.25">
      <c r="B8282" s="260">
        <v>8219</v>
      </c>
      <c r="C8282" s="259">
        <v>99.764749887498652</v>
      </c>
    </row>
    <row r="8283" spans="2:3" x14ac:dyDescent="0.25">
      <c r="B8283" s="260">
        <v>8220</v>
      </c>
      <c r="C8283" s="259">
        <v>116.26192942365464</v>
      </c>
    </row>
    <row r="8284" spans="2:3" x14ac:dyDescent="0.25">
      <c r="B8284" s="260">
        <v>8221</v>
      </c>
      <c r="C8284" s="259">
        <v>37.780140414228313</v>
      </c>
    </row>
    <row r="8285" spans="2:3" x14ac:dyDescent="0.25">
      <c r="B8285" s="260">
        <v>8222</v>
      </c>
      <c r="C8285" s="259">
        <v>133.06333234111642</v>
      </c>
    </row>
    <row r="8286" spans="2:3" x14ac:dyDescent="0.25">
      <c r="B8286" s="260">
        <v>8223</v>
      </c>
      <c r="C8286" s="259">
        <v>132.53729993212406</v>
      </c>
    </row>
    <row r="8287" spans="2:3" x14ac:dyDescent="0.25">
      <c r="B8287" s="260">
        <v>8224</v>
      </c>
      <c r="C8287" s="259">
        <v>99.318726949538089</v>
      </c>
    </row>
    <row r="8288" spans="2:3" x14ac:dyDescent="0.25">
      <c r="B8288" s="260">
        <v>8225</v>
      </c>
      <c r="C8288" s="259">
        <v>90.640560492158329</v>
      </c>
    </row>
    <row r="8289" spans="2:3" x14ac:dyDescent="0.25">
      <c r="B8289" s="260">
        <v>8226</v>
      </c>
      <c r="C8289" s="259">
        <v>115.15705010489829</v>
      </c>
    </row>
    <row r="8290" spans="2:3" x14ac:dyDescent="0.25">
      <c r="B8290" s="260">
        <v>8227</v>
      </c>
      <c r="C8290" s="259">
        <v>144.24179946777684</v>
      </c>
    </row>
    <row r="8291" spans="2:3" x14ac:dyDescent="0.25">
      <c r="B8291" s="260">
        <v>8228</v>
      </c>
      <c r="C8291" s="259">
        <v>86.33593017758345</v>
      </c>
    </row>
    <row r="8292" spans="2:3" x14ac:dyDescent="0.25">
      <c r="B8292" s="260">
        <v>8229</v>
      </c>
      <c r="C8292" s="259">
        <v>85.996388431181387</v>
      </c>
    </row>
    <row r="8293" spans="2:3" x14ac:dyDescent="0.25">
      <c r="B8293" s="260">
        <v>8230</v>
      </c>
      <c r="C8293" s="259">
        <v>137.95925817095195</v>
      </c>
    </row>
    <row r="8294" spans="2:3" x14ac:dyDescent="0.25">
      <c r="B8294" s="260">
        <v>8231</v>
      </c>
      <c r="C8294" s="259">
        <v>104.90299510747683</v>
      </c>
    </row>
    <row r="8295" spans="2:3" x14ac:dyDescent="0.25">
      <c r="B8295" s="260">
        <v>8232</v>
      </c>
      <c r="C8295" s="259">
        <v>120.75497330073416</v>
      </c>
    </row>
    <row r="8296" spans="2:3" x14ac:dyDescent="0.25">
      <c r="B8296" s="260">
        <v>8233</v>
      </c>
      <c r="C8296" s="259">
        <v>125.60522727822887</v>
      </c>
    </row>
    <row r="8297" spans="2:3" x14ac:dyDescent="0.25">
      <c r="B8297" s="260">
        <v>8234</v>
      </c>
      <c r="C8297" s="259">
        <v>180.24006163818188</v>
      </c>
    </row>
    <row r="8298" spans="2:3" x14ac:dyDescent="0.25">
      <c r="B8298" s="260">
        <v>8235</v>
      </c>
      <c r="C8298" s="259">
        <v>138.48156097225643</v>
      </c>
    </row>
    <row r="8299" spans="2:3" x14ac:dyDescent="0.25">
      <c r="B8299" s="260">
        <v>8236</v>
      </c>
      <c r="C8299" s="259">
        <v>97.594683164639491</v>
      </c>
    </row>
    <row r="8300" spans="2:3" x14ac:dyDescent="0.25">
      <c r="B8300" s="260">
        <v>8237</v>
      </c>
      <c r="C8300" s="259">
        <v>98.864247146556849</v>
      </c>
    </row>
    <row r="8301" spans="2:3" x14ac:dyDescent="0.25">
      <c r="B8301" s="260">
        <v>8238</v>
      </c>
      <c r="C8301" s="259">
        <v>121.08856371469359</v>
      </c>
    </row>
    <row r="8302" spans="2:3" x14ac:dyDescent="0.25">
      <c r="B8302" s="260">
        <v>8239</v>
      </c>
      <c r="C8302" s="259">
        <v>105.34461261955316</v>
      </c>
    </row>
    <row r="8303" spans="2:3" x14ac:dyDescent="0.25">
      <c r="B8303" s="260">
        <v>8240</v>
      </c>
      <c r="C8303" s="259">
        <v>66.783445565558651</v>
      </c>
    </row>
    <row r="8304" spans="2:3" x14ac:dyDescent="0.25">
      <c r="B8304" s="260">
        <v>8241</v>
      </c>
      <c r="C8304" s="259">
        <v>139.33817331611164</v>
      </c>
    </row>
    <row r="8305" spans="2:3" x14ac:dyDescent="0.25">
      <c r="B8305" s="260">
        <v>8242</v>
      </c>
      <c r="C8305" s="259">
        <v>118.64751073731757</v>
      </c>
    </row>
    <row r="8306" spans="2:3" x14ac:dyDescent="0.25">
      <c r="B8306" s="260">
        <v>8243</v>
      </c>
      <c r="C8306" s="259">
        <v>92.457517115432324</v>
      </c>
    </row>
    <row r="8307" spans="2:3" x14ac:dyDescent="0.25">
      <c r="B8307" s="260">
        <v>8244</v>
      </c>
      <c r="C8307" s="259">
        <v>119.03929738630949</v>
      </c>
    </row>
    <row r="8308" spans="2:3" x14ac:dyDescent="0.25">
      <c r="B8308" s="260">
        <v>8245</v>
      </c>
      <c r="C8308" s="259">
        <v>109.19557825920269</v>
      </c>
    </row>
    <row r="8309" spans="2:3" x14ac:dyDescent="0.25">
      <c r="B8309" s="260">
        <v>8246</v>
      </c>
      <c r="C8309" s="259">
        <v>131.79490573154879</v>
      </c>
    </row>
    <row r="8310" spans="2:3" x14ac:dyDescent="0.25">
      <c r="B8310" s="260">
        <v>8247</v>
      </c>
      <c r="C8310" s="259">
        <v>118.13053409899874</v>
      </c>
    </row>
    <row r="8311" spans="2:3" x14ac:dyDescent="0.25">
      <c r="B8311" s="260">
        <v>8248</v>
      </c>
      <c r="C8311" s="259">
        <v>131.02603957223661</v>
      </c>
    </row>
    <row r="8312" spans="2:3" x14ac:dyDescent="0.25">
      <c r="B8312" s="260">
        <v>8249</v>
      </c>
      <c r="C8312" s="259">
        <v>153.99009733271495</v>
      </c>
    </row>
    <row r="8313" spans="2:3" x14ac:dyDescent="0.25">
      <c r="B8313" s="260">
        <v>8250</v>
      </c>
      <c r="C8313" s="259">
        <v>108.89384980285928</v>
      </c>
    </row>
    <row r="8314" spans="2:3" x14ac:dyDescent="0.25">
      <c r="B8314" s="260">
        <v>8251</v>
      </c>
      <c r="C8314" s="259">
        <v>105.9469012209037</v>
      </c>
    </row>
    <row r="8315" spans="2:3" x14ac:dyDescent="0.25">
      <c r="B8315" s="260">
        <v>8252</v>
      </c>
      <c r="C8315" s="259">
        <v>89.661410183942792</v>
      </c>
    </row>
    <row r="8316" spans="2:3" x14ac:dyDescent="0.25">
      <c r="B8316" s="260">
        <v>8253</v>
      </c>
      <c r="C8316" s="259">
        <v>104.90394069327445</v>
      </c>
    </row>
    <row r="8317" spans="2:3" x14ac:dyDescent="0.25">
      <c r="B8317" s="260">
        <v>8254</v>
      </c>
      <c r="C8317" s="259">
        <v>139.10367836321632</v>
      </c>
    </row>
    <row r="8318" spans="2:3" x14ac:dyDescent="0.25">
      <c r="B8318" s="260">
        <v>8255</v>
      </c>
      <c r="C8318" s="259">
        <v>87.464260244198599</v>
      </c>
    </row>
    <row r="8319" spans="2:3" x14ac:dyDescent="0.25">
      <c r="B8319" s="260">
        <v>8256</v>
      </c>
      <c r="C8319" s="259">
        <v>104.54471160853285</v>
      </c>
    </row>
    <row r="8320" spans="2:3" x14ac:dyDescent="0.25">
      <c r="B8320" s="260">
        <v>8257</v>
      </c>
      <c r="C8320" s="259">
        <v>101.53758037005161</v>
      </c>
    </row>
    <row r="8321" spans="2:3" x14ac:dyDescent="0.25">
      <c r="B8321" s="260">
        <v>8258</v>
      </c>
      <c r="C8321" s="259">
        <v>84.701984442257384</v>
      </c>
    </row>
    <row r="8322" spans="2:3" x14ac:dyDescent="0.25">
      <c r="B8322" s="260">
        <v>8259</v>
      </c>
      <c r="C8322" s="259">
        <v>97.882403711202784</v>
      </c>
    </row>
    <row r="8323" spans="2:3" x14ac:dyDescent="0.25">
      <c r="B8323" s="260">
        <v>8260</v>
      </c>
      <c r="C8323" s="259">
        <v>150.5860935310522</v>
      </c>
    </row>
    <row r="8324" spans="2:3" x14ac:dyDescent="0.25">
      <c r="B8324" s="260">
        <v>8261</v>
      </c>
      <c r="C8324" s="259">
        <v>113.54521342793912</v>
      </c>
    </row>
    <row r="8325" spans="2:3" x14ac:dyDescent="0.25">
      <c r="B8325" s="260">
        <v>8262</v>
      </c>
      <c r="C8325" s="259">
        <v>121.04672593848757</v>
      </c>
    </row>
    <row r="8326" spans="2:3" x14ac:dyDescent="0.25">
      <c r="B8326" s="260">
        <v>8263</v>
      </c>
      <c r="C8326" s="259">
        <v>141.76742335590967</v>
      </c>
    </row>
    <row r="8327" spans="2:3" x14ac:dyDescent="0.25">
      <c r="B8327" s="260">
        <v>8264</v>
      </c>
      <c r="C8327" s="259">
        <v>112.01157661639114</v>
      </c>
    </row>
    <row r="8328" spans="2:3" x14ac:dyDescent="0.25">
      <c r="B8328" s="260">
        <v>8265</v>
      </c>
      <c r="C8328" s="259">
        <v>131.22763659398888</v>
      </c>
    </row>
    <row r="8329" spans="2:3" x14ac:dyDescent="0.25">
      <c r="B8329" s="260">
        <v>8266</v>
      </c>
      <c r="C8329" s="259">
        <v>128.62020945491628</v>
      </c>
    </row>
    <row r="8330" spans="2:3" x14ac:dyDescent="0.25">
      <c r="B8330" s="260">
        <v>8267</v>
      </c>
      <c r="C8330" s="259">
        <v>110.04880200063073</v>
      </c>
    </row>
    <row r="8331" spans="2:3" x14ac:dyDescent="0.25">
      <c r="B8331" s="260">
        <v>8268</v>
      </c>
      <c r="C8331" s="259">
        <v>176.6229792060993</v>
      </c>
    </row>
    <row r="8332" spans="2:3" x14ac:dyDescent="0.25">
      <c r="B8332" s="260">
        <v>8269</v>
      </c>
      <c r="C8332" s="259">
        <v>117.86910273404945</v>
      </c>
    </row>
    <row r="8333" spans="2:3" x14ac:dyDescent="0.25">
      <c r="B8333" s="260">
        <v>8270</v>
      </c>
      <c r="C8333" s="259">
        <v>100.76709524790422</v>
      </c>
    </row>
    <row r="8334" spans="2:3" x14ac:dyDescent="0.25">
      <c r="B8334" s="260">
        <v>8271</v>
      </c>
      <c r="C8334" s="259">
        <v>79.390048295946315</v>
      </c>
    </row>
    <row r="8335" spans="2:3" x14ac:dyDescent="0.25">
      <c r="B8335" s="260">
        <v>8272</v>
      </c>
      <c r="C8335" s="259">
        <v>156.66028414628221</v>
      </c>
    </row>
    <row r="8336" spans="2:3" x14ac:dyDescent="0.25">
      <c r="B8336" s="260">
        <v>8273</v>
      </c>
      <c r="C8336" s="259">
        <v>125.55116922118278</v>
      </c>
    </row>
    <row r="8337" spans="2:3" x14ac:dyDescent="0.25">
      <c r="B8337" s="260">
        <v>8274</v>
      </c>
      <c r="C8337" s="259">
        <v>105.28927165937603</v>
      </c>
    </row>
    <row r="8338" spans="2:3" x14ac:dyDescent="0.25">
      <c r="B8338" s="260">
        <v>8275</v>
      </c>
      <c r="C8338" s="259">
        <v>109.29945421614363</v>
      </c>
    </row>
    <row r="8339" spans="2:3" x14ac:dyDescent="0.25">
      <c r="B8339" s="260">
        <v>8276</v>
      </c>
      <c r="C8339" s="259">
        <v>121.00206854609138</v>
      </c>
    </row>
    <row r="8340" spans="2:3" x14ac:dyDescent="0.25">
      <c r="B8340" s="260">
        <v>8277</v>
      </c>
      <c r="C8340" s="259">
        <v>142.83794829918276</v>
      </c>
    </row>
    <row r="8341" spans="2:3" x14ac:dyDescent="0.25">
      <c r="B8341" s="260">
        <v>8278</v>
      </c>
      <c r="C8341" s="259">
        <v>116.17452001825295</v>
      </c>
    </row>
    <row r="8342" spans="2:3" x14ac:dyDescent="0.25">
      <c r="B8342" s="260">
        <v>8279</v>
      </c>
      <c r="C8342" s="259">
        <v>113.96122214685229</v>
      </c>
    </row>
    <row r="8343" spans="2:3" x14ac:dyDescent="0.25">
      <c r="B8343" s="260">
        <v>8280</v>
      </c>
      <c r="C8343" s="259">
        <v>147.80624801620513</v>
      </c>
    </row>
    <row r="8344" spans="2:3" x14ac:dyDescent="0.25">
      <c r="B8344" s="260">
        <v>8281</v>
      </c>
      <c r="C8344" s="259">
        <v>141.72682787054603</v>
      </c>
    </row>
    <row r="8345" spans="2:3" x14ac:dyDescent="0.25">
      <c r="B8345" s="260">
        <v>8282</v>
      </c>
      <c r="C8345" s="259">
        <v>131.96477339711723</v>
      </c>
    </row>
    <row r="8346" spans="2:3" x14ac:dyDescent="0.25">
      <c r="B8346" s="260">
        <v>8283</v>
      </c>
      <c r="C8346" s="259">
        <v>78.243566696568564</v>
      </c>
    </row>
    <row r="8347" spans="2:3" x14ac:dyDescent="0.25">
      <c r="B8347" s="260">
        <v>8284</v>
      </c>
      <c r="C8347" s="259">
        <v>140.51381970091776</v>
      </c>
    </row>
    <row r="8348" spans="2:3" x14ac:dyDescent="0.25">
      <c r="B8348" s="260">
        <v>8285</v>
      </c>
      <c r="C8348" s="259">
        <v>126.51720550418365</v>
      </c>
    </row>
    <row r="8349" spans="2:3" x14ac:dyDescent="0.25">
      <c r="B8349" s="260">
        <v>8286</v>
      </c>
      <c r="C8349" s="259">
        <v>106.52642618629993</v>
      </c>
    </row>
    <row r="8350" spans="2:3" x14ac:dyDescent="0.25">
      <c r="B8350" s="260">
        <v>8287</v>
      </c>
      <c r="C8350" s="259">
        <v>81.460758323571156</v>
      </c>
    </row>
    <row r="8351" spans="2:3" x14ac:dyDescent="0.25">
      <c r="B8351" s="260">
        <v>8288</v>
      </c>
      <c r="C8351" s="259">
        <v>114.58316143770563</v>
      </c>
    </row>
    <row r="8352" spans="2:3" x14ac:dyDescent="0.25">
      <c r="B8352" s="260">
        <v>8289</v>
      </c>
      <c r="C8352" s="259">
        <v>98.772449360142318</v>
      </c>
    </row>
    <row r="8353" spans="2:3" x14ac:dyDescent="0.25">
      <c r="B8353" s="260">
        <v>8290</v>
      </c>
      <c r="C8353" s="259">
        <v>142.77894928817724</v>
      </c>
    </row>
    <row r="8354" spans="2:3" x14ac:dyDescent="0.25">
      <c r="B8354" s="260">
        <v>8291</v>
      </c>
      <c r="C8354" s="259">
        <v>139.76737818367843</v>
      </c>
    </row>
    <row r="8355" spans="2:3" x14ac:dyDescent="0.25">
      <c r="B8355" s="260">
        <v>8292</v>
      </c>
      <c r="C8355" s="259">
        <v>137.77888163107332</v>
      </c>
    </row>
    <row r="8356" spans="2:3" x14ac:dyDescent="0.25">
      <c r="B8356" s="260">
        <v>8293</v>
      </c>
      <c r="C8356" s="259">
        <v>109.73268332924711</v>
      </c>
    </row>
    <row r="8357" spans="2:3" x14ac:dyDescent="0.25">
      <c r="B8357" s="260">
        <v>8294</v>
      </c>
      <c r="C8357" s="259">
        <v>126.10948156205581</v>
      </c>
    </row>
    <row r="8358" spans="2:3" x14ac:dyDescent="0.25">
      <c r="B8358" s="260">
        <v>8295</v>
      </c>
      <c r="C8358" s="259">
        <v>141.91725705522663</v>
      </c>
    </row>
    <row r="8359" spans="2:3" x14ac:dyDescent="0.25">
      <c r="B8359" s="260">
        <v>8296</v>
      </c>
      <c r="C8359" s="259">
        <v>120.30506196229918</v>
      </c>
    </row>
    <row r="8360" spans="2:3" x14ac:dyDescent="0.25">
      <c r="B8360" s="260">
        <v>8297</v>
      </c>
      <c r="C8360" s="259">
        <v>111.74993241388349</v>
      </c>
    </row>
    <row r="8361" spans="2:3" x14ac:dyDescent="0.25">
      <c r="B8361" s="260">
        <v>8298</v>
      </c>
      <c r="C8361" s="259">
        <v>109.98585823079772</v>
      </c>
    </row>
    <row r="8362" spans="2:3" x14ac:dyDescent="0.25">
      <c r="B8362" s="260">
        <v>8299</v>
      </c>
      <c r="C8362" s="259">
        <v>96.08884623684483</v>
      </c>
    </row>
    <row r="8363" spans="2:3" x14ac:dyDescent="0.25">
      <c r="B8363" s="260">
        <v>8300</v>
      </c>
      <c r="C8363" s="259">
        <v>110.44957780608009</v>
      </c>
    </row>
    <row r="8364" spans="2:3" x14ac:dyDescent="0.25">
      <c r="B8364" s="260">
        <v>8301</v>
      </c>
      <c r="C8364" s="259">
        <v>142.41575484611934</v>
      </c>
    </row>
    <row r="8365" spans="2:3" x14ac:dyDescent="0.25">
      <c r="B8365" s="260">
        <v>8302</v>
      </c>
      <c r="C8365" s="259">
        <v>137.34251014495396</v>
      </c>
    </row>
    <row r="8366" spans="2:3" x14ac:dyDescent="0.25">
      <c r="B8366" s="260">
        <v>8303</v>
      </c>
      <c r="C8366" s="259">
        <v>164.2238278628007</v>
      </c>
    </row>
    <row r="8367" spans="2:3" x14ac:dyDescent="0.25">
      <c r="B8367" s="260">
        <v>8304</v>
      </c>
      <c r="C8367" s="259">
        <v>147.18670138077152</v>
      </c>
    </row>
    <row r="8368" spans="2:3" x14ac:dyDescent="0.25">
      <c r="B8368" s="260">
        <v>8305</v>
      </c>
      <c r="C8368" s="259">
        <v>99.426672953132552</v>
      </c>
    </row>
    <row r="8369" spans="2:3" x14ac:dyDescent="0.25">
      <c r="B8369" s="260">
        <v>8306</v>
      </c>
      <c r="C8369" s="259">
        <v>133.31651162409725</v>
      </c>
    </row>
    <row r="8370" spans="2:3" x14ac:dyDescent="0.25">
      <c r="B8370" s="260">
        <v>8307</v>
      </c>
      <c r="C8370" s="259">
        <v>143.27914449299641</v>
      </c>
    </row>
    <row r="8371" spans="2:3" x14ac:dyDescent="0.25">
      <c r="B8371" s="260">
        <v>8308</v>
      </c>
      <c r="C8371" s="259">
        <v>107.67300655190968</v>
      </c>
    </row>
    <row r="8372" spans="2:3" x14ac:dyDescent="0.25">
      <c r="B8372" s="260">
        <v>8309</v>
      </c>
      <c r="C8372" s="259">
        <v>99.550117132671659</v>
      </c>
    </row>
    <row r="8373" spans="2:3" x14ac:dyDescent="0.25">
      <c r="B8373" s="260">
        <v>8310</v>
      </c>
      <c r="C8373" s="259">
        <v>137.49587572988827</v>
      </c>
    </row>
    <row r="8374" spans="2:3" x14ac:dyDescent="0.25">
      <c r="B8374" s="260">
        <v>8311</v>
      </c>
      <c r="C8374" s="259">
        <v>116.34939867455257</v>
      </c>
    </row>
    <row r="8375" spans="2:3" x14ac:dyDescent="0.25">
      <c r="B8375" s="260">
        <v>8312</v>
      </c>
      <c r="C8375" s="259">
        <v>120.02152625910306</v>
      </c>
    </row>
    <row r="8376" spans="2:3" x14ac:dyDescent="0.25">
      <c r="B8376" s="260">
        <v>8313</v>
      </c>
      <c r="C8376" s="259">
        <v>101.99214175656276</v>
      </c>
    </row>
    <row r="8377" spans="2:3" x14ac:dyDescent="0.25">
      <c r="B8377" s="260">
        <v>8314</v>
      </c>
      <c r="C8377" s="259">
        <v>85.346241123122127</v>
      </c>
    </row>
    <row r="8378" spans="2:3" x14ac:dyDescent="0.25">
      <c r="B8378" s="260">
        <v>8315</v>
      </c>
      <c r="C8378" s="259">
        <v>116.38720058174671</v>
      </c>
    </row>
    <row r="8379" spans="2:3" x14ac:dyDescent="0.25">
      <c r="B8379" s="260">
        <v>8316</v>
      </c>
      <c r="C8379" s="259">
        <v>148.35945299863741</v>
      </c>
    </row>
    <row r="8380" spans="2:3" x14ac:dyDescent="0.25">
      <c r="B8380" s="260">
        <v>8317</v>
      </c>
      <c r="C8380" s="259">
        <v>86.540613863745364</v>
      </c>
    </row>
    <row r="8381" spans="2:3" x14ac:dyDescent="0.25">
      <c r="B8381" s="260">
        <v>8318</v>
      </c>
      <c r="C8381" s="259">
        <v>78.558981719662114</v>
      </c>
    </row>
    <row r="8382" spans="2:3" x14ac:dyDescent="0.25">
      <c r="B8382" s="260">
        <v>8319</v>
      </c>
      <c r="C8382" s="259">
        <v>97.758759706450874</v>
      </c>
    </row>
    <row r="8383" spans="2:3" x14ac:dyDescent="0.25">
      <c r="B8383" s="260">
        <v>8320</v>
      </c>
      <c r="C8383" s="259">
        <v>129.1927073283062</v>
      </c>
    </row>
    <row r="8384" spans="2:3" x14ac:dyDescent="0.25">
      <c r="B8384" s="260">
        <v>8321</v>
      </c>
      <c r="C8384" s="259">
        <v>68.38351748000224</v>
      </c>
    </row>
    <row r="8385" spans="2:3" x14ac:dyDescent="0.25">
      <c r="B8385" s="260">
        <v>8322</v>
      </c>
      <c r="C8385" s="259">
        <v>141.64947510075854</v>
      </c>
    </row>
    <row r="8386" spans="2:3" x14ac:dyDescent="0.25">
      <c r="B8386" s="260">
        <v>8323</v>
      </c>
      <c r="C8386" s="259">
        <v>159.74228692914986</v>
      </c>
    </row>
    <row r="8387" spans="2:3" x14ac:dyDescent="0.25">
      <c r="B8387" s="260">
        <v>8324</v>
      </c>
      <c r="C8387" s="259">
        <v>121.80860183982792</v>
      </c>
    </row>
    <row r="8388" spans="2:3" x14ac:dyDescent="0.25">
      <c r="B8388" s="260">
        <v>8325</v>
      </c>
      <c r="C8388" s="259">
        <v>123.25721405161808</v>
      </c>
    </row>
    <row r="8389" spans="2:3" x14ac:dyDescent="0.25">
      <c r="B8389" s="260">
        <v>8326</v>
      </c>
      <c r="C8389" s="259">
        <v>141.60492514904627</v>
      </c>
    </row>
    <row r="8390" spans="2:3" x14ac:dyDescent="0.25">
      <c r="B8390" s="260">
        <v>8327</v>
      </c>
      <c r="C8390" s="259">
        <v>137.43865532959927</v>
      </c>
    </row>
    <row r="8391" spans="2:3" x14ac:dyDescent="0.25">
      <c r="B8391" s="260">
        <v>8328</v>
      </c>
      <c r="C8391" s="259">
        <v>153.41794859757107</v>
      </c>
    </row>
    <row r="8392" spans="2:3" x14ac:dyDescent="0.25">
      <c r="B8392" s="260">
        <v>8329</v>
      </c>
      <c r="C8392" s="259">
        <v>78.567674842850948</v>
      </c>
    </row>
    <row r="8393" spans="2:3" x14ac:dyDescent="0.25">
      <c r="B8393" s="260">
        <v>8330</v>
      </c>
      <c r="C8393" s="259">
        <v>110.41455408757</v>
      </c>
    </row>
    <row r="8394" spans="2:3" x14ac:dyDescent="0.25">
      <c r="B8394" s="260">
        <v>8331</v>
      </c>
      <c r="C8394" s="259">
        <v>106.57588309735635</v>
      </c>
    </row>
    <row r="8395" spans="2:3" x14ac:dyDescent="0.25">
      <c r="B8395" s="260">
        <v>8332</v>
      </c>
      <c r="C8395" s="259">
        <v>138.53376597943202</v>
      </c>
    </row>
    <row r="8396" spans="2:3" x14ac:dyDescent="0.25">
      <c r="B8396" s="260">
        <v>8333</v>
      </c>
      <c r="C8396" s="259">
        <v>153.14457436122834</v>
      </c>
    </row>
    <row r="8397" spans="2:3" x14ac:dyDescent="0.25">
      <c r="B8397" s="260">
        <v>8334</v>
      </c>
      <c r="C8397" s="259">
        <v>84.237420609418521</v>
      </c>
    </row>
    <row r="8398" spans="2:3" x14ac:dyDescent="0.25">
      <c r="B8398" s="260">
        <v>8335</v>
      </c>
      <c r="C8398" s="259">
        <v>63.569988285929924</v>
      </c>
    </row>
    <row r="8399" spans="2:3" x14ac:dyDescent="0.25">
      <c r="B8399" s="260">
        <v>8336</v>
      </c>
      <c r="C8399" s="259">
        <v>143.52716990927621</v>
      </c>
    </row>
    <row r="8400" spans="2:3" x14ac:dyDescent="0.25">
      <c r="B8400" s="260">
        <v>8337</v>
      </c>
      <c r="C8400" s="259">
        <v>124.63624514509091</v>
      </c>
    </row>
    <row r="8401" spans="2:3" x14ac:dyDescent="0.25">
      <c r="B8401" s="260">
        <v>8338</v>
      </c>
      <c r="C8401" s="259">
        <v>107.65835984661996</v>
      </c>
    </row>
    <row r="8402" spans="2:3" x14ac:dyDescent="0.25">
      <c r="B8402" s="260">
        <v>8339</v>
      </c>
      <c r="C8402" s="259">
        <v>191.45387759417119</v>
      </c>
    </row>
    <row r="8403" spans="2:3" x14ac:dyDescent="0.25">
      <c r="B8403" s="260">
        <v>8340</v>
      </c>
      <c r="C8403" s="259">
        <v>126.02769364705971</v>
      </c>
    </row>
    <row r="8404" spans="2:3" x14ac:dyDescent="0.25">
      <c r="B8404" s="260">
        <v>8341</v>
      </c>
      <c r="C8404" s="259">
        <v>147.66641942448194</v>
      </c>
    </row>
    <row r="8405" spans="2:3" x14ac:dyDescent="0.25">
      <c r="B8405" s="260">
        <v>8342</v>
      </c>
      <c r="C8405" s="259">
        <v>163.78501396767751</v>
      </c>
    </row>
    <row r="8406" spans="2:3" x14ac:dyDescent="0.25">
      <c r="B8406" s="260">
        <v>8343</v>
      </c>
      <c r="C8406" s="259">
        <v>109.31577937737606</v>
      </c>
    </row>
    <row r="8407" spans="2:3" x14ac:dyDescent="0.25">
      <c r="B8407" s="260">
        <v>8344</v>
      </c>
      <c r="C8407" s="259">
        <v>130.02218984079585</v>
      </c>
    </row>
    <row r="8408" spans="2:3" x14ac:dyDescent="0.25">
      <c r="B8408" s="260">
        <v>8345</v>
      </c>
      <c r="C8408" s="259">
        <v>96.450884082716868</v>
      </c>
    </row>
    <row r="8409" spans="2:3" x14ac:dyDescent="0.25">
      <c r="B8409" s="260">
        <v>8346</v>
      </c>
      <c r="C8409" s="259">
        <v>169.86306979067678</v>
      </c>
    </row>
    <row r="8410" spans="2:3" x14ac:dyDescent="0.25">
      <c r="B8410" s="260">
        <v>8347</v>
      </c>
      <c r="C8410" s="259">
        <v>117.25980588750039</v>
      </c>
    </row>
    <row r="8411" spans="2:3" x14ac:dyDescent="0.25">
      <c r="B8411" s="260">
        <v>8348</v>
      </c>
      <c r="C8411" s="259">
        <v>107.69642257164755</v>
      </c>
    </row>
    <row r="8412" spans="2:3" x14ac:dyDescent="0.25">
      <c r="B8412" s="260">
        <v>8349</v>
      </c>
      <c r="C8412" s="259">
        <v>122.55789320363274</v>
      </c>
    </row>
    <row r="8413" spans="2:3" x14ac:dyDescent="0.25">
      <c r="B8413" s="260">
        <v>8350</v>
      </c>
      <c r="C8413" s="259">
        <v>136.52002883921756</v>
      </c>
    </row>
    <row r="8414" spans="2:3" x14ac:dyDescent="0.25">
      <c r="B8414" s="260">
        <v>8351</v>
      </c>
      <c r="C8414" s="259">
        <v>102.19695117257383</v>
      </c>
    </row>
    <row r="8415" spans="2:3" x14ac:dyDescent="0.25">
      <c r="B8415" s="260">
        <v>8352</v>
      </c>
      <c r="C8415" s="259">
        <v>125.90880823693635</v>
      </c>
    </row>
    <row r="8416" spans="2:3" x14ac:dyDescent="0.25">
      <c r="B8416" s="260">
        <v>8353</v>
      </c>
      <c r="C8416" s="259">
        <v>105.50535074574302</v>
      </c>
    </row>
    <row r="8417" spans="2:3" x14ac:dyDescent="0.25">
      <c r="B8417" s="260">
        <v>8354</v>
      </c>
      <c r="C8417" s="259">
        <v>73.518683956493959</v>
      </c>
    </row>
    <row r="8418" spans="2:3" x14ac:dyDescent="0.25">
      <c r="B8418" s="260">
        <v>8355</v>
      </c>
      <c r="C8418" s="259">
        <v>113.56617256340915</v>
      </c>
    </row>
    <row r="8419" spans="2:3" x14ac:dyDescent="0.25">
      <c r="B8419" s="260">
        <v>8356</v>
      </c>
      <c r="C8419" s="259">
        <v>117.01819516854175</v>
      </c>
    </row>
    <row r="8420" spans="2:3" x14ac:dyDescent="0.25">
      <c r="B8420" s="260">
        <v>8357</v>
      </c>
      <c r="C8420" s="259">
        <v>92.918237534159815</v>
      </c>
    </row>
    <row r="8421" spans="2:3" x14ac:dyDescent="0.25">
      <c r="B8421" s="260">
        <v>8358</v>
      </c>
      <c r="C8421" s="259">
        <v>141.37517099195213</v>
      </c>
    </row>
    <row r="8422" spans="2:3" x14ac:dyDescent="0.25">
      <c r="B8422" s="260">
        <v>8359</v>
      </c>
      <c r="C8422" s="259">
        <v>63.779483014911435</v>
      </c>
    </row>
    <row r="8423" spans="2:3" x14ac:dyDescent="0.25">
      <c r="B8423" s="260">
        <v>8360</v>
      </c>
      <c r="C8423" s="259">
        <v>136.76559817858757</v>
      </c>
    </row>
    <row r="8424" spans="2:3" x14ac:dyDescent="0.25">
      <c r="B8424" s="260">
        <v>8361</v>
      </c>
      <c r="C8424" s="259">
        <v>139.89215092141396</v>
      </c>
    </row>
    <row r="8425" spans="2:3" x14ac:dyDescent="0.25">
      <c r="B8425" s="260">
        <v>8362</v>
      </c>
      <c r="C8425" s="259">
        <v>87.50902479983796</v>
      </c>
    </row>
    <row r="8426" spans="2:3" x14ac:dyDescent="0.25">
      <c r="B8426" s="260">
        <v>8363</v>
      </c>
      <c r="C8426" s="259">
        <v>119.93267312657485</v>
      </c>
    </row>
    <row r="8427" spans="2:3" x14ac:dyDescent="0.25">
      <c r="B8427" s="260">
        <v>8364</v>
      </c>
      <c r="C8427" s="259">
        <v>90.27979044002592</v>
      </c>
    </row>
    <row r="8428" spans="2:3" x14ac:dyDescent="0.25">
      <c r="B8428" s="260">
        <v>8365</v>
      </c>
      <c r="C8428" s="259">
        <v>104.22138613962291</v>
      </c>
    </row>
    <row r="8429" spans="2:3" x14ac:dyDescent="0.25">
      <c r="B8429" s="260">
        <v>8366</v>
      </c>
      <c r="C8429" s="259">
        <v>124.25881484835764</v>
      </c>
    </row>
    <row r="8430" spans="2:3" x14ac:dyDescent="0.25">
      <c r="B8430" s="260">
        <v>8367</v>
      </c>
      <c r="C8430" s="259">
        <v>72.911917502147347</v>
      </c>
    </row>
    <row r="8431" spans="2:3" x14ac:dyDescent="0.25">
      <c r="B8431" s="260">
        <v>8368</v>
      </c>
      <c r="C8431" s="259">
        <v>95.727395893793897</v>
      </c>
    </row>
    <row r="8432" spans="2:3" x14ac:dyDescent="0.25">
      <c r="B8432" s="260">
        <v>8369</v>
      </c>
      <c r="C8432" s="259">
        <v>136.3560469795118</v>
      </c>
    </row>
    <row r="8433" spans="2:3" x14ac:dyDescent="0.25">
      <c r="B8433" s="260">
        <v>8370</v>
      </c>
      <c r="C8433" s="259">
        <v>133.02461551626942</v>
      </c>
    </row>
    <row r="8434" spans="2:3" x14ac:dyDescent="0.25">
      <c r="B8434" s="260">
        <v>8371</v>
      </c>
      <c r="C8434" s="259">
        <v>152.01605961850058</v>
      </c>
    </row>
    <row r="8435" spans="2:3" x14ac:dyDescent="0.25">
      <c r="B8435" s="260">
        <v>8372</v>
      </c>
      <c r="C8435" s="259">
        <v>120.99716300608098</v>
      </c>
    </row>
    <row r="8436" spans="2:3" x14ac:dyDescent="0.25">
      <c r="B8436" s="260">
        <v>8373</v>
      </c>
      <c r="C8436" s="259">
        <v>119.65123051545281</v>
      </c>
    </row>
    <row r="8437" spans="2:3" x14ac:dyDescent="0.25">
      <c r="B8437" s="260">
        <v>8374</v>
      </c>
      <c r="C8437" s="259">
        <v>89.759515155371247</v>
      </c>
    </row>
    <row r="8438" spans="2:3" x14ac:dyDescent="0.25">
      <c r="B8438" s="260">
        <v>8375</v>
      </c>
      <c r="C8438" s="259">
        <v>152.82113432111487</v>
      </c>
    </row>
    <row r="8439" spans="2:3" x14ac:dyDescent="0.25">
      <c r="B8439" s="260">
        <v>8376</v>
      </c>
      <c r="C8439" s="259">
        <v>129.64254963082851</v>
      </c>
    </row>
    <row r="8440" spans="2:3" x14ac:dyDescent="0.25">
      <c r="B8440" s="260">
        <v>8377</v>
      </c>
      <c r="C8440" s="259">
        <v>92.951239781406812</v>
      </c>
    </row>
    <row r="8441" spans="2:3" x14ac:dyDescent="0.25">
      <c r="B8441" s="260">
        <v>8378</v>
      </c>
      <c r="C8441" s="259">
        <v>129.82669343151656</v>
      </c>
    </row>
    <row r="8442" spans="2:3" x14ac:dyDescent="0.25">
      <c r="B8442" s="260">
        <v>8379</v>
      </c>
      <c r="C8442" s="259">
        <v>123.08982861344529</v>
      </c>
    </row>
    <row r="8443" spans="2:3" x14ac:dyDescent="0.25">
      <c r="B8443" s="260">
        <v>8380</v>
      </c>
      <c r="C8443" s="259">
        <v>119.09596270412412</v>
      </c>
    </row>
    <row r="8444" spans="2:3" x14ac:dyDescent="0.25">
      <c r="B8444" s="260">
        <v>8381</v>
      </c>
      <c r="C8444" s="259">
        <v>127.20992464978141</v>
      </c>
    </row>
    <row r="8445" spans="2:3" x14ac:dyDescent="0.25">
      <c r="B8445" s="260">
        <v>8382</v>
      </c>
      <c r="C8445" s="259">
        <v>145.54502494334218</v>
      </c>
    </row>
    <row r="8446" spans="2:3" x14ac:dyDescent="0.25">
      <c r="B8446" s="260">
        <v>8383</v>
      </c>
      <c r="C8446" s="259">
        <v>97.192293090189509</v>
      </c>
    </row>
    <row r="8447" spans="2:3" x14ac:dyDescent="0.25">
      <c r="B8447" s="260">
        <v>8384</v>
      </c>
      <c r="C8447" s="259">
        <v>113.17649602676993</v>
      </c>
    </row>
    <row r="8448" spans="2:3" x14ac:dyDescent="0.25">
      <c r="B8448" s="260">
        <v>8385</v>
      </c>
      <c r="C8448" s="259">
        <v>97.323820252559756</v>
      </c>
    </row>
    <row r="8449" spans="2:3" x14ac:dyDescent="0.25">
      <c r="B8449" s="260">
        <v>8386</v>
      </c>
      <c r="C8449" s="259">
        <v>122.036543930142</v>
      </c>
    </row>
    <row r="8450" spans="2:3" x14ac:dyDescent="0.25">
      <c r="B8450" s="260">
        <v>8387</v>
      </c>
      <c r="C8450" s="259">
        <v>145.43632907218768</v>
      </c>
    </row>
    <row r="8451" spans="2:3" x14ac:dyDescent="0.25">
      <c r="B8451" s="260">
        <v>8388</v>
      </c>
      <c r="C8451" s="259">
        <v>134.65204024806079</v>
      </c>
    </row>
    <row r="8452" spans="2:3" x14ac:dyDescent="0.25">
      <c r="B8452" s="260">
        <v>8389</v>
      </c>
      <c r="C8452" s="259">
        <v>130.07690695359594</v>
      </c>
    </row>
    <row r="8453" spans="2:3" x14ac:dyDescent="0.25">
      <c r="B8453" s="260">
        <v>8390</v>
      </c>
      <c r="C8453" s="259">
        <v>96.819539375079103</v>
      </c>
    </row>
    <row r="8454" spans="2:3" x14ac:dyDescent="0.25">
      <c r="B8454" s="260">
        <v>8391</v>
      </c>
      <c r="C8454" s="259">
        <v>110.16577122186854</v>
      </c>
    </row>
    <row r="8455" spans="2:3" x14ac:dyDescent="0.25">
      <c r="B8455" s="260">
        <v>8392</v>
      </c>
      <c r="C8455" s="259">
        <v>97.668242017495345</v>
      </c>
    </row>
    <row r="8456" spans="2:3" x14ac:dyDescent="0.25">
      <c r="B8456" s="260">
        <v>8393</v>
      </c>
      <c r="C8456" s="259">
        <v>93.510163475504996</v>
      </c>
    </row>
    <row r="8457" spans="2:3" x14ac:dyDescent="0.25">
      <c r="B8457" s="260">
        <v>8394</v>
      </c>
      <c r="C8457" s="259">
        <v>136.50285405301403</v>
      </c>
    </row>
    <row r="8458" spans="2:3" x14ac:dyDescent="0.25">
      <c r="B8458" s="260">
        <v>8395</v>
      </c>
      <c r="C8458" s="259">
        <v>127.49363427361212</v>
      </c>
    </row>
    <row r="8459" spans="2:3" x14ac:dyDescent="0.25">
      <c r="B8459" s="260">
        <v>8396</v>
      </c>
      <c r="C8459" s="259">
        <v>97.91696512565828</v>
      </c>
    </row>
    <row r="8460" spans="2:3" x14ac:dyDescent="0.25">
      <c r="B8460" s="260">
        <v>8397</v>
      </c>
      <c r="C8460" s="259">
        <v>123.21290980213152</v>
      </c>
    </row>
    <row r="8461" spans="2:3" x14ac:dyDescent="0.25">
      <c r="B8461" s="260">
        <v>8398</v>
      </c>
      <c r="C8461" s="259">
        <v>125.313293756167</v>
      </c>
    </row>
    <row r="8462" spans="2:3" x14ac:dyDescent="0.25">
      <c r="B8462" s="260">
        <v>8399</v>
      </c>
      <c r="C8462" s="259">
        <v>122.26017041321998</v>
      </c>
    </row>
    <row r="8463" spans="2:3" x14ac:dyDescent="0.25">
      <c r="B8463" s="260">
        <v>8400</v>
      </c>
      <c r="C8463" s="259">
        <v>64.99455986305864</v>
      </c>
    </row>
    <row r="8464" spans="2:3" x14ac:dyDescent="0.25">
      <c r="B8464" s="260">
        <v>8401</v>
      </c>
      <c r="C8464" s="259">
        <v>149.55004202338083</v>
      </c>
    </row>
    <row r="8465" spans="2:3" x14ac:dyDescent="0.25">
      <c r="B8465" s="260">
        <v>8402</v>
      </c>
      <c r="C8465" s="259">
        <v>137.64295501368113</v>
      </c>
    </row>
    <row r="8466" spans="2:3" x14ac:dyDescent="0.25">
      <c r="B8466" s="260">
        <v>8403</v>
      </c>
      <c r="C8466" s="259">
        <v>117.16042449844372</v>
      </c>
    </row>
    <row r="8467" spans="2:3" x14ac:dyDescent="0.25">
      <c r="B8467" s="260">
        <v>8404</v>
      </c>
      <c r="C8467" s="259">
        <v>172.60160645093708</v>
      </c>
    </row>
    <row r="8468" spans="2:3" x14ac:dyDescent="0.25">
      <c r="B8468" s="260">
        <v>8405</v>
      </c>
      <c r="C8468" s="259">
        <v>107.87922612594542</v>
      </c>
    </row>
    <row r="8469" spans="2:3" x14ac:dyDescent="0.25">
      <c r="B8469" s="260">
        <v>8406</v>
      </c>
      <c r="C8469" s="259">
        <v>116.46301599866912</v>
      </c>
    </row>
    <row r="8470" spans="2:3" x14ac:dyDescent="0.25">
      <c r="B8470" s="260">
        <v>8407</v>
      </c>
      <c r="C8470" s="259">
        <v>162.56133367056026</v>
      </c>
    </row>
    <row r="8471" spans="2:3" x14ac:dyDescent="0.25">
      <c r="B8471" s="260">
        <v>8408</v>
      </c>
      <c r="C8471" s="259">
        <v>110.30288896498617</v>
      </c>
    </row>
    <row r="8472" spans="2:3" x14ac:dyDescent="0.25">
      <c r="B8472" s="260">
        <v>8409</v>
      </c>
      <c r="C8472" s="259">
        <v>136.59224464053341</v>
      </c>
    </row>
    <row r="8473" spans="2:3" x14ac:dyDescent="0.25">
      <c r="B8473" s="260">
        <v>8410</v>
      </c>
      <c r="C8473" s="259">
        <v>100.73240406290275</v>
      </c>
    </row>
    <row r="8474" spans="2:3" x14ac:dyDescent="0.25">
      <c r="B8474" s="260">
        <v>8411</v>
      </c>
      <c r="C8474" s="259">
        <v>108.03714035825858</v>
      </c>
    </row>
    <row r="8475" spans="2:3" x14ac:dyDescent="0.25">
      <c r="B8475" s="260">
        <v>8412</v>
      </c>
      <c r="C8475" s="259">
        <v>77.761186127380427</v>
      </c>
    </row>
    <row r="8476" spans="2:3" x14ac:dyDescent="0.25">
      <c r="B8476" s="260">
        <v>8413</v>
      </c>
      <c r="C8476" s="259">
        <v>106.26527444559684</v>
      </c>
    </row>
    <row r="8477" spans="2:3" x14ac:dyDescent="0.25">
      <c r="B8477" s="260">
        <v>8414</v>
      </c>
      <c r="C8477" s="259">
        <v>127.62505242404377</v>
      </c>
    </row>
    <row r="8478" spans="2:3" x14ac:dyDescent="0.25">
      <c r="B8478" s="260">
        <v>8415</v>
      </c>
      <c r="C8478" s="259">
        <v>121.36280392715523</v>
      </c>
    </row>
    <row r="8479" spans="2:3" x14ac:dyDescent="0.25">
      <c r="B8479" s="260">
        <v>8416</v>
      </c>
      <c r="C8479" s="259">
        <v>108.24378702894791</v>
      </c>
    </row>
    <row r="8480" spans="2:3" x14ac:dyDescent="0.25">
      <c r="B8480" s="260">
        <v>8417</v>
      </c>
      <c r="C8480" s="259">
        <v>107.31794874747825</v>
      </c>
    </row>
    <row r="8481" spans="2:3" x14ac:dyDescent="0.25">
      <c r="B8481" s="260">
        <v>8418</v>
      </c>
      <c r="C8481" s="259">
        <v>73.375725569510053</v>
      </c>
    </row>
    <row r="8482" spans="2:3" x14ac:dyDescent="0.25">
      <c r="B8482" s="260">
        <v>8419</v>
      </c>
      <c r="C8482" s="259">
        <v>101.39921639703743</v>
      </c>
    </row>
    <row r="8483" spans="2:3" x14ac:dyDescent="0.25">
      <c r="B8483" s="260">
        <v>8420</v>
      </c>
      <c r="C8483" s="259">
        <v>133.16606304227395</v>
      </c>
    </row>
    <row r="8484" spans="2:3" x14ac:dyDescent="0.25">
      <c r="B8484" s="260">
        <v>8421</v>
      </c>
      <c r="C8484" s="259">
        <v>130.33807577678417</v>
      </c>
    </row>
    <row r="8485" spans="2:3" x14ac:dyDescent="0.25">
      <c r="B8485" s="260">
        <v>8422</v>
      </c>
      <c r="C8485" s="259">
        <v>112.88217303986973</v>
      </c>
    </row>
    <row r="8486" spans="2:3" x14ac:dyDescent="0.25">
      <c r="B8486" s="260">
        <v>8423</v>
      </c>
      <c r="C8486" s="259">
        <v>134.19951459609533</v>
      </c>
    </row>
    <row r="8487" spans="2:3" x14ac:dyDescent="0.25">
      <c r="B8487" s="260">
        <v>8424</v>
      </c>
      <c r="C8487" s="259">
        <v>118.73782321651382</v>
      </c>
    </row>
    <row r="8488" spans="2:3" x14ac:dyDescent="0.25">
      <c r="B8488" s="260">
        <v>8425</v>
      </c>
      <c r="C8488" s="259">
        <v>124.68055058289455</v>
      </c>
    </row>
    <row r="8489" spans="2:3" x14ac:dyDescent="0.25">
      <c r="B8489" s="260">
        <v>8426</v>
      </c>
      <c r="C8489" s="259">
        <v>163.58129479626368</v>
      </c>
    </row>
    <row r="8490" spans="2:3" x14ac:dyDescent="0.25">
      <c r="B8490" s="260">
        <v>8427</v>
      </c>
      <c r="C8490" s="259">
        <v>129.19086473213591</v>
      </c>
    </row>
    <row r="8491" spans="2:3" x14ac:dyDescent="0.25">
      <c r="B8491" s="260">
        <v>8428</v>
      </c>
      <c r="C8491" s="259">
        <v>132.07851506769995</v>
      </c>
    </row>
    <row r="8492" spans="2:3" x14ac:dyDescent="0.25">
      <c r="B8492" s="260">
        <v>8429</v>
      </c>
      <c r="C8492" s="259">
        <v>140.49667097834811</v>
      </c>
    </row>
    <row r="8493" spans="2:3" x14ac:dyDescent="0.25">
      <c r="B8493" s="260">
        <v>8430</v>
      </c>
      <c r="C8493" s="259">
        <v>121.27499063732367</v>
      </c>
    </row>
    <row r="8494" spans="2:3" x14ac:dyDescent="0.25">
      <c r="B8494" s="260">
        <v>8431</v>
      </c>
      <c r="C8494" s="259">
        <v>154.69929340439649</v>
      </c>
    </row>
    <row r="8495" spans="2:3" x14ac:dyDescent="0.25">
      <c r="B8495" s="260">
        <v>8432</v>
      </c>
      <c r="C8495" s="259">
        <v>114.6671926791623</v>
      </c>
    </row>
    <row r="8496" spans="2:3" x14ac:dyDescent="0.25">
      <c r="B8496" s="260">
        <v>8433</v>
      </c>
      <c r="C8496" s="259">
        <v>107.62853676278088</v>
      </c>
    </row>
    <row r="8497" spans="2:3" x14ac:dyDescent="0.25">
      <c r="B8497" s="260">
        <v>8434</v>
      </c>
      <c r="C8497" s="259">
        <v>111.20773156397945</v>
      </c>
    </row>
    <row r="8498" spans="2:3" x14ac:dyDescent="0.25">
      <c r="B8498" s="260">
        <v>8435</v>
      </c>
      <c r="C8498" s="259">
        <v>95.811655117024188</v>
      </c>
    </row>
    <row r="8499" spans="2:3" x14ac:dyDescent="0.25">
      <c r="B8499" s="260">
        <v>8436</v>
      </c>
      <c r="C8499" s="259">
        <v>126.44664310949349</v>
      </c>
    </row>
    <row r="8500" spans="2:3" x14ac:dyDescent="0.25">
      <c r="B8500" s="260">
        <v>8437</v>
      </c>
      <c r="C8500" s="259">
        <v>90.615900602472351</v>
      </c>
    </row>
    <row r="8501" spans="2:3" x14ac:dyDescent="0.25">
      <c r="B8501" s="260">
        <v>8438</v>
      </c>
      <c r="C8501" s="259">
        <v>109.53226895661518</v>
      </c>
    </row>
    <row r="8502" spans="2:3" x14ac:dyDescent="0.25">
      <c r="B8502" s="260">
        <v>8439</v>
      </c>
      <c r="C8502" s="259">
        <v>88.283579081477427</v>
      </c>
    </row>
    <row r="8503" spans="2:3" x14ac:dyDescent="0.25">
      <c r="B8503" s="260">
        <v>8440</v>
      </c>
      <c r="C8503" s="259">
        <v>88.820654233006906</v>
      </c>
    </row>
    <row r="8504" spans="2:3" x14ac:dyDescent="0.25">
      <c r="B8504" s="260">
        <v>8441</v>
      </c>
      <c r="C8504" s="259">
        <v>149.07868091144286</v>
      </c>
    </row>
    <row r="8505" spans="2:3" x14ac:dyDescent="0.25">
      <c r="B8505" s="260">
        <v>8442</v>
      </c>
      <c r="C8505" s="259">
        <v>121.45064918415009</v>
      </c>
    </row>
    <row r="8506" spans="2:3" x14ac:dyDescent="0.25">
      <c r="B8506" s="260">
        <v>8443</v>
      </c>
      <c r="C8506" s="259">
        <v>109.44389541294012</v>
      </c>
    </row>
    <row r="8507" spans="2:3" x14ac:dyDescent="0.25">
      <c r="B8507" s="260">
        <v>8444</v>
      </c>
      <c r="C8507" s="259">
        <v>105.61519701778195</v>
      </c>
    </row>
    <row r="8508" spans="2:3" x14ac:dyDescent="0.25">
      <c r="B8508" s="260">
        <v>8445</v>
      </c>
      <c r="C8508" s="259">
        <v>91.34527371418497</v>
      </c>
    </row>
    <row r="8509" spans="2:3" x14ac:dyDescent="0.25">
      <c r="B8509" s="260">
        <v>8446</v>
      </c>
      <c r="C8509" s="259">
        <v>107.70146199646491</v>
      </c>
    </row>
    <row r="8510" spans="2:3" x14ac:dyDescent="0.25">
      <c r="B8510" s="260">
        <v>8447</v>
      </c>
      <c r="C8510" s="259">
        <v>140.2928182931681</v>
      </c>
    </row>
    <row r="8511" spans="2:3" x14ac:dyDescent="0.25">
      <c r="B8511" s="260">
        <v>8448</v>
      </c>
      <c r="C8511" s="259">
        <v>106.80118954099034</v>
      </c>
    </row>
    <row r="8512" spans="2:3" x14ac:dyDescent="0.25">
      <c r="B8512" s="260">
        <v>8449</v>
      </c>
      <c r="C8512" s="259">
        <v>107.63245649447252</v>
      </c>
    </row>
    <row r="8513" spans="2:3" x14ac:dyDescent="0.25">
      <c r="B8513" s="260">
        <v>8450</v>
      </c>
      <c r="C8513" s="259">
        <v>127.77560709255783</v>
      </c>
    </row>
    <row r="8514" spans="2:3" x14ac:dyDescent="0.25">
      <c r="B8514" s="260">
        <v>8451</v>
      </c>
      <c r="C8514" s="259">
        <v>127.90142544888346</v>
      </c>
    </row>
    <row r="8515" spans="2:3" x14ac:dyDescent="0.25">
      <c r="B8515" s="260">
        <v>8452</v>
      </c>
      <c r="C8515" s="259">
        <v>144.50311009776425</v>
      </c>
    </row>
    <row r="8516" spans="2:3" x14ac:dyDescent="0.25">
      <c r="B8516" s="260">
        <v>8453</v>
      </c>
      <c r="C8516" s="259">
        <v>119.13073971248281</v>
      </c>
    </row>
    <row r="8517" spans="2:3" x14ac:dyDescent="0.25">
      <c r="B8517" s="260">
        <v>8454</v>
      </c>
      <c r="C8517" s="259">
        <v>105.0562103146687</v>
      </c>
    </row>
    <row r="8518" spans="2:3" x14ac:dyDescent="0.25">
      <c r="B8518" s="260">
        <v>8455</v>
      </c>
      <c r="C8518" s="259">
        <v>149.53034181200829</v>
      </c>
    </row>
    <row r="8519" spans="2:3" x14ac:dyDescent="0.25">
      <c r="B8519" s="260">
        <v>8456</v>
      </c>
      <c r="C8519" s="259">
        <v>131.83993247095606</v>
      </c>
    </row>
    <row r="8520" spans="2:3" x14ac:dyDescent="0.25">
      <c r="B8520" s="260">
        <v>8457</v>
      </c>
      <c r="C8520" s="259">
        <v>112.24773922082881</v>
      </c>
    </row>
    <row r="8521" spans="2:3" x14ac:dyDescent="0.25">
      <c r="B8521" s="260">
        <v>8458</v>
      </c>
      <c r="C8521" s="259">
        <v>112.88825491941515</v>
      </c>
    </row>
    <row r="8522" spans="2:3" x14ac:dyDescent="0.25">
      <c r="B8522" s="260">
        <v>8459</v>
      </c>
      <c r="C8522" s="259">
        <v>97.894312423794304</v>
      </c>
    </row>
    <row r="8523" spans="2:3" x14ac:dyDescent="0.25">
      <c r="B8523" s="260">
        <v>8460</v>
      </c>
      <c r="C8523" s="259">
        <v>135.79442020158939</v>
      </c>
    </row>
    <row r="8524" spans="2:3" x14ac:dyDescent="0.25">
      <c r="B8524" s="260">
        <v>8461</v>
      </c>
      <c r="C8524" s="259">
        <v>119.01186841226992</v>
      </c>
    </row>
    <row r="8525" spans="2:3" x14ac:dyDescent="0.25">
      <c r="B8525" s="260">
        <v>8462</v>
      </c>
      <c r="C8525" s="259">
        <v>134.94506500782674</v>
      </c>
    </row>
    <row r="8526" spans="2:3" x14ac:dyDescent="0.25">
      <c r="B8526" s="260">
        <v>8463</v>
      </c>
      <c r="C8526" s="259">
        <v>97.102142340092342</v>
      </c>
    </row>
    <row r="8527" spans="2:3" x14ac:dyDescent="0.25">
      <c r="B8527" s="260">
        <v>8464</v>
      </c>
      <c r="C8527" s="259">
        <v>131.07200683308088</v>
      </c>
    </row>
    <row r="8528" spans="2:3" x14ac:dyDescent="0.25">
      <c r="B8528" s="260">
        <v>8465</v>
      </c>
      <c r="C8528" s="259">
        <v>129.47961156799047</v>
      </c>
    </row>
    <row r="8529" spans="2:3" x14ac:dyDescent="0.25">
      <c r="B8529" s="260">
        <v>8466</v>
      </c>
      <c r="C8529" s="259">
        <v>110.24973287568523</v>
      </c>
    </row>
    <row r="8530" spans="2:3" x14ac:dyDescent="0.25">
      <c r="B8530" s="260">
        <v>8467</v>
      </c>
      <c r="C8530" s="259">
        <v>102.34138688266452</v>
      </c>
    </row>
    <row r="8531" spans="2:3" x14ac:dyDescent="0.25">
      <c r="B8531" s="260">
        <v>8468</v>
      </c>
      <c r="C8531" s="259">
        <v>83.302137331422813</v>
      </c>
    </row>
    <row r="8532" spans="2:3" x14ac:dyDescent="0.25">
      <c r="B8532" s="260">
        <v>8469</v>
      </c>
      <c r="C8532" s="259">
        <v>112.36824665639944</v>
      </c>
    </row>
    <row r="8533" spans="2:3" x14ac:dyDescent="0.25">
      <c r="B8533" s="260">
        <v>8470</v>
      </c>
      <c r="C8533" s="259">
        <v>149.8272184609562</v>
      </c>
    </row>
    <row r="8534" spans="2:3" x14ac:dyDescent="0.25">
      <c r="B8534" s="260">
        <v>8471</v>
      </c>
      <c r="C8534" s="259">
        <v>122.5022408188986</v>
      </c>
    </row>
    <row r="8535" spans="2:3" x14ac:dyDescent="0.25">
      <c r="B8535" s="260">
        <v>8472</v>
      </c>
      <c r="C8535" s="259">
        <v>102.54748542040508</v>
      </c>
    </row>
    <row r="8536" spans="2:3" x14ac:dyDescent="0.25">
      <c r="B8536" s="260">
        <v>8473</v>
      </c>
      <c r="C8536" s="259">
        <v>124.44394259085752</v>
      </c>
    </row>
    <row r="8537" spans="2:3" x14ac:dyDescent="0.25">
      <c r="B8537" s="260">
        <v>8474</v>
      </c>
      <c r="C8537" s="259">
        <v>120.99775416068826</v>
      </c>
    </row>
    <row r="8538" spans="2:3" x14ac:dyDescent="0.25">
      <c r="B8538" s="260">
        <v>8475</v>
      </c>
      <c r="C8538" s="259">
        <v>149.81079261962148</v>
      </c>
    </row>
    <row r="8539" spans="2:3" x14ac:dyDescent="0.25">
      <c r="B8539" s="260">
        <v>8476</v>
      </c>
      <c r="C8539" s="259">
        <v>162.20119113187991</v>
      </c>
    </row>
    <row r="8540" spans="2:3" x14ac:dyDescent="0.25">
      <c r="B8540" s="260">
        <v>8477</v>
      </c>
      <c r="C8540" s="259">
        <v>118.6557884133485</v>
      </c>
    </row>
    <row r="8541" spans="2:3" x14ac:dyDescent="0.25">
      <c r="B8541" s="260">
        <v>8478</v>
      </c>
      <c r="C8541" s="259">
        <v>129.18271581119376</v>
      </c>
    </row>
    <row r="8542" spans="2:3" x14ac:dyDescent="0.25">
      <c r="B8542" s="260">
        <v>8479</v>
      </c>
      <c r="C8542" s="259">
        <v>145.66993198845611</v>
      </c>
    </row>
    <row r="8543" spans="2:3" x14ac:dyDescent="0.25">
      <c r="B8543" s="260">
        <v>8480</v>
      </c>
      <c r="C8543" s="259">
        <v>139.17196666376114</v>
      </c>
    </row>
    <row r="8544" spans="2:3" x14ac:dyDescent="0.25">
      <c r="B8544" s="260">
        <v>8481</v>
      </c>
      <c r="C8544" s="259">
        <v>91.567763004515783</v>
      </c>
    </row>
    <row r="8545" spans="2:3" x14ac:dyDescent="0.25">
      <c r="B8545" s="260">
        <v>8482</v>
      </c>
      <c r="C8545" s="259">
        <v>111.96020653049477</v>
      </c>
    </row>
    <row r="8546" spans="2:3" x14ac:dyDescent="0.25">
      <c r="B8546" s="260">
        <v>8483</v>
      </c>
      <c r="C8546" s="259">
        <v>132.93289952804875</v>
      </c>
    </row>
    <row r="8547" spans="2:3" x14ac:dyDescent="0.25">
      <c r="B8547" s="260">
        <v>8484</v>
      </c>
      <c r="C8547" s="259">
        <v>117.56627471058121</v>
      </c>
    </row>
    <row r="8548" spans="2:3" x14ac:dyDescent="0.25">
      <c r="B8548" s="260">
        <v>8485</v>
      </c>
      <c r="C8548" s="259">
        <v>141.32882428299814</v>
      </c>
    </row>
    <row r="8549" spans="2:3" x14ac:dyDescent="0.25">
      <c r="B8549" s="260">
        <v>8486</v>
      </c>
      <c r="C8549" s="259">
        <v>126.17426456684575</v>
      </c>
    </row>
    <row r="8550" spans="2:3" x14ac:dyDescent="0.25">
      <c r="B8550" s="260">
        <v>8487</v>
      </c>
      <c r="C8550" s="259">
        <v>98.803632573005672</v>
      </c>
    </row>
    <row r="8551" spans="2:3" x14ac:dyDescent="0.25">
      <c r="B8551" s="260">
        <v>8488</v>
      </c>
      <c r="C8551" s="259">
        <v>152.42925597490805</v>
      </c>
    </row>
    <row r="8552" spans="2:3" x14ac:dyDescent="0.25">
      <c r="B8552" s="260">
        <v>8489</v>
      </c>
      <c r="C8552" s="259">
        <v>169.18624415027136</v>
      </c>
    </row>
    <row r="8553" spans="2:3" x14ac:dyDescent="0.25">
      <c r="B8553" s="260">
        <v>8490</v>
      </c>
      <c r="C8553" s="259">
        <v>111.90746042542126</v>
      </c>
    </row>
    <row r="8554" spans="2:3" x14ac:dyDescent="0.25">
      <c r="B8554" s="260">
        <v>8491</v>
      </c>
      <c r="C8554" s="259">
        <v>90.478407598375156</v>
      </c>
    </row>
    <row r="8555" spans="2:3" x14ac:dyDescent="0.25">
      <c r="B8555" s="260">
        <v>8492</v>
      </c>
      <c r="C8555" s="259">
        <v>133.49184813557349</v>
      </c>
    </row>
    <row r="8556" spans="2:3" x14ac:dyDescent="0.25">
      <c r="B8556" s="260">
        <v>8493</v>
      </c>
      <c r="C8556" s="259">
        <v>122.2804315381027</v>
      </c>
    </row>
    <row r="8557" spans="2:3" x14ac:dyDescent="0.25">
      <c r="B8557" s="260">
        <v>8494</v>
      </c>
      <c r="C8557" s="259">
        <v>127.01826466665423</v>
      </c>
    </row>
    <row r="8558" spans="2:3" x14ac:dyDescent="0.25">
      <c r="B8558" s="260">
        <v>8495</v>
      </c>
      <c r="C8558" s="259">
        <v>160.98798366420647</v>
      </c>
    </row>
    <row r="8559" spans="2:3" x14ac:dyDescent="0.25">
      <c r="B8559" s="260">
        <v>8496</v>
      </c>
      <c r="C8559" s="259">
        <v>140.03449533800242</v>
      </c>
    </row>
    <row r="8560" spans="2:3" x14ac:dyDescent="0.25">
      <c r="B8560" s="260">
        <v>8497</v>
      </c>
      <c r="C8560" s="259">
        <v>116.85876705130823</v>
      </c>
    </row>
    <row r="8561" spans="2:3" x14ac:dyDescent="0.25">
      <c r="B8561" s="260">
        <v>8498</v>
      </c>
      <c r="C8561" s="259">
        <v>123.30602978931512</v>
      </c>
    </row>
    <row r="8562" spans="2:3" x14ac:dyDescent="0.25">
      <c r="B8562" s="260">
        <v>8499</v>
      </c>
      <c r="C8562" s="259">
        <v>110.42221986409261</v>
      </c>
    </row>
    <row r="8563" spans="2:3" x14ac:dyDescent="0.25">
      <c r="B8563" s="260">
        <v>8500</v>
      </c>
      <c r="C8563" s="259">
        <v>96.581348023984788</v>
      </c>
    </row>
    <row r="8564" spans="2:3" x14ac:dyDescent="0.25">
      <c r="B8564" s="260">
        <v>8501</v>
      </c>
      <c r="C8564" s="259">
        <v>152.84521751042456</v>
      </c>
    </row>
    <row r="8565" spans="2:3" x14ac:dyDescent="0.25">
      <c r="B8565" s="260">
        <v>8502</v>
      </c>
      <c r="C8565" s="259">
        <v>84.144795396378569</v>
      </c>
    </row>
    <row r="8566" spans="2:3" x14ac:dyDescent="0.25">
      <c r="B8566" s="260">
        <v>8503</v>
      </c>
      <c r="C8566" s="259">
        <v>154.14776838470434</v>
      </c>
    </row>
    <row r="8567" spans="2:3" x14ac:dyDescent="0.25">
      <c r="B8567" s="260">
        <v>8504</v>
      </c>
      <c r="C8567" s="259">
        <v>94.9491635259037</v>
      </c>
    </row>
    <row r="8568" spans="2:3" x14ac:dyDescent="0.25">
      <c r="B8568" s="260">
        <v>8505</v>
      </c>
      <c r="C8568" s="259">
        <v>88.422222341800989</v>
      </c>
    </row>
    <row r="8569" spans="2:3" x14ac:dyDescent="0.25">
      <c r="B8569" s="260">
        <v>8506</v>
      </c>
      <c r="C8569" s="259">
        <v>132.33433954798022</v>
      </c>
    </row>
    <row r="8570" spans="2:3" x14ac:dyDescent="0.25">
      <c r="B8570" s="260">
        <v>8507</v>
      </c>
      <c r="C8570" s="259">
        <v>109.69023016996191</v>
      </c>
    </row>
    <row r="8571" spans="2:3" x14ac:dyDescent="0.25">
      <c r="B8571" s="260">
        <v>8508</v>
      </c>
      <c r="C8571" s="259">
        <v>125.71539751821518</v>
      </c>
    </row>
    <row r="8572" spans="2:3" x14ac:dyDescent="0.25">
      <c r="B8572" s="260">
        <v>8509</v>
      </c>
      <c r="C8572" s="259">
        <v>143.7234349672737</v>
      </c>
    </row>
    <row r="8573" spans="2:3" x14ac:dyDescent="0.25">
      <c r="B8573" s="260">
        <v>8510</v>
      </c>
      <c r="C8573" s="259">
        <v>118.59028610632343</v>
      </c>
    </row>
    <row r="8574" spans="2:3" x14ac:dyDescent="0.25">
      <c r="B8574" s="260">
        <v>8511</v>
      </c>
      <c r="C8574" s="259">
        <v>100.67185807383342</v>
      </c>
    </row>
    <row r="8575" spans="2:3" x14ac:dyDescent="0.25">
      <c r="B8575" s="260">
        <v>8512</v>
      </c>
      <c r="C8575" s="259">
        <v>116.01513492309856</v>
      </c>
    </row>
    <row r="8576" spans="2:3" x14ac:dyDescent="0.25">
      <c r="B8576" s="260">
        <v>8513</v>
      </c>
      <c r="C8576" s="259">
        <v>108.14563953350292</v>
      </c>
    </row>
    <row r="8577" spans="2:3" x14ac:dyDescent="0.25">
      <c r="B8577" s="260">
        <v>8514</v>
      </c>
      <c r="C8577" s="259">
        <v>136.64306325771813</v>
      </c>
    </row>
    <row r="8578" spans="2:3" x14ac:dyDescent="0.25">
      <c r="B8578" s="260">
        <v>8515</v>
      </c>
      <c r="C8578" s="259">
        <v>112.11493899310517</v>
      </c>
    </row>
    <row r="8579" spans="2:3" x14ac:dyDescent="0.25">
      <c r="B8579" s="260">
        <v>8516</v>
      </c>
      <c r="C8579" s="259">
        <v>140.67717489476155</v>
      </c>
    </row>
    <row r="8580" spans="2:3" x14ac:dyDescent="0.25">
      <c r="B8580" s="260">
        <v>8517</v>
      </c>
      <c r="C8580" s="259">
        <v>132.99951595494605</v>
      </c>
    </row>
    <row r="8581" spans="2:3" x14ac:dyDescent="0.25">
      <c r="B8581" s="260">
        <v>8518</v>
      </c>
      <c r="C8581" s="259">
        <v>125.21433913703413</v>
      </c>
    </row>
    <row r="8582" spans="2:3" x14ac:dyDescent="0.25">
      <c r="B8582" s="260">
        <v>8519</v>
      </c>
      <c r="C8582" s="259">
        <v>112.07829505028718</v>
      </c>
    </row>
    <row r="8583" spans="2:3" x14ac:dyDescent="0.25">
      <c r="B8583" s="260">
        <v>8520</v>
      </c>
      <c r="C8583" s="259">
        <v>90.989465110263041</v>
      </c>
    </row>
    <row r="8584" spans="2:3" x14ac:dyDescent="0.25">
      <c r="B8584" s="260">
        <v>8521</v>
      </c>
      <c r="C8584" s="259">
        <v>71.463580075704428</v>
      </c>
    </row>
    <row r="8585" spans="2:3" x14ac:dyDescent="0.25">
      <c r="B8585" s="260">
        <v>8522</v>
      </c>
      <c r="C8585" s="259">
        <v>113.0671062271949</v>
      </c>
    </row>
    <row r="8586" spans="2:3" x14ac:dyDescent="0.25">
      <c r="B8586" s="260">
        <v>8523</v>
      </c>
      <c r="C8586" s="259">
        <v>80.040942293731646</v>
      </c>
    </row>
    <row r="8587" spans="2:3" x14ac:dyDescent="0.25">
      <c r="B8587" s="260">
        <v>8524</v>
      </c>
      <c r="C8587" s="259">
        <v>105.44197206951773</v>
      </c>
    </row>
    <row r="8588" spans="2:3" x14ac:dyDescent="0.25">
      <c r="B8588" s="260">
        <v>8525</v>
      </c>
      <c r="C8588" s="259">
        <v>142.7873990133734</v>
      </c>
    </row>
    <row r="8589" spans="2:3" x14ac:dyDescent="0.25">
      <c r="B8589" s="260">
        <v>8526</v>
      </c>
      <c r="C8589" s="259">
        <v>168.05729194421178</v>
      </c>
    </row>
    <row r="8590" spans="2:3" x14ac:dyDescent="0.25">
      <c r="B8590" s="260">
        <v>8527</v>
      </c>
      <c r="C8590" s="259">
        <v>95.199603428772178</v>
      </c>
    </row>
    <row r="8591" spans="2:3" x14ac:dyDescent="0.25">
      <c r="B8591" s="260">
        <v>8528</v>
      </c>
      <c r="C8591" s="259">
        <v>87.030683697551837</v>
      </c>
    </row>
    <row r="8592" spans="2:3" x14ac:dyDescent="0.25">
      <c r="B8592" s="260">
        <v>8529</v>
      </c>
      <c r="C8592" s="259">
        <v>125.53771571470676</v>
      </c>
    </row>
    <row r="8593" spans="2:3" x14ac:dyDescent="0.25">
      <c r="B8593" s="260">
        <v>8530</v>
      </c>
      <c r="C8593" s="259">
        <v>117.10944755258355</v>
      </c>
    </row>
    <row r="8594" spans="2:3" x14ac:dyDescent="0.25">
      <c r="B8594" s="260">
        <v>8531</v>
      </c>
      <c r="C8594" s="259">
        <v>85.392351096547543</v>
      </c>
    </row>
    <row r="8595" spans="2:3" x14ac:dyDescent="0.25">
      <c r="B8595" s="260">
        <v>8532</v>
      </c>
      <c r="C8595" s="259">
        <v>105.55785225750429</v>
      </c>
    </row>
    <row r="8596" spans="2:3" x14ac:dyDescent="0.25">
      <c r="B8596" s="260">
        <v>8533</v>
      </c>
      <c r="C8596" s="259">
        <v>151.79998265547349</v>
      </c>
    </row>
    <row r="8597" spans="2:3" x14ac:dyDescent="0.25">
      <c r="B8597" s="260">
        <v>8534</v>
      </c>
      <c r="C8597" s="259">
        <v>122.75209854815624</v>
      </c>
    </row>
    <row r="8598" spans="2:3" x14ac:dyDescent="0.25">
      <c r="B8598" s="260">
        <v>8535</v>
      </c>
      <c r="C8598" s="259">
        <v>138.668086420848</v>
      </c>
    </row>
    <row r="8599" spans="2:3" x14ac:dyDescent="0.25">
      <c r="B8599" s="260">
        <v>8536</v>
      </c>
      <c r="C8599" s="259">
        <v>127.32262211715813</v>
      </c>
    </row>
    <row r="8600" spans="2:3" x14ac:dyDescent="0.25">
      <c r="B8600" s="260">
        <v>8537</v>
      </c>
      <c r="C8600" s="259">
        <v>116.59105391608838</v>
      </c>
    </row>
    <row r="8601" spans="2:3" x14ac:dyDescent="0.25">
      <c r="B8601" s="260">
        <v>8538</v>
      </c>
      <c r="C8601" s="259">
        <v>87.906395022565533</v>
      </c>
    </row>
    <row r="8602" spans="2:3" x14ac:dyDescent="0.25">
      <c r="B8602" s="260">
        <v>8539</v>
      </c>
      <c r="C8602" s="259">
        <v>110.04485426002279</v>
      </c>
    </row>
    <row r="8603" spans="2:3" x14ac:dyDescent="0.25">
      <c r="B8603" s="260">
        <v>8540</v>
      </c>
      <c r="C8603" s="259">
        <v>126.72147079167068</v>
      </c>
    </row>
    <row r="8604" spans="2:3" x14ac:dyDescent="0.25">
      <c r="B8604" s="260">
        <v>8541</v>
      </c>
      <c r="C8604" s="259">
        <v>119.288619096394</v>
      </c>
    </row>
    <row r="8605" spans="2:3" x14ac:dyDescent="0.25">
      <c r="B8605" s="260">
        <v>8542</v>
      </c>
      <c r="C8605" s="259">
        <v>91.940324497549511</v>
      </c>
    </row>
    <row r="8606" spans="2:3" x14ac:dyDescent="0.25">
      <c r="B8606" s="260">
        <v>8543</v>
      </c>
      <c r="C8606" s="259">
        <v>130.67222482128423</v>
      </c>
    </row>
    <row r="8607" spans="2:3" x14ac:dyDescent="0.25">
      <c r="B8607" s="260">
        <v>8544</v>
      </c>
      <c r="C8607" s="259">
        <v>97.928520087905895</v>
      </c>
    </row>
    <row r="8608" spans="2:3" x14ac:dyDescent="0.25">
      <c r="B8608" s="260">
        <v>8545</v>
      </c>
      <c r="C8608" s="259">
        <v>74.87053269178125</v>
      </c>
    </row>
    <row r="8609" spans="2:3" x14ac:dyDescent="0.25">
      <c r="B8609" s="260">
        <v>8546</v>
      </c>
      <c r="C8609" s="259">
        <v>166.37610979387415</v>
      </c>
    </row>
    <row r="8610" spans="2:3" x14ac:dyDescent="0.25">
      <c r="B8610" s="260">
        <v>8547</v>
      </c>
      <c r="C8610" s="259">
        <v>132.38733453065379</v>
      </c>
    </row>
    <row r="8611" spans="2:3" x14ac:dyDescent="0.25">
      <c r="B8611" s="260">
        <v>8548</v>
      </c>
      <c r="C8611" s="259">
        <v>113.42220691383748</v>
      </c>
    </row>
    <row r="8612" spans="2:3" x14ac:dyDescent="0.25">
      <c r="B8612" s="260">
        <v>8549</v>
      </c>
      <c r="C8612" s="259">
        <v>110.51642919012923</v>
      </c>
    </row>
    <row r="8613" spans="2:3" x14ac:dyDescent="0.25">
      <c r="B8613" s="260">
        <v>8550</v>
      </c>
      <c r="C8613" s="259">
        <v>100.38520582036786</v>
      </c>
    </row>
    <row r="8614" spans="2:3" x14ac:dyDescent="0.25">
      <c r="B8614" s="260">
        <v>8551</v>
      </c>
      <c r="C8614" s="259">
        <v>106.50999333928816</v>
      </c>
    </row>
    <row r="8615" spans="2:3" x14ac:dyDescent="0.25">
      <c r="B8615" s="260">
        <v>8552</v>
      </c>
      <c r="C8615" s="259">
        <v>124.57901014176024</v>
      </c>
    </row>
    <row r="8616" spans="2:3" x14ac:dyDescent="0.25">
      <c r="B8616" s="260">
        <v>8553</v>
      </c>
      <c r="C8616" s="259">
        <v>120.90142047163879</v>
      </c>
    </row>
    <row r="8617" spans="2:3" x14ac:dyDescent="0.25">
      <c r="B8617" s="260">
        <v>8554</v>
      </c>
      <c r="C8617" s="259">
        <v>133.90011877326376</v>
      </c>
    </row>
    <row r="8618" spans="2:3" x14ac:dyDescent="0.25">
      <c r="B8618" s="260">
        <v>8555</v>
      </c>
      <c r="C8618" s="259">
        <v>138.73706723869037</v>
      </c>
    </row>
    <row r="8619" spans="2:3" x14ac:dyDescent="0.25">
      <c r="B8619" s="260">
        <v>8556</v>
      </c>
      <c r="C8619" s="259">
        <v>152.11437075762626</v>
      </c>
    </row>
    <row r="8620" spans="2:3" x14ac:dyDescent="0.25">
      <c r="B8620" s="260">
        <v>8557</v>
      </c>
      <c r="C8620" s="259">
        <v>105.34052939516558</v>
      </c>
    </row>
    <row r="8621" spans="2:3" x14ac:dyDescent="0.25">
      <c r="B8621" s="260">
        <v>8558</v>
      </c>
      <c r="C8621" s="259">
        <v>117.96263420662281</v>
      </c>
    </row>
    <row r="8622" spans="2:3" x14ac:dyDescent="0.25">
      <c r="B8622" s="260">
        <v>8559</v>
      </c>
      <c r="C8622" s="259">
        <v>133.45690101165138</v>
      </c>
    </row>
    <row r="8623" spans="2:3" x14ac:dyDescent="0.25">
      <c r="B8623" s="260">
        <v>8560</v>
      </c>
      <c r="C8623" s="259">
        <v>122.55183319832302</v>
      </c>
    </row>
    <row r="8624" spans="2:3" x14ac:dyDescent="0.25">
      <c r="B8624" s="260">
        <v>8561</v>
      </c>
      <c r="C8624" s="259">
        <v>153.39673755991265</v>
      </c>
    </row>
    <row r="8625" spans="2:3" x14ac:dyDescent="0.25">
      <c r="B8625" s="260">
        <v>8562</v>
      </c>
      <c r="C8625" s="259">
        <v>137.22818079627513</v>
      </c>
    </row>
    <row r="8626" spans="2:3" x14ac:dyDescent="0.25">
      <c r="B8626" s="260">
        <v>8563</v>
      </c>
      <c r="C8626" s="259">
        <v>125.27828907330172</v>
      </c>
    </row>
    <row r="8627" spans="2:3" x14ac:dyDescent="0.25">
      <c r="B8627" s="260">
        <v>8564</v>
      </c>
      <c r="C8627" s="259">
        <v>124.39554448049608</v>
      </c>
    </row>
    <row r="8628" spans="2:3" x14ac:dyDescent="0.25">
      <c r="B8628" s="260">
        <v>8565</v>
      </c>
      <c r="C8628" s="259">
        <v>143.01724177439189</v>
      </c>
    </row>
    <row r="8629" spans="2:3" x14ac:dyDescent="0.25">
      <c r="B8629" s="260">
        <v>8566</v>
      </c>
      <c r="C8629" s="259">
        <v>121.16626414967114</v>
      </c>
    </row>
    <row r="8630" spans="2:3" x14ac:dyDescent="0.25">
      <c r="B8630" s="260">
        <v>8567</v>
      </c>
      <c r="C8630" s="259">
        <v>158.87482240885237</v>
      </c>
    </row>
    <row r="8631" spans="2:3" x14ac:dyDescent="0.25">
      <c r="B8631" s="260">
        <v>8568</v>
      </c>
      <c r="C8631" s="259">
        <v>159.35151302638329</v>
      </c>
    </row>
    <row r="8632" spans="2:3" x14ac:dyDescent="0.25">
      <c r="B8632" s="260">
        <v>8569</v>
      </c>
      <c r="C8632" s="259">
        <v>119.07134460687668</v>
      </c>
    </row>
    <row r="8633" spans="2:3" x14ac:dyDescent="0.25">
      <c r="B8633" s="260">
        <v>8570</v>
      </c>
      <c r="C8633" s="259">
        <v>143.76458921491815</v>
      </c>
    </row>
    <row r="8634" spans="2:3" x14ac:dyDescent="0.25">
      <c r="B8634" s="260">
        <v>8571</v>
      </c>
      <c r="C8634" s="259">
        <v>130.9511521176054</v>
      </c>
    </row>
    <row r="8635" spans="2:3" x14ac:dyDescent="0.25">
      <c r="B8635" s="260">
        <v>8572</v>
      </c>
      <c r="C8635" s="259">
        <v>132.55247785667913</v>
      </c>
    </row>
    <row r="8636" spans="2:3" x14ac:dyDescent="0.25">
      <c r="B8636" s="260">
        <v>8573</v>
      </c>
      <c r="C8636" s="259">
        <v>90.772020665618925</v>
      </c>
    </row>
    <row r="8637" spans="2:3" x14ac:dyDescent="0.25">
      <c r="B8637" s="260">
        <v>8574</v>
      </c>
      <c r="C8637" s="259">
        <v>129.59214961971202</v>
      </c>
    </row>
    <row r="8638" spans="2:3" x14ac:dyDescent="0.25">
      <c r="B8638" s="260">
        <v>8575</v>
      </c>
      <c r="C8638" s="259">
        <v>62.756821919370395</v>
      </c>
    </row>
    <row r="8639" spans="2:3" x14ac:dyDescent="0.25">
      <c r="B8639" s="260">
        <v>8576</v>
      </c>
      <c r="C8639" s="259">
        <v>153.59130087066404</v>
      </c>
    </row>
    <row r="8640" spans="2:3" x14ac:dyDescent="0.25">
      <c r="B8640" s="260">
        <v>8577</v>
      </c>
      <c r="C8640" s="259">
        <v>146.90975510412244</v>
      </c>
    </row>
    <row r="8641" spans="2:3" x14ac:dyDescent="0.25">
      <c r="B8641" s="260">
        <v>8578</v>
      </c>
      <c r="C8641" s="259">
        <v>116.77296444414139</v>
      </c>
    </row>
    <row r="8642" spans="2:3" x14ac:dyDescent="0.25">
      <c r="B8642" s="260">
        <v>8579</v>
      </c>
      <c r="C8642" s="259">
        <v>84.755927078499411</v>
      </c>
    </row>
    <row r="8643" spans="2:3" x14ac:dyDescent="0.25">
      <c r="B8643" s="260">
        <v>8580</v>
      </c>
      <c r="C8643" s="259">
        <v>109.57412138773881</v>
      </c>
    </row>
    <row r="8644" spans="2:3" x14ac:dyDescent="0.25">
      <c r="B8644" s="260">
        <v>8581</v>
      </c>
      <c r="C8644" s="259">
        <v>137.39221374784248</v>
      </c>
    </row>
    <row r="8645" spans="2:3" x14ac:dyDescent="0.25">
      <c r="B8645" s="260">
        <v>8582</v>
      </c>
      <c r="C8645" s="259">
        <v>86.330262878176143</v>
      </c>
    </row>
    <row r="8646" spans="2:3" x14ac:dyDescent="0.25">
      <c r="B8646" s="260">
        <v>8583</v>
      </c>
      <c r="C8646" s="259">
        <v>116.54450859875593</v>
      </c>
    </row>
    <row r="8647" spans="2:3" x14ac:dyDescent="0.25">
      <c r="B8647" s="260">
        <v>8584</v>
      </c>
      <c r="C8647" s="259">
        <v>149.60765273888472</v>
      </c>
    </row>
    <row r="8648" spans="2:3" x14ac:dyDescent="0.25">
      <c r="B8648" s="260">
        <v>8585</v>
      </c>
      <c r="C8648" s="259">
        <v>144.30720382605065</v>
      </c>
    </row>
    <row r="8649" spans="2:3" x14ac:dyDescent="0.25">
      <c r="B8649" s="260">
        <v>8586</v>
      </c>
      <c r="C8649" s="259">
        <v>121.82735448150952</v>
      </c>
    </row>
    <row r="8650" spans="2:3" x14ac:dyDescent="0.25">
      <c r="B8650" s="260">
        <v>8587</v>
      </c>
      <c r="C8650" s="259">
        <v>93.062904500494213</v>
      </c>
    </row>
    <row r="8651" spans="2:3" x14ac:dyDescent="0.25">
      <c r="B8651" s="260">
        <v>8588</v>
      </c>
      <c r="C8651" s="259">
        <v>78.635668795453569</v>
      </c>
    </row>
    <row r="8652" spans="2:3" x14ac:dyDescent="0.25">
      <c r="B8652" s="260">
        <v>8589</v>
      </c>
      <c r="C8652" s="259">
        <v>160.45196071452543</v>
      </c>
    </row>
    <row r="8653" spans="2:3" x14ac:dyDescent="0.25">
      <c r="B8653" s="260">
        <v>8590</v>
      </c>
      <c r="C8653" s="259">
        <v>144.59708515660992</v>
      </c>
    </row>
    <row r="8654" spans="2:3" x14ac:dyDescent="0.25">
      <c r="B8654" s="260">
        <v>8591</v>
      </c>
      <c r="C8654" s="259">
        <v>150.21537627347283</v>
      </c>
    </row>
    <row r="8655" spans="2:3" x14ac:dyDescent="0.25">
      <c r="B8655" s="260">
        <v>8592</v>
      </c>
      <c r="C8655" s="259">
        <v>71.298443423082688</v>
      </c>
    </row>
    <row r="8656" spans="2:3" x14ac:dyDescent="0.25">
      <c r="B8656" s="260">
        <v>8593</v>
      </c>
      <c r="C8656" s="259">
        <v>87.718099231146368</v>
      </c>
    </row>
    <row r="8657" spans="2:3" x14ac:dyDescent="0.25">
      <c r="B8657" s="260">
        <v>8594</v>
      </c>
      <c r="C8657" s="259">
        <v>113.62919746588366</v>
      </c>
    </row>
    <row r="8658" spans="2:3" x14ac:dyDescent="0.25">
      <c r="B8658" s="260">
        <v>8595</v>
      </c>
      <c r="C8658" s="259">
        <v>154.60931277705123</v>
      </c>
    </row>
    <row r="8659" spans="2:3" x14ac:dyDescent="0.25">
      <c r="B8659" s="260">
        <v>8596</v>
      </c>
      <c r="C8659" s="259">
        <v>85.839901589500343</v>
      </c>
    </row>
    <row r="8660" spans="2:3" x14ac:dyDescent="0.25">
      <c r="B8660" s="260">
        <v>8597</v>
      </c>
      <c r="C8660" s="259">
        <v>123.83107863623277</v>
      </c>
    </row>
    <row r="8661" spans="2:3" x14ac:dyDescent="0.25">
      <c r="B8661" s="260">
        <v>8598</v>
      </c>
      <c r="C8661" s="259">
        <v>158.7491588393066</v>
      </c>
    </row>
    <row r="8662" spans="2:3" x14ac:dyDescent="0.25">
      <c r="B8662" s="260">
        <v>8599</v>
      </c>
      <c r="C8662" s="259">
        <v>114.39606309101387</v>
      </c>
    </row>
    <row r="8663" spans="2:3" x14ac:dyDescent="0.25">
      <c r="B8663" s="260">
        <v>8600</v>
      </c>
      <c r="C8663" s="259">
        <v>90.736262863994028</v>
      </c>
    </row>
    <row r="8664" spans="2:3" x14ac:dyDescent="0.25">
      <c r="B8664" s="260">
        <v>8601</v>
      </c>
      <c r="C8664" s="259">
        <v>117.70137852785287</v>
      </c>
    </row>
    <row r="8665" spans="2:3" x14ac:dyDescent="0.25">
      <c r="B8665" s="260">
        <v>8602</v>
      </c>
      <c r="C8665" s="259">
        <v>103.31362911310883</v>
      </c>
    </row>
    <row r="8666" spans="2:3" x14ac:dyDescent="0.25">
      <c r="B8666" s="260">
        <v>8603</v>
      </c>
      <c r="C8666" s="259">
        <v>129.87509184477861</v>
      </c>
    </row>
    <row r="8667" spans="2:3" x14ac:dyDescent="0.25">
      <c r="B8667" s="260">
        <v>8604</v>
      </c>
      <c r="C8667" s="259">
        <v>102.44117538969628</v>
      </c>
    </row>
    <row r="8668" spans="2:3" x14ac:dyDescent="0.25">
      <c r="B8668" s="260">
        <v>8605</v>
      </c>
      <c r="C8668" s="259">
        <v>129.79764494985437</v>
      </c>
    </row>
    <row r="8669" spans="2:3" x14ac:dyDescent="0.25">
      <c r="B8669" s="260">
        <v>8606</v>
      </c>
      <c r="C8669" s="259">
        <v>109.65844749336262</v>
      </c>
    </row>
    <row r="8670" spans="2:3" x14ac:dyDescent="0.25">
      <c r="B8670" s="260">
        <v>8607</v>
      </c>
      <c r="C8670" s="259">
        <v>83.121792463345372</v>
      </c>
    </row>
    <row r="8671" spans="2:3" x14ac:dyDescent="0.25">
      <c r="B8671" s="260">
        <v>8608</v>
      </c>
      <c r="C8671" s="259">
        <v>153.83716449581681</v>
      </c>
    </row>
    <row r="8672" spans="2:3" x14ac:dyDescent="0.25">
      <c r="B8672" s="260">
        <v>8609</v>
      </c>
      <c r="C8672" s="259">
        <v>153.66219708982672</v>
      </c>
    </row>
    <row r="8673" spans="2:3" x14ac:dyDescent="0.25">
      <c r="B8673" s="260">
        <v>8610</v>
      </c>
      <c r="C8673" s="259">
        <v>163.79083055743496</v>
      </c>
    </row>
    <row r="8674" spans="2:3" x14ac:dyDescent="0.25">
      <c r="B8674" s="260">
        <v>8611</v>
      </c>
      <c r="C8674" s="259">
        <v>142.80530258324779</v>
      </c>
    </row>
    <row r="8675" spans="2:3" x14ac:dyDescent="0.25">
      <c r="B8675" s="260">
        <v>8612</v>
      </c>
      <c r="C8675" s="259">
        <v>101.78708978643635</v>
      </c>
    </row>
    <row r="8676" spans="2:3" x14ac:dyDescent="0.25">
      <c r="B8676" s="260">
        <v>8613</v>
      </c>
      <c r="C8676" s="259">
        <v>104.44644541421384</v>
      </c>
    </row>
    <row r="8677" spans="2:3" x14ac:dyDescent="0.25">
      <c r="B8677" s="260">
        <v>8614</v>
      </c>
      <c r="C8677" s="259">
        <v>130.15121692535212</v>
      </c>
    </row>
    <row r="8678" spans="2:3" x14ac:dyDescent="0.25">
      <c r="B8678" s="260">
        <v>8615</v>
      </c>
      <c r="C8678" s="259">
        <v>104.30606429703944</v>
      </c>
    </row>
    <row r="8679" spans="2:3" x14ac:dyDescent="0.25">
      <c r="B8679" s="260">
        <v>8616</v>
      </c>
      <c r="C8679" s="259">
        <v>78.038751159995172</v>
      </c>
    </row>
    <row r="8680" spans="2:3" x14ac:dyDescent="0.25">
      <c r="B8680" s="260">
        <v>8617</v>
      </c>
      <c r="C8680" s="259">
        <v>110.13351504124934</v>
      </c>
    </row>
    <row r="8681" spans="2:3" x14ac:dyDescent="0.25">
      <c r="B8681" s="260">
        <v>8618</v>
      </c>
      <c r="C8681" s="259">
        <v>119.187792482383</v>
      </c>
    </row>
    <row r="8682" spans="2:3" x14ac:dyDescent="0.25">
      <c r="B8682" s="260">
        <v>8619</v>
      </c>
      <c r="C8682" s="259">
        <v>142.79020207798433</v>
      </c>
    </row>
    <row r="8683" spans="2:3" x14ac:dyDescent="0.25">
      <c r="B8683" s="260">
        <v>8620</v>
      </c>
      <c r="C8683" s="259">
        <v>156.96078020389621</v>
      </c>
    </row>
    <row r="8684" spans="2:3" x14ac:dyDescent="0.25">
      <c r="B8684" s="260">
        <v>8621</v>
      </c>
      <c r="C8684" s="259">
        <v>161.84621289978756</v>
      </c>
    </row>
    <row r="8685" spans="2:3" x14ac:dyDescent="0.25">
      <c r="B8685" s="260">
        <v>8622</v>
      </c>
      <c r="C8685" s="259">
        <v>146.70694741616541</v>
      </c>
    </row>
    <row r="8686" spans="2:3" x14ac:dyDescent="0.25">
      <c r="B8686" s="260">
        <v>8623</v>
      </c>
      <c r="C8686" s="259">
        <v>51.735970902442716</v>
      </c>
    </row>
    <row r="8687" spans="2:3" x14ac:dyDescent="0.25">
      <c r="B8687" s="260">
        <v>8624</v>
      </c>
      <c r="C8687" s="259">
        <v>101.27825946411784</v>
      </c>
    </row>
    <row r="8688" spans="2:3" x14ac:dyDescent="0.25">
      <c r="B8688" s="260">
        <v>8625</v>
      </c>
      <c r="C8688" s="259">
        <v>153.86530291246555</v>
      </c>
    </row>
    <row r="8689" spans="2:3" x14ac:dyDescent="0.25">
      <c r="B8689" s="260">
        <v>8626</v>
      </c>
      <c r="C8689" s="259">
        <v>136.21129905590016</v>
      </c>
    </row>
    <row r="8690" spans="2:3" x14ac:dyDescent="0.25">
      <c r="B8690" s="260">
        <v>8627</v>
      </c>
      <c r="C8690" s="259">
        <v>143.8038073252084</v>
      </c>
    </row>
    <row r="8691" spans="2:3" x14ac:dyDescent="0.25">
      <c r="B8691" s="260">
        <v>8628</v>
      </c>
      <c r="C8691" s="259">
        <v>108.89438550486243</v>
      </c>
    </row>
    <row r="8692" spans="2:3" x14ac:dyDescent="0.25">
      <c r="B8692" s="260">
        <v>8629</v>
      </c>
      <c r="C8692" s="259">
        <v>101.86977812004413</v>
      </c>
    </row>
    <row r="8693" spans="2:3" x14ac:dyDescent="0.25">
      <c r="B8693" s="260">
        <v>8630</v>
      </c>
      <c r="C8693" s="259">
        <v>139.7955250674662</v>
      </c>
    </row>
    <row r="8694" spans="2:3" x14ac:dyDescent="0.25">
      <c r="B8694" s="260">
        <v>8631</v>
      </c>
      <c r="C8694" s="259">
        <v>71.663772385761717</v>
      </c>
    </row>
    <row r="8695" spans="2:3" x14ac:dyDescent="0.25">
      <c r="B8695" s="260">
        <v>8632</v>
      </c>
      <c r="C8695" s="259">
        <v>124.95840768946204</v>
      </c>
    </row>
    <row r="8696" spans="2:3" x14ac:dyDescent="0.25">
      <c r="B8696" s="260">
        <v>8633</v>
      </c>
      <c r="C8696" s="259">
        <v>99.667982952058466</v>
      </c>
    </row>
    <row r="8697" spans="2:3" x14ac:dyDescent="0.25">
      <c r="B8697" s="260">
        <v>8634</v>
      </c>
      <c r="C8697" s="259">
        <v>115.31523331868785</v>
      </c>
    </row>
    <row r="8698" spans="2:3" x14ac:dyDescent="0.25">
      <c r="B8698" s="260">
        <v>8635</v>
      </c>
      <c r="C8698" s="259">
        <v>112.09653427808578</v>
      </c>
    </row>
    <row r="8699" spans="2:3" x14ac:dyDescent="0.25">
      <c r="B8699" s="260">
        <v>8636</v>
      </c>
      <c r="C8699" s="259">
        <v>124.43020748841892</v>
      </c>
    </row>
    <row r="8700" spans="2:3" x14ac:dyDescent="0.25">
      <c r="B8700" s="260">
        <v>8637</v>
      </c>
      <c r="C8700" s="259">
        <v>83.966465499459261</v>
      </c>
    </row>
    <row r="8701" spans="2:3" x14ac:dyDescent="0.25">
      <c r="B8701" s="260">
        <v>8638</v>
      </c>
      <c r="C8701" s="259">
        <v>121.95289119731629</v>
      </c>
    </row>
    <row r="8702" spans="2:3" x14ac:dyDescent="0.25">
      <c r="B8702" s="260">
        <v>8639</v>
      </c>
      <c r="C8702" s="259">
        <v>156.37155909490588</v>
      </c>
    </row>
    <row r="8703" spans="2:3" x14ac:dyDescent="0.25">
      <c r="B8703" s="260">
        <v>8640</v>
      </c>
      <c r="C8703" s="259">
        <v>140.46881478588034</v>
      </c>
    </row>
    <row r="8704" spans="2:3" x14ac:dyDescent="0.25">
      <c r="B8704" s="260">
        <v>8641</v>
      </c>
      <c r="C8704" s="259">
        <v>113.8692938766026</v>
      </c>
    </row>
    <row r="8705" spans="2:3" x14ac:dyDescent="0.25">
      <c r="B8705" s="260">
        <v>8642</v>
      </c>
      <c r="C8705" s="259">
        <v>123.68667561804963</v>
      </c>
    </row>
    <row r="8706" spans="2:3" x14ac:dyDescent="0.25">
      <c r="B8706" s="260">
        <v>8643</v>
      </c>
      <c r="C8706" s="259">
        <v>85.840741611149411</v>
      </c>
    </row>
    <row r="8707" spans="2:3" x14ac:dyDescent="0.25">
      <c r="B8707" s="260">
        <v>8644</v>
      </c>
      <c r="C8707" s="259">
        <v>114.00231368725474</v>
      </c>
    </row>
    <row r="8708" spans="2:3" x14ac:dyDescent="0.25">
      <c r="B8708" s="260">
        <v>8645</v>
      </c>
      <c r="C8708" s="259">
        <v>132.21718548575151</v>
      </c>
    </row>
    <row r="8709" spans="2:3" x14ac:dyDescent="0.25">
      <c r="B8709" s="260">
        <v>8646</v>
      </c>
      <c r="C8709" s="259">
        <v>128.3569482909852</v>
      </c>
    </row>
    <row r="8710" spans="2:3" x14ac:dyDescent="0.25">
      <c r="B8710" s="260">
        <v>8647</v>
      </c>
      <c r="C8710" s="259">
        <v>123.30915160952974</v>
      </c>
    </row>
    <row r="8711" spans="2:3" x14ac:dyDescent="0.25">
      <c r="B8711" s="260">
        <v>8648</v>
      </c>
      <c r="C8711" s="259">
        <v>103.04939741513516</v>
      </c>
    </row>
    <row r="8712" spans="2:3" x14ac:dyDescent="0.25">
      <c r="B8712" s="260">
        <v>8649</v>
      </c>
      <c r="C8712" s="259">
        <v>112.49201177983343</v>
      </c>
    </row>
    <row r="8713" spans="2:3" x14ac:dyDescent="0.25">
      <c r="B8713" s="260">
        <v>8650</v>
      </c>
      <c r="C8713" s="259">
        <v>134.3189606980437</v>
      </c>
    </row>
    <row r="8714" spans="2:3" x14ac:dyDescent="0.25">
      <c r="B8714" s="260">
        <v>8651</v>
      </c>
      <c r="C8714" s="259">
        <v>106.01838913544987</v>
      </c>
    </row>
    <row r="8715" spans="2:3" x14ac:dyDescent="0.25">
      <c r="B8715" s="260">
        <v>8652</v>
      </c>
      <c r="C8715" s="259">
        <v>152.67678603172027</v>
      </c>
    </row>
    <row r="8716" spans="2:3" x14ac:dyDescent="0.25">
      <c r="B8716" s="260">
        <v>8653</v>
      </c>
      <c r="C8716" s="259">
        <v>105.5502846530447</v>
      </c>
    </row>
    <row r="8717" spans="2:3" x14ac:dyDescent="0.25">
      <c r="B8717" s="260">
        <v>8654</v>
      </c>
      <c r="C8717" s="259">
        <v>139.29851165066111</v>
      </c>
    </row>
    <row r="8718" spans="2:3" x14ac:dyDescent="0.25">
      <c r="B8718" s="260">
        <v>8655</v>
      </c>
      <c r="C8718" s="259">
        <v>109.0394332123022</v>
      </c>
    </row>
    <row r="8719" spans="2:3" x14ac:dyDescent="0.25">
      <c r="B8719" s="260">
        <v>8656</v>
      </c>
      <c r="C8719" s="259">
        <v>160.58407831291419</v>
      </c>
    </row>
    <row r="8720" spans="2:3" x14ac:dyDescent="0.25">
      <c r="B8720" s="260">
        <v>8657</v>
      </c>
      <c r="C8720" s="259">
        <v>122.93831000705332</v>
      </c>
    </row>
    <row r="8721" spans="2:3" x14ac:dyDescent="0.25">
      <c r="B8721" s="260">
        <v>8658</v>
      </c>
      <c r="C8721" s="259">
        <v>150.65059240343282</v>
      </c>
    </row>
    <row r="8722" spans="2:3" x14ac:dyDescent="0.25">
      <c r="B8722" s="260">
        <v>8659</v>
      </c>
      <c r="C8722" s="259">
        <v>130.63180164923375</v>
      </c>
    </row>
    <row r="8723" spans="2:3" x14ac:dyDescent="0.25">
      <c r="B8723" s="260">
        <v>8660</v>
      </c>
      <c r="C8723" s="259">
        <v>142.86241449308272</v>
      </c>
    </row>
    <row r="8724" spans="2:3" x14ac:dyDescent="0.25">
      <c r="B8724" s="260">
        <v>8661</v>
      </c>
      <c r="C8724" s="259">
        <v>102.77016280409012</v>
      </c>
    </row>
    <row r="8725" spans="2:3" x14ac:dyDescent="0.25">
      <c r="B8725" s="260">
        <v>8662</v>
      </c>
      <c r="C8725" s="259">
        <v>133.4510589172335</v>
      </c>
    </row>
    <row r="8726" spans="2:3" x14ac:dyDescent="0.25">
      <c r="B8726" s="260">
        <v>8663</v>
      </c>
      <c r="C8726" s="259">
        <v>88.994140227349732</v>
      </c>
    </row>
    <row r="8727" spans="2:3" x14ac:dyDescent="0.25">
      <c r="B8727" s="260">
        <v>8664</v>
      </c>
      <c r="C8727" s="259">
        <v>90.055917064153931</v>
      </c>
    </row>
    <row r="8728" spans="2:3" x14ac:dyDescent="0.25">
      <c r="B8728" s="260">
        <v>8665</v>
      </c>
      <c r="C8728" s="259">
        <v>129.62680837861222</v>
      </c>
    </row>
    <row r="8729" spans="2:3" x14ac:dyDescent="0.25">
      <c r="B8729" s="260">
        <v>8666</v>
      </c>
      <c r="C8729" s="259">
        <v>114.82624255576778</v>
      </c>
    </row>
    <row r="8730" spans="2:3" x14ac:dyDescent="0.25">
      <c r="B8730" s="260">
        <v>8667</v>
      </c>
      <c r="C8730" s="259">
        <v>125.06268980206053</v>
      </c>
    </row>
    <row r="8731" spans="2:3" x14ac:dyDescent="0.25">
      <c r="B8731" s="260">
        <v>8668</v>
      </c>
      <c r="C8731" s="259">
        <v>150.2599092458787</v>
      </c>
    </row>
    <row r="8732" spans="2:3" x14ac:dyDescent="0.25">
      <c r="B8732" s="260">
        <v>8669</v>
      </c>
      <c r="C8732" s="259">
        <v>141.79185327712025</v>
      </c>
    </row>
    <row r="8733" spans="2:3" x14ac:dyDescent="0.25">
      <c r="B8733" s="260">
        <v>8670</v>
      </c>
      <c r="C8733" s="259">
        <v>120.43933253856483</v>
      </c>
    </row>
    <row r="8734" spans="2:3" x14ac:dyDescent="0.25">
      <c r="B8734" s="260">
        <v>8671</v>
      </c>
      <c r="C8734" s="259">
        <v>98.70862168529051</v>
      </c>
    </row>
    <row r="8735" spans="2:3" x14ac:dyDescent="0.25">
      <c r="B8735" s="260">
        <v>8672</v>
      </c>
      <c r="C8735" s="259">
        <v>94.222183680933256</v>
      </c>
    </row>
    <row r="8736" spans="2:3" x14ac:dyDescent="0.25">
      <c r="B8736" s="260">
        <v>8673</v>
      </c>
      <c r="C8736" s="259">
        <v>129.54403455895164</v>
      </c>
    </row>
    <row r="8737" spans="2:3" x14ac:dyDescent="0.25">
      <c r="B8737" s="260">
        <v>8674</v>
      </c>
      <c r="C8737" s="259">
        <v>156.27151676514791</v>
      </c>
    </row>
    <row r="8738" spans="2:3" x14ac:dyDescent="0.25">
      <c r="B8738" s="260">
        <v>8675</v>
      </c>
      <c r="C8738" s="259">
        <v>131.20407925293748</v>
      </c>
    </row>
    <row r="8739" spans="2:3" x14ac:dyDescent="0.25">
      <c r="B8739" s="260">
        <v>8676</v>
      </c>
      <c r="C8739" s="259">
        <v>137.85755562220382</v>
      </c>
    </row>
    <row r="8740" spans="2:3" x14ac:dyDescent="0.25">
      <c r="B8740" s="260">
        <v>8677</v>
      </c>
      <c r="C8740" s="259">
        <v>129.16089554582513</v>
      </c>
    </row>
    <row r="8741" spans="2:3" x14ac:dyDescent="0.25">
      <c r="B8741" s="260">
        <v>8678</v>
      </c>
      <c r="C8741" s="259">
        <v>122.5540899154263</v>
      </c>
    </row>
    <row r="8742" spans="2:3" x14ac:dyDescent="0.25">
      <c r="B8742" s="260">
        <v>8679</v>
      </c>
      <c r="C8742" s="259">
        <v>96.773411239997515</v>
      </c>
    </row>
    <row r="8743" spans="2:3" x14ac:dyDescent="0.25">
      <c r="B8743" s="260">
        <v>8680</v>
      </c>
      <c r="C8743" s="259">
        <v>114.32030847068853</v>
      </c>
    </row>
    <row r="8744" spans="2:3" x14ac:dyDescent="0.25">
      <c r="B8744" s="260">
        <v>8681</v>
      </c>
      <c r="C8744" s="259">
        <v>107.82936799098714</v>
      </c>
    </row>
    <row r="8745" spans="2:3" x14ac:dyDescent="0.25">
      <c r="B8745" s="260">
        <v>8682</v>
      </c>
      <c r="C8745" s="259">
        <v>89.095445280299856</v>
      </c>
    </row>
    <row r="8746" spans="2:3" x14ac:dyDescent="0.25">
      <c r="B8746" s="260">
        <v>8683</v>
      </c>
      <c r="C8746" s="259">
        <v>135.89830139542482</v>
      </c>
    </row>
    <row r="8747" spans="2:3" x14ac:dyDescent="0.25">
      <c r="B8747" s="260">
        <v>8684</v>
      </c>
      <c r="C8747" s="259">
        <v>134.82300402321079</v>
      </c>
    </row>
    <row r="8748" spans="2:3" x14ac:dyDescent="0.25">
      <c r="B8748" s="260">
        <v>8685</v>
      </c>
      <c r="C8748" s="259">
        <v>92.709299023242792</v>
      </c>
    </row>
    <row r="8749" spans="2:3" x14ac:dyDescent="0.25">
      <c r="B8749" s="260">
        <v>8686</v>
      </c>
      <c r="C8749" s="259">
        <v>139.84136806042974</v>
      </c>
    </row>
    <row r="8750" spans="2:3" x14ac:dyDescent="0.25">
      <c r="B8750" s="260">
        <v>8687</v>
      </c>
      <c r="C8750" s="259">
        <v>88.536517467404664</v>
      </c>
    </row>
    <row r="8751" spans="2:3" x14ac:dyDescent="0.25">
      <c r="B8751" s="260">
        <v>8688</v>
      </c>
      <c r="C8751" s="259">
        <v>132.07520615073179</v>
      </c>
    </row>
    <row r="8752" spans="2:3" x14ac:dyDescent="0.25">
      <c r="B8752" s="260">
        <v>8689</v>
      </c>
      <c r="C8752" s="259">
        <v>119.74312710178499</v>
      </c>
    </row>
    <row r="8753" spans="2:3" x14ac:dyDescent="0.25">
      <c r="B8753" s="260">
        <v>8690</v>
      </c>
      <c r="C8753" s="259">
        <v>136.3701723099559</v>
      </c>
    </row>
    <row r="8754" spans="2:3" x14ac:dyDescent="0.25">
      <c r="B8754" s="260">
        <v>8691</v>
      </c>
      <c r="C8754" s="259">
        <v>108.32997033713129</v>
      </c>
    </row>
    <row r="8755" spans="2:3" x14ac:dyDescent="0.25">
      <c r="B8755" s="260">
        <v>8692</v>
      </c>
      <c r="C8755" s="259">
        <v>90.889388313158818</v>
      </c>
    </row>
    <row r="8756" spans="2:3" x14ac:dyDescent="0.25">
      <c r="B8756" s="260">
        <v>8693</v>
      </c>
      <c r="C8756" s="259">
        <v>163.96584344844246</v>
      </c>
    </row>
    <row r="8757" spans="2:3" x14ac:dyDescent="0.25">
      <c r="B8757" s="260">
        <v>8694</v>
      </c>
      <c r="C8757" s="259">
        <v>88.485823706907567</v>
      </c>
    </row>
    <row r="8758" spans="2:3" x14ac:dyDescent="0.25">
      <c r="B8758" s="260">
        <v>8695</v>
      </c>
      <c r="C8758" s="259">
        <v>110.5837327915367</v>
      </c>
    </row>
    <row r="8759" spans="2:3" x14ac:dyDescent="0.25">
      <c r="B8759" s="260">
        <v>8696</v>
      </c>
      <c r="C8759" s="259">
        <v>139.6056560434167</v>
      </c>
    </row>
    <row r="8760" spans="2:3" x14ac:dyDescent="0.25">
      <c r="B8760" s="260">
        <v>8697</v>
      </c>
      <c r="C8760" s="259">
        <v>197.09308056871967</v>
      </c>
    </row>
    <row r="8761" spans="2:3" x14ac:dyDescent="0.25">
      <c r="B8761" s="260">
        <v>8698</v>
      </c>
      <c r="C8761" s="259">
        <v>147.0756387913739</v>
      </c>
    </row>
    <row r="8762" spans="2:3" x14ac:dyDescent="0.25">
      <c r="B8762" s="260">
        <v>8699</v>
      </c>
      <c r="C8762" s="259">
        <v>119.55391831152411</v>
      </c>
    </row>
    <row r="8763" spans="2:3" x14ac:dyDescent="0.25">
      <c r="B8763" s="260">
        <v>8700</v>
      </c>
      <c r="C8763" s="259">
        <v>120.768037035082</v>
      </c>
    </row>
    <row r="8764" spans="2:3" x14ac:dyDescent="0.25">
      <c r="B8764" s="260">
        <v>8701</v>
      </c>
      <c r="C8764" s="259">
        <v>109.82712562048692</v>
      </c>
    </row>
    <row r="8765" spans="2:3" x14ac:dyDescent="0.25">
      <c r="B8765" s="260">
        <v>8702</v>
      </c>
      <c r="C8765" s="259">
        <v>157.54473600280642</v>
      </c>
    </row>
    <row r="8766" spans="2:3" x14ac:dyDescent="0.25">
      <c r="B8766" s="260">
        <v>8703</v>
      </c>
      <c r="C8766" s="259">
        <v>124.69952592939789</v>
      </c>
    </row>
    <row r="8767" spans="2:3" x14ac:dyDescent="0.25">
      <c r="B8767" s="260">
        <v>8704</v>
      </c>
      <c r="C8767" s="259">
        <v>105.19805181854019</v>
      </c>
    </row>
    <row r="8768" spans="2:3" x14ac:dyDescent="0.25">
      <c r="B8768" s="260">
        <v>8705</v>
      </c>
      <c r="C8768" s="259">
        <v>171.75179282196126</v>
      </c>
    </row>
    <row r="8769" spans="2:3" x14ac:dyDescent="0.25">
      <c r="B8769" s="260">
        <v>8706</v>
      </c>
      <c r="C8769" s="259">
        <v>149.20202429300599</v>
      </c>
    </row>
    <row r="8770" spans="2:3" x14ac:dyDescent="0.25">
      <c r="B8770" s="260">
        <v>8707</v>
      </c>
      <c r="C8770" s="259">
        <v>95.036788991774429</v>
      </c>
    </row>
    <row r="8771" spans="2:3" x14ac:dyDescent="0.25">
      <c r="B8771" s="260">
        <v>8708</v>
      </c>
      <c r="C8771" s="259">
        <v>141.5857023925609</v>
      </c>
    </row>
    <row r="8772" spans="2:3" x14ac:dyDescent="0.25">
      <c r="B8772" s="260">
        <v>8709</v>
      </c>
      <c r="C8772" s="259">
        <v>128.85622708930183</v>
      </c>
    </row>
    <row r="8773" spans="2:3" x14ac:dyDescent="0.25">
      <c r="B8773" s="260">
        <v>8710</v>
      </c>
      <c r="C8773" s="259">
        <v>140.18992509627429</v>
      </c>
    </row>
    <row r="8774" spans="2:3" x14ac:dyDescent="0.25">
      <c r="B8774" s="260">
        <v>8711</v>
      </c>
      <c r="C8774" s="259">
        <v>126.25051283975955</v>
      </c>
    </row>
    <row r="8775" spans="2:3" x14ac:dyDescent="0.25">
      <c r="B8775" s="260">
        <v>8712</v>
      </c>
      <c r="C8775" s="259">
        <v>90.567566413075483</v>
      </c>
    </row>
    <row r="8776" spans="2:3" x14ac:dyDescent="0.25">
      <c r="B8776" s="260">
        <v>8713</v>
      </c>
      <c r="C8776" s="259">
        <v>117.53883418594911</v>
      </c>
    </row>
    <row r="8777" spans="2:3" x14ac:dyDescent="0.25">
      <c r="B8777" s="260">
        <v>8714</v>
      </c>
      <c r="C8777" s="259">
        <v>111.70580127262858</v>
      </c>
    </row>
    <row r="8778" spans="2:3" x14ac:dyDescent="0.25">
      <c r="B8778" s="260">
        <v>8715</v>
      </c>
      <c r="C8778" s="259">
        <v>149.19230685518019</v>
      </c>
    </row>
    <row r="8779" spans="2:3" x14ac:dyDescent="0.25">
      <c r="B8779" s="260">
        <v>8716</v>
      </c>
      <c r="C8779" s="259">
        <v>180.92588469728497</v>
      </c>
    </row>
    <row r="8780" spans="2:3" x14ac:dyDescent="0.25">
      <c r="B8780" s="260">
        <v>8717</v>
      </c>
      <c r="C8780" s="259">
        <v>90.825927881791358</v>
      </c>
    </row>
    <row r="8781" spans="2:3" x14ac:dyDescent="0.25">
      <c r="B8781" s="260">
        <v>8718</v>
      </c>
      <c r="C8781" s="259">
        <v>99.649557102155413</v>
      </c>
    </row>
    <row r="8782" spans="2:3" x14ac:dyDescent="0.25">
      <c r="B8782" s="260">
        <v>8719</v>
      </c>
      <c r="C8782" s="259">
        <v>131.7693145479578</v>
      </c>
    </row>
    <row r="8783" spans="2:3" x14ac:dyDescent="0.25">
      <c r="B8783" s="260">
        <v>8720</v>
      </c>
      <c r="C8783" s="259">
        <v>104.48776070899426</v>
      </c>
    </row>
    <row r="8784" spans="2:3" x14ac:dyDescent="0.25">
      <c r="B8784" s="260">
        <v>8721</v>
      </c>
      <c r="C8784" s="259">
        <v>148.03578601243782</v>
      </c>
    </row>
    <row r="8785" spans="2:3" x14ac:dyDescent="0.25">
      <c r="B8785" s="260">
        <v>8722</v>
      </c>
      <c r="C8785" s="259">
        <v>115.19936560752777</v>
      </c>
    </row>
    <row r="8786" spans="2:3" x14ac:dyDescent="0.25">
      <c r="B8786" s="260">
        <v>8723</v>
      </c>
      <c r="C8786" s="259">
        <v>168.68880095742733</v>
      </c>
    </row>
    <row r="8787" spans="2:3" x14ac:dyDescent="0.25">
      <c r="B8787" s="260">
        <v>8724</v>
      </c>
      <c r="C8787" s="259">
        <v>158.66505823641202</v>
      </c>
    </row>
    <row r="8788" spans="2:3" x14ac:dyDescent="0.25">
      <c r="B8788" s="260">
        <v>8725</v>
      </c>
      <c r="C8788" s="259">
        <v>76.07280870175677</v>
      </c>
    </row>
    <row r="8789" spans="2:3" x14ac:dyDescent="0.25">
      <c r="B8789" s="260">
        <v>8726</v>
      </c>
      <c r="C8789" s="259">
        <v>123.66065865541286</v>
      </c>
    </row>
    <row r="8790" spans="2:3" x14ac:dyDescent="0.25">
      <c r="B8790" s="260">
        <v>8727</v>
      </c>
      <c r="C8790" s="259">
        <v>141.94953161284204</v>
      </c>
    </row>
    <row r="8791" spans="2:3" x14ac:dyDescent="0.25">
      <c r="B8791" s="260">
        <v>8728</v>
      </c>
      <c r="C8791" s="259">
        <v>91.259699318680731</v>
      </c>
    </row>
    <row r="8792" spans="2:3" x14ac:dyDescent="0.25">
      <c r="B8792" s="260">
        <v>8729</v>
      </c>
      <c r="C8792" s="259">
        <v>128.33948117796265</v>
      </c>
    </row>
    <row r="8793" spans="2:3" x14ac:dyDescent="0.25">
      <c r="B8793" s="260">
        <v>8730</v>
      </c>
      <c r="C8793" s="259">
        <v>150.79353252173647</v>
      </c>
    </row>
    <row r="8794" spans="2:3" x14ac:dyDescent="0.25">
      <c r="B8794" s="260">
        <v>8731</v>
      </c>
      <c r="C8794" s="259">
        <v>50.67765811229846</v>
      </c>
    </row>
    <row r="8795" spans="2:3" x14ac:dyDescent="0.25">
      <c r="B8795" s="260">
        <v>8732</v>
      </c>
      <c r="C8795" s="259">
        <v>112.07007267109167</v>
      </c>
    </row>
    <row r="8796" spans="2:3" x14ac:dyDescent="0.25">
      <c r="B8796" s="260">
        <v>8733</v>
      </c>
      <c r="C8796" s="259">
        <v>55.028089493242533</v>
      </c>
    </row>
    <row r="8797" spans="2:3" x14ac:dyDescent="0.25">
      <c r="B8797" s="260">
        <v>8734</v>
      </c>
      <c r="C8797" s="259">
        <v>125.4775869227952</v>
      </c>
    </row>
    <row r="8798" spans="2:3" x14ac:dyDescent="0.25">
      <c r="B8798" s="260">
        <v>8735</v>
      </c>
      <c r="C8798" s="259">
        <v>94.027209859457827</v>
      </c>
    </row>
    <row r="8799" spans="2:3" x14ac:dyDescent="0.25">
      <c r="B8799" s="260">
        <v>8736</v>
      </c>
      <c r="C8799" s="259">
        <v>144.19935410545983</v>
      </c>
    </row>
    <row r="8800" spans="2:3" x14ac:dyDescent="0.25">
      <c r="B8800" s="260">
        <v>8737</v>
      </c>
      <c r="C8800" s="259">
        <v>149.56536892807156</v>
      </c>
    </row>
    <row r="8801" spans="2:3" x14ac:dyDescent="0.25">
      <c r="B8801" s="260">
        <v>8738</v>
      </c>
      <c r="C8801" s="259">
        <v>123.30556837304789</v>
      </c>
    </row>
    <row r="8802" spans="2:3" x14ac:dyDescent="0.25">
      <c r="B8802" s="260">
        <v>8739</v>
      </c>
      <c r="C8802" s="259">
        <v>95.823605719702641</v>
      </c>
    </row>
    <row r="8803" spans="2:3" x14ac:dyDescent="0.25">
      <c r="B8803" s="260">
        <v>8740</v>
      </c>
      <c r="C8803" s="259">
        <v>107.75023748959903</v>
      </c>
    </row>
    <row r="8804" spans="2:3" x14ac:dyDescent="0.25">
      <c r="B8804" s="260">
        <v>8741</v>
      </c>
      <c r="C8804" s="259">
        <v>105.69898701471971</v>
      </c>
    </row>
    <row r="8805" spans="2:3" x14ac:dyDescent="0.25">
      <c r="B8805" s="260">
        <v>8742</v>
      </c>
      <c r="C8805" s="259">
        <v>129.3363505027377</v>
      </c>
    </row>
    <row r="8806" spans="2:3" x14ac:dyDescent="0.25">
      <c r="B8806" s="260">
        <v>8743</v>
      </c>
      <c r="C8806" s="259">
        <v>118.82918409863757</v>
      </c>
    </row>
    <row r="8807" spans="2:3" x14ac:dyDescent="0.25">
      <c r="B8807" s="260">
        <v>8744</v>
      </c>
      <c r="C8807" s="259">
        <v>107.73354519657701</v>
      </c>
    </row>
    <row r="8808" spans="2:3" x14ac:dyDescent="0.25">
      <c r="B8808" s="260">
        <v>8745</v>
      </c>
      <c r="C8808" s="259">
        <v>125.88590456525593</v>
      </c>
    </row>
    <row r="8809" spans="2:3" x14ac:dyDescent="0.25">
      <c r="B8809" s="260">
        <v>8746</v>
      </c>
      <c r="C8809" s="259">
        <v>108.01261339365813</v>
      </c>
    </row>
    <row r="8810" spans="2:3" x14ac:dyDescent="0.25">
      <c r="B8810" s="260">
        <v>8747</v>
      </c>
      <c r="C8810" s="259">
        <v>103.21237652482205</v>
      </c>
    </row>
    <row r="8811" spans="2:3" x14ac:dyDescent="0.25">
      <c r="B8811" s="260">
        <v>8748</v>
      </c>
      <c r="C8811" s="259">
        <v>98.94173684102023</v>
      </c>
    </row>
    <row r="8812" spans="2:3" x14ac:dyDescent="0.25">
      <c r="B8812" s="260">
        <v>8749</v>
      </c>
      <c r="C8812" s="259">
        <v>105.26952695182902</v>
      </c>
    </row>
    <row r="8813" spans="2:3" x14ac:dyDescent="0.25">
      <c r="B8813" s="260">
        <v>8750</v>
      </c>
      <c r="C8813" s="259">
        <v>81.130913307190895</v>
      </c>
    </row>
    <row r="8814" spans="2:3" x14ac:dyDescent="0.25">
      <c r="B8814" s="260">
        <v>8751</v>
      </c>
      <c r="C8814" s="259">
        <v>113.19121176989438</v>
      </c>
    </row>
    <row r="8815" spans="2:3" x14ac:dyDescent="0.25">
      <c r="B8815" s="260">
        <v>8752</v>
      </c>
      <c r="C8815" s="259">
        <v>53.303273959185546</v>
      </c>
    </row>
    <row r="8816" spans="2:3" x14ac:dyDescent="0.25">
      <c r="B8816" s="260">
        <v>8753</v>
      </c>
      <c r="C8816" s="259">
        <v>131.56176716810313</v>
      </c>
    </row>
    <row r="8817" spans="2:3" x14ac:dyDescent="0.25">
      <c r="B8817" s="260">
        <v>8754</v>
      </c>
      <c r="C8817" s="259">
        <v>124.94232765155468</v>
      </c>
    </row>
    <row r="8818" spans="2:3" x14ac:dyDescent="0.25">
      <c r="B8818" s="260">
        <v>8755</v>
      </c>
      <c r="C8818" s="259">
        <v>55.838410336365399</v>
      </c>
    </row>
    <row r="8819" spans="2:3" x14ac:dyDescent="0.25">
      <c r="B8819" s="260">
        <v>8756</v>
      </c>
      <c r="C8819" s="259">
        <v>97.692826757358375</v>
      </c>
    </row>
    <row r="8820" spans="2:3" x14ac:dyDescent="0.25">
      <c r="B8820" s="260">
        <v>8757</v>
      </c>
      <c r="C8820" s="259">
        <v>135.05609510639769</v>
      </c>
    </row>
    <row r="8821" spans="2:3" x14ac:dyDescent="0.25">
      <c r="B8821" s="260">
        <v>8758</v>
      </c>
      <c r="C8821" s="259">
        <v>149.73084456648968</v>
      </c>
    </row>
    <row r="8822" spans="2:3" x14ac:dyDescent="0.25">
      <c r="B8822" s="260">
        <v>8759</v>
      </c>
      <c r="C8822" s="259">
        <v>148.6907968119697</v>
      </c>
    </row>
    <row r="8823" spans="2:3" x14ac:dyDescent="0.25">
      <c r="B8823" s="260">
        <v>8760</v>
      </c>
      <c r="C8823" s="259">
        <v>82.0717126318699</v>
      </c>
    </row>
    <row r="8824" spans="2:3" x14ac:dyDescent="0.25">
      <c r="B8824" s="260">
        <v>8761</v>
      </c>
      <c r="C8824" s="259">
        <v>116.14229597549398</v>
      </c>
    </row>
    <row r="8825" spans="2:3" x14ac:dyDescent="0.25">
      <c r="B8825" s="260">
        <v>8762</v>
      </c>
      <c r="C8825" s="259">
        <v>143.44446133721414</v>
      </c>
    </row>
    <row r="8826" spans="2:3" x14ac:dyDescent="0.25">
      <c r="B8826" s="260">
        <v>8763</v>
      </c>
      <c r="C8826" s="259">
        <v>133.58975890399816</v>
      </c>
    </row>
    <row r="8827" spans="2:3" x14ac:dyDescent="0.25">
      <c r="B8827" s="260">
        <v>8764</v>
      </c>
      <c r="C8827" s="259">
        <v>108.51644564101262</v>
      </c>
    </row>
    <row r="8828" spans="2:3" x14ac:dyDescent="0.25">
      <c r="B8828" s="260">
        <v>8765</v>
      </c>
      <c r="C8828" s="259">
        <v>127.08290731663578</v>
      </c>
    </row>
    <row r="8829" spans="2:3" x14ac:dyDescent="0.25">
      <c r="B8829" s="260">
        <v>8766</v>
      </c>
      <c r="C8829" s="259">
        <v>147.15262209025224</v>
      </c>
    </row>
    <row r="8830" spans="2:3" x14ac:dyDescent="0.25">
      <c r="B8830" s="260">
        <v>8767</v>
      </c>
      <c r="C8830" s="259">
        <v>95.053615553961151</v>
      </c>
    </row>
    <row r="8831" spans="2:3" x14ac:dyDescent="0.25">
      <c r="B8831" s="260">
        <v>8768</v>
      </c>
      <c r="C8831" s="259">
        <v>104.76011414360644</v>
      </c>
    </row>
    <row r="8832" spans="2:3" x14ac:dyDescent="0.25">
      <c r="B8832" s="260">
        <v>8769</v>
      </c>
      <c r="C8832" s="259">
        <v>96.202791416253575</v>
      </c>
    </row>
    <row r="8833" spans="2:3" x14ac:dyDescent="0.25">
      <c r="B8833" s="260">
        <v>8770</v>
      </c>
      <c r="C8833" s="259">
        <v>85.814032406447524</v>
      </c>
    </row>
    <row r="8834" spans="2:3" x14ac:dyDescent="0.25">
      <c r="B8834" s="260">
        <v>8771</v>
      </c>
      <c r="C8834" s="259">
        <v>114.12950486427818</v>
      </c>
    </row>
    <row r="8835" spans="2:3" x14ac:dyDescent="0.25">
      <c r="B8835" s="260">
        <v>8772</v>
      </c>
      <c r="C8835" s="259">
        <v>135.18975808306342</v>
      </c>
    </row>
    <row r="8836" spans="2:3" x14ac:dyDescent="0.25">
      <c r="B8836" s="260">
        <v>8773</v>
      </c>
      <c r="C8836" s="259">
        <v>161.41866266512045</v>
      </c>
    </row>
    <row r="8837" spans="2:3" x14ac:dyDescent="0.25">
      <c r="B8837" s="260">
        <v>8774</v>
      </c>
      <c r="C8837" s="259">
        <v>119.63959057113738</v>
      </c>
    </row>
    <row r="8838" spans="2:3" x14ac:dyDescent="0.25">
      <c r="B8838" s="260">
        <v>8775</v>
      </c>
      <c r="C8838" s="259">
        <v>128.45224280851986</v>
      </c>
    </row>
    <row r="8839" spans="2:3" x14ac:dyDescent="0.25">
      <c r="B8839" s="260">
        <v>8776</v>
      </c>
      <c r="C8839" s="259">
        <v>91.490451826937019</v>
      </c>
    </row>
    <row r="8840" spans="2:3" x14ac:dyDescent="0.25">
      <c r="B8840" s="260">
        <v>8777</v>
      </c>
      <c r="C8840" s="259">
        <v>178.29058195467667</v>
      </c>
    </row>
    <row r="8841" spans="2:3" x14ac:dyDescent="0.25">
      <c r="B8841" s="260">
        <v>8778</v>
      </c>
      <c r="C8841" s="259">
        <v>134.94008571956169</v>
      </c>
    </row>
    <row r="8842" spans="2:3" x14ac:dyDescent="0.25">
      <c r="B8842" s="260">
        <v>8779</v>
      </c>
      <c r="C8842" s="259">
        <v>142.59788829479896</v>
      </c>
    </row>
    <row r="8843" spans="2:3" x14ac:dyDescent="0.25">
      <c r="B8843" s="260">
        <v>8780</v>
      </c>
      <c r="C8843" s="259">
        <v>109.47662730056324</v>
      </c>
    </row>
    <row r="8844" spans="2:3" x14ac:dyDescent="0.25">
      <c r="B8844" s="260">
        <v>8781</v>
      </c>
      <c r="C8844" s="259">
        <v>127.10408446811624</v>
      </c>
    </row>
    <row r="8845" spans="2:3" x14ac:dyDescent="0.25">
      <c r="B8845" s="260">
        <v>8782</v>
      </c>
      <c r="C8845" s="259">
        <v>82.1336503952991</v>
      </c>
    </row>
    <row r="8846" spans="2:3" x14ac:dyDescent="0.25">
      <c r="B8846" s="260">
        <v>8783</v>
      </c>
      <c r="C8846" s="259">
        <v>117.97784862641485</v>
      </c>
    </row>
    <row r="8847" spans="2:3" x14ac:dyDescent="0.25">
      <c r="B8847" s="260">
        <v>8784</v>
      </c>
      <c r="C8847" s="259">
        <v>146.53009525076934</v>
      </c>
    </row>
    <row r="8848" spans="2:3" x14ac:dyDescent="0.25">
      <c r="B8848" s="260">
        <v>8785</v>
      </c>
      <c r="C8848" s="259">
        <v>79.263209255207073</v>
      </c>
    </row>
    <row r="8849" spans="2:3" x14ac:dyDescent="0.25">
      <c r="B8849" s="260">
        <v>8786</v>
      </c>
      <c r="C8849" s="259">
        <v>116.94325484318232</v>
      </c>
    </row>
    <row r="8850" spans="2:3" x14ac:dyDescent="0.25">
      <c r="B8850" s="260">
        <v>8787</v>
      </c>
      <c r="C8850" s="259">
        <v>88.772843766421147</v>
      </c>
    </row>
    <row r="8851" spans="2:3" x14ac:dyDescent="0.25">
      <c r="B8851" s="260">
        <v>8788</v>
      </c>
      <c r="C8851" s="259">
        <v>87.946242066194714</v>
      </c>
    </row>
    <row r="8852" spans="2:3" x14ac:dyDescent="0.25">
      <c r="B8852" s="260">
        <v>8789</v>
      </c>
      <c r="C8852" s="259">
        <v>103.51750923148745</v>
      </c>
    </row>
    <row r="8853" spans="2:3" x14ac:dyDescent="0.25">
      <c r="B8853" s="260">
        <v>8790</v>
      </c>
      <c r="C8853" s="259">
        <v>151.2998333053601</v>
      </c>
    </row>
    <row r="8854" spans="2:3" x14ac:dyDescent="0.25">
      <c r="B8854" s="260">
        <v>8791</v>
      </c>
      <c r="C8854" s="259">
        <v>85.493362141153384</v>
      </c>
    </row>
    <row r="8855" spans="2:3" x14ac:dyDescent="0.25">
      <c r="B8855" s="260">
        <v>8792</v>
      </c>
      <c r="C8855" s="259">
        <v>97.562668232540545</v>
      </c>
    </row>
    <row r="8856" spans="2:3" x14ac:dyDescent="0.25">
      <c r="B8856" s="260">
        <v>8793</v>
      </c>
      <c r="C8856" s="259">
        <v>114.04217053955476</v>
      </c>
    </row>
    <row r="8857" spans="2:3" x14ac:dyDescent="0.25">
      <c r="B8857" s="260">
        <v>8794</v>
      </c>
      <c r="C8857" s="259">
        <v>120.38214877512196</v>
      </c>
    </row>
    <row r="8858" spans="2:3" x14ac:dyDescent="0.25">
      <c r="B8858" s="260">
        <v>8795</v>
      </c>
      <c r="C8858" s="259">
        <v>75.894023756220022</v>
      </c>
    </row>
    <row r="8859" spans="2:3" x14ac:dyDescent="0.25">
      <c r="B8859" s="260">
        <v>8796</v>
      </c>
      <c r="C8859" s="259">
        <v>107.19471981080356</v>
      </c>
    </row>
    <row r="8860" spans="2:3" x14ac:dyDescent="0.25">
      <c r="B8860" s="260">
        <v>8797</v>
      </c>
      <c r="C8860" s="259">
        <v>87.221073002862397</v>
      </c>
    </row>
    <row r="8861" spans="2:3" x14ac:dyDescent="0.25">
      <c r="B8861" s="260">
        <v>8798</v>
      </c>
      <c r="C8861" s="259">
        <v>151.67671509765992</v>
      </c>
    </row>
    <row r="8862" spans="2:3" x14ac:dyDescent="0.25">
      <c r="B8862" s="260">
        <v>8799</v>
      </c>
      <c r="C8862" s="259">
        <v>80.658873628653424</v>
      </c>
    </row>
    <row r="8863" spans="2:3" x14ac:dyDescent="0.25">
      <c r="B8863" s="260">
        <v>8800</v>
      </c>
      <c r="C8863" s="259">
        <v>133.87673793031448</v>
      </c>
    </row>
    <row r="8864" spans="2:3" x14ac:dyDescent="0.25">
      <c r="B8864" s="260">
        <v>8801</v>
      </c>
      <c r="C8864" s="259">
        <v>107.90553414805663</v>
      </c>
    </row>
    <row r="8865" spans="2:3" x14ac:dyDescent="0.25">
      <c r="B8865" s="260">
        <v>8802</v>
      </c>
      <c r="C8865" s="259">
        <v>141.99569786815781</v>
      </c>
    </row>
    <row r="8866" spans="2:3" x14ac:dyDescent="0.25">
      <c r="B8866" s="260">
        <v>8803</v>
      </c>
      <c r="C8866" s="259">
        <v>115.95381474251803</v>
      </c>
    </row>
    <row r="8867" spans="2:3" x14ac:dyDescent="0.25">
      <c r="B8867" s="260">
        <v>8804</v>
      </c>
      <c r="C8867" s="259">
        <v>150.77328773836933</v>
      </c>
    </row>
    <row r="8868" spans="2:3" x14ac:dyDescent="0.25">
      <c r="B8868" s="260">
        <v>8805</v>
      </c>
      <c r="C8868" s="259">
        <v>130.33643435848427</v>
      </c>
    </row>
    <row r="8869" spans="2:3" x14ac:dyDescent="0.25">
      <c r="B8869" s="260">
        <v>8806</v>
      </c>
      <c r="C8869" s="259">
        <v>121.89917266371592</v>
      </c>
    </row>
    <row r="8870" spans="2:3" x14ac:dyDescent="0.25">
      <c r="B8870" s="260">
        <v>8807</v>
      </c>
      <c r="C8870" s="259">
        <v>167.10444062201682</v>
      </c>
    </row>
    <row r="8871" spans="2:3" x14ac:dyDescent="0.25">
      <c r="B8871" s="260">
        <v>8808</v>
      </c>
      <c r="C8871" s="259">
        <v>153.0566060089441</v>
      </c>
    </row>
    <row r="8872" spans="2:3" x14ac:dyDescent="0.25">
      <c r="B8872" s="260">
        <v>8809</v>
      </c>
      <c r="C8872" s="259">
        <v>97.848245428722237</v>
      </c>
    </row>
    <row r="8873" spans="2:3" x14ac:dyDescent="0.25">
      <c r="B8873" s="260">
        <v>8810</v>
      </c>
      <c r="C8873" s="259">
        <v>117.07932431485628</v>
      </c>
    </row>
    <row r="8874" spans="2:3" x14ac:dyDescent="0.25">
      <c r="B8874" s="260">
        <v>8811</v>
      </c>
      <c r="C8874" s="259">
        <v>140.49285939891314</v>
      </c>
    </row>
    <row r="8875" spans="2:3" x14ac:dyDescent="0.25">
      <c r="B8875" s="260">
        <v>8812</v>
      </c>
      <c r="C8875" s="259">
        <v>125.74340677613347</v>
      </c>
    </row>
    <row r="8876" spans="2:3" x14ac:dyDescent="0.25">
      <c r="B8876" s="260">
        <v>8813</v>
      </c>
      <c r="C8876" s="259">
        <v>107.51086222523563</v>
      </c>
    </row>
    <row r="8877" spans="2:3" x14ac:dyDescent="0.25">
      <c r="B8877" s="260">
        <v>8814</v>
      </c>
      <c r="C8877" s="259">
        <v>95.016850848972979</v>
      </c>
    </row>
    <row r="8878" spans="2:3" x14ac:dyDescent="0.25">
      <c r="B8878" s="260">
        <v>8815</v>
      </c>
      <c r="C8878" s="259">
        <v>110.94259997681527</v>
      </c>
    </row>
    <row r="8879" spans="2:3" x14ac:dyDescent="0.25">
      <c r="B8879" s="260">
        <v>8816</v>
      </c>
      <c r="C8879" s="259">
        <v>118.84789633139032</v>
      </c>
    </row>
    <row r="8880" spans="2:3" x14ac:dyDescent="0.25">
      <c r="B8880" s="260">
        <v>8817</v>
      </c>
      <c r="C8880" s="259">
        <v>138.15726737506051</v>
      </c>
    </row>
    <row r="8881" spans="2:3" x14ac:dyDescent="0.25">
      <c r="B8881" s="260">
        <v>8818</v>
      </c>
      <c r="C8881" s="259">
        <v>111.26224651508304</v>
      </c>
    </row>
    <row r="8882" spans="2:3" x14ac:dyDescent="0.25">
      <c r="B8882" s="260">
        <v>8819</v>
      </c>
      <c r="C8882" s="259">
        <v>138.43868207388152</v>
      </c>
    </row>
    <row r="8883" spans="2:3" x14ac:dyDescent="0.25">
      <c r="B8883" s="260">
        <v>8820</v>
      </c>
      <c r="C8883" s="259">
        <v>81.488610101489911</v>
      </c>
    </row>
    <row r="8884" spans="2:3" x14ac:dyDescent="0.25">
      <c r="B8884" s="260">
        <v>8821</v>
      </c>
      <c r="C8884" s="259">
        <v>150.16534911650473</v>
      </c>
    </row>
    <row r="8885" spans="2:3" x14ac:dyDescent="0.25">
      <c r="B8885" s="260">
        <v>8822</v>
      </c>
      <c r="C8885" s="259">
        <v>115.35141193022766</v>
      </c>
    </row>
    <row r="8886" spans="2:3" x14ac:dyDescent="0.25">
      <c r="B8886" s="260">
        <v>8823</v>
      </c>
      <c r="C8886" s="259">
        <v>126.56028955184296</v>
      </c>
    </row>
    <row r="8887" spans="2:3" x14ac:dyDescent="0.25">
      <c r="B8887" s="260">
        <v>8824</v>
      </c>
      <c r="C8887" s="259">
        <v>131.88397078437231</v>
      </c>
    </row>
    <row r="8888" spans="2:3" x14ac:dyDescent="0.25">
      <c r="B8888" s="260">
        <v>8825</v>
      </c>
      <c r="C8888" s="259">
        <v>122.98439722553181</v>
      </c>
    </row>
    <row r="8889" spans="2:3" x14ac:dyDescent="0.25">
      <c r="B8889" s="260">
        <v>8826</v>
      </c>
      <c r="C8889" s="259">
        <v>91.612161916745393</v>
      </c>
    </row>
    <row r="8890" spans="2:3" x14ac:dyDescent="0.25">
      <c r="B8890" s="260">
        <v>8827</v>
      </c>
      <c r="C8890" s="259">
        <v>120.08580447376495</v>
      </c>
    </row>
    <row r="8891" spans="2:3" x14ac:dyDescent="0.25">
      <c r="B8891" s="260">
        <v>8828</v>
      </c>
      <c r="C8891" s="259">
        <v>131.72128053576117</v>
      </c>
    </row>
    <row r="8892" spans="2:3" x14ac:dyDescent="0.25">
      <c r="B8892" s="260">
        <v>8829</v>
      </c>
      <c r="C8892" s="259">
        <v>149.25378719525827</v>
      </c>
    </row>
    <row r="8893" spans="2:3" x14ac:dyDescent="0.25">
      <c r="B8893" s="260">
        <v>8830</v>
      </c>
      <c r="C8893" s="259">
        <v>83.380284839980504</v>
      </c>
    </row>
    <row r="8894" spans="2:3" x14ac:dyDescent="0.25">
      <c r="B8894" s="260">
        <v>8831</v>
      </c>
      <c r="C8894" s="259">
        <v>190.15568341227703</v>
      </c>
    </row>
    <row r="8895" spans="2:3" x14ac:dyDescent="0.25">
      <c r="B8895" s="260">
        <v>8832</v>
      </c>
      <c r="C8895" s="259">
        <v>149.3310455221349</v>
      </c>
    </row>
    <row r="8896" spans="2:3" x14ac:dyDescent="0.25">
      <c r="B8896" s="260">
        <v>8833</v>
      </c>
      <c r="C8896" s="259">
        <v>132.76116783953523</v>
      </c>
    </row>
    <row r="8897" spans="2:3" x14ac:dyDescent="0.25">
      <c r="B8897" s="260">
        <v>8834</v>
      </c>
      <c r="C8897" s="259">
        <v>144.54733672372106</v>
      </c>
    </row>
    <row r="8898" spans="2:3" x14ac:dyDescent="0.25">
      <c r="B8898" s="260">
        <v>8835</v>
      </c>
      <c r="C8898" s="259">
        <v>134.2607725262402</v>
      </c>
    </row>
    <row r="8899" spans="2:3" x14ac:dyDescent="0.25">
      <c r="B8899" s="260">
        <v>8836</v>
      </c>
      <c r="C8899" s="259">
        <v>103.51483520338476</v>
      </c>
    </row>
    <row r="8900" spans="2:3" x14ac:dyDescent="0.25">
      <c r="B8900" s="260">
        <v>8837</v>
      </c>
      <c r="C8900" s="259">
        <v>127.99586600009408</v>
      </c>
    </row>
    <row r="8901" spans="2:3" x14ac:dyDescent="0.25">
      <c r="B8901" s="260">
        <v>8838</v>
      </c>
      <c r="C8901" s="259">
        <v>80.499034743705266</v>
      </c>
    </row>
    <row r="8902" spans="2:3" x14ac:dyDescent="0.25">
      <c r="B8902" s="260">
        <v>8839</v>
      </c>
      <c r="C8902" s="259">
        <v>100.79133396507322</v>
      </c>
    </row>
    <row r="8903" spans="2:3" x14ac:dyDescent="0.25">
      <c r="B8903" s="260">
        <v>8840</v>
      </c>
      <c r="C8903" s="259">
        <v>123.23355020359021</v>
      </c>
    </row>
    <row r="8904" spans="2:3" x14ac:dyDescent="0.25">
      <c r="B8904" s="260">
        <v>8841</v>
      </c>
      <c r="C8904" s="259">
        <v>122.46293596963781</v>
      </c>
    </row>
    <row r="8905" spans="2:3" x14ac:dyDescent="0.25">
      <c r="B8905" s="260">
        <v>8842</v>
      </c>
      <c r="C8905" s="259">
        <v>115.9696662076187</v>
      </c>
    </row>
    <row r="8906" spans="2:3" x14ac:dyDescent="0.25">
      <c r="B8906" s="260">
        <v>8843</v>
      </c>
      <c r="C8906" s="259">
        <v>121.93379550142973</v>
      </c>
    </row>
    <row r="8907" spans="2:3" x14ac:dyDescent="0.25">
      <c r="B8907" s="260">
        <v>8844</v>
      </c>
      <c r="C8907" s="259">
        <v>112.3050397514739</v>
      </c>
    </row>
    <row r="8908" spans="2:3" x14ac:dyDescent="0.25">
      <c r="B8908" s="260">
        <v>8845</v>
      </c>
      <c r="C8908" s="259">
        <v>97.780870180997127</v>
      </c>
    </row>
    <row r="8909" spans="2:3" x14ac:dyDescent="0.25">
      <c r="B8909" s="260">
        <v>8846</v>
      </c>
      <c r="C8909" s="259">
        <v>118.56533033361382</v>
      </c>
    </row>
    <row r="8910" spans="2:3" x14ac:dyDescent="0.25">
      <c r="B8910" s="260">
        <v>8847</v>
      </c>
      <c r="C8910" s="259">
        <v>107.16561490862973</v>
      </c>
    </row>
    <row r="8911" spans="2:3" x14ac:dyDescent="0.25">
      <c r="B8911" s="260">
        <v>8848</v>
      </c>
      <c r="C8911" s="259">
        <v>170.03074964915658</v>
      </c>
    </row>
    <row r="8912" spans="2:3" x14ac:dyDescent="0.25">
      <c r="B8912" s="260">
        <v>8849</v>
      </c>
      <c r="C8912" s="259">
        <v>133.14201815237809</v>
      </c>
    </row>
    <row r="8913" spans="2:3" x14ac:dyDescent="0.25">
      <c r="B8913" s="260">
        <v>8850</v>
      </c>
      <c r="C8913" s="259">
        <v>101.6783057270675</v>
      </c>
    </row>
    <row r="8914" spans="2:3" x14ac:dyDescent="0.25">
      <c r="B8914" s="260">
        <v>8851</v>
      </c>
      <c r="C8914" s="259">
        <v>81.606533851967782</v>
      </c>
    </row>
    <row r="8915" spans="2:3" x14ac:dyDescent="0.25">
      <c r="B8915" s="260">
        <v>8852</v>
      </c>
      <c r="C8915" s="259">
        <v>134.13947412987648</v>
      </c>
    </row>
    <row r="8916" spans="2:3" x14ac:dyDescent="0.25">
      <c r="B8916" s="260">
        <v>8853</v>
      </c>
      <c r="C8916" s="259">
        <v>94.952927656563887</v>
      </c>
    </row>
    <row r="8917" spans="2:3" x14ac:dyDescent="0.25">
      <c r="B8917" s="260">
        <v>8854</v>
      </c>
      <c r="C8917" s="259">
        <v>141.32306305142026</v>
      </c>
    </row>
    <row r="8918" spans="2:3" x14ac:dyDescent="0.25">
      <c r="B8918" s="260">
        <v>8855</v>
      </c>
      <c r="C8918" s="259">
        <v>112.17485461442607</v>
      </c>
    </row>
    <row r="8919" spans="2:3" x14ac:dyDescent="0.25">
      <c r="B8919" s="260">
        <v>8856</v>
      </c>
      <c r="C8919" s="259">
        <v>86.183459392238873</v>
      </c>
    </row>
    <row r="8920" spans="2:3" x14ac:dyDescent="0.25">
      <c r="B8920" s="260">
        <v>8857</v>
      </c>
      <c r="C8920" s="259">
        <v>120.28948951383065</v>
      </c>
    </row>
    <row r="8921" spans="2:3" x14ac:dyDescent="0.25">
      <c r="B8921" s="260">
        <v>8858</v>
      </c>
      <c r="C8921" s="259">
        <v>96.700464688581036</v>
      </c>
    </row>
    <row r="8922" spans="2:3" x14ac:dyDescent="0.25">
      <c r="B8922" s="260">
        <v>8859</v>
      </c>
      <c r="C8922" s="259">
        <v>146.23918165847843</v>
      </c>
    </row>
    <row r="8923" spans="2:3" x14ac:dyDescent="0.25">
      <c r="B8923" s="260">
        <v>8860</v>
      </c>
      <c r="C8923" s="259">
        <v>140.7672756398135</v>
      </c>
    </row>
    <row r="8924" spans="2:3" x14ac:dyDescent="0.25">
      <c r="B8924" s="260">
        <v>8861</v>
      </c>
      <c r="C8924" s="259">
        <v>152.81341791785019</v>
      </c>
    </row>
    <row r="8925" spans="2:3" x14ac:dyDescent="0.25">
      <c r="B8925" s="260">
        <v>8862</v>
      </c>
      <c r="C8925" s="259">
        <v>105.97615378232743</v>
      </c>
    </row>
    <row r="8926" spans="2:3" x14ac:dyDescent="0.25">
      <c r="B8926" s="260">
        <v>8863</v>
      </c>
      <c r="C8926" s="259">
        <v>132.57238863497338</v>
      </c>
    </row>
    <row r="8927" spans="2:3" x14ac:dyDescent="0.25">
      <c r="B8927" s="260">
        <v>8864</v>
      </c>
      <c r="C8927" s="259">
        <v>135.94945117688391</v>
      </c>
    </row>
    <row r="8928" spans="2:3" x14ac:dyDescent="0.25">
      <c r="B8928" s="260">
        <v>8865</v>
      </c>
      <c r="C8928" s="259">
        <v>105.39702577803526</v>
      </c>
    </row>
    <row r="8929" spans="2:3" x14ac:dyDescent="0.25">
      <c r="B8929" s="260">
        <v>8866</v>
      </c>
      <c r="C8929" s="259">
        <v>142.36930115287709</v>
      </c>
    </row>
    <row r="8930" spans="2:3" x14ac:dyDescent="0.25">
      <c r="B8930" s="260">
        <v>8867</v>
      </c>
      <c r="C8930" s="259">
        <v>158.95380487324124</v>
      </c>
    </row>
    <row r="8931" spans="2:3" x14ac:dyDescent="0.25">
      <c r="B8931" s="260">
        <v>8868</v>
      </c>
      <c r="C8931" s="259">
        <v>114.67392274363901</v>
      </c>
    </row>
    <row r="8932" spans="2:3" x14ac:dyDescent="0.25">
      <c r="B8932" s="260">
        <v>8869</v>
      </c>
      <c r="C8932" s="259">
        <v>109.42438520949693</v>
      </c>
    </row>
    <row r="8933" spans="2:3" x14ac:dyDescent="0.25">
      <c r="B8933" s="260">
        <v>8870</v>
      </c>
      <c r="C8933" s="259">
        <v>153.78805567783212</v>
      </c>
    </row>
    <row r="8934" spans="2:3" x14ac:dyDescent="0.25">
      <c r="B8934" s="260">
        <v>8871</v>
      </c>
      <c r="C8934" s="259">
        <v>97.872688845336995</v>
      </c>
    </row>
    <row r="8935" spans="2:3" x14ac:dyDescent="0.25">
      <c r="B8935" s="260">
        <v>8872</v>
      </c>
      <c r="C8935" s="259">
        <v>127.04799139460107</v>
      </c>
    </row>
    <row r="8936" spans="2:3" x14ac:dyDescent="0.25">
      <c r="B8936" s="260">
        <v>8873</v>
      </c>
      <c r="C8936" s="259">
        <v>106.54715218772662</v>
      </c>
    </row>
    <row r="8937" spans="2:3" x14ac:dyDescent="0.25">
      <c r="B8937" s="260">
        <v>8874</v>
      </c>
      <c r="C8937" s="259">
        <v>110.82648908877131</v>
      </c>
    </row>
    <row r="8938" spans="2:3" x14ac:dyDescent="0.25">
      <c r="B8938" s="260">
        <v>8875</v>
      </c>
      <c r="C8938" s="259">
        <v>84.218112393123619</v>
      </c>
    </row>
    <row r="8939" spans="2:3" x14ac:dyDescent="0.25">
      <c r="B8939" s="260">
        <v>8876</v>
      </c>
      <c r="C8939" s="259">
        <v>110.14921568837713</v>
      </c>
    </row>
    <row r="8940" spans="2:3" x14ac:dyDescent="0.25">
      <c r="B8940" s="260">
        <v>8877</v>
      </c>
      <c r="C8940" s="259">
        <v>128.09442301195492</v>
      </c>
    </row>
    <row r="8941" spans="2:3" x14ac:dyDescent="0.25">
      <c r="B8941" s="260">
        <v>8878</v>
      </c>
      <c r="C8941" s="259">
        <v>147.59163961596224</v>
      </c>
    </row>
    <row r="8942" spans="2:3" x14ac:dyDescent="0.25">
      <c r="B8942" s="260">
        <v>8879</v>
      </c>
      <c r="C8942" s="259">
        <v>111.78758464217317</v>
      </c>
    </row>
    <row r="8943" spans="2:3" x14ac:dyDescent="0.25">
      <c r="B8943" s="260">
        <v>8880</v>
      </c>
      <c r="C8943" s="259">
        <v>186.04450206083698</v>
      </c>
    </row>
    <row r="8944" spans="2:3" x14ac:dyDescent="0.25">
      <c r="B8944" s="260">
        <v>8881</v>
      </c>
      <c r="C8944" s="259">
        <v>85.365618354875437</v>
      </c>
    </row>
    <row r="8945" spans="2:3" x14ac:dyDescent="0.25">
      <c r="B8945" s="260">
        <v>8882</v>
      </c>
      <c r="C8945" s="259">
        <v>127.6054636736491</v>
      </c>
    </row>
    <row r="8946" spans="2:3" x14ac:dyDescent="0.25">
      <c r="B8946" s="260">
        <v>8883</v>
      </c>
      <c r="C8946" s="259">
        <v>146.67922648280856</v>
      </c>
    </row>
    <row r="8947" spans="2:3" x14ac:dyDescent="0.25">
      <c r="B8947" s="260">
        <v>8884</v>
      </c>
      <c r="C8947" s="259">
        <v>140.75635865673766</v>
      </c>
    </row>
    <row r="8948" spans="2:3" x14ac:dyDescent="0.25">
      <c r="B8948" s="260">
        <v>8885</v>
      </c>
      <c r="C8948" s="259">
        <v>159.74839401791468</v>
      </c>
    </row>
    <row r="8949" spans="2:3" x14ac:dyDescent="0.25">
      <c r="B8949" s="260">
        <v>8886</v>
      </c>
      <c r="C8949" s="259">
        <v>122.42998604453351</v>
      </c>
    </row>
    <row r="8950" spans="2:3" x14ac:dyDescent="0.25">
      <c r="B8950" s="260">
        <v>8887</v>
      </c>
      <c r="C8950" s="259">
        <v>124.52136106279798</v>
      </c>
    </row>
    <row r="8951" spans="2:3" x14ac:dyDescent="0.25">
      <c r="B8951" s="260">
        <v>8888</v>
      </c>
      <c r="C8951" s="259">
        <v>104.24069810315893</v>
      </c>
    </row>
    <row r="8952" spans="2:3" x14ac:dyDescent="0.25">
      <c r="B8952" s="260">
        <v>8889</v>
      </c>
      <c r="C8952" s="259">
        <v>137.70956907166857</v>
      </c>
    </row>
    <row r="8953" spans="2:3" x14ac:dyDescent="0.25">
      <c r="B8953" s="260">
        <v>8890</v>
      </c>
      <c r="C8953" s="259">
        <v>125.38594118991188</v>
      </c>
    </row>
    <row r="8954" spans="2:3" x14ac:dyDescent="0.25">
      <c r="B8954" s="260">
        <v>8891</v>
      </c>
      <c r="C8954" s="259">
        <v>124.52398571164125</v>
      </c>
    </row>
    <row r="8955" spans="2:3" x14ac:dyDescent="0.25">
      <c r="B8955" s="260">
        <v>8892</v>
      </c>
      <c r="C8955" s="259">
        <v>154.87858146217198</v>
      </c>
    </row>
    <row r="8956" spans="2:3" x14ac:dyDescent="0.25">
      <c r="B8956" s="260">
        <v>8893</v>
      </c>
      <c r="C8956" s="259">
        <v>127.74490179429752</v>
      </c>
    </row>
    <row r="8957" spans="2:3" x14ac:dyDescent="0.25">
      <c r="B8957" s="260">
        <v>8894</v>
      </c>
      <c r="C8957" s="259">
        <v>121.49048616315386</v>
      </c>
    </row>
    <row r="8958" spans="2:3" x14ac:dyDescent="0.25">
      <c r="B8958" s="260">
        <v>8895</v>
      </c>
      <c r="C8958" s="259">
        <v>124.18481671184793</v>
      </c>
    </row>
    <row r="8959" spans="2:3" x14ac:dyDescent="0.25">
      <c r="B8959" s="260">
        <v>8896</v>
      </c>
      <c r="C8959" s="259">
        <v>129.07230615109964</v>
      </c>
    </row>
    <row r="8960" spans="2:3" x14ac:dyDescent="0.25">
      <c r="B8960" s="260">
        <v>8897</v>
      </c>
      <c r="C8960" s="259">
        <v>139.42937184743806</v>
      </c>
    </row>
    <row r="8961" spans="2:3" x14ac:dyDescent="0.25">
      <c r="B8961" s="260">
        <v>8898</v>
      </c>
      <c r="C8961" s="259">
        <v>122.8886123262765</v>
      </c>
    </row>
    <row r="8962" spans="2:3" x14ac:dyDescent="0.25">
      <c r="B8962" s="260">
        <v>8899</v>
      </c>
      <c r="C8962" s="259">
        <v>104.84830773469157</v>
      </c>
    </row>
    <row r="8963" spans="2:3" x14ac:dyDescent="0.25">
      <c r="B8963" s="260">
        <v>8900</v>
      </c>
      <c r="C8963" s="259">
        <v>134.42033498827715</v>
      </c>
    </row>
    <row r="8964" spans="2:3" x14ac:dyDescent="0.25">
      <c r="B8964" s="260">
        <v>8901</v>
      </c>
      <c r="C8964" s="259">
        <v>108.71878496949654</v>
      </c>
    </row>
    <row r="8965" spans="2:3" x14ac:dyDescent="0.25">
      <c r="B8965" s="260">
        <v>8902</v>
      </c>
      <c r="C8965" s="259">
        <v>94.928751068229275</v>
      </c>
    </row>
    <row r="8966" spans="2:3" x14ac:dyDescent="0.25">
      <c r="B8966" s="260">
        <v>8903</v>
      </c>
      <c r="C8966" s="259">
        <v>98.471395478681472</v>
      </c>
    </row>
    <row r="8967" spans="2:3" x14ac:dyDescent="0.25">
      <c r="B8967" s="260">
        <v>8904</v>
      </c>
      <c r="C8967" s="259">
        <v>115.94562144291025</v>
      </c>
    </row>
    <row r="8968" spans="2:3" x14ac:dyDescent="0.25">
      <c r="B8968" s="260">
        <v>8905</v>
      </c>
      <c r="C8968" s="259">
        <v>132.87190469762376</v>
      </c>
    </row>
    <row r="8969" spans="2:3" x14ac:dyDescent="0.25">
      <c r="B8969" s="260">
        <v>8906</v>
      </c>
      <c r="C8969" s="259">
        <v>66.154099747337085</v>
      </c>
    </row>
    <row r="8970" spans="2:3" x14ac:dyDescent="0.25">
      <c r="B8970" s="260">
        <v>8907</v>
      </c>
      <c r="C8970" s="259">
        <v>110.88240795728724</v>
      </c>
    </row>
    <row r="8971" spans="2:3" x14ac:dyDescent="0.25">
      <c r="B8971" s="260">
        <v>8908</v>
      </c>
      <c r="C8971" s="259">
        <v>142.9194683136779</v>
      </c>
    </row>
    <row r="8972" spans="2:3" x14ac:dyDescent="0.25">
      <c r="B8972" s="260">
        <v>8909</v>
      </c>
      <c r="C8972" s="259">
        <v>99.205690300254389</v>
      </c>
    </row>
    <row r="8973" spans="2:3" x14ac:dyDescent="0.25">
      <c r="B8973" s="260">
        <v>8910</v>
      </c>
      <c r="C8973" s="259">
        <v>97.603012500739666</v>
      </c>
    </row>
    <row r="8974" spans="2:3" x14ac:dyDescent="0.25">
      <c r="B8974" s="260">
        <v>8911</v>
      </c>
      <c r="C8974" s="259">
        <v>136.02455669996814</v>
      </c>
    </row>
    <row r="8975" spans="2:3" x14ac:dyDescent="0.25">
      <c r="B8975" s="260">
        <v>8912</v>
      </c>
      <c r="C8975" s="259">
        <v>103.37026829517217</v>
      </c>
    </row>
    <row r="8976" spans="2:3" x14ac:dyDescent="0.25">
      <c r="B8976" s="260">
        <v>8913</v>
      </c>
      <c r="C8976" s="259">
        <v>143.72208981881226</v>
      </c>
    </row>
    <row r="8977" spans="2:3" x14ac:dyDescent="0.25">
      <c r="B8977" s="260">
        <v>8914</v>
      </c>
      <c r="C8977" s="259">
        <v>114.39267537852724</v>
      </c>
    </row>
    <row r="8978" spans="2:3" x14ac:dyDescent="0.25">
      <c r="B8978" s="260">
        <v>8915</v>
      </c>
      <c r="C8978" s="259">
        <v>141.13491811855627</v>
      </c>
    </row>
    <row r="8979" spans="2:3" x14ac:dyDescent="0.25">
      <c r="B8979" s="260">
        <v>8916</v>
      </c>
      <c r="C8979" s="259">
        <v>98.717873343690073</v>
      </c>
    </row>
    <row r="8980" spans="2:3" x14ac:dyDescent="0.25">
      <c r="B8980" s="260">
        <v>8917</v>
      </c>
      <c r="C8980" s="259">
        <v>121.23706842699586</v>
      </c>
    </row>
    <row r="8981" spans="2:3" x14ac:dyDescent="0.25">
      <c r="B8981" s="260">
        <v>8918</v>
      </c>
      <c r="C8981" s="259">
        <v>164.59574465417458</v>
      </c>
    </row>
    <row r="8982" spans="2:3" x14ac:dyDescent="0.25">
      <c r="B8982" s="260">
        <v>8919</v>
      </c>
      <c r="C8982" s="259">
        <v>126.03765268365501</v>
      </c>
    </row>
    <row r="8983" spans="2:3" x14ac:dyDescent="0.25">
      <c r="B8983" s="260">
        <v>8920</v>
      </c>
      <c r="C8983" s="259">
        <v>136.64236240357397</v>
      </c>
    </row>
    <row r="8984" spans="2:3" x14ac:dyDescent="0.25">
      <c r="B8984" s="260">
        <v>8921</v>
      </c>
      <c r="C8984" s="259">
        <v>138.01893542312382</v>
      </c>
    </row>
    <row r="8985" spans="2:3" x14ac:dyDescent="0.25">
      <c r="B8985" s="260">
        <v>8922</v>
      </c>
      <c r="C8985" s="259">
        <v>117.27185925293425</v>
      </c>
    </row>
    <row r="8986" spans="2:3" x14ac:dyDescent="0.25">
      <c r="B8986" s="260">
        <v>8923</v>
      </c>
      <c r="C8986" s="259">
        <v>114.82724903089756</v>
      </c>
    </row>
    <row r="8987" spans="2:3" x14ac:dyDescent="0.25">
      <c r="B8987" s="260">
        <v>8924</v>
      </c>
      <c r="C8987" s="259">
        <v>54.095757895158712</v>
      </c>
    </row>
    <row r="8988" spans="2:3" x14ac:dyDescent="0.25">
      <c r="B8988" s="260">
        <v>8925</v>
      </c>
      <c r="C8988" s="259">
        <v>73.975371807839394</v>
      </c>
    </row>
    <row r="8989" spans="2:3" x14ac:dyDescent="0.25">
      <c r="B8989" s="260">
        <v>8926</v>
      </c>
      <c r="C8989" s="259">
        <v>131.14689829352344</v>
      </c>
    </row>
    <row r="8990" spans="2:3" x14ac:dyDescent="0.25">
      <c r="B8990" s="260">
        <v>8927</v>
      </c>
      <c r="C8990" s="259">
        <v>124.63179657651378</v>
      </c>
    </row>
    <row r="8991" spans="2:3" x14ac:dyDescent="0.25">
      <c r="B8991" s="260">
        <v>8928</v>
      </c>
      <c r="C8991" s="259">
        <v>129.92269174762475</v>
      </c>
    </row>
    <row r="8992" spans="2:3" x14ac:dyDescent="0.25">
      <c r="B8992" s="260">
        <v>8929</v>
      </c>
      <c r="C8992" s="259">
        <v>149.45712861314405</v>
      </c>
    </row>
    <row r="8993" spans="2:3" x14ac:dyDescent="0.25">
      <c r="B8993" s="260">
        <v>8930</v>
      </c>
      <c r="C8993" s="259">
        <v>115.39665263659563</v>
      </c>
    </row>
    <row r="8994" spans="2:3" x14ac:dyDescent="0.25">
      <c r="B8994" s="260">
        <v>8931</v>
      </c>
      <c r="C8994" s="259">
        <v>104.73664432270957</v>
      </c>
    </row>
    <row r="8995" spans="2:3" x14ac:dyDescent="0.25">
      <c r="B8995" s="260">
        <v>8932</v>
      </c>
      <c r="C8995" s="259">
        <v>121.74265164114649</v>
      </c>
    </row>
    <row r="8996" spans="2:3" x14ac:dyDescent="0.25">
      <c r="B8996" s="260">
        <v>8933</v>
      </c>
      <c r="C8996" s="259">
        <v>160.065260609208</v>
      </c>
    </row>
    <row r="8997" spans="2:3" x14ac:dyDescent="0.25">
      <c r="B8997" s="260">
        <v>8934</v>
      </c>
      <c r="C8997" s="259">
        <v>84.422861494793807</v>
      </c>
    </row>
    <row r="8998" spans="2:3" x14ac:dyDescent="0.25">
      <c r="B8998" s="260">
        <v>8935</v>
      </c>
      <c r="C8998" s="259">
        <v>96.372023154548444</v>
      </c>
    </row>
    <row r="8999" spans="2:3" x14ac:dyDescent="0.25">
      <c r="B8999" s="260">
        <v>8936</v>
      </c>
      <c r="C8999" s="259">
        <v>109.58702718714237</v>
      </c>
    </row>
    <row r="9000" spans="2:3" x14ac:dyDescent="0.25">
      <c r="B9000" s="260">
        <v>8937</v>
      </c>
      <c r="C9000" s="259">
        <v>124.22288707681071</v>
      </c>
    </row>
    <row r="9001" spans="2:3" x14ac:dyDescent="0.25">
      <c r="B9001" s="260">
        <v>8938</v>
      </c>
      <c r="C9001" s="259">
        <v>81.464060589932529</v>
      </c>
    </row>
    <row r="9002" spans="2:3" x14ac:dyDescent="0.25">
      <c r="B9002" s="260">
        <v>8939</v>
      </c>
      <c r="C9002" s="259">
        <v>98.164365591655709</v>
      </c>
    </row>
    <row r="9003" spans="2:3" x14ac:dyDescent="0.25">
      <c r="B9003" s="260">
        <v>8940</v>
      </c>
      <c r="C9003" s="259">
        <v>169.03180952126846</v>
      </c>
    </row>
    <row r="9004" spans="2:3" x14ac:dyDescent="0.25">
      <c r="B9004" s="260">
        <v>8941</v>
      </c>
      <c r="C9004" s="259">
        <v>120.60935420676736</v>
      </c>
    </row>
    <row r="9005" spans="2:3" x14ac:dyDescent="0.25">
      <c r="B9005" s="260">
        <v>8942</v>
      </c>
      <c r="C9005" s="259">
        <v>130.8377471286492</v>
      </c>
    </row>
    <row r="9006" spans="2:3" x14ac:dyDescent="0.25">
      <c r="B9006" s="260">
        <v>8943</v>
      </c>
      <c r="C9006" s="259">
        <v>109.84586012118963</v>
      </c>
    </row>
    <row r="9007" spans="2:3" x14ac:dyDescent="0.25">
      <c r="B9007" s="260">
        <v>8944</v>
      </c>
      <c r="C9007" s="259">
        <v>110.33420623591029</v>
      </c>
    </row>
    <row r="9008" spans="2:3" x14ac:dyDescent="0.25">
      <c r="B9008" s="260">
        <v>8945</v>
      </c>
      <c r="C9008" s="259">
        <v>108.60880985754173</v>
      </c>
    </row>
    <row r="9009" spans="2:3" x14ac:dyDescent="0.25">
      <c r="B9009" s="260">
        <v>8946</v>
      </c>
      <c r="C9009" s="259">
        <v>116.02956989570363</v>
      </c>
    </row>
    <row r="9010" spans="2:3" x14ac:dyDescent="0.25">
      <c r="B9010" s="260">
        <v>8947</v>
      </c>
      <c r="C9010" s="259">
        <v>117.23380323424658</v>
      </c>
    </row>
    <row r="9011" spans="2:3" x14ac:dyDescent="0.25">
      <c r="B9011" s="260">
        <v>8948</v>
      </c>
      <c r="C9011" s="259">
        <v>125.53742130559822</v>
      </c>
    </row>
    <row r="9012" spans="2:3" x14ac:dyDescent="0.25">
      <c r="B9012" s="260">
        <v>8949</v>
      </c>
      <c r="C9012" s="259">
        <v>165.05725916166011</v>
      </c>
    </row>
    <row r="9013" spans="2:3" x14ac:dyDescent="0.25">
      <c r="B9013" s="260">
        <v>8950</v>
      </c>
      <c r="C9013" s="259">
        <v>127.47151099877186</v>
      </c>
    </row>
    <row r="9014" spans="2:3" x14ac:dyDescent="0.25">
      <c r="B9014" s="260">
        <v>8951</v>
      </c>
      <c r="C9014" s="259">
        <v>124.09295951826581</v>
      </c>
    </row>
    <row r="9015" spans="2:3" x14ac:dyDescent="0.25">
      <c r="B9015" s="260">
        <v>8952</v>
      </c>
      <c r="C9015" s="259">
        <v>142.97214811436803</v>
      </c>
    </row>
    <row r="9016" spans="2:3" x14ac:dyDescent="0.25">
      <c r="B9016" s="260">
        <v>8953</v>
      </c>
      <c r="C9016" s="259">
        <v>80.007928089344787</v>
      </c>
    </row>
    <row r="9017" spans="2:3" x14ac:dyDescent="0.25">
      <c r="B9017" s="260">
        <v>8954</v>
      </c>
      <c r="C9017" s="259">
        <v>88.817681800585319</v>
      </c>
    </row>
    <row r="9018" spans="2:3" x14ac:dyDescent="0.25">
      <c r="B9018" s="260">
        <v>8955</v>
      </c>
      <c r="C9018" s="259">
        <v>143.34407424431461</v>
      </c>
    </row>
    <row r="9019" spans="2:3" x14ac:dyDescent="0.25">
      <c r="B9019" s="260">
        <v>8956</v>
      </c>
      <c r="C9019" s="259">
        <v>133.58912651263608</v>
      </c>
    </row>
    <row r="9020" spans="2:3" x14ac:dyDescent="0.25">
      <c r="B9020" s="260">
        <v>8957</v>
      </c>
      <c r="C9020" s="259">
        <v>114.67576781152664</v>
      </c>
    </row>
    <row r="9021" spans="2:3" x14ac:dyDescent="0.25">
      <c r="B9021" s="260">
        <v>8958</v>
      </c>
      <c r="C9021" s="259">
        <v>92.533064812636269</v>
      </c>
    </row>
    <row r="9022" spans="2:3" x14ac:dyDescent="0.25">
      <c r="B9022" s="260">
        <v>8959</v>
      </c>
      <c r="C9022" s="259">
        <v>141.29289177736513</v>
      </c>
    </row>
    <row r="9023" spans="2:3" x14ac:dyDescent="0.25">
      <c r="B9023" s="260">
        <v>8960</v>
      </c>
      <c r="C9023" s="259">
        <v>137.40382466898248</v>
      </c>
    </row>
    <row r="9024" spans="2:3" x14ac:dyDescent="0.25">
      <c r="B9024" s="260">
        <v>8961</v>
      </c>
      <c r="C9024" s="259">
        <v>109.49400266178981</v>
      </c>
    </row>
    <row r="9025" spans="2:3" x14ac:dyDescent="0.25">
      <c r="B9025" s="260">
        <v>8962</v>
      </c>
      <c r="C9025" s="259">
        <v>100.39558161005729</v>
      </c>
    </row>
    <row r="9026" spans="2:3" x14ac:dyDescent="0.25">
      <c r="B9026" s="260">
        <v>8963</v>
      </c>
      <c r="C9026" s="259">
        <v>143.19194166976803</v>
      </c>
    </row>
    <row r="9027" spans="2:3" x14ac:dyDescent="0.25">
      <c r="B9027" s="260">
        <v>8964</v>
      </c>
      <c r="C9027" s="259">
        <v>85.081351482651669</v>
      </c>
    </row>
    <row r="9028" spans="2:3" x14ac:dyDescent="0.25">
      <c r="B9028" s="260">
        <v>8965</v>
      </c>
      <c r="C9028" s="259">
        <v>143.89432025634204</v>
      </c>
    </row>
    <row r="9029" spans="2:3" x14ac:dyDescent="0.25">
      <c r="B9029" s="260">
        <v>8966</v>
      </c>
      <c r="C9029" s="259">
        <v>77.657310455638907</v>
      </c>
    </row>
    <row r="9030" spans="2:3" x14ac:dyDescent="0.25">
      <c r="B9030" s="260">
        <v>8967</v>
      </c>
      <c r="C9030" s="259">
        <v>100.84615781871838</v>
      </c>
    </row>
    <row r="9031" spans="2:3" x14ac:dyDescent="0.25">
      <c r="B9031" s="260">
        <v>8968</v>
      </c>
      <c r="C9031" s="259">
        <v>108.70687880151996</v>
      </c>
    </row>
    <row r="9032" spans="2:3" x14ac:dyDescent="0.25">
      <c r="B9032" s="260">
        <v>8969</v>
      </c>
      <c r="C9032" s="259">
        <v>122.37978137123515</v>
      </c>
    </row>
    <row r="9033" spans="2:3" x14ac:dyDescent="0.25">
      <c r="B9033" s="260">
        <v>8970</v>
      </c>
      <c r="C9033" s="259">
        <v>186.85812428150064</v>
      </c>
    </row>
    <row r="9034" spans="2:3" x14ac:dyDescent="0.25">
      <c r="B9034" s="260">
        <v>8971</v>
      </c>
      <c r="C9034" s="259">
        <v>135.48951276125388</v>
      </c>
    </row>
    <row r="9035" spans="2:3" x14ac:dyDescent="0.25">
      <c r="B9035" s="260">
        <v>8972</v>
      </c>
      <c r="C9035" s="259">
        <v>140.41324057663411</v>
      </c>
    </row>
    <row r="9036" spans="2:3" x14ac:dyDescent="0.25">
      <c r="B9036" s="260">
        <v>8973</v>
      </c>
      <c r="C9036" s="259">
        <v>125.98431287973294</v>
      </c>
    </row>
    <row r="9037" spans="2:3" x14ac:dyDescent="0.25">
      <c r="B9037" s="260">
        <v>8974</v>
      </c>
      <c r="C9037" s="259">
        <v>140.28946520790126</v>
      </c>
    </row>
    <row r="9038" spans="2:3" x14ac:dyDescent="0.25">
      <c r="B9038" s="260">
        <v>8975</v>
      </c>
      <c r="C9038" s="259">
        <v>134.52650743973095</v>
      </c>
    </row>
    <row r="9039" spans="2:3" x14ac:dyDescent="0.25">
      <c r="B9039" s="260">
        <v>8976</v>
      </c>
      <c r="C9039" s="259">
        <v>114.37920148205113</v>
      </c>
    </row>
    <row r="9040" spans="2:3" x14ac:dyDescent="0.25">
      <c r="B9040" s="260">
        <v>8977</v>
      </c>
      <c r="C9040" s="259">
        <v>98.990814217774115</v>
      </c>
    </row>
    <row r="9041" spans="2:3" x14ac:dyDescent="0.25">
      <c r="B9041" s="260">
        <v>8978</v>
      </c>
      <c r="C9041" s="259">
        <v>95.350027888960952</v>
      </c>
    </row>
    <row r="9042" spans="2:3" x14ac:dyDescent="0.25">
      <c r="B9042" s="260">
        <v>8979</v>
      </c>
      <c r="C9042" s="259">
        <v>123.87329403814579</v>
      </c>
    </row>
    <row r="9043" spans="2:3" x14ac:dyDescent="0.25">
      <c r="B9043" s="260">
        <v>8980</v>
      </c>
      <c r="C9043" s="259">
        <v>112.45426813473227</v>
      </c>
    </row>
    <row r="9044" spans="2:3" x14ac:dyDescent="0.25">
      <c r="B9044" s="260">
        <v>8981</v>
      </c>
      <c r="C9044" s="259">
        <v>110.45931423484625</v>
      </c>
    </row>
    <row r="9045" spans="2:3" x14ac:dyDescent="0.25">
      <c r="B9045" s="260">
        <v>8982</v>
      </c>
      <c r="C9045" s="259">
        <v>140.05139429148394</v>
      </c>
    </row>
    <row r="9046" spans="2:3" x14ac:dyDescent="0.25">
      <c r="B9046" s="260">
        <v>8983</v>
      </c>
      <c r="C9046" s="259">
        <v>51.211969190634363</v>
      </c>
    </row>
    <row r="9047" spans="2:3" x14ac:dyDescent="0.25">
      <c r="B9047" s="260">
        <v>8984</v>
      </c>
      <c r="C9047" s="259">
        <v>143.52896371532688</v>
      </c>
    </row>
    <row r="9048" spans="2:3" x14ac:dyDescent="0.25">
      <c r="B9048" s="260">
        <v>8985</v>
      </c>
      <c r="C9048" s="259">
        <v>132.91726259807078</v>
      </c>
    </row>
    <row r="9049" spans="2:3" x14ac:dyDescent="0.25">
      <c r="B9049" s="260">
        <v>8986</v>
      </c>
      <c r="C9049" s="259">
        <v>128.51582037189817</v>
      </c>
    </row>
    <row r="9050" spans="2:3" x14ac:dyDescent="0.25">
      <c r="B9050" s="260">
        <v>8987</v>
      </c>
      <c r="C9050" s="259">
        <v>91.035168888622394</v>
      </c>
    </row>
    <row r="9051" spans="2:3" x14ac:dyDescent="0.25">
      <c r="B9051" s="260">
        <v>8988</v>
      </c>
      <c r="C9051" s="259">
        <v>140.82701936251254</v>
      </c>
    </row>
    <row r="9052" spans="2:3" x14ac:dyDescent="0.25">
      <c r="B9052" s="260">
        <v>8989</v>
      </c>
      <c r="C9052" s="259">
        <v>95.112315730025045</v>
      </c>
    </row>
    <row r="9053" spans="2:3" x14ac:dyDescent="0.25">
      <c r="B9053" s="260">
        <v>8990</v>
      </c>
      <c r="C9053" s="259">
        <v>98.650889006013372</v>
      </c>
    </row>
    <row r="9054" spans="2:3" x14ac:dyDescent="0.25">
      <c r="B9054" s="260">
        <v>8991</v>
      </c>
      <c r="C9054" s="259">
        <v>114.56902973075861</v>
      </c>
    </row>
    <row r="9055" spans="2:3" x14ac:dyDescent="0.25">
      <c r="B9055" s="260">
        <v>8992</v>
      </c>
      <c r="C9055" s="259">
        <v>112.37772052971542</v>
      </c>
    </row>
    <row r="9056" spans="2:3" x14ac:dyDescent="0.25">
      <c r="B9056" s="260">
        <v>8993</v>
      </c>
      <c r="C9056" s="259">
        <v>151.84074989631145</v>
      </c>
    </row>
    <row r="9057" spans="2:3" x14ac:dyDescent="0.25">
      <c r="B9057" s="260">
        <v>8994</v>
      </c>
      <c r="C9057" s="259">
        <v>160.21202245019799</v>
      </c>
    </row>
    <row r="9058" spans="2:3" x14ac:dyDescent="0.25">
      <c r="B9058" s="260">
        <v>8995</v>
      </c>
      <c r="C9058" s="259">
        <v>118.30480724654225</v>
      </c>
    </row>
    <row r="9059" spans="2:3" x14ac:dyDescent="0.25">
      <c r="B9059" s="260">
        <v>8996</v>
      </c>
      <c r="C9059" s="259">
        <v>123.82340440356933</v>
      </c>
    </row>
    <row r="9060" spans="2:3" x14ac:dyDescent="0.25">
      <c r="B9060" s="260">
        <v>8997</v>
      </c>
      <c r="C9060" s="259">
        <v>97.078975952950387</v>
      </c>
    </row>
    <row r="9061" spans="2:3" x14ac:dyDescent="0.25">
      <c r="B9061" s="260">
        <v>8998</v>
      </c>
      <c r="C9061" s="259">
        <v>110.48350328085594</v>
      </c>
    </row>
    <row r="9062" spans="2:3" x14ac:dyDescent="0.25">
      <c r="B9062" s="260">
        <v>8999</v>
      </c>
      <c r="C9062" s="259">
        <v>92.528438220945276</v>
      </c>
    </row>
    <row r="9063" spans="2:3" x14ac:dyDescent="0.25">
      <c r="B9063" s="260">
        <v>9000</v>
      </c>
      <c r="C9063" s="259">
        <v>118.07081191257122</v>
      </c>
    </row>
    <row r="9064" spans="2:3" x14ac:dyDescent="0.25">
      <c r="B9064" s="260">
        <v>9001</v>
      </c>
      <c r="C9064" s="259">
        <v>108.4790226540794</v>
      </c>
    </row>
    <row r="9065" spans="2:3" x14ac:dyDescent="0.25">
      <c r="B9065" s="260">
        <v>9002</v>
      </c>
      <c r="C9065" s="259">
        <v>92.107605290913057</v>
      </c>
    </row>
    <row r="9066" spans="2:3" x14ac:dyDescent="0.25">
      <c r="B9066" s="260">
        <v>9003</v>
      </c>
      <c r="C9066" s="259">
        <v>145.26345914225183</v>
      </c>
    </row>
    <row r="9067" spans="2:3" x14ac:dyDescent="0.25">
      <c r="B9067" s="260">
        <v>9004</v>
      </c>
      <c r="C9067" s="259">
        <v>125.81661886898586</v>
      </c>
    </row>
    <row r="9068" spans="2:3" x14ac:dyDescent="0.25">
      <c r="B9068" s="260">
        <v>9005</v>
      </c>
      <c r="C9068" s="259">
        <v>126.67995967199791</v>
      </c>
    </row>
    <row r="9069" spans="2:3" x14ac:dyDescent="0.25">
      <c r="B9069" s="260">
        <v>9006</v>
      </c>
      <c r="C9069" s="259">
        <v>105.58578851857487</v>
      </c>
    </row>
    <row r="9070" spans="2:3" x14ac:dyDescent="0.25">
      <c r="B9070" s="260">
        <v>9007</v>
      </c>
      <c r="C9070" s="259">
        <v>116.31842150449089</v>
      </c>
    </row>
    <row r="9071" spans="2:3" x14ac:dyDescent="0.25">
      <c r="B9071" s="260">
        <v>9008</v>
      </c>
      <c r="C9071" s="259">
        <v>114.74650951364642</v>
      </c>
    </row>
    <row r="9072" spans="2:3" x14ac:dyDescent="0.25">
      <c r="B9072" s="260">
        <v>9009</v>
      </c>
      <c r="C9072" s="259">
        <v>118.44331033378764</v>
      </c>
    </row>
    <row r="9073" spans="2:3" x14ac:dyDescent="0.25">
      <c r="B9073" s="260">
        <v>9010</v>
      </c>
      <c r="C9073" s="259">
        <v>121.7765734664316</v>
      </c>
    </row>
    <row r="9074" spans="2:3" x14ac:dyDescent="0.25">
      <c r="B9074" s="260">
        <v>9011</v>
      </c>
      <c r="C9074" s="259">
        <v>124.50531379204935</v>
      </c>
    </row>
    <row r="9075" spans="2:3" x14ac:dyDescent="0.25">
      <c r="B9075" s="260">
        <v>9012</v>
      </c>
      <c r="C9075" s="259">
        <v>126.69709098425125</v>
      </c>
    </row>
    <row r="9076" spans="2:3" x14ac:dyDescent="0.25">
      <c r="B9076" s="260">
        <v>9013</v>
      </c>
      <c r="C9076" s="259">
        <v>152.6842602346739</v>
      </c>
    </row>
    <row r="9077" spans="2:3" x14ac:dyDescent="0.25">
      <c r="B9077" s="260">
        <v>9014</v>
      </c>
      <c r="C9077" s="259">
        <v>96.933405507012026</v>
      </c>
    </row>
    <row r="9078" spans="2:3" x14ac:dyDescent="0.25">
      <c r="B9078" s="260">
        <v>9015</v>
      </c>
      <c r="C9078" s="259">
        <v>118.17535072358066</v>
      </c>
    </row>
    <row r="9079" spans="2:3" x14ac:dyDescent="0.25">
      <c r="B9079" s="260">
        <v>9016</v>
      </c>
      <c r="C9079" s="259">
        <v>105.99266973699459</v>
      </c>
    </row>
    <row r="9080" spans="2:3" x14ac:dyDescent="0.25">
      <c r="B9080" s="260">
        <v>9017</v>
      </c>
      <c r="C9080" s="259">
        <v>95.384863990335603</v>
      </c>
    </row>
    <row r="9081" spans="2:3" x14ac:dyDescent="0.25">
      <c r="B9081" s="260">
        <v>9018</v>
      </c>
      <c r="C9081" s="259">
        <v>101.81300560366201</v>
      </c>
    </row>
    <row r="9082" spans="2:3" x14ac:dyDescent="0.25">
      <c r="B9082" s="260">
        <v>9019</v>
      </c>
      <c r="C9082" s="259">
        <v>131.84973304562934</v>
      </c>
    </row>
    <row r="9083" spans="2:3" x14ac:dyDescent="0.25">
      <c r="B9083" s="260">
        <v>9020</v>
      </c>
      <c r="C9083" s="259">
        <v>131.03447586363768</v>
      </c>
    </row>
    <row r="9084" spans="2:3" x14ac:dyDescent="0.25">
      <c r="B9084" s="260">
        <v>9021</v>
      </c>
      <c r="C9084" s="259">
        <v>151.26904818105356</v>
      </c>
    </row>
    <row r="9085" spans="2:3" x14ac:dyDescent="0.25">
      <c r="B9085" s="260">
        <v>9022</v>
      </c>
      <c r="C9085" s="259">
        <v>152.43769053886203</v>
      </c>
    </row>
    <row r="9086" spans="2:3" x14ac:dyDescent="0.25">
      <c r="B9086" s="260">
        <v>9023</v>
      </c>
      <c r="C9086" s="259">
        <v>126.50402650352078</v>
      </c>
    </row>
    <row r="9087" spans="2:3" x14ac:dyDescent="0.25">
      <c r="B9087" s="260">
        <v>9024</v>
      </c>
      <c r="C9087" s="259">
        <v>91.585492063997478</v>
      </c>
    </row>
    <row r="9088" spans="2:3" x14ac:dyDescent="0.25">
      <c r="B9088" s="260">
        <v>9025</v>
      </c>
      <c r="C9088" s="259">
        <v>116.01314577609567</v>
      </c>
    </row>
    <row r="9089" spans="2:3" x14ac:dyDescent="0.25">
      <c r="B9089" s="260">
        <v>9026</v>
      </c>
      <c r="C9089" s="259">
        <v>123.00659822858748</v>
      </c>
    </row>
    <row r="9090" spans="2:3" x14ac:dyDescent="0.25">
      <c r="B9090" s="260">
        <v>9027</v>
      </c>
      <c r="C9090" s="259">
        <v>116.73042697250496</v>
      </c>
    </row>
    <row r="9091" spans="2:3" x14ac:dyDescent="0.25">
      <c r="B9091" s="260">
        <v>9028</v>
      </c>
      <c r="C9091" s="259">
        <v>132.23740147932747</v>
      </c>
    </row>
    <row r="9092" spans="2:3" x14ac:dyDescent="0.25">
      <c r="B9092" s="260">
        <v>9029</v>
      </c>
      <c r="C9092" s="259">
        <v>138.94410730420614</v>
      </c>
    </row>
    <row r="9093" spans="2:3" x14ac:dyDescent="0.25">
      <c r="B9093" s="260">
        <v>9030</v>
      </c>
      <c r="C9093" s="259">
        <v>119.39630071974899</v>
      </c>
    </row>
    <row r="9094" spans="2:3" x14ac:dyDescent="0.25">
      <c r="B9094" s="260">
        <v>9031</v>
      </c>
      <c r="C9094" s="259">
        <v>137.35759421961723</v>
      </c>
    </row>
    <row r="9095" spans="2:3" x14ac:dyDescent="0.25">
      <c r="B9095" s="260">
        <v>9032</v>
      </c>
      <c r="C9095" s="259">
        <v>161.99174752610801</v>
      </c>
    </row>
    <row r="9096" spans="2:3" x14ac:dyDescent="0.25">
      <c r="B9096" s="260">
        <v>9033</v>
      </c>
      <c r="C9096" s="259">
        <v>132.43155473673349</v>
      </c>
    </row>
    <row r="9097" spans="2:3" x14ac:dyDescent="0.25">
      <c r="B9097" s="260">
        <v>9034</v>
      </c>
      <c r="C9097" s="259">
        <v>115.06091962298377</v>
      </c>
    </row>
    <row r="9098" spans="2:3" x14ac:dyDescent="0.25">
      <c r="B9098" s="260">
        <v>9035</v>
      </c>
      <c r="C9098" s="259">
        <v>170.44013961897093</v>
      </c>
    </row>
    <row r="9099" spans="2:3" x14ac:dyDescent="0.25">
      <c r="B9099" s="260">
        <v>9036</v>
      </c>
      <c r="C9099" s="259">
        <v>110.42886300039011</v>
      </c>
    </row>
    <row r="9100" spans="2:3" x14ac:dyDescent="0.25">
      <c r="B9100" s="260">
        <v>9037</v>
      </c>
      <c r="C9100" s="259">
        <v>113.07594487023628</v>
      </c>
    </row>
    <row r="9101" spans="2:3" x14ac:dyDescent="0.25">
      <c r="B9101" s="260">
        <v>9038</v>
      </c>
      <c r="C9101" s="259">
        <v>154.1451909776292</v>
      </c>
    </row>
    <row r="9102" spans="2:3" x14ac:dyDescent="0.25">
      <c r="B9102" s="260">
        <v>9039</v>
      </c>
      <c r="C9102" s="259">
        <v>153.71979972858065</v>
      </c>
    </row>
    <row r="9103" spans="2:3" x14ac:dyDescent="0.25">
      <c r="B9103" s="260">
        <v>9040</v>
      </c>
      <c r="C9103" s="259">
        <v>102.93987918920817</v>
      </c>
    </row>
    <row r="9104" spans="2:3" x14ac:dyDescent="0.25">
      <c r="B9104" s="260">
        <v>9041</v>
      </c>
      <c r="C9104" s="259">
        <v>150.85660040766044</v>
      </c>
    </row>
    <row r="9105" spans="2:3" x14ac:dyDescent="0.25">
      <c r="B9105" s="260">
        <v>9042</v>
      </c>
      <c r="C9105" s="259">
        <v>116.203624464014</v>
      </c>
    </row>
    <row r="9106" spans="2:3" x14ac:dyDescent="0.25">
      <c r="B9106" s="260">
        <v>9043</v>
      </c>
      <c r="C9106" s="259">
        <v>133.12178459941811</v>
      </c>
    </row>
    <row r="9107" spans="2:3" x14ac:dyDescent="0.25">
      <c r="B9107" s="260">
        <v>9044</v>
      </c>
      <c r="C9107" s="259">
        <v>145.26992411920514</v>
      </c>
    </row>
    <row r="9108" spans="2:3" x14ac:dyDescent="0.25">
      <c r="B9108" s="260">
        <v>9045</v>
      </c>
      <c r="C9108" s="259">
        <v>89.725370685469699</v>
      </c>
    </row>
    <row r="9109" spans="2:3" x14ac:dyDescent="0.25">
      <c r="B9109" s="260">
        <v>9046</v>
      </c>
      <c r="C9109" s="259">
        <v>147.11474458574526</v>
      </c>
    </row>
    <row r="9110" spans="2:3" x14ac:dyDescent="0.25">
      <c r="B9110" s="260">
        <v>9047</v>
      </c>
      <c r="C9110" s="259">
        <v>120.95915569291864</v>
      </c>
    </row>
    <row r="9111" spans="2:3" x14ac:dyDescent="0.25">
      <c r="B9111" s="260">
        <v>9048</v>
      </c>
      <c r="C9111" s="259">
        <v>100.77469170184669</v>
      </c>
    </row>
    <row r="9112" spans="2:3" x14ac:dyDescent="0.25">
      <c r="B9112" s="260">
        <v>9049</v>
      </c>
      <c r="C9112" s="259">
        <v>109.60545485809646</v>
      </c>
    </row>
    <row r="9113" spans="2:3" x14ac:dyDescent="0.25">
      <c r="B9113" s="260">
        <v>9050</v>
      </c>
      <c r="C9113" s="259">
        <v>171.99927503654652</v>
      </c>
    </row>
    <row r="9114" spans="2:3" x14ac:dyDescent="0.25">
      <c r="B9114" s="260">
        <v>9051</v>
      </c>
      <c r="C9114" s="259">
        <v>90.992696364741491</v>
      </c>
    </row>
    <row r="9115" spans="2:3" x14ac:dyDescent="0.25">
      <c r="B9115" s="260">
        <v>9052</v>
      </c>
      <c r="C9115" s="259">
        <v>66.705730262916774</v>
      </c>
    </row>
    <row r="9116" spans="2:3" x14ac:dyDescent="0.25">
      <c r="B9116" s="260">
        <v>9053</v>
      </c>
      <c r="C9116" s="259">
        <v>122.14412965223582</v>
      </c>
    </row>
    <row r="9117" spans="2:3" x14ac:dyDescent="0.25">
      <c r="B9117" s="260">
        <v>9054</v>
      </c>
      <c r="C9117" s="259">
        <v>100.55665417846787</v>
      </c>
    </row>
    <row r="9118" spans="2:3" x14ac:dyDescent="0.25">
      <c r="B9118" s="260">
        <v>9055</v>
      </c>
      <c r="C9118" s="259">
        <v>108.30168776512723</v>
      </c>
    </row>
    <row r="9119" spans="2:3" x14ac:dyDescent="0.25">
      <c r="B9119" s="260">
        <v>9056</v>
      </c>
      <c r="C9119" s="259">
        <v>106.8212932547691</v>
      </c>
    </row>
    <row r="9120" spans="2:3" x14ac:dyDescent="0.25">
      <c r="B9120" s="260">
        <v>9057</v>
      </c>
      <c r="C9120" s="259">
        <v>116.92476692624889</v>
      </c>
    </row>
    <row r="9121" spans="2:3" x14ac:dyDescent="0.25">
      <c r="B9121" s="260">
        <v>9058</v>
      </c>
      <c r="C9121" s="259">
        <v>117.09741570054992</v>
      </c>
    </row>
    <row r="9122" spans="2:3" x14ac:dyDescent="0.25">
      <c r="B9122" s="260">
        <v>9059</v>
      </c>
      <c r="C9122" s="259">
        <v>146.09147530553128</v>
      </c>
    </row>
    <row r="9123" spans="2:3" x14ac:dyDescent="0.25">
      <c r="B9123" s="260">
        <v>9060</v>
      </c>
      <c r="C9123" s="259">
        <v>137.78188561254547</v>
      </c>
    </row>
    <row r="9124" spans="2:3" x14ac:dyDescent="0.25">
      <c r="B9124" s="260">
        <v>9061</v>
      </c>
      <c r="C9124" s="259">
        <v>107.56807563192231</v>
      </c>
    </row>
    <row r="9125" spans="2:3" x14ac:dyDescent="0.25">
      <c r="B9125" s="260">
        <v>9062</v>
      </c>
      <c r="C9125" s="259">
        <v>140.28533734373997</v>
      </c>
    </row>
    <row r="9126" spans="2:3" x14ac:dyDescent="0.25">
      <c r="B9126" s="260">
        <v>9063</v>
      </c>
      <c r="C9126" s="259">
        <v>151.45503406169331</v>
      </c>
    </row>
    <row r="9127" spans="2:3" x14ac:dyDescent="0.25">
      <c r="B9127" s="260">
        <v>9064</v>
      </c>
      <c r="C9127" s="259">
        <v>150.66362872027889</v>
      </c>
    </row>
    <row r="9128" spans="2:3" x14ac:dyDescent="0.25">
      <c r="B9128" s="260">
        <v>9065</v>
      </c>
      <c r="C9128" s="259">
        <v>127.4374915009862</v>
      </c>
    </row>
    <row r="9129" spans="2:3" x14ac:dyDescent="0.25">
      <c r="B9129" s="260">
        <v>9066</v>
      </c>
      <c r="C9129" s="259">
        <v>120.53430213413981</v>
      </c>
    </row>
    <row r="9130" spans="2:3" x14ac:dyDescent="0.25">
      <c r="B9130" s="260">
        <v>9067</v>
      </c>
      <c r="C9130" s="259">
        <v>94.213636982145957</v>
      </c>
    </row>
    <row r="9131" spans="2:3" x14ac:dyDescent="0.25">
      <c r="B9131" s="260">
        <v>9068</v>
      </c>
      <c r="C9131" s="259">
        <v>84.292361775790795</v>
      </c>
    </row>
    <row r="9132" spans="2:3" x14ac:dyDescent="0.25">
      <c r="B9132" s="260">
        <v>9069</v>
      </c>
      <c r="C9132" s="259">
        <v>98.56343619186444</v>
      </c>
    </row>
    <row r="9133" spans="2:3" x14ac:dyDescent="0.25">
      <c r="B9133" s="260">
        <v>9070</v>
      </c>
      <c r="C9133" s="259">
        <v>106.441944993635</v>
      </c>
    </row>
    <row r="9134" spans="2:3" x14ac:dyDescent="0.25">
      <c r="B9134" s="260">
        <v>9071</v>
      </c>
      <c r="C9134" s="259">
        <v>117.69684695566073</v>
      </c>
    </row>
    <row r="9135" spans="2:3" x14ac:dyDescent="0.25">
      <c r="B9135" s="260">
        <v>9072</v>
      </c>
      <c r="C9135" s="259">
        <v>118.00619559755778</v>
      </c>
    </row>
    <row r="9136" spans="2:3" x14ac:dyDescent="0.25">
      <c r="B9136" s="260">
        <v>9073</v>
      </c>
      <c r="C9136" s="259">
        <v>89.999503688887827</v>
      </c>
    </row>
    <row r="9137" spans="2:3" x14ac:dyDescent="0.25">
      <c r="B9137" s="260">
        <v>9074</v>
      </c>
      <c r="C9137" s="259">
        <v>89.648650204420917</v>
      </c>
    </row>
    <row r="9138" spans="2:3" x14ac:dyDescent="0.25">
      <c r="B9138" s="260">
        <v>9075</v>
      </c>
      <c r="C9138" s="259">
        <v>139.35337339463473</v>
      </c>
    </row>
    <row r="9139" spans="2:3" x14ac:dyDescent="0.25">
      <c r="B9139" s="260">
        <v>9076</v>
      </c>
      <c r="C9139" s="259">
        <v>123.75204547224541</v>
      </c>
    </row>
    <row r="9140" spans="2:3" x14ac:dyDescent="0.25">
      <c r="B9140" s="260">
        <v>9077</v>
      </c>
      <c r="C9140" s="259">
        <v>125.04621226122121</v>
      </c>
    </row>
    <row r="9141" spans="2:3" x14ac:dyDescent="0.25">
      <c r="B9141" s="260">
        <v>9078</v>
      </c>
      <c r="C9141" s="259">
        <v>121.39806446698061</v>
      </c>
    </row>
    <row r="9142" spans="2:3" x14ac:dyDescent="0.25">
      <c r="B9142" s="260">
        <v>9079</v>
      </c>
      <c r="C9142" s="259">
        <v>112.55530454833998</v>
      </c>
    </row>
    <row r="9143" spans="2:3" x14ac:dyDescent="0.25">
      <c r="B9143" s="260">
        <v>9080</v>
      </c>
      <c r="C9143" s="259">
        <v>130.35226401203045</v>
      </c>
    </row>
    <row r="9144" spans="2:3" x14ac:dyDescent="0.25">
      <c r="B9144" s="260">
        <v>9081</v>
      </c>
      <c r="C9144" s="259">
        <v>148.41586992563151</v>
      </c>
    </row>
    <row r="9145" spans="2:3" x14ac:dyDescent="0.25">
      <c r="B9145" s="260">
        <v>9082</v>
      </c>
      <c r="C9145" s="259">
        <v>107.65511156697154</v>
      </c>
    </row>
    <row r="9146" spans="2:3" x14ac:dyDescent="0.25">
      <c r="B9146" s="260">
        <v>9083</v>
      </c>
      <c r="C9146" s="259">
        <v>124.25682986281461</v>
      </c>
    </row>
    <row r="9147" spans="2:3" x14ac:dyDescent="0.25">
      <c r="B9147" s="260">
        <v>9084</v>
      </c>
      <c r="C9147" s="259">
        <v>153.08522918150618</v>
      </c>
    </row>
    <row r="9148" spans="2:3" x14ac:dyDescent="0.25">
      <c r="B9148" s="260">
        <v>9085</v>
      </c>
      <c r="C9148" s="259">
        <v>120.47948733546028</v>
      </c>
    </row>
    <row r="9149" spans="2:3" x14ac:dyDescent="0.25">
      <c r="B9149" s="260">
        <v>9086</v>
      </c>
      <c r="C9149" s="259">
        <v>128.93067693726832</v>
      </c>
    </row>
    <row r="9150" spans="2:3" x14ac:dyDescent="0.25">
      <c r="B9150" s="260">
        <v>9087</v>
      </c>
      <c r="C9150" s="259">
        <v>140.78233743008158</v>
      </c>
    </row>
    <row r="9151" spans="2:3" x14ac:dyDescent="0.25">
      <c r="B9151" s="260">
        <v>9088</v>
      </c>
      <c r="C9151" s="259">
        <v>105.48282081541501</v>
      </c>
    </row>
    <row r="9152" spans="2:3" x14ac:dyDescent="0.25">
      <c r="B9152" s="260">
        <v>9089</v>
      </c>
      <c r="C9152" s="259">
        <v>121.29866810693072</v>
      </c>
    </row>
    <row r="9153" spans="2:3" x14ac:dyDescent="0.25">
      <c r="B9153" s="260">
        <v>9090</v>
      </c>
      <c r="C9153" s="259">
        <v>171.75051749874615</v>
      </c>
    </row>
    <row r="9154" spans="2:3" x14ac:dyDescent="0.25">
      <c r="B9154" s="260">
        <v>9091</v>
      </c>
      <c r="C9154" s="259">
        <v>168.36422166466815</v>
      </c>
    </row>
    <row r="9155" spans="2:3" x14ac:dyDescent="0.25">
      <c r="B9155" s="260">
        <v>9092</v>
      </c>
      <c r="C9155" s="259">
        <v>111.91011122039377</v>
      </c>
    </row>
    <row r="9156" spans="2:3" x14ac:dyDescent="0.25">
      <c r="B9156" s="260">
        <v>9093</v>
      </c>
      <c r="C9156" s="259">
        <v>121.75019618384356</v>
      </c>
    </row>
    <row r="9157" spans="2:3" x14ac:dyDescent="0.25">
      <c r="B9157" s="260">
        <v>9094</v>
      </c>
      <c r="C9157" s="259">
        <v>106.53640682824395</v>
      </c>
    </row>
    <row r="9158" spans="2:3" x14ac:dyDescent="0.25">
      <c r="B9158" s="260">
        <v>9095</v>
      </c>
      <c r="C9158" s="259">
        <v>129.17434604609414</v>
      </c>
    </row>
    <row r="9159" spans="2:3" x14ac:dyDescent="0.25">
      <c r="B9159" s="260">
        <v>9096</v>
      </c>
      <c r="C9159" s="259">
        <v>112.900176792164</v>
      </c>
    </row>
    <row r="9160" spans="2:3" x14ac:dyDescent="0.25">
      <c r="B9160" s="260">
        <v>9097</v>
      </c>
      <c r="C9160" s="259">
        <v>130.25802516447044</v>
      </c>
    </row>
    <row r="9161" spans="2:3" x14ac:dyDescent="0.25">
      <c r="B9161" s="260">
        <v>9098</v>
      </c>
      <c r="C9161" s="259">
        <v>90.50856057752199</v>
      </c>
    </row>
    <row r="9162" spans="2:3" x14ac:dyDescent="0.25">
      <c r="B9162" s="260">
        <v>9099</v>
      </c>
      <c r="C9162" s="259">
        <v>163.25936723779216</v>
      </c>
    </row>
    <row r="9163" spans="2:3" x14ac:dyDescent="0.25">
      <c r="B9163" s="260">
        <v>9100</v>
      </c>
      <c r="C9163" s="259">
        <v>112.58912564478463</v>
      </c>
    </row>
    <row r="9164" spans="2:3" x14ac:dyDescent="0.25">
      <c r="B9164" s="260">
        <v>9101</v>
      </c>
      <c r="C9164" s="259">
        <v>126.02921637895892</v>
      </c>
    </row>
    <row r="9165" spans="2:3" x14ac:dyDescent="0.25">
      <c r="B9165" s="260">
        <v>9102</v>
      </c>
      <c r="C9165" s="259">
        <v>113.65876238726591</v>
      </c>
    </row>
    <row r="9166" spans="2:3" x14ac:dyDescent="0.25">
      <c r="B9166" s="260">
        <v>9103</v>
      </c>
      <c r="C9166" s="259">
        <v>176.35971210025417</v>
      </c>
    </row>
    <row r="9167" spans="2:3" x14ac:dyDescent="0.25">
      <c r="B9167" s="260">
        <v>9104</v>
      </c>
      <c r="C9167" s="259">
        <v>145.26119579997641</v>
      </c>
    </row>
    <row r="9168" spans="2:3" x14ac:dyDescent="0.25">
      <c r="B9168" s="260">
        <v>9105</v>
      </c>
      <c r="C9168" s="259">
        <v>134.62773452717229</v>
      </c>
    </row>
    <row r="9169" spans="2:3" x14ac:dyDescent="0.25">
      <c r="B9169" s="260">
        <v>9106</v>
      </c>
      <c r="C9169" s="259">
        <v>159.93968665031537</v>
      </c>
    </row>
    <row r="9170" spans="2:3" x14ac:dyDescent="0.25">
      <c r="B9170" s="260">
        <v>9107</v>
      </c>
      <c r="C9170" s="259">
        <v>107.29502234243033</v>
      </c>
    </row>
    <row r="9171" spans="2:3" x14ac:dyDescent="0.25">
      <c r="B9171" s="260">
        <v>9108</v>
      </c>
      <c r="C9171" s="259">
        <v>118.3661768674432</v>
      </c>
    </row>
    <row r="9172" spans="2:3" x14ac:dyDescent="0.25">
      <c r="B9172" s="260">
        <v>9109</v>
      </c>
      <c r="C9172" s="259">
        <v>107.58673110747078</v>
      </c>
    </row>
    <row r="9173" spans="2:3" x14ac:dyDescent="0.25">
      <c r="B9173" s="260">
        <v>9110</v>
      </c>
      <c r="C9173" s="259">
        <v>103.18462927071127</v>
      </c>
    </row>
    <row r="9174" spans="2:3" x14ac:dyDescent="0.25">
      <c r="B9174" s="260">
        <v>9111</v>
      </c>
      <c r="C9174" s="259">
        <v>102.98242356044834</v>
      </c>
    </row>
    <row r="9175" spans="2:3" x14ac:dyDescent="0.25">
      <c r="B9175" s="260">
        <v>9112</v>
      </c>
      <c r="C9175" s="259">
        <v>138.64194739725232</v>
      </c>
    </row>
    <row r="9176" spans="2:3" x14ac:dyDescent="0.25">
      <c r="B9176" s="260">
        <v>9113</v>
      </c>
      <c r="C9176" s="259">
        <v>135.29671695175358</v>
      </c>
    </row>
    <row r="9177" spans="2:3" x14ac:dyDescent="0.25">
      <c r="B9177" s="260">
        <v>9114</v>
      </c>
      <c r="C9177" s="259">
        <v>148.83846986378833</v>
      </c>
    </row>
    <row r="9178" spans="2:3" x14ac:dyDescent="0.25">
      <c r="B9178" s="260">
        <v>9115</v>
      </c>
      <c r="C9178" s="259">
        <v>139.4960696741532</v>
      </c>
    </row>
    <row r="9179" spans="2:3" x14ac:dyDescent="0.25">
      <c r="B9179" s="260">
        <v>9116</v>
      </c>
      <c r="C9179" s="259">
        <v>139.94848851292284</v>
      </c>
    </row>
    <row r="9180" spans="2:3" x14ac:dyDescent="0.25">
      <c r="B9180" s="260">
        <v>9117</v>
      </c>
      <c r="C9180" s="259">
        <v>131.28256653385634</v>
      </c>
    </row>
    <row r="9181" spans="2:3" x14ac:dyDescent="0.25">
      <c r="B9181" s="260">
        <v>9118</v>
      </c>
      <c r="C9181" s="259">
        <v>59.119354291706841</v>
      </c>
    </row>
    <row r="9182" spans="2:3" x14ac:dyDescent="0.25">
      <c r="B9182" s="260">
        <v>9119</v>
      </c>
      <c r="C9182" s="259">
        <v>117.61547418612544</v>
      </c>
    </row>
    <row r="9183" spans="2:3" x14ac:dyDescent="0.25">
      <c r="B9183" s="260">
        <v>9120</v>
      </c>
      <c r="C9183" s="259">
        <v>180.83920772580035</v>
      </c>
    </row>
    <row r="9184" spans="2:3" x14ac:dyDescent="0.25">
      <c r="B9184" s="260">
        <v>9121</v>
      </c>
      <c r="C9184" s="259">
        <v>85.041265953791225</v>
      </c>
    </row>
    <row r="9185" spans="2:3" x14ac:dyDescent="0.25">
      <c r="B9185" s="260">
        <v>9122</v>
      </c>
      <c r="C9185" s="259">
        <v>113.25870507630977</v>
      </c>
    </row>
    <row r="9186" spans="2:3" x14ac:dyDescent="0.25">
      <c r="B9186" s="260">
        <v>9123</v>
      </c>
      <c r="C9186" s="259">
        <v>159.01692588277263</v>
      </c>
    </row>
    <row r="9187" spans="2:3" x14ac:dyDescent="0.25">
      <c r="B9187" s="260">
        <v>9124</v>
      </c>
      <c r="C9187" s="259">
        <v>161.94647466200325</v>
      </c>
    </row>
    <row r="9188" spans="2:3" x14ac:dyDescent="0.25">
      <c r="B9188" s="260">
        <v>9125</v>
      </c>
      <c r="C9188" s="259">
        <v>92.990478482326338</v>
      </c>
    </row>
    <row r="9189" spans="2:3" x14ac:dyDescent="0.25">
      <c r="B9189" s="260">
        <v>9126</v>
      </c>
      <c r="C9189" s="259">
        <v>136.79476177873681</v>
      </c>
    </row>
    <row r="9190" spans="2:3" x14ac:dyDescent="0.25">
      <c r="B9190" s="260">
        <v>9127</v>
      </c>
      <c r="C9190" s="259">
        <v>139.54817558436287</v>
      </c>
    </row>
    <row r="9191" spans="2:3" x14ac:dyDescent="0.25">
      <c r="B9191" s="260">
        <v>9128</v>
      </c>
      <c r="C9191" s="259">
        <v>144.76207632329675</v>
      </c>
    </row>
    <row r="9192" spans="2:3" x14ac:dyDescent="0.25">
      <c r="B9192" s="260">
        <v>9129</v>
      </c>
      <c r="C9192" s="259">
        <v>96.208468675357068</v>
      </c>
    </row>
    <row r="9193" spans="2:3" x14ac:dyDescent="0.25">
      <c r="B9193" s="260">
        <v>9130</v>
      </c>
      <c r="C9193" s="259">
        <v>115.62955983936958</v>
      </c>
    </row>
    <row r="9194" spans="2:3" x14ac:dyDescent="0.25">
      <c r="B9194" s="260">
        <v>9131</v>
      </c>
      <c r="C9194" s="259">
        <v>160.80407566560748</v>
      </c>
    </row>
    <row r="9195" spans="2:3" x14ac:dyDescent="0.25">
      <c r="B9195" s="260">
        <v>9132</v>
      </c>
      <c r="C9195" s="259">
        <v>125.45051656370092</v>
      </c>
    </row>
    <row r="9196" spans="2:3" x14ac:dyDescent="0.25">
      <c r="B9196" s="260">
        <v>9133</v>
      </c>
      <c r="C9196" s="259">
        <v>131.28720920582415</v>
      </c>
    </row>
    <row r="9197" spans="2:3" x14ac:dyDescent="0.25">
      <c r="B9197" s="260">
        <v>9134</v>
      </c>
      <c r="C9197" s="259">
        <v>103.56305661665934</v>
      </c>
    </row>
    <row r="9198" spans="2:3" x14ac:dyDescent="0.25">
      <c r="B9198" s="260">
        <v>9135</v>
      </c>
      <c r="C9198" s="259">
        <v>85.899552874886666</v>
      </c>
    </row>
    <row r="9199" spans="2:3" x14ac:dyDescent="0.25">
      <c r="B9199" s="260">
        <v>9136</v>
      </c>
      <c r="C9199" s="259">
        <v>180.58395023801069</v>
      </c>
    </row>
    <row r="9200" spans="2:3" x14ac:dyDescent="0.25">
      <c r="B9200" s="260">
        <v>9137</v>
      </c>
      <c r="C9200" s="259">
        <v>133.55061023865053</v>
      </c>
    </row>
    <row r="9201" spans="2:3" x14ac:dyDescent="0.25">
      <c r="B9201" s="260">
        <v>9138</v>
      </c>
      <c r="C9201" s="259">
        <v>81.368331424335253</v>
      </c>
    </row>
    <row r="9202" spans="2:3" x14ac:dyDescent="0.25">
      <c r="B9202" s="260">
        <v>9139</v>
      </c>
      <c r="C9202" s="259">
        <v>145.68215187963449</v>
      </c>
    </row>
    <row r="9203" spans="2:3" x14ac:dyDescent="0.25">
      <c r="B9203" s="260">
        <v>9140</v>
      </c>
      <c r="C9203" s="259">
        <v>91.474838967888559</v>
      </c>
    </row>
    <row r="9204" spans="2:3" x14ac:dyDescent="0.25">
      <c r="B9204" s="260">
        <v>9141</v>
      </c>
      <c r="C9204" s="259">
        <v>85.824749255585914</v>
      </c>
    </row>
    <row r="9205" spans="2:3" x14ac:dyDescent="0.25">
      <c r="B9205" s="260">
        <v>9142</v>
      </c>
      <c r="C9205" s="259">
        <v>141.87504194357859</v>
      </c>
    </row>
    <row r="9206" spans="2:3" x14ac:dyDescent="0.25">
      <c r="B9206" s="260">
        <v>9143</v>
      </c>
      <c r="C9206" s="259">
        <v>83.166500910688072</v>
      </c>
    </row>
    <row r="9207" spans="2:3" x14ac:dyDescent="0.25">
      <c r="B9207" s="260">
        <v>9144</v>
      </c>
      <c r="C9207" s="259">
        <v>101.58961936157436</v>
      </c>
    </row>
    <row r="9208" spans="2:3" x14ac:dyDescent="0.25">
      <c r="B9208" s="260">
        <v>9145</v>
      </c>
      <c r="C9208" s="259">
        <v>126.55200724505956</v>
      </c>
    </row>
    <row r="9209" spans="2:3" x14ac:dyDescent="0.25">
      <c r="B9209" s="260">
        <v>9146</v>
      </c>
      <c r="C9209" s="259">
        <v>134.42467890904183</v>
      </c>
    </row>
    <row r="9210" spans="2:3" x14ac:dyDescent="0.25">
      <c r="B9210" s="260">
        <v>9147</v>
      </c>
      <c r="C9210" s="259">
        <v>121.4532353996907</v>
      </c>
    </row>
    <row r="9211" spans="2:3" x14ac:dyDescent="0.25">
      <c r="B9211" s="260">
        <v>9148</v>
      </c>
      <c r="C9211" s="259">
        <v>150.31891718153855</v>
      </c>
    </row>
    <row r="9212" spans="2:3" x14ac:dyDescent="0.25">
      <c r="B9212" s="260">
        <v>9149</v>
      </c>
      <c r="C9212" s="259">
        <v>85.854710540142065</v>
      </c>
    </row>
    <row r="9213" spans="2:3" x14ac:dyDescent="0.25">
      <c r="B9213" s="260">
        <v>9150</v>
      </c>
      <c r="C9213" s="259">
        <v>156.16672021841165</v>
      </c>
    </row>
    <row r="9214" spans="2:3" x14ac:dyDescent="0.25">
      <c r="B9214" s="260">
        <v>9151</v>
      </c>
      <c r="C9214" s="259">
        <v>117.73519051729639</v>
      </c>
    </row>
    <row r="9215" spans="2:3" x14ac:dyDescent="0.25">
      <c r="B9215" s="260">
        <v>9152</v>
      </c>
      <c r="C9215" s="259">
        <v>116.155202980327</v>
      </c>
    </row>
    <row r="9216" spans="2:3" x14ac:dyDescent="0.25">
      <c r="B9216" s="260">
        <v>9153</v>
      </c>
      <c r="C9216" s="259">
        <v>118.12145105127416</v>
      </c>
    </row>
    <row r="9217" spans="2:3" x14ac:dyDescent="0.25">
      <c r="B9217" s="260">
        <v>9154</v>
      </c>
      <c r="C9217" s="259">
        <v>85.716840005695161</v>
      </c>
    </row>
    <row r="9218" spans="2:3" x14ac:dyDescent="0.25">
      <c r="B9218" s="260">
        <v>9155</v>
      </c>
      <c r="C9218" s="259">
        <v>89.305996827441419</v>
      </c>
    </row>
    <row r="9219" spans="2:3" x14ac:dyDescent="0.25">
      <c r="B9219" s="260">
        <v>9156</v>
      </c>
      <c r="C9219" s="259">
        <v>141.14974909592988</v>
      </c>
    </row>
    <row r="9220" spans="2:3" x14ac:dyDescent="0.25">
      <c r="B9220" s="260">
        <v>9157</v>
      </c>
      <c r="C9220" s="259">
        <v>133.69595709933705</v>
      </c>
    </row>
    <row r="9221" spans="2:3" x14ac:dyDescent="0.25">
      <c r="B9221" s="260">
        <v>9158</v>
      </c>
      <c r="C9221" s="259">
        <v>74.545124614302694</v>
      </c>
    </row>
    <row r="9222" spans="2:3" x14ac:dyDescent="0.25">
      <c r="B9222" s="260">
        <v>9159</v>
      </c>
      <c r="C9222" s="259">
        <v>112.4306588758122</v>
      </c>
    </row>
    <row r="9223" spans="2:3" x14ac:dyDescent="0.25">
      <c r="B9223" s="260">
        <v>9160</v>
      </c>
      <c r="C9223" s="259">
        <v>129.40422249031897</v>
      </c>
    </row>
    <row r="9224" spans="2:3" x14ac:dyDescent="0.25">
      <c r="B9224" s="260">
        <v>9161</v>
      </c>
      <c r="C9224" s="259">
        <v>120.07949252614192</v>
      </c>
    </row>
    <row r="9225" spans="2:3" x14ac:dyDescent="0.25">
      <c r="B9225" s="260">
        <v>9162</v>
      </c>
      <c r="C9225" s="259">
        <v>101.76268292041655</v>
      </c>
    </row>
    <row r="9226" spans="2:3" x14ac:dyDescent="0.25">
      <c r="B9226" s="260">
        <v>9163</v>
      </c>
      <c r="C9226" s="259">
        <v>96.398308634670769</v>
      </c>
    </row>
    <row r="9227" spans="2:3" x14ac:dyDescent="0.25">
      <c r="B9227" s="260">
        <v>9164</v>
      </c>
      <c r="C9227" s="259">
        <v>120.93145882578239</v>
      </c>
    </row>
    <row r="9228" spans="2:3" x14ac:dyDescent="0.25">
      <c r="B9228" s="260">
        <v>9165</v>
      </c>
      <c r="C9228" s="259">
        <v>98.070703281589743</v>
      </c>
    </row>
    <row r="9229" spans="2:3" x14ac:dyDescent="0.25">
      <c r="B9229" s="260">
        <v>9166</v>
      </c>
      <c r="C9229" s="259">
        <v>77.260064390653909</v>
      </c>
    </row>
    <row r="9230" spans="2:3" x14ac:dyDescent="0.25">
      <c r="B9230" s="260">
        <v>9167</v>
      </c>
      <c r="C9230" s="259">
        <v>103.36844595768588</v>
      </c>
    </row>
    <row r="9231" spans="2:3" x14ac:dyDescent="0.25">
      <c r="B9231" s="260">
        <v>9168</v>
      </c>
      <c r="C9231" s="259">
        <v>164.09986508092481</v>
      </c>
    </row>
    <row r="9232" spans="2:3" x14ac:dyDescent="0.25">
      <c r="B9232" s="260">
        <v>9169</v>
      </c>
      <c r="C9232" s="259">
        <v>152.89562439614059</v>
      </c>
    </row>
    <row r="9233" spans="2:3" x14ac:dyDescent="0.25">
      <c r="B9233" s="260">
        <v>9170</v>
      </c>
      <c r="C9233" s="259">
        <v>157.37483853795476</v>
      </c>
    </row>
    <row r="9234" spans="2:3" x14ac:dyDescent="0.25">
      <c r="B9234" s="260">
        <v>9171</v>
      </c>
      <c r="C9234" s="259">
        <v>107.32640572293533</v>
      </c>
    </row>
    <row r="9235" spans="2:3" x14ac:dyDescent="0.25">
      <c r="B9235" s="260">
        <v>9172</v>
      </c>
      <c r="C9235" s="259">
        <v>172.51643778760072</v>
      </c>
    </row>
    <row r="9236" spans="2:3" x14ac:dyDescent="0.25">
      <c r="B9236" s="260">
        <v>9173</v>
      </c>
      <c r="C9236" s="259">
        <v>117.04299995067674</v>
      </c>
    </row>
    <row r="9237" spans="2:3" x14ac:dyDescent="0.25">
      <c r="B9237" s="260">
        <v>9174</v>
      </c>
      <c r="C9237" s="259">
        <v>113.07620234119949</v>
      </c>
    </row>
    <row r="9238" spans="2:3" x14ac:dyDescent="0.25">
      <c r="B9238" s="260">
        <v>9175</v>
      </c>
      <c r="C9238" s="259">
        <v>105.76521568767708</v>
      </c>
    </row>
    <row r="9239" spans="2:3" x14ac:dyDescent="0.25">
      <c r="B9239" s="260">
        <v>9176</v>
      </c>
      <c r="C9239" s="259">
        <v>128.86290304116099</v>
      </c>
    </row>
    <row r="9240" spans="2:3" x14ac:dyDescent="0.25">
      <c r="B9240" s="260">
        <v>9177</v>
      </c>
      <c r="C9240" s="259">
        <v>126.93070216260523</v>
      </c>
    </row>
    <row r="9241" spans="2:3" x14ac:dyDescent="0.25">
      <c r="B9241" s="260">
        <v>9178</v>
      </c>
      <c r="C9241" s="259">
        <v>103.63496659812378</v>
      </c>
    </row>
    <row r="9242" spans="2:3" x14ac:dyDescent="0.25">
      <c r="B9242" s="260">
        <v>9179</v>
      </c>
      <c r="C9242" s="259">
        <v>121.83408239770546</v>
      </c>
    </row>
    <row r="9243" spans="2:3" x14ac:dyDescent="0.25">
      <c r="B9243" s="260">
        <v>9180</v>
      </c>
      <c r="C9243" s="259">
        <v>95.023696777586082</v>
      </c>
    </row>
    <row r="9244" spans="2:3" x14ac:dyDescent="0.25">
      <c r="B9244" s="260">
        <v>9181</v>
      </c>
      <c r="C9244" s="259">
        <v>127.07090525551527</v>
      </c>
    </row>
    <row r="9245" spans="2:3" x14ac:dyDescent="0.25">
      <c r="B9245" s="260">
        <v>9182</v>
      </c>
      <c r="C9245" s="259">
        <v>124.28102924229108</v>
      </c>
    </row>
    <row r="9246" spans="2:3" x14ac:dyDescent="0.25">
      <c r="B9246" s="260">
        <v>9183</v>
      </c>
      <c r="C9246" s="259">
        <v>118.93261553239884</v>
      </c>
    </row>
    <row r="9247" spans="2:3" x14ac:dyDescent="0.25">
      <c r="B9247" s="260">
        <v>9184</v>
      </c>
      <c r="C9247" s="259">
        <v>105.18963944084695</v>
      </c>
    </row>
    <row r="9248" spans="2:3" x14ac:dyDescent="0.25">
      <c r="B9248" s="260">
        <v>9185</v>
      </c>
      <c r="C9248" s="259">
        <v>127.3730593765527</v>
      </c>
    </row>
    <row r="9249" spans="2:3" x14ac:dyDescent="0.25">
      <c r="B9249" s="260">
        <v>9186</v>
      </c>
      <c r="C9249" s="259">
        <v>119.39085991820365</v>
      </c>
    </row>
    <row r="9250" spans="2:3" x14ac:dyDescent="0.25">
      <c r="B9250" s="260">
        <v>9187</v>
      </c>
      <c r="C9250" s="259">
        <v>135.9759852696593</v>
      </c>
    </row>
    <row r="9251" spans="2:3" x14ac:dyDescent="0.25">
      <c r="B9251" s="260">
        <v>9188</v>
      </c>
      <c r="C9251" s="259">
        <v>127.8898297157734</v>
      </c>
    </row>
    <row r="9252" spans="2:3" x14ac:dyDescent="0.25">
      <c r="B9252" s="260">
        <v>9189</v>
      </c>
      <c r="C9252" s="259">
        <v>104.32180503248921</v>
      </c>
    </row>
    <row r="9253" spans="2:3" x14ac:dyDescent="0.25">
      <c r="B9253" s="260">
        <v>9190</v>
      </c>
      <c r="C9253" s="259">
        <v>143.71007886799208</v>
      </c>
    </row>
    <row r="9254" spans="2:3" x14ac:dyDescent="0.25">
      <c r="B9254" s="260">
        <v>9191</v>
      </c>
      <c r="C9254" s="259">
        <v>121.31942572455733</v>
      </c>
    </row>
    <row r="9255" spans="2:3" x14ac:dyDescent="0.25">
      <c r="B9255" s="260">
        <v>9192</v>
      </c>
      <c r="C9255" s="259">
        <v>133.84092145302932</v>
      </c>
    </row>
    <row r="9256" spans="2:3" x14ac:dyDescent="0.25">
      <c r="B9256" s="260">
        <v>9193</v>
      </c>
      <c r="C9256" s="259">
        <v>156.98046231011116</v>
      </c>
    </row>
    <row r="9257" spans="2:3" x14ac:dyDescent="0.25">
      <c r="B9257" s="260">
        <v>9194</v>
      </c>
      <c r="C9257" s="259">
        <v>121.03869595945393</v>
      </c>
    </row>
    <row r="9258" spans="2:3" x14ac:dyDescent="0.25">
      <c r="B9258" s="260">
        <v>9195</v>
      </c>
      <c r="C9258" s="259">
        <v>130.5576092678092</v>
      </c>
    </row>
    <row r="9259" spans="2:3" x14ac:dyDescent="0.25">
      <c r="B9259" s="260">
        <v>9196</v>
      </c>
      <c r="C9259" s="259">
        <v>83.171837194228516</v>
      </c>
    </row>
    <row r="9260" spans="2:3" x14ac:dyDescent="0.25">
      <c r="B9260" s="260">
        <v>9197</v>
      </c>
      <c r="C9260" s="259">
        <v>93.847519748144691</v>
      </c>
    </row>
    <row r="9261" spans="2:3" x14ac:dyDescent="0.25">
      <c r="B9261" s="260">
        <v>9198</v>
      </c>
      <c r="C9261" s="259">
        <v>162.32813649412634</v>
      </c>
    </row>
    <row r="9262" spans="2:3" x14ac:dyDescent="0.25">
      <c r="B9262" s="260">
        <v>9199</v>
      </c>
      <c r="C9262" s="259">
        <v>154.65296621204027</v>
      </c>
    </row>
    <row r="9263" spans="2:3" x14ac:dyDescent="0.25">
      <c r="B9263" s="260">
        <v>9200</v>
      </c>
      <c r="C9263" s="259">
        <v>153.79327153655194</v>
      </c>
    </row>
    <row r="9264" spans="2:3" x14ac:dyDescent="0.25">
      <c r="B9264" s="260">
        <v>9201</v>
      </c>
      <c r="C9264" s="259">
        <v>103.46698068296048</v>
      </c>
    </row>
    <row r="9265" spans="2:3" x14ac:dyDescent="0.25">
      <c r="B9265" s="260">
        <v>9202</v>
      </c>
      <c r="C9265" s="259">
        <v>144.78407139342471</v>
      </c>
    </row>
    <row r="9266" spans="2:3" x14ac:dyDescent="0.25">
      <c r="B9266" s="260">
        <v>9203</v>
      </c>
      <c r="C9266" s="259">
        <v>98.824618082030241</v>
      </c>
    </row>
    <row r="9267" spans="2:3" x14ac:dyDescent="0.25">
      <c r="B9267" s="260">
        <v>9204</v>
      </c>
      <c r="C9267" s="259">
        <v>119.81251199299822</v>
      </c>
    </row>
    <row r="9268" spans="2:3" x14ac:dyDescent="0.25">
      <c r="B9268" s="260">
        <v>9205</v>
      </c>
      <c r="C9268" s="259">
        <v>147.08420224967611</v>
      </c>
    </row>
    <row r="9269" spans="2:3" x14ac:dyDescent="0.25">
      <c r="B9269" s="260">
        <v>9206</v>
      </c>
      <c r="C9269" s="259">
        <v>134.73204212408177</v>
      </c>
    </row>
    <row r="9270" spans="2:3" x14ac:dyDescent="0.25">
      <c r="B9270" s="260">
        <v>9207</v>
      </c>
      <c r="C9270" s="259">
        <v>134.56457334218345</v>
      </c>
    </row>
    <row r="9271" spans="2:3" x14ac:dyDescent="0.25">
      <c r="B9271" s="260">
        <v>9208</v>
      </c>
      <c r="C9271" s="259">
        <v>121.23596648605019</v>
      </c>
    </row>
    <row r="9272" spans="2:3" x14ac:dyDescent="0.25">
      <c r="B9272" s="260">
        <v>9209</v>
      </c>
      <c r="C9272" s="259">
        <v>155.26258645548569</v>
      </c>
    </row>
    <row r="9273" spans="2:3" x14ac:dyDescent="0.25">
      <c r="B9273" s="260">
        <v>9210</v>
      </c>
      <c r="C9273" s="259">
        <v>90.362316465977415</v>
      </c>
    </row>
    <row r="9274" spans="2:3" x14ac:dyDescent="0.25">
      <c r="B9274" s="260">
        <v>9211</v>
      </c>
      <c r="C9274" s="259">
        <v>117.71094699632997</v>
      </c>
    </row>
    <row r="9275" spans="2:3" x14ac:dyDescent="0.25">
      <c r="B9275" s="260">
        <v>9212</v>
      </c>
      <c r="C9275" s="259">
        <v>108.30606002311072</v>
      </c>
    </row>
    <row r="9276" spans="2:3" x14ac:dyDescent="0.25">
      <c r="B9276" s="260">
        <v>9213</v>
      </c>
      <c r="C9276" s="259">
        <v>95.44286947213746</v>
      </c>
    </row>
    <row r="9277" spans="2:3" x14ac:dyDescent="0.25">
      <c r="B9277" s="260">
        <v>9214</v>
      </c>
      <c r="C9277" s="259">
        <v>123.38589511651773</v>
      </c>
    </row>
    <row r="9278" spans="2:3" x14ac:dyDescent="0.25">
      <c r="B9278" s="260">
        <v>9215</v>
      </c>
      <c r="C9278" s="259">
        <v>132.75518852817154</v>
      </c>
    </row>
    <row r="9279" spans="2:3" x14ac:dyDescent="0.25">
      <c r="B9279" s="260">
        <v>9216</v>
      </c>
      <c r="C9279" s="259">
        <v>98.231089839589401</v>
      </c>
    </row>
    <row r="9280" spans="2:3" x14ac:dyDescent="0.25">
      <c r="B9280" s="260">
        <v>9217</v>
      </c>
      <c r="C9280" s="259">
        <v>186.7693267561425</v>
      </c>
    </row>
    <row r="9281" spans="2:3" x14ac:dyDescent="0.25">
      <c r="B9281" s="260">
        <v>9218</v>
      </c>
      <c r="C9281" s="259">
        <v>122.96682952404548</v>
      </c>
    </row>
    <row r="9282" spans="2:3" x14ac:dyDescent="0.25">
      <c r="B9282" s="260">
        <v>9219</v>
      </c>
      <c r="C9282" s="259">
        <v>157.01119003357417</v>
      </c>
    </row>
    <row r="9283" spans="2:3" x14ac:dyDescent="0.25">
      <c r="B9283" s="260">
        <v>9220</v>
      </c>
      <c r="C9283" s="259">
        <v>129.71388953761206</v>
      </c>
    </row>
    <row r="9284" spans="2:3" x14ac:dyDescent="0.25">
      <c r="B9284" s="260">
        <v>9221</v>
      </c>
      <c r="C9284" s="259">
        <v>128.42194271178357</v>
      </c>
    </row>
    <row r="9285" spans="2:3" x14ac:dyDescent="0.25">
      <c r="B9285" s="260">
        <v>9222</v>
      </c>
      <c r="C9285" s="259">
        <v>63.419784758095759</v>
      </c>
    </row>
    <row r="9286" spans="2:3" x14ac:dyDescent="0.25">
      <c r="B9286" s="260">
        <v>9223</v>
      </c>
      <c r="C9286" s="259">
        <v>102.63803681499138</v>
      </c>
    </row>
    <row r="9287" spans="2:3" x14ac:dyDescent="0.25">
      <c r="B9287" s="260">
        <v>9224</v>
      </c>
      <c r="C9287" s="259">
        <v>86.253400662001653</v>
      </c>
    </row>
    <row r="9288" spans="2:3" x14ac:dyDescent="0.25">
      <c r="B9288" s="260">
        <v>9225</v>
      </c>
      <c r="C9288" s="259">
        <v>125.06099305838993</v>
      </c>
    </row>
    <row r="9289" spans="2:3" x14ac:dyDescent="0.25">
      <c r="B9289" s="260">
        <v>9226</v>
      </c>
      <c r="C9289" s="259">
        <v>150.1909828945135</v>
      </c>
    </row>
    <row r="9290" spans="2:3" x14ac:dyDescent="0.25">
      <c r="B9290" s="260">
        <v>9227</v>
      </c>
      <c r="C9290" s="259">
        <v>102.27820817067233</v>
      </c>
    </row>
    <row r="9291" spans="2:3" x14ac:dyDescent="0.25">
      <c r="B9291" s="260">
        <v>9228</v>
      </c>
      <c r="C9291" s="259">
        <v>137.76996104658446</v>
      </c>
    </row>
    <row r="9292" spans="2:3" x14ac:dyDescent="0.25">
      <c r="B9292" s="260">
        <v>9229</v>
      </c>
      <c r="C9292" s="259">
        <v>146.39810979584706</v>
      </c>
    </row>
    <row r="9293" spans="2:3" x14ac:dyDescent="0.25">
      <c r="B9293" s="260">
        <v>9230</v>
      </c>
      <c r="C9293" s="259">
        <v>183.13642518984003</v>
      </c>
    </row>
    <row r="9294" spans="2:3" x14ac:dyDescent="0.25">
      <c r="B9294" s="260">
        <v>9231</v>
      </c>
      <c r="C9294" s="259">
        <v>99.448460564810944</v>
      </c>
    </row>
    <row r="9295" spans="2:3" x14ac:dyDescent="0.25">
      <c r="B9295" s="260">
        <v>9232</v>
      </c>
      <c r="C9295" s="259">
        <v>131.67267668190922</v>
      </c>
    </row>
    <row r="9296" spans="2:3" x14ac:dyDescent="0.25">
      <c r="B9296" s="260">
        <v>9233</v>
      </c>
      <c r="C9296" s="259">
        <v>124.37307025803514</v>
      </c>
    </row>
    <row r="9297" spans="2:3" x14ac:dyDescent="0.25">
      <c r="B9297" s="260">
        <v>9234</v>
      </c>
      <c r="C9297" s="259">
        <v>155.58275563844094</v>
      </c>
    </row>
    <row r="9298" spans="2:3" x14ac:dyDescent="0.25">
      <c r="B9298" s="260">
        <v>9235</v>
      </c>
      <c r="C9298" s="259">
        <v>127.71112284811696</v>
      </c>
    </row>
    <row r="9299" spans="2:3" x14ac:dyDescent="0.25">
      <c r="B9299" s="260">
        <v>9236</v>
      </c>
      <c r="C9299" s="259">
        <v>98.195495756622094</v>
      </c>
    </row>
    <row r="9300" spans="2:3" x14ac:dyDescent="0.25">
      <c r="B9300" s="260">
        <v>9237</v>
      </c>
      <c r="C9300" s="259">
        <v>144.82575149886077</v>
      </c>
    </row>
    <row r="9301" spans="2:3" x14ac:dyDescent="0.25">
      <c r="B9301" s="260">
        <v>9238</v>
      </c>
      <c r="C9301" s="259">
        <v>136.1493658898388</v>
      </c>
    </row>
    <row r="9302" spans="2:3" x14ac:dyDescent="0.25">
      <c r="B9302" s="260">
        <v>9239</v>
      </c>
      <c r="C9302" s="259">
        <v>109.12315521546157</v>
      </c>
    </row>
    <row r="9303" spans="2:3" x14ac:dyDescent="0.25">
      <c r="B9303" s="260">
        <v>9240</v>
      </c>
      <c r="C9303" s="259">
        <v>98.588058181081678</v>
      </c>
    </row>
    <row r="9304" spans="2:3" x14ac:dyDescent="0.25">
      <c r="B9304" s="260">
        <v>9241</v>
      </c>
      <c r="C9304" s="259">
        <v>126.48846748165701</v>
      </c>
    </row>
    <row r="9305" spans="2:3" x14ac:dyDescent="0.25">
      <c r="B9305" s="260">
        <v>9242</v>
      </c>
      <c r="C9305" s="259">
        <v>134.786829942271</v>
      </c>
    </row>
    <row r="9306" spans="2:3" x14ac:dyDescent="0.25">
      <c r="B9306" s="260">
        <v>9243</v>
      </c>
      <c r="C9306" s="259">
        <v>114.54359267501762</v>
      </c>
    </row>
    <row r="9307" spans="2:3" x14ac:dyDescent="0.25">
      <c r="B9307" s="260">
        <v>9244</v>
      </c>
      <c r="C9307" s="259">
        <v>69.339753500411348</v>
      </c>
    </row>
    <row r="9308" spans="2:3" x14ac:dyDescent="0.25">
      <c r="B9308" s="260">
        <v>9245</v>
      </c>
      <c r="C9308" s="259">
        <v>129.00971312616687</v>
      </c>
    </row>
    <row r="9309" spans="2:3" x14ac:dyDescent="0.25">
      <c r="B9309" s="260">
        <v>9246</v>
      </c>
      <c r="C9309" s="259">
        <v>101.96422857976401</v>
      </c>
    </row>
    <row r="9310" spans="2:3" x14ac:dyDescent="0.25">
      <c r="B9310" s="260">
        <v>9247</v>
      </c>
      <c r="C9310" s="259">
        <v>135.18611813896771</v>
      </c>
    </row>
    <row r="9311" spans="2:3" x14ac:dyDescent="0.25">
      <c r="B9311" s="260">
        <v>9248</v>
      </c>
      <c r="C9311" s="259">
        <v>143.54557490294613</v>
      </c>
    </row>
    <row r="9312" spans="2:3" x14ac:dyDescent="0.25">
      <c r="B9312" s="260">
        <v>9249</v>
      </c>
      <c r="C9312" s="259">
        <v>120.55849311357828</v>
      </c>
    </row>
    <row r="9313" spans="2:3" x14ac:dyDescent="0.25">
      <c r="B9313" s="260">
        <v>9250</v>
      </c>
      <c r="C9313" s="259">
        <v>106.97683124154331</v>
      </c>
    </row>
    <row r="9314" spans="2:3" x14ac:dyDescent="0.25">
      <c r="B9314" s="260">
        <v>9251</v>
      </c>
      <c r="C9314" s="259">
        <v>75.067456512415816</v>
      </c>
    </row>
    <row r="9315" spans="2:3" x14ac:dyDescent="0.25">
      <c r="B9315" s="260">
        <v>9252</v>
      </c>
      <c r="C9315" s="259">
        <v>128.42275550943344</v>
      </c>
    </row>
    <row r="9316" spans="2:3" x14ac:dyDescent="0.25">
      <c r="B9316" s="260">
        <v>9253</v>
      </c>
      <c r="C9316" s="259">
        <v>137.32765183034266</v>
      </c>
    </row>
    <row r="9317" spans="2:3" x14ac:dyDescent="0.25">
      <c r="B9317" s="260">
        <v>9254</v>
      </c>
      <c r="C9317" s="259">
        <v>111.76940166376755</v>
      </c>
    </row>
    <row r="9318" spans="2:3" x14ac:dyDescent="0.25">
      <c r="B9318" s="260">
        <v>9255</v>
      </c>
      <c r="C9318" s="259">
        <v>105.99415558344857</v>
      </c>
    </row>
    <row r="9319" spans="2:3" x14ac:dyDescent="0.25">
      <c r="B9319" s="260">
        <v>9256</v>
      </c>
      <c r="C9319" s="259">
        <v>94.578295414768775</v>
      </c>
    </row>
    <row r="9320" spans="2:3" x14ac:dyDescent="0.25">
      <c r="B9320" s="260">
        <v>9257</v>
      </c>
      <c r="C9320" s="259">
        <v>107.59284720137407</v>
      </c>
    </row>
    <row r="9321" spans="2:3" x14ac:dyDescent="0.25">
      <c r="B9321" s="260">
        <v>9258</v>
      </c>
      <c r="C9321" s="259">
        <v>90.887705412681527</v>
      </c>
    </row>
    <row r="9322" spans="2:3" x14ac:dyDescent="0.25">
      <c r="B9322" s="260">
        <v>9259</v>
      </c>
      <c r="C9322" s="259">
        <v>102.58062886567456</v>
      </c>
    </row>
    <row r="9323" spans="2:3" x14ac:dyDescent="0.25">
      <c r="B9323" s="260">
        <v>9260</v>
      </c>
      <c r="C9323" s="259">
        <v>128.82983598569152</v>
      </c>
    </row>
    <row r="9324" spans="2:3" x14ac:dyDescent="0.25">
      <c r="B9324" s="260">
        <v>9261</v>
      </c>
      <c r="C9324" s="259">
        <v>122.47239722817952</v>
      </c>
    </row>
    <row r="9325" spans="2:3" x14ac:dyDescent="0.25">
      <c r="B9325" s="260">
        <v>9262</v>
      </c>
      <c r="C9325" s="259">
        <v>115.35115461741279</v>
      </c>
    </row>
    <row r="9326" spans="2:3" x14ac:dyDescent="0.25">
      <c r="B9326" s="260">
        <v>9263</v>
      </c>
      <c r="C9326" s="259">
        <v>126.14818897612477</v>
      </c>
    </row>
    <row r="9327" spans="2:3" x14ac:dyDescent="0.25">
      <c r="B9327" s="260">
        <v>9264</v>
      </c>
      <c r="C9327" s="259">
        <v>161.48422002885783</v>
      </c>
    </row>
    <row r="9328" spans="2:3" x14ac:dyDescent="0.25">
      <c r="B9328" s="260">
        <v>9265</v>
      </c>
      <c r="C9328" s="259">
        <v>146.81417468924445</v>
      </c>
    </row>
    <row r="9329" spans="2:3" x14ac:dyDescent="0.25">
      <c r="B9329" s="260">
        <v>9266</v>
      </c>
      <c r="C9329" s="259">
        <v>90.247731119407092</v>
      </c>
    </row>
    <row r="9330" spans="2:3" x14ac:dyDescent="0.25">
      <c r="B9330" s="260">
        <v>9267</v>
      </c>
      <c r="C9330" s="259">
        <v>97.073333475030367</v>
      </c>
    </row>
    <row r="9331" spans="2:3" x14ac:dyDescent="0.25">
      <c r="B9331" s="260">
        <v>9268</v>
      </c>
      <c r="C9331" s="259">
        <v>119.75001149360628</v>
      </c>
    </row>
    <row r="9332" spans="2:3" x14ac:dyDescent="0.25">
      <c r="B9332" s="260">
        <v>9269</v>
      </c>
      <c r="C9332" s="259">
        <v>140.86264910942009</v>
      </c>
    </row>
    <row r="9333" spans="2:3" x14ac:dyDescent="0.25">
      <c r="B9333" s="260">
        <v>9270</v>
      </c>
      <c r="C9333" s="259">
        <v>107.37499925494069</v>
      </c>
    </row>
    <row r="9334" spans="2:3" x14ac:dyDescent="0.25">
      <c r="B9334" s="260">
        <v>9271</v>
      </c>
      <c r="C9334" s="259">
        <v>128.38983499205295</v>
      </c>
    </row>
    <row r="9335" spans="2:3" x14ac:dyDescent="0.25">
      <c r="B9335" s="260">
        <v>9272</v>
      </c>
      <c r="C9335" s="259">
        <v>112.31058482186378</v>
      </c>
    </row>
    <row r="9336" spans="2:3" x14ac:dyDescent="0.25">
      <c r="B9336" s="260">
        <v>9273</v>
      </c>
      <c r="C9336" s="259">
        <v>123.55043570667988</v>
      </c>
    </row>
    <row r="9337" spans="2:3" x14ac:dyDescent="0.25">
      <c r="B9337" s="260">
        <v>9274</v>
      </c>
      <c r="C9337" s="259">
        <v>108.33125813983744</v>
      </c>
    </row>
    <row r="9338" spans="2:3" x14ac:dyDescent="0.25">
      <c r="B9338" s="260">
        <v>9275</v>
      </c>
      <c r="C9338" s="259">
        <v>80.262060351056064</v>
      </c>
    </row>
    <row r="9339" spans="2:3" x14ac:dyDescent="0.25">
      <c r="B9339" s="260">
        <v>9276</v>
      </c>
      <c r="C9339" s="259">
        <v>96.820959989514066</v>
      </c>
    </row>
    <row r="9340" spans="2:3" x14ac:dyDescent="0.25">
      <c r="B9340" s="260">
        <v>9277</v>
      </c>
      <c r="C9340" s="259">
        <v>86.665648750937265</v>
      </c>
    </row>
    <row r="9341" spans="2:3" x14ac:dyDescent="0.25">
      <c r="B9341" s="260">
        <v>9278</v>
      </c>
      <c r="C9341" s="259">
        <v>137.62362624370411</v>
      </c>
    </row>
    <row r="9342" spans="2:3" x14ac:dyDescent="0.25">
      <c r="B9342" s="260">
        <v>9279</v>
      </c>
      <c r="C9342" s="259">
        <v>148.38449923650245</v>
      </c>
    </row>
    <row r="9343" spans="2:3" x14ac:dyDescent="0.25">
      <c r="B9343" s="260">
        <v>9280</v>
      </c>
      <c r="C9343" s="259">
        <v>151.60281782824447</v>
      </c>
    </row>
    <row r="9344" spans="2:3" x14ac:dyDescent="0.25">
      <c r="B9344" s="260">
        <v>9281</v>
      </c>
      <c r="C9344" s="259">
        <v>67.464525724874747</v>
      </c>
    </row>
    <row r="9345" spans="2:3" x14ac:dyDescent="0.25">
      <c r="B9345" s="260">
        <v>9282</v>
      </c>
      <c r="C9345" s="259">
        <v>124.86317373402198</v>
      </c>
    </row>
    <row r="9346" spans="2:3" x14ac:dyDescent="0.25">
      <c r="B9346" s="260">
        <v>9283</v>
      </c>
      <c r="C9346" s="259">
        <v>110.22709035430466</v>
      </c>
    </row>
    <row r="9347" spans="2:3" x14ac:dyDescent="0.25">
      <c r="B9347" s="260">
        <v>9284</v>
      </c>
      <c r="C9347" s="259">
        <v>135.66584627772627</v>
      </c>
    </row>
    <row r="9348" spans="2:3" x14ac:dyDescent="0.25">
      <c r="B9348" s="260">
        <v>9285</v>
      </c>
      <c r="C9348" s="259">
        <v>126.47837783802926</v>
      </c>
    </row>
    <row r="9349" spans="2:3" x14ac:dyDescent="0.25">
      <c r="B9349" s="260">
        <v>9286</v>
      </c>
      <c r="C9349" s="259">
        <v>101.47866919580486</v>
      </c>
    </row>
    <row r="9350" spans="2:3" x14ac:dyDescent="0.25">
      <c r="B9350" s="260">
        <v>9287</v>
      </c>
      <c r="C9350" s="259">
        <v>103.20978318542609</v>
      </c>
    </row>
    <row r="9351" spans="2:3" x14ac:dyDescent="0.25">
      <c r="B9351" s="260">
        <v>9288</v>
      </c>
      <c r="C9351" s="259">
        <v>100.85021028307492</v>
      </c>
    </row>
    <row r="9352" spans="2:3" x14ac:dyDescent="0.25">
      <c r="B9352" s="260">
        <v>9289</v>
      </c>
      <c r="C9352" s="259">
        <v>122.44900931494163</v>
      </c>
    </row>
    <row r="9353" spans="2:3" x14ac:dyDescent="0.25">
      <c r="B9353" s="260">
        <v>9290</v>
      </c>
      <c r="C9353" s="259">
        <v>92.284047310394527</v>
      </c>
    </row>
    <row r="9354" spans="2:3" x14ac:dyDescent="0.25">
      <c r="B9354" s="260">
        <v>9291</v>
      </c>
      <c r="C9354" s="259">
        <v>115.64443037631413</v>
      </c>
    </row>
    <row r="9355" spans="2:3" x14ac:dyDescent="0.25">
      <c r="B9355" s="260">
        <v>9292</v>
      </c>
      <c r="C9355" s="259">
        <v>114.50217363200724</v>
      </c>
    </row>
    <row r="9356" spans="2:3" x14ac:dyDescent="0.25">
      <c r="B9356" s="260">
        <v>9293</v>
      </c>
      <c r="C9356" s="259">
        <v>131.51409712018665</v>
      </c>
    </row>
    <row r="9357" spans="2:3" x14ac:dyDescent="0.25">
      <c r="B9357" s="260">
        <v>9294</v>
      </c>
      <c r="C9357" s="259">
        <v>123.10980320755937</v>
      </c>
    </row>
    <row r="9358" spans="2:3" x14ac:dyDescent="0.25">
      <c r="B9358" s="260">
        <v>9295</v>
      </c>
      <c r="C9358" s="259">
        <v>131.54480627985336</v>
      </c>
    </row>
    <row r="9359" spans="2:3" x14ac:dyDescent="0.25">
      <c r="B9359" s="260">
        <v>9296</v>
      </c>
      <c r="C9359" s="259">
        <v>60.840933442145499</v>
      </c>
    </row>
    <row r="9360" spans="2:3" x14ac:dyDescent="0.25">
      <c r="B9360" s="260">
        <v>9297</v>
      </c>
      <c r="C9360" s="259">
        <v>102.87227800601906</v>
      </c>
    </row>
    <row r="9361" spans="2:3" x14ac:dyDescent="0.25">
      <c r="B9361" s="260">
        <v>9298</v>
      </c>
      <c r="C9361" s="259">
        <v>140.50803201546091</v>
      </c>
    </row>
    <row r="9362" spans="2:3" x14ac:dyDescent="0.25">
      <c r="B9362" s="260">
        <v>9299</v>
      </c>
      <c r="C9362" s="259">
        <v>126.06483276143584</v>
      </c>
    </row>
    <row r="9363" spans="2:3" x14ac:dyDescent="0.25">
      <c r="B9363" s="260">
        <v>9300</v>
      </c>
      <c r="C9363" s="259">
        <v>126.69270174589518</v>
      </c>
    </row>
    <row r="9364" spans="2:3" x14ac:dyDescent="0.25">
      <c r="B9364" s="260">
        <v>9301</v>
      </c>
      <c r="C9364" s="259">
        <v>116.46098873549262</v>
      </c>
    </row>
    <row r="9365" spans="2:3" x14ac:dyDescent="0.25">
      <c r="B9365" s="260">
        <v>9302</v>
      </c>
      <c r="C9365" s="259">
        <v>134.51525567961437</v>
      </c>
    </row>
    <row r="9366" spans="2:3" x14ac:dyDescent="0.25">
      <c r="B9366" s="260">
        <v>9303</v>
      </c>
      <c r="C9366" s="259">
        <v>78.085160443046078</v>
      </c>
    </row>
    <row r="9367" spans="2:3" x14ac:dyDescent="0.25">
      <c r="B9367" s="260">
        <v>9304</v>
      </c>
      <c r="C9367" s="259">
        <v>161.68983423509272</v>
      </c>
    </row>
    <row r="9368" spans="2:3" x14ac:dyDescent="0.25">
      <c r="B9368" s="260">
        <v>9305</v>
      </c>
      <c r="C9368" s="259">
        <v>120.13591461698637</v>
      </c>
    </row>
    <row r="9369" spans="2:3" x14ac:dyDescent="0.25">
      <c r="B9369" s="260">
        <v>9306</v>
      </c>
      <c r="C9369" s="259">
        <v>142.62644837195461</v>
      </c>
    </row>
    <row r="9370" spans="2:3" x14ac:dyDescent="0.25">
      <c r="B9370" s="260">
        <v>9307</v>
      </c>
      <c r="C9370" s="259">
        <v>145.85368850032631</v>
      </c>
    </row>
    <row r="9371" spans="2:3" x14ac:dyDescent="0.25">
      <c r="B9371" s="260">
        <v>9308</v>
      </c>
      <c r="C9371" s="259">
        <v>79.767778794104458</v>
      </c>
    </row>
    <row r="9372" spans="2:3" x14ac:dyDescent="0.25">
      <c r="B9372" s="260">
        <v>9309</v>
      </c>
      <c r="C9372" s="259">
        <v>124.17832186071772</v>
      </c>
    </row>
    <row r="9373" spans="2:3" x14ac:dyDescent="0.25">
      <c r="B9373" s="260">
        <v>9310</v>
      </c>
      <c r="C9373" s="259">
        <v>105.56297469581983</v>
      </c>
    </row>
    <row r="9374" spans="2:3" x14ac:dyDescent="0.25">
      <c r="B9374" s="260">
        <v>9311</v>
      </c>
      <c r="C9374" s="259">
        <v>119.56820185691136</v>
      </c>
    </row>
    <row r="9375" spans="2:3" x14ac:dyDescent="0.25">
      <c r="B9375" s="260">
        <v>9312</v>
      </c>
      <c r="C9375" s="259">
        <v>133.17550169842039</v>
      </c>
    </row>
    <row r="9376" spans="2:3" x14ac:dyDescent="0.25">
      <c r="B9376" s="260">
        <v>9313</v>
      </c>
      <c r="C9376" s="259">
        <v>108.72404461911538</v>
      </c>
    </row>
    <row r="9377" spans="2:3" x14ac:dyDescent="0.25">
      <c r="B9377" s="260">
        <v>9314</v>
      </c>
      <c r="C9377" s="259">
        <v>121.39458493397377</v>
      </c>
    </row>
    <row r="9378" spans="2:3" x14ac:dyDescent="0.25">
      <c r="B9378" s="260">
        <v>9315</v>
      </c>
      <c r="C9378" s="259">
        <v>99.765065929860668</v>
      </c>
    </row>
    <row r="9379" spans="2:3" x14ac:dyDescent="0.25">
      <c r="B9379" s="260">
        <v>9316</v>
      </c>
      <c r="C9379" s="259">
        <v>166.98094236055013</v>
      </c>
    </row>
    <row r="9380" spans="2:3" x14ac:dyDescent="0.25">
      <c r="B9380" s="260">
        <v>9317</v>
      </c>
      <c r="C9380" s="259">
        <v>143.07122461161623</v>
      </c>
    </row>
    <row r="9381" spans="2:3" x14ac:dyDescent="0.25">
      <c r="B9381" s="260">
        <v>9318</v>
      </c>
      <c r="C9381" s="259">
        <v>93.197570790903313</v>
      </c>
    </row>
    <row r="9382" spans="2:3" x14ac:dyDescent="0.25">
      <c r="B9382" s="260">
        <v>9319</v>
      </c>
      <c r="C9382" s="259">
        <v>159.69894989739612</v>
      </c>
    </row>
    <row r="9383" spans="2:3" x14ac:dyDescent="0.25">
      <c r="B9383" s="260">
        <v>9320</v>
      </c>
      <c r="C9383" s="259">
        <v>170.34720691831663</v>
      </c>
    </row>
    <row r="9384" spans="2:3" x14ac:dyDescent="0.25">
      <c r="B9384" s="260">
        <v>9321</v>
      </c>
      <c r="C9384" s="259">
        <v>146.31600751956714</v>
      </c>
    </row>
    <row r="9385" spans="2:3" x14ac:dyDescent="0.25">
      <c r="B9385" s="260">
        <v>9322</v>
      </c>
      <c r="C9385" s="259">
        <v>135.59932026917912</v>
      </c>
    </row>
    <row r="9386" spans="2:3" x14ac:dyDescent="0.25">
      <c r="B9386" s="260">
        <v>9323</v>
      </c>
      <c r="C9386" s="259">
        <v>110.29534141592211</v>
      </c>
    </row>
    <row r="9387" spans="2:3" x14ac:dyDescent="0.25">
      <c r="B9387" s="260">
        <v>9324</v>
      </c>
      <c r="C9387" s="259">
        <v>103.20086326620491</v>
      </c>
    </row>
    <row r="9388" spans="2:3" x14ac:dyDescent="0.25">
      <c r="B9388" s="260">
        <v>9325</v>
      </c>
      <c r="C9388" s="259">
        <v>100.12906380146806</v>
      </c>
    </row>
    <row r="9389" spans="2:3" x14ac:dyDescent="0.25">
      <c r="B9389" s="260">
        <v>9326</v>
      </c>
      <c r="C9389" s="259">
        <v>146.29939648583186</v>
      </c>
    </row>
    <row r="9390" spans="2:3" x14ac:dyDescent="0.25">
      <c r="B9390" s="260">
        <v>9327</v>
      </c>
      <c r="C9390" s="259">
        <v>133.15993629314443</v>
      </c>
    </row>
    <row r="9391" spans="2:3" x14ac:dyDescent="0.25">
      <c r="B9391" s="260">
        <v>9328</v>
      </c>
      <c r="C9391" s="259">
        <v>84.387943215577565</v>
      </c>
    </row>
    <row r="9392" spans="2:3" x14ac:dyDescent="0.25">
      <c r="B9392" s="260">
        <v>9329</v>
      </c>
      <c r="C9392" s="259">
        <v>130.98068821682264</v>
      </c>
    </row>
    <row r="9393" spans="2:3" x14ac:dyDescent="0.25">
      <c r="B9393" s="260">
        <v>9330</v>
      </c>
      <c r="C9393" s="259">
        <v>149.96204817222869</v>
      </c>
    </row>
    <row r="9394" spans="2:3" x14ac:dyDescent="0.25">
      <c r="B9394" s="260">
        <v>9331</v>
      </c>
      <c r="C9394" s="259">
        <v>134.73745775064506</v>
      </c>
    </row>
    <row r="9395" spans="2:3" x14ac:dyDescent="0.25">
      <c r="B9395" s="260">
        <v>9332</v>
      </c>
      <c r="C9395" s="259">
        <v>118.93055592576499</v>
      </c>
    </row>
    <row r="9396" spans="2:3" x14ac:dyDescent="0.25">
      <c r="B9396" s="260">
        <v>9333</v>
      </c>
      <c r="C9396" s="259">
        <v>121.01601501771525</v>
      </c>
    </row>
    <row r="9397" spans="2:3" x14ac:dyDescent="0.25">
      <c r="B9397" s="260">
        <v>9334</v>
      </c>
      <c r="C9397" s="259">
        <v>111.42272874747029</v>
      </c>
    </row>
    <row r="9398" spans="2:3" x14ac:dyDescent="0.25">
      <c r="B9398" s="260">
        <v>9335</v>
      </c>
      <c r="C9398" s="259">
        <v>129.12514943090957</v>
      </c>
    </row>
    <row r="9399" spans="2:3" x14ac:dyDescent="0.25">
      <c r="B9399" s="260">
        <v>9336</v>
      </c>
      <c r="C9399" s="259">
        <v>95.036861127943993</v>
      </c>
    </row>
    <row r="9400" spans="2:3" x14ac:dyDescent="0.25">
      <c r="B9400" s="260">
        <v>9337</v>
      </c>
      <c r="C9400" s="259">
        <v>72.192711791011675</v>
      </c>
    </row>
    <row r="9401" spans="2:3" x14ac:dyDescent="0.25">
      <c r="B9401" s="260">
        <v>9338</v>
      </c>
      <c r="C9401" s="259">
        <v>99.315478275240309</v>
      </c>
    </row>
    <row r="9402" spans="2:3" x14ac:dyDescent="0.25">
      <c r="B9402" s="260">
        <v>9339</v>
      </c>
      <c r="C9402" s="259">
        <v>139.38331835083011</v>
      </c>
    </row>
    <row r="9403" spans="2:3" x14ac:dyDescent="0.25">
      <c r="B9403" s="260">
        <v>9340</v>
      </c>
      <c r="C9403" s="259">
        <v>116.30063012809877</v>
      </c>
    </row>
    <row r="9404" spans="2:3" x14ac:dyDescent="0.25">
      <c r="B9404" s="260">
        <v>9341</v>
      </c>
      <c r="C9404" s="259">
        <v>146.01820994676885</v>
      </c>
    </row>
    <row r="9405" spans="2:3" x14ac:dyDescent="0.25">
      <c r="B9405" s="260">
        <v>9342</v>
      </c>
      <c r="C9405" s="259">
        <v>123.06508676122235</v>
      </c>
    </row>
    <row r="9406" spans="2:3" x14ac:dyDescent="0.25">
      <c r="B9406" s="260">
        <v>9343</v>
      </c>
      <c r="C9406" s="259">
        <v>144.11162004151345</v>
      </c>
    </row>
    <row r="9407" spans="2:3" x14ac:dyDescent="0.25">
      <c r="B9407" s="260">
        <v>9344</v>
      </c>
      <c r="C9407" s="259">
        <v>114.92607806213408</v>
      </c>
    </row>
    <row r="9408" spans="2:3" x14ac:dyDescent="0.25">
      <c r="B9408" s="260">
        <v>9345</v>
      </c>
      <c r="C9408" s="259">
        <v>119.67032559642479</v>
      </c>
    </row>
    <row r="9409" spans="2:3" x14ac:dyDescent="0.25">
      <c r="B9409" s="260">
        <v>9346</v>
      </c>
      <c r="C9409" s="259">
        <v>118.75843953941822</v>
      </c>
    </row>
    <row r="9410" spans="2:3" x14ac:dyDescent="0.25">
      <c r="B9410" s="260">
        <v>9347</v>
      </c>
      <c r="C9410" s="259">
        <v>123.80732617372996</v>
      </c>
    </row>
    <row r="9411" spans="2:3" x14ac:dyDescent="0.25">
      <c r="B9411" s="260">
        <v>9348</v>
      </c>
      <c r="C9411" s="259">
        <v>148.35739347937667</v>
      </c>
    </row>
    <row r="9412" spans="2:3" x14ac:dyDescent="0.25">
      <c r="B9412" s="260">
        <v>9349</v>
      </c>
      <c r="C9412" s="259">
        <v>136.94444516075674</v>
      </c>
    </row>
    <row r="9413" spans="2:3" x14ac:dyDescent="0.25">
      <c r="B9413" s="260">
        <v>9350</v>
      </c>
      <c r="C9413" s="259">
        <v>126.14852552438555</v>
      </c>
    </row>
    <row r="9414" spans="2:3" x14ac:dyDescent="0.25">
      <c r="B9414" s="260">
        <v>9351</v>
      </c>
      <c r="C9414" s="259">
        <v>123.77505990591627</v>
      </c>
    </row>
    <row r="9415" spans="2:3" x14ac:dyDescent="0.25">
      <c r="B9415" s="260">
        <v>9352</v>
      </c>
      <c r="C9415" s="259">
        <v>133.83896427856831</v>
      </c>
    </row>
    <row r="9416" spans="2:3" x14ac:dyDescent="0.25">
      <c r="B9416" s="260">
        <v>9353</v>
      </c>
      <c r="C9416" s="259">
        <v>122.09546450880848</v>
      </c>
    </row>
    <row r="9417" spans="2:3" x14ac:dyDescent="0.25">
      <c r="B9417" s="260">
        <v>9354</v>
      </c>
      <c r="C9417" s="259">
        <v>147.47908569691953</v>
      </c>
    </row>
    <row r="9418" spans="2:3" x14ac:dyDescent="0.25">
      <c r="B9418" s="260">
        <v>9355</v>
      </c>
      <c r="C9418" s="259">
        <v>118.73593268207424</v>
      </c>
    </row>
    <row r="9419" spans="2:3" x14ac:dyDescent="0.25">
      <c r="B9419" s="260">
        <v>9356</v>
      </c>
      <c r="C9419" s="259">
        <v>107.66903908572829</v>
      </c>
    </row>
    <row r="9420" spans="2:3" x14ac:dyDescent="0.25">
      <c r="B9420" s="260">
        <v>9357</v>
      </c>
      <c r="C9420" s="259">
        <v>134.32482358889308</v>
      </c>
    </row>
    <row r="9421" spans="2:3" x14ac:dyDescent="0.25">
      <c r="B9421" s="260">
        <v>9358</v>
      </c>
      <c r="C9421" s="259">
        <v>90.198423114060134</v>
      </c>
    </row>
    <row r="9422" spans="2:3" x14ac:dyDescent="0.25">
      <c r="B9422" s="260">
        <v>9359</v>
      </c>
      <c r="C9422" s="259">
        <v>111.96769147777927</v>
      </c>
    </row>
    <row r="9423" spans="2:3" x14ac:dyDescent="0.25">
      <c r="B9423" s="260">
        <v>9360</v>
      </c>
      <c r="C9423" s="259">
        <v>138.6181873310793</v>
      </c>
    </row>
    <row r="9424" spans="2:3" x14ac:dyDescent="0.25">
      <c r="B9424" s="260">
        <v>9361</v>
      </c>
      <c r="C9424" s="259">
        <v>98.432890005141374</v>
      </c>
    </row>
    <row r="9425" spans="2:3" x14ac:dyDescent="0.25">
      <c r="B9425" s="260">
        <v>9362</v>
      </c>
      <c r="C9425" s="259">
        <v>129.43111159330485</v>
      </c>
    </row>
    <row r="9426" spans="2:3" x14ac:dyDescent="0.25">
      <c r="B9426" s="260">
        <v>9363</v>
      </c>
      <c r="C9426" s="259">
        <v>88.700133499224606</v>
      </c>
    </row>
    <row r="9427" spans="2:3" x14ac:dyDescent="0.25">
      <c r="B9427" s="260">
        <v>9364</v>
      </c>
      <c r="C9427" s="259">
        <v>151.117738637087</v>
      </c>
    </row>
    <row r="9428" spans="2:3" x14ac:dyDescent="0.25">
      <c r="B9428" s="260">
        <v>9365</v>
      </c>
      <c r="C9428" s="259">
        <v>142.02871916340226</v>
      </c>
    </row>
    <row r="9429" spans="2:3" x14ac:dyDescent="0.25">
      <c r="B9429" s="260">
        <v>9366</v>
      </c>
      <c r="C9429" s="259">
        <v>150.93491110598484</v>
      </c>
    </row>
    <row r="9430" spans="2:3" x14ac:dyDescent="0.25">
      <c r="B9430" s="260">
        <v>9367</v>
      </c>
      <c r="C9430" s="259">
        <v>95.677648450693113</v>
      </c>
    </row>
    <row r="9431" spans="2:3" x14ac:dyDescent="0.25">
      <c r="B9431" s="260">
        <v>9368</v>
      </c>
      <c r="C9431" s="259">
        <v>131.91374541217434</v>
      </c>
    </row>
    <row r="9432" spans="2:3" x14ac:dyDescent="0.25">
      <c r="B9432" s="260">
        <v>9369</v>
      </c>
      <c r="C9432" s="259">
        <v>124.71323893046646</v>
      </c>
    </row>
    <row r="9433" spans="2:3" x14ac:dyDescent="0.25">
      <c r="B9433" s="260">
        <v>9370</v>
      </c>
      <c r="C9433" s="259">
        <v>116.31663638755062</v>
      </c>
    </row>
    <row r="9434" spans="2:3" x14ac:dyDescent="0.25">
      <c r="B9434" s="260">
        <v>9371</v>
      </c>
      <c r="C9434" s="259">
        <v>132.31264412150483</v>
      </c>
    </row>
    <row r="9435" spans="2:3" x14ac:dyDescent="0.25">
      <c r="B9435" s="260">
        <v>9372</v>
      </c>
      <c r="C9435" s="259">
        <v>98.192548857214561</v>
      </c>
    </row>
    <row r="9436" spans="2:3" x14ac:dyDescent="0.25">
      <c r="B9436" s="260">
        <v>9373</v>
      </c>
      <c r="C9436" s="259">
        <v>113.10844315720966</v>
      </c>
    </row>
    <row r="9437" spans="2:3" x14ac:dyDescent="0.25">
      <c r="B9437" s="260">
        <v>9374</v>
      </c>
      <c r="C9437" s="259">
        <v>147.39913318996406</v>
      </c>
    </row>
    <row r="9438" spans="2:3" x14ac:dyDescent="0.25">
      <c r="B9438" s="260">
        <v>9375</v>
      </c>
      <c r="C9438" s="259">
        <v>104.3148973845087</v>
      </c>
    </row>
    <row r="9439" spans="2:3" x14ac:dyDescent="0.25">
      <c r="B9439" s="260">
        <v>9376</v>
      </c>
      <c r="C9439" s="259">
        <v>145.01467866879472</v>
      </c>
    </row>
    <row r="9440" spans="2:3" x14ac:dyDescent="0.25">
      <c r="B9440" s="260">
        <v>9377</v>
      </c>
      <c r="C9440" s="259">
        <v>114.06457929430846</v>
      </c>
    </row>
    <row r="9441" spans="2:3" x14ac:dyDescent="0.25">
      <c r="B9441" s="260">
        <v>9378</v>
      </c>
      <c r="C9441" s="259">
        <v>135.60880523028368</v>
      </c>
    </row>
    <row r="9442" spans="2:3" x14ac:dyDescent="0.25">
      <c r="B9442" s="260">
        <v>9379</v>
      </c>
      <c r="C9442" s="259">
        <v>110.13020092427261</v>
      </c>
    </row>
    <row r="9443" spans="2:3" x14ac:dyDescent="0.25">
      <c r="B9443" s="260">
        <v>9380</v>
      </c>
      <c r="C9443" s="259">
        <v>140.27141287058504</v>
      </c>
    </row>
    <row r="9444" spans="2:3" x14ac:dyDescent="0.25">
      <c r="B9444" s="260">
        <v>9381</v>
      </c>
      <c r="C9444" s="259">
        <v>110.40920112576593</v>
      </c>
    </row>
    <row r="9445" spans="2:3" x14ac:dyDescent="0.25">
      <c r="B9445" s="260">
        <v>9382</v>
      </c>
      <c r="C9445" s="259">
        <v>152.07054374259911</v>
      </c>
    </row>
    <row r="9446" spans="2:3" x14ac:dyDescent="0.25">
      <c r="B9446" s="260">
        <v>9383</v>
      </c>
      <c r="C9446" s="259">
        <v>127.55308389266604</v>
      </c>
    </row>
    <row r="9447" spans="2:3" x14ac:dyDescent="0.25">
      <c r="B9447" s="260">
        <v>9384</v>
      </c>
      <c r="C9447" s="259">
        <v>145.26667192482816</v>
      </c>
    </row>
    <row r="9448" spans="2:3" x14ac:dyDescent="0.25">
      <c r="B9448" s="260">
        <v>9385</v>
      </c>
      <c r="C9448" s="259">
        <v>125.2193529867762</v>
      </c>
    </row>
    <row r="9449" spans="2:3" x14ac:dyDescent="0.25">
      <c r="B9449" s="260">
        <v>9386</v>
      </c>
      <c r="C9449" s="259">
        <v>159.98901367452549</v>
      </c>
    </row>
    <row r="9450" spans="2:3" x14ac:dyDescent="0.25">
      <c r="B9450" s="260">
        <v>9387</v>
      </c>
      <c r="C9450" s="259">
        <v>101.10449838648481</v>
      </c>
    </row>
    <row r="9451" spans="2:3" x14ac:dyDescent="0.25">
      <c r="B9451" s="260">
        <v>9388</v>
      </c>
      <c r="C9451" s="259">
        <v>145.42062199423842</v>
      </c>
    </row>
    <row r="9452" spans="2:3" x14ac:dyDescent="0.25">
      <c r="B9452" s="260">
        <v>9389</v>
      </c>
      <c r="C9452" s="259">
        <v>104.34542317726195</v>
      </c>
    </row>
    <row r="9453" spans="2:3" x14ac:dyDescent="0.25">
      <c r="B9453" s="260">
        <v>9390</v>
      </c>
      <c r="C9453" s="259">
        <v>149.04879034332868</v>
      </c>
    </row>
    <row r="9454" spans="2:3" x14ac:dyDescent="0.25">
      <c r="B9454" s="260">
        <v>9391</v>
      </c>
      <c r="C9454" s="259">
        <v>92.51335530296619</v>
      </c>
    </row>
    <row r="9455" spans="2:3" x14ac:dyDescent="0.25">
      <c r="B9455" s="260">
        <v>9392</v>
      </c>
      <c r="C9455" s="259">
        <v>156.93913573073149</v>
      </c>
    </row>
    <row r="9456" spans="2:3" x14ac:dyDescent="0.25">
      <c r="B9456" s="260">
        <v>9393</v>
      </c>
      <c r="C9456" s="259">
        <v>56.61994749210082</v>
      </c>
    </row>
    <row r="9457" spans="2:3" x14ac:dyDescent="0.25">
      <c r="B9457" s="260">
        <v>9394</v>
      </c>
      <c r="C9457" s="259">
        <v>113.86257324200369</v>
      </c>
    </row>
    <row r="9458" spans="2:3" x14ac:dyDescent="0.25">
      <c r="B9458" s="260">
        <v>9395</v>
      </c>
      <c r="C9458" s="259">
        <v>122.68764172675755</v>
      </c>
    </row>
    <row r="9459" spans="2:3" x14ac:dyDescent="0.25">
      <c r="B9459" s="260">
        <v>9396</v>
      </c>
      <c r="C9459" s="259">
        <v>155.40860569868022</v>
      </c>
    </row>
    <row r="9460" spans="2:3" x14ac:dyDescent="0.25">
      <c r="B9460" s="260">
        <v>9397</v>
      </c>
      <c r="C9460" s="259">
        <v>126.37598690846801</v>
      </c>
    </row>
    <row r="9461" spans="2:3" x14ac:dyDescent="0.25">
      <c r="B9461" s="260">
        <v>9398</v>
      </c>
      <c r="C9461" s="259">
        <v>131.23456816331927</v>
      </c>
    </row>
    <row r="9462" spans="2:3" x14ac:dyDescent="0.25">
      <c r="B9462" s="260">
        <v>9399</v>
      </c>
      <c r="C9462" s="259">
        <v>90.284843518480386</v>
      </c>
    </row>
    <row r="9463" spans="2:3" x14ac:dyDescent="0.25">
      <c r="B9463" s="260">
        <v>9400</v>
      </c>
      <c r="C9463" s="259">
        <v>117.12035838933562</v>
      </c>
    </row>
    <row r="9464" spans="2:3" x14ac:dyDescent="0.25">
      <c r="B9464" s="260">
        <v>9401</v>
      </c>
      <c r="C9464" s="259">
        <v>73.073130303250991</v>
      </c>
    </row>
    <row r="9465" spans="2:3" x14ac:dyDescent="0.25">
      <c r="B9465" s="260">
        <v>9402</v>
      </c>
      <c r="C9465" s="259">
        <v>172.91806663825844</v>
      </c>
    </row>
    <row r="9466" spans="2:3" x14ac:dyDescent="0.25">
      <c r="B9466" s="260">
        <v>9403</v>
      </c>
      <c r="C9466" s="259">
        <v>135.37180419368715</v>
      </c>
    </row>
    <row r="9467" spans="2:3" x14ac:dyDescent="0.25">
      <c r="B9467" s="260">
        <v>9404</v>
      </c>
      <c r="C9467" s="259">
        <v>104.69010898852163</v>
      </c>
    </row>
    <row r="9468" spans="2:3" x14ac:dyDescent="0.25">
      <c r="B9468" s="260">
        <v>9405</v>
      </c>
      <c r="C9468" s="259">
        <v>121.14395628324273</v>
      </c>
    </row>
    <row r="9469" spans="2:3" x14ac:dyDescent="0.25">
      <c r="B9469" s="260">
        <v>9406</v>
      </c>
      <c r="C9469" s="259">
        <v>111.34933533330071</v>
      </c>
    </row>
    <row r="9470" spans="2:3" x14ac:dyDescent="0.25">
      <c r="B9470" s="260">
        <v>9407</v>
      </c>
      <c r="C9470" s="259">
        <v>126.79549822452931</v>
      </c>
    </row>
    <row r="9471" spans="2:3" x14ac:dyDescent="0.25">
      <c r="B9471" s="260">
        <v>9408</v>
      </c>
      <c r="C9471" s="259">
        <v>101.69980139843828</v>
      </c>
    </row>
    <row r="9472" spans="2:3" x14ac:dyDescent="0.25">
      <c r="B9472" s="260">
        <v>9409</v>
      </c>
      <c r="C9472" s="259">
        <v>151.75808244840113</v>
      </c>
    </row>
    <row r="9473" spans="2:3" x14ac:dyDescent="0.25">
      <c r="B9473" s="260">
        <v>9410</v>
      </c>
      <c r="C9473" s="259">
        <v>142.90717170269912</v>
      </c>
    </row>
    <row r="9474" spans="2:3" x14ac:dyDescent="0.25">
      <c r="B9474" s="260">
        <v>9411</v>
      </c>
      <c r="C9474" s="259">
        <v>103.40958121314483</v>
      </c>
    </row>
    <row r="9475" spans="2:3" x14ac:dyDescent="0.25">
      <c r="B9475" s="260">
        <v>9412</v>
      </c>
      <c r="C9475" s="259">
        <v>113.20805192964693</v>
      </c>
    </row>
    <row r="9476" spans="2:3" x14ac:dyDescent="0.25">
      <c r="B9476" s="260">
        <v>9413</v>
      </c>
      <c r="C9476" s="259">
        <v>155.78097885384716</v>
      </c>
    </row>
    <row r="9477" spans="2:3" x14ac:dyDescent="0.25">
      <c r="B9477" s="260">
        <v>9414</v>
      </c>
      <c r="C9477" s="259">
        <v>146.66687992848739</v>
      </c>
    </row>
    <row r="9478" spans="2:3" x14ac:dyDescent="0.25">
      <c r="B9478" s="260">
        <v>9415</v>
      </c>
      <c r="C9478" s="259">
        <v>157.1496714676241</v>
      </c>
    </row>
    <row r="9479" spans="2:3" x14ac:dyDescent="0.25">
      <c r="B9479" s="260">
        <v>9416</v>
      </c>
      <c r="C9479" s="259">
        <v>126.91591074085592</v>
      </c>
    </row>
    <row r="9480" spans="2:3" x14ac:dyDescent="0.25">
      <c r="B9480" s="260">
        <v>9417</v>
      </c>
      <c r="C9480" s="259">
        <v>133.21267211037616</v>
      </c>
    </row>
    <row r="9481" spans="2:3" x14ac:dyDescent="0.25">
      <c r="B9481" s="260">
        <v>9418</v>
      </c>
      <c r="C9481" s="259">
        <v>89.375235717131147</v>
      </c>
    </row>
    <row r="9482" spans="2:3" x14ac:dyDescent="0.25">
      <c r="B9482" s="260">
        <v>9419</v>
      </c>
      <c r="C9482" s="259">
        <v>59.996443509236528</v>
      </c>
    </row>
    <row r="9483" spans="2:3" x14ac:dyDescent="0.25">
      <c r="B9483" s="260">
        <v>9420</v>
      </c>
      <c r="C9483" s="259">
        <v>139.73789862428632</v>
      </c>
    </row>
    <row r="9484" spans="2:3" x14ac:dyDescent="0.25">
      <c r="B9484" s="260">
        <v>9421</v>
      </c>
      <c r="C9484" s="259">
        <v>103.48656780149798</v>
      </c>
    </row>
    <row r="9485" spans="2:3" x14ac:dyDescent="0.25">
      <c r="B9485" s="260">
        <v>9422</v>
      </c>
      <c r="C9485" s="259">
        <v>110.46859346720208</v>
      </c>
    </row>
    <row r="9486" spans="2:3" x14ac:dyDescent="0.25">
      <c r="B9486" s="260">
        <v>9423</v>
      </c>
      <c r="C9486" s="259">
        <v>130.45308710501553</v>
      </c>
    </row>
    <row r="9487" spans="2:3" x14ac:dyDescent="0.25">
      <c r="B9487" s="260">
        <v>9424</v>
      </c>
      <c r="C9487" s="259">
        <v>85.057955503014909</v>
      </c>
    </row>
    <row r="9488" spans="2:3" x14ac:dyDescent="0.25">
      <c r="B9488" s="260">
        <v>9425</v>
      </c>
      <c r="C9488" s="259">
        <v>126.67568672166833</v>
      </c>
    </row>
    <row r="9489" spans="2:3" x14ac:dyDescent="0.25">
      <c r="B9489" s="260">
        <v>9426</v>
      </c>
      <c r="C9489" s="259">
        <v>140.34882391301321</v>
      </c>
    </row>
    <row r="9490" spans="2:3" x14ac:dyDescent="0.25">
      <c r="B9490" s="260">
        <v>9427</v>
      </c>
      <c r="C9490" s="259">
        <v>108.97740055871064</v>
      </c>
    </row>
    <row r="9491" spans="2:3" x14ac:dyDescent="0.25">
      <c r="B9491" s="260">
        <v>9428</v>
      </c>
      <c r="C9491" s="259">
        <v>78.247208293698492</v>
      </c>
    </row>
    <row r="9492" spans="2:3" x14ac:dyDescent="0.25">
      <c r="B9492" s="260">
        <v>9429</v>
      </c>
      <c r="C9492" s="259">
        <v>127.56026124591564</v>
      </c>
    </row>
    <row r="9493" spans="2:3" x14ac:dyDescent="0.25">
      <c r="B9493" s="260">
        <v>9430</v>
      </c>
      <c r="C9493" s="259">
        <v>152.455719237691</v>
      </c>
    </row>
    <row r="9494" spans="2:3" x14ac:dyDescent="0.25">
      <c r="B9494" s="260">
        <v>9431</v>
      </c>
      <c r="C9494" s="259">
        <v>105.5476374548337</v>
      </c>
    </row>
    <row r="9495" spans="2:3" x14ac:dyDescent="0.25">
      <c r="B9495" s="260">
        <v>9432</v>
      </c>
      <c r="C9495" s="259">
        <v>91.946226388540722</v>
      </c>
    </row>
    <row r="9496" spans="2:3" x14ac:dyDescent="0.25">
      <c r="B9496" s="260">
        <v>9433</v>
      </c>
      <c r="C9496" s="259">
        <v>128.13561674411628</v>
      </c>
    </row>
    <row r="9497" spans="2:3" x14ac:dyDescent="0.25">
      <c r="B9497" s="260">
        <v>9434</v>
      </c>
      <c r="C9497" s="259">
        <v>106.61644043637192</v>
      </c>
    </row>
    <row r="9498" spans="2:3" x14ac:dyDescent="0.25">
      <c r="B9498" s="260">
        <v>9435</v>
      </c>
      <c r="C9498" s="259">
        <v>100.0723635793135</v>
      </c>
    </row>
    <row r="9499" spans="2:3" x14ac:dyDescent="0.25">
      <c r="B9499" s="260">
        <v>9436</v>
      </c>
      <c r="C9499" s="259">
        <v>121.23972450043793</v>
      </c>
    </row>
    <row r="9500" spans="2:3" x14ac:dyDescent="0.25">
      <c r="B9500" s="260">
        <v>9437</v>
      </c>
      <c r="C9500" s="259">
        <v>173.18416724493972</v>
      </c>
    </row>
    <row r="9501" spans="2:3" x14ac:dyDescent="0.25">
      <c r="B9501" s="260">
        <v>9438</v>
      </c>
      <c r="C9501" s="259">
        <v>134.68123707610636</v>
      </c>
    </row>
    <row r="9502" spans="2:3" x14ac:dyDescent="0.25">
      <c r="B9502" s="260">
        <v>9439</v>
      </c>
      <c r="C9502" s="259">
        <v>121.02885617505086</v>
      </c>
    </row>
    <row r="9503" spans="2:3" x14ac:dyDescent="0.25">
      <c r="B9503" s="260">
        <v>9440</v>
      </c>
      <c r="C9503" s="259">
        <v>120.48791483989201</v>
      </c>
    </row>
    <row r="9504" spans="2:3" x14ac:dyDescent="0.25">
      <c r="B9504" s="260">
        <v>9441</v>
      </c>
      <c r="C9504" s="259">
        <v>133.89349132012299</v>
      </c>
    </row>
    <row r="9505" spans="2:3" x14ac:dyDescent="0.25">
      <c r="B9505" s="260">
        <v>9442</v>
      </c>
      <c r="C9505" s="259">
        <v>143.30908974347187</v>
      </c>
    </row>
    <row r="9506" spans="2:3" x14ac:dyDescent="0.25">
      <c r="B9506" s="260">
        <v>9443</v>
      </c>
      <c r="C9506" s="259">
        <v>109.07271228488196</v>
      </c>
    </row>
    <row r="9507" spans="2:3" x14ac:dyDescent="0.25">
      <c r="B9507" s="260">
        <v>9444</v>
      </c>
      <c r="C9507" s="259">
        <v>65.027528116744989</v>
      </c>
    </row>
    <row r="9508" spans="2:3" x14ac:dyDescent="0.25">
      <c r="B9508" s="260">
        <v>9445</v>
      </c>
      <c r="C9508" s="259">
        <v>126.25384899371585</v>
      </c>
    </row>
    <row r="9509" spans="2:3" x14ac:dyDescent="0.25">
      <c r="B9509" s="260">
        <v>9446</v>
      </c>
      <c r="C9509" s="259">
        <v>127.87825256565064</v>
      </c>
    </row>
    <row r="9510" spans="2:3" x14ac:dyDescent="0.25">
      <c r="B9510" s="260">
        <v>9447</v>
      </c>
      <c r="C9510" s="259">
        <v>115.59273183157039</v>
      </c>
    </row>
    <row r="9511" spans="2:3" x14ac:dyDescent="0.25">
      <c r="B9511" s="260">
        <v>9448</v>
      </c>
      <c r="C9511" s="259">
        <v>136.0626726419012</v>
      </c>
    </row>
    <row r="9512" spans="2:3" x14ac:dyDescent="0.25">
      <c r="B9512" s="260">
        <v>9449</v>
      </c>
      <c r="C9512" s="259">
        <v>120.42726112031283</v>
      </c>
    </row>
    <row r="9513" spans="2:3" x14ac:dyDescent="0.25">
      <c r="B9513" s="260">
        <v>9450</v>
      </c>
      <c r="C9513" s="259">
        <v>83.866783008011822</v>
      </c>
    </row>
    <row r="9514" spans="2:3" x14ac:dyDescent="0.25">
      <c r="B9514" s="260">
        <v>9451</v>
      </c>
      <c r="C9514" s="259">
        <v>118.13801451997931</v>
      </c>
    </row>
    <row r="9515" spans="2:3" x14ac:dyDescent="0.25">
      <c r="B9515" s="260">
        <v>9452</v>
      </c>
      <c r="C9515" s="259">
        <v>131.90353324660111</v>
      </c>
    </row>
    <row r="9516" spans="2:3" x14ac:dyDescent="0.25">
      <c r="B9516" s="260">
        <v>9453</v>
      </c>
      <c r="C9516" s="259">
        <v>102.29906926182323</v>
      </c>
    </row>
    <row r="9517" spans="2:3" x14ac:dyDescent="0.25">
      <c r="B9517" s="260">
        <v>9454</v>
      </c>
      <c r="C9517" s="259">
        <v>108.6015997662207</v>
      </c>
    </row>
    <row r="9518" spans="2:3" x14ac:dyDescent="0.25">
      <c r="B9518" s="260">
        <v>9455</v>
      </c>
      <c r="C9518" s="259">
        <v>83.454793163582153</v>
      </c>
    </row>
    <row r="9519" spans="2:3" x14ac:dyDescent="0.25">
      <c r="B9519" s="260">
        <v>9456</v>
      </c>
      <c r="C9519" s="259">
        <v>109.1292364658736</v>
      </c>
    </row>
    <row r="9520" spans="2:3" x14ac:dyDescent="0.25">
      <c r="B9520" s="260">
        <v>9457</v>
      </c>
      <c r="C9520" s="259">
        <v>137.8040386712205</v>
      </c>
    </row>
    <row r="9521" spans="2:3" x14ac:dyDescent="0.25">
      <c r="B9521" s="260">
        <v>9458</v>
      </c>
      <c r="C9521" s="259">
        <v>108.82774609399293</v>
      </c>
    </row>
    <row r="9522" spans="2:3" x14ac:dyDescent="0.25">
      <c r="B9522" s="260">
        <v>9459</v>
      </c>
      <c r="C9522" s="259">
        <v>97.039630997548471</v>
      </c>
    </row>
    <row r="9523" spans="2:3" x14ac:dyDescent="0.25">
      <c r="B9523" s="260">
        <v>9460</v>
      </c>
      <c r="C9523" s="259">
        <v>125.72503075285974</v>
      </c>
    </row>
    <row r="9524" spans="2:3" x14ac:dyDescent="0.25">
      <c r="B9524" s="260">
        <v>9461</v>
      </c>
      <c r="C9524" s="259">
        <v>132.17216052449226</v>
      </c>
    </row>
    <row r="9525" spans="2:3" x14ac:dyDescent="0.25">
      <c r="B9525" s="260">
        <v>9462</v>
      </c>
      <c r="C9525" s="259">
        <v>108.81354577745529</v>
      </c>
    </row>
    <row r="9526" spans="2:3" x14ac:dyDescent="0.25">
      <c r="B9526" s="260">
        <v>9463</v>
      </c>
      <c r="C9526" s="259">
        <v>92.41476611741848</v>
      </c>
    </row>
    <row r="9527" spans="2:3" x14ac:dyDescent="0.25">
      <c r="B9527" s="260">
        <v>9464</v>
      </c>
      <c r="C9527" s="259">
        <v>167.78162344561107</v>
      </c>
    </row>
    <row r="9528" spans="2:3" x14ac:dyDescent="0.25">
      <c r="B9528" s="260">
        <v>9465</v>
      </c>
      <c r="C9528" s="259">
        <v>130.92073721275048</v>
      </c>
    </row>
    <row r="9529" spans="2:3" x14ac:dyDescent="0.25">
      <c r="B9529" s="260">
        <v>9466</v>
      </c>
      <c r="C9529" s="259">
        <v>131.2309770088807</v>
      </c>
    </row>
    <row r="9530" spans="2:3" x14ac:dyDescent="0.25">
      <c r="B9530" s="260">
        <v>9467</v>
      </c>
      <c r="C9530" s="259">
        <v>73.490007625071485</v>
      </c>
    </row>
    <row r="9531" spans="2:3" x14ac:dyDescent="0.25">
      <c r="B9531" s="260">
        <v>9468</v>
      </c>
      <c r="C9531" s="259">
        <v>142.05694619526338</v>
      </c>
    </row>
    <row r="9532" spans="2:3" x14ac:dyDescent="0.25">
      <c r="B9532" s="260">
        <v>9469</v>
      </c>
      <c r="C9532" s="259">
        <v>119.13514228363596</v>
      </c>
    </row>
    <row r="9533" spans="2:3" x14ac:dyDescent="0.25">
      <c r="B9533" s="260">
        <v>9470</v>
      </c>
      <c r="C9533" s="259">
        <v>132.89113995833478</v>
      </c>
    </row>
    <row r="9534" spans="2:3" x14ac:dyDescent="0.25">
      <c r="B9534" s="260">
        <v>9471</v>
      </c>
      <c r="C9534" s="259">
        <v>65.295443068952181</v>
      </c>
    </row>
    <row r="9535" spans="2:3" x14ac:dyDescent="0.25">
      <c r="B9535" s="260">
        <v>9472</v>
      </c>
      <c r="C9535" s="259">
        <v>126.81481136432537</v>
      </c>
    </row>
    <row r="9536" spans="2:3" x14ac:dyDescent="0.25">
      <c r="B9536" s="260">
        <v>9473</v>
      </c>
      <c r="C9536" s="259">
        <v>165.4688244459185</v>
      </c>
    </row>
    <row r="9537" spans="2:3" x14ac:dyDescent="0.25">
      <c r="B9537" s="260">
        <v>9474</v>
      </c>
      <c r="C9537" s="259">
        <v>106.12095248512225</v>
      </c>
    </row>
    <row r="9538" spans="2:3" x14ac:dyDescent="0.25">
      <c r="B9538" s="260">
        <v>9475</v>
      </c>
      <c r="C9538" s="259">
        <v>141.22600369702334</v>
      </c>
    </row>
    <row r="9539" spans="2:3" x14ac:dyDescent="0.25">
      <c r="B9539" s="260">
        <v>9476</v>
      </c>
      <c r="C9539" s="259">
        <v>115.26711835321346</v>
      </c>
    </row>
    <row r="9540" spans="2:3" x14ac:dyDescent="0.25">
      <c r="B9540" s="260">
        <v>9477</v>
      </c>
      <c r="C9540" s="259">
        <v>111.7206839813731</v>
      </c>
    </row>
    <row r="9541" spans="2:3" x14ac:dyDescent="0.25">
      <c r="B9541" s="260">
        <v>9478</v>
      </c>
      <c r="C9541" s="259">
        <v>111.40774679710482</v>
      </c>
    </row>
    <row r="9542" spans="2:3" x14ac:dyDescent="0.25">
      <c r="B9542" s="260">
        <v>9479</v>
      </c>
      <c r="C9542" s="259">
        <v>130.41619452539555</v>
      </c>
    </row>
    <row r="9543" spans="2:3" x14ac:dyDescent="0.25">
      <c r="B9543" s="260">
        <v>9480</v>
      </c>
      <c r="C9543" s="259">
        <v>118.89843492043931</v>
      </c>
    </row>
    <row r="9544" spans="2:3" x14ac:dyDescent="0.25">
      <c r="B9544" s="260">
        <v>9481</v>
      </c>
      <c r="C9544" s="259">
        <v>116.94581750957761</v>
      </c>
    </row>
    <row r="9545" spans="2:3" x14ac:dyDescent="0.25">
      <c r="B9545" s="260">
        <v>9482</v>
      </c>
      <c r="C9545" s="259">
        <v>122.45291284840505</v>
      </c>
    </row>
    <row r="9546" spans="2:3" x14ac:dyDescent="0.25">
      <c r="B9546" s="260">
        <v>9483</v>
      </c>
      <c r="C9546" s="259">
        <v>110.40447527466873</v>
      </c>
    </row>
    <row r="9547" spans="2:3" x14ac:dyDescent="0.25">
      <c r="B9547" s="260">
        <v>9484</v>
      </c>
      <c r="C9547" s="259">
        <v>115.58088306720536</v>
      </c>
    </row>
    <row r="9548" spans="2:3" x14ac:dyDescent="0.25">
      <c r="B9548" s="260">
        <v>9485</v>
      </c>
      <c r="C9548" s="259">
        <v>142.88458025937632</v>
      </c>
    </row>
    <row r="9549" spans="2:3" x14ac:dyDescent="0.25">
      <c r="B9549" s="260">
        <v>9486</v>
      </c>
      <c r="C9549" s="259">
        <v>114.55362473850762</v>
      </c>
    </row>
    <row r="9550" spans="2:3" x14ac:dyDescent="0.25">
      <c r="B9550" s="260">
        <v>9487</v>
      </c>
      <c r="C9550" s="259">
        <v>144.75196363270658</v>
      </c>
    </row>
    <row r="9551" spans="2:3" x14ac:dyDescent="0.25">
      <c r="B9551" s="260">
        <v>9488</v>
      </c>
      <c r="C9551" s="259">
        <v>132.28055413824612</v>
      </c>
    </row>
    <row r="9552" spans="2:3" x14ac:dyDescent="0.25">
      <c r="B9552" s="260">
        <v>9489</v>
      </c>
      <c r="C9552" s="259">
        <v>134.490371894926</v>
      </c>
    </row>
    <row r="9553" spans="2:3" x14ac:dyDescent="0.25">
      <c r="B9553" s="260">
        <v>9490</v>
      </c>
      <c r="C9553" s="259">
        <v>98.50010755661684</v>
      </c>
    </row>
    <row r="9554" spans="2:3" x14ac:dyDescent="0.25">
      <c r="B9554" s="260">
        <v>9491</v>
      </c>
      <c r="C9554" s="259">
        <v>127.82544993142321</v>
      </c>
    </row>
    <row r="9555" spans="2:3" x14ac:dyDescent="0.25">
      <c r="B9555" s="260">
        <v>9492</v>
      </c>
      <c r="C9555" s="259">
        <v>162.67443407571832</v>
      </c>
    </row>
    <row r="9556" spans="2:3" x14ac:dyDescent="0.25">
      <c r="B9556" s="260">
        <v>9493</v>
      </c>
      <c r="C9556" s="259">
        <v>61.488094332832432</v>
      </c>
    </row>
    <row r="9557" spans="2:3" x14ac:dyDescent="0.25">
      <c r="B9557" s="260">
        <v>9494</v>
      </c>
      <c r="C9557" s="259">
        <v>115.42094461228038</v>
      </c>
    </row>
    <row r="9558" spans="2:3" x14ac:dyDescent="0.25">
      <c r="B9558" s="260">
        <v>9495</v>
      </c>
      <c r="C9558" s="259">
        <v>117.56593351157844</v>
      </c>
    </row>
    <row r="9559" spans="2:3" x14ac:dyDescent="0.25">
      <c r="B9559" s="260">
        <v>9496</v>
      </c>
      <c r="C9559" s="259">
        <v>135.92957427805933</v>
      </c>
    </row>
    <row r="9560" spans="2:3" x14ac:dyDescent="0.25">
      <c r="B9560" s="260">
        <v>9497</v>
      </c>
      <c r="C9560" s="259">
        <v>155.29411654244788</v>
      </c>
    </row>
    <row r="9561" spans="2:3" x14ac:dyDescent="0.25">
      <c r="B9561" s="260">
        <v>9498</v>
      </c>
      <c r="C9561" s="259">
        <v>136.37096397023984</v>
      </c>
    </row>
    <row r="9562" spans="2:3" x14ac:dyDescent="0.25">
      <c r="B9562" s="260">
        <v>9499</v>
      </c>
      <c r="C9562" s="259">
        <v>122.89098085917377</v>
      </c>
    </row>
    <row r="9563" spans="2:3" x14ac:dyDescent="0.25">
      <c r="B9563" s="260">
        <v>9500</v>
      </c>
      <c r="C9563" s="259">
        <v>115.13656123918061</v>
      </c>
    </row>
    <row r="9564" spans="2:3" x14ac:dyDescent="0.25">
      <c r="B9564" s="260">
        <v>9501</v>
      </c>
      <c r="C9564" s="259">
        <v>131.90612224241013</v>
      </c>
    </row>
    <row r="9565" spans="2:3" x14ac:dyDescent="0.25">
      <c r="B9565" s="260">
        <v>9502</v>
      </c>
      <c r="C9565" s="259">
        <v>128.32598981771088</v>
      </c>
    </row>
    <row r="9566" spans="2:3" x14ac:dyDescent="0.25">
      <c r="B9566" s="260">
        <v>9503</v>
      </c>
      <c r="C9566" s="259">
        <v>109.26858549387978</v>
      </c>
    </row>
    <row r="9567" spans="2:3" x14ac:dyDescent="0.25">
      <c r="B9567" s="260">
        <v>9504</v>
      </c>
      <c r="C9567" s="259">
        <v>163.76428827966049</v>
      </c>
    </row>
    <row r="9568" spans="2:3" x14ac:dyDescent="0.25">
      <c r="B9568" s="260">
        <v>9505</v>
      </c>
      <c r="C9568" s="259">
        <v>139.40900355821969</v>
      </c>
    </row>
    <row r="9569" spans="2:3" x14ac:dyDescent="0.25">
      <c r="B9569" s="260">
        <v>9506</v>
      </c>
      <c r="C9569" s="259">
        <v>87.464572496152968</v>
      </c>
    </row>
    <row r="9570" spans="2:3" x14ac:dyDescent="0.25">
      <c r="B9570" s="260">
        <v>9507</v>
      </c>
      <c r="C9570" s="259">
        <v>116.24909873157776</v>
      </c>
    </row>
    <row r="9571" spans="2:3" x14ac:dyDescent="0.25">
      <c r="B9571" s="260">
        <v>9508</v>
      </c>
      <c r="C9571" s="259">
        <v>126.48394009309362</v>
      </c>
    </row>
    <row r="9572" spans="2:3" x14ac:dyDescent="0.25">
      <c r="B9572" s="260">
        <v>9509</v>
      </c>
      <c r="C9572" s="259">
        <v>84.769485256616562</v>
      </c>
    </row>
    <row r="9573" spans="2:3" x14ac:dyDescent="0.25">
      <c r="B9573" s="260">
        <v>9510</v>
      </c>
      <c r="C9573" s="259">
        <v>105.96542715441299</v>
      </c>
    </row>
    <row r="9574" spans="2:3" x14ac:dyDescent="0.25">
      <c r="B9574" s="260">
        <v>9511</v>
      </c>
      <c r="C9574" s="259">
        <v>102.87189819807736</v>
      </c>
    </row>
    <row r="9575" spans="2:3" x14ac:dyDescent="0.25">
      <c r="B9575" s="260">
        <v>9512</v>
      </c>
      <c r="C9575" s="259">
        <v>81.125733270910217</v>
      </c>
    </row>
    <row r="9576" spans="2:3" x14ac:dyDescent="0.25">
      <c r="B9576" s="260">
        <v>9513</v>
      </c>
      <c r="C9576" s="259">
        <v>118.91256172939502</v>
      </c>
    </row>
    <row r="9577" spans="2:3" x14ac:dyDescent="0.25">
      <c r="B9577" s="260">
        <v>9514</v>
      </c>
      <c r="C9577" s="259">
        <v>103.56082071219861</v>
      </c>
    </row>
    <row r="9578" spans="2:3" x14ac:dyDescent="0.25">
      <c r="B9578" s="260">
        <v>9515</v>
      </c>
      <c r="C9578" s="259">
        <v>79.679941033639466</v>
      </c>
    </row>
    <row r="9579" spans="2:3" x14ac:dyDescent="0.25">
      <c r="B9579" s="260">
        <v>9516</v>
      </c>
      <c r="C9579" s="259">
        <v>163.42452975667214</v>
      </c>
    </row>
    <row r="9580" spans="2:3" x14ac:dyDescent="0.25">
      <c r="B9580" s="260">
        <v>9517</v>
      </c>
      <c r="C9580" s="259">
        <v>94.978155322736271</v>
      </c>
    </row>
    <row r="9581" spans="2:3" x14ac:dyDescent="0.25">
      <c r="B9581" s="260">
        <v>9518</v>
      </c>
      <c r="C9581" s="259">
        <v>109.35251789760493</v>
      </c>
    </row>
    <row r="9582" spans="2:3" x14ac:dyDescent="0.25">
      <c r="B9582" s="260">
        <v>9519</v>
      </c>
      <c r="C9582" s="259">
        <v>94.448231236716083</v>
      </c>
    </row>
    <row r="9583" spans="2:3" x14ac:dyDescent="0.25">
      <c r="B9583" s="260">
        <v>9520</v>
      </c>
      <c r="C9583" s="259">
        <v>92.109727700115315</v>
      </c>
    </row>
    <row r="9584" spans="2:3" x14ac:dyDescent="0.25">
      <c r="B9584" s="260">
        <v>9521</v>
      </c>
      <c r="C9584" s="259">
        <v>166.99296879194691</v>
      </c>
    </row>
    <row r="9585" spans="2:3" x14ac:dyDescent="0.25">
      <c r="B9585" s="260">
        <v>9522</v>
      </c>
      <c r="C9585" s="259">
        <v>146.73300350661398</v>
      </c>
    </row>
    <row r="9586" spans="2:3" x14ac:dyDescent="0.25">
      <c r="B9586" s="260">
        <v>9523</v>
      </c>
      <c r="C9586" s="259">
        <v>136.90785387580166</v>
      </c>
    </row>
    <row r="9587" spans="2:3" x14ac:dyDescent="0.25">
      <c r="B9587" s="260">
        <v>9524</v>
      </c>
      <c r="C9587" s="259">
        <v>141.39083198856682</v>
      </c>
    </row>
    <row r="9588" spans="2:3" x14ac:dyDescent="0.25">
      <c r="B9588" s="260">
        <v>9525</v>
      </c>
      <c r="C9588" s="259">
        <v>117.67336976921787</v>
      </c>
    </row>
    <row r="9589" spans="2:3" x14ac:dyDescent="0.25">
      <c r="B9589" s="260">
        <v>9526</v>
      </c>
      <c r="C9589" s="259">
        <v>108.99149319297746</v>
      </c>
    </row>
    <row r="9590" spans="2:3" x14ac:dyDescent="0.25">
      <c r="B9590" s="260">
        <v>9527</v>
      </c>
      <c r="C9590" s="259">
        <v>117.71012181220377</v>
      </c>
    </row>
    <row r="9591" spans="2:3" x14ac:dyDescent="0.25">
      <c r="B9591" s="260">
        <v>9528</v>
      </c>
      <c r="C9591" s="259">
        <v>101.95365029329577</v>
      </c>
    </row>
    <row r="9592" spans="2:3" x14ac:dyDescent="0.25">
      <c r="B9592" s="260">
        <v>9529</v>
      </c>
      <c r="C9592" s="259">
        <v>163.61326455738174</v>
      </c>
    </row>
    <row r="9593" spans="2:3" x14ac:dyDescent="0.25">
      <c r="B9593" s="260">
        <v>9530</v>
      </c>
      <c r="C9593" s="259">
        <v>144.44376639170923</v>
      </c>
    </row>
    <row r="9594" spans="2:3" x14ac:dyDescent="0.25">
      <c r="B9594" s="260">
        <v>9531</v>
      </c>
      <c r="C9594" s="259">
        <v>129.71431665034569</v>
      </c>
    </row>
    <row r="9595" spans="2:3" x14ac:dyDescent="0.25">
      <c r="B9595" s="260">
        <v>9532</v>
      </c>
      <c r="C9595" s="259">
        <v>97.064907618800376</v>
      </c>
    </row>
    <row r="9596" spans="2:3" x14ac:dyDescent="0.25">
      <c r="B9596" s="260">
        <v>9533</v>
      </c>
      <c r="C9596" s="259">
        <v>88.715578599861885</v>
      </c>
    </row>
    <row r="9597" spans="2:3" x14ac:dyDescent="0.25">
      <c r="B9597" s="260">
        <v>9534</v>
      </c>
      <c r="C9597" s="259">
        <v>144.78744352560693</v>
      </c>
    </row>
    <row r="9598" spans="2:3" x14ac:dyDescent="0.25">
      <c r="B9598" s="260">
        <v>9535</v>
      </c>
      <c r="C9598" s="259">
        <v>58.965244449605251</v>
      </c>
    </row>
    <row r="9599" spans="2:3" x14ac:dyDescent="0.25">
      <c r="B9599" s="260">
        <v>9536</v>
      </c>
      <c r="C9599" s="259">
        <v>162.23865864009178</v>
      </c>
    </row>
    <row r="9600" spans="2:3" x14ac:dyDescent="0.25">
      <c r="B9600" s="260">
        <v>9537</v>
      </c>
      <c r="C9600" s="259">
        <v>97.956810818176791</v>
      </c>
    </row>
    <row r="9601" spans="2:3" x14ac:dyDescent="0.25">
      <c r="B9601" s="260">
        <v>9538</v>
      </c>
      <c r="C9601" s="259">
        <v>140.17187167686842</v>
      </c>
    </row>
    <row r="9602" spans="2:3" x14ac:dyDescent="0.25">
      <c r="B9602" s="260">
        <v>9539</v>
      </c>
      <c r="C9602" s="259">
        <v>115.37384909597891</v>
      </c>
    </row>
    <row r="9603" spans="2:3" x14ac:dyDescent="0.25">
      <c r="B9603" s="260">
        <v>9540</v>
      </c>
      <c r="C9603" s="259">
        <v>126.47727742586385</v>
      </c>
    </row>
    <row r="9604" spans="2:3" x14ac:dyDescent="0.25">
      <c r="B9604" s="260">
        <v>9541</v>
      </c>
      <c r="C9604" s="259">
        <v>136.76059049193657</v>
      </c>
    </row>
    <row r="9605" spans="2:3" x14ac:dyDescent="0.25">
      <c r="B9605" s="260">
        <v>9542</v>
      </c>
      <c r="C9605" s="259">
        <v>92.23212803962403</v>
      </c>
    </row>
    <row r="9606" spans="2:3" x14ac:dyDescent="0.25">
      <c r="B9606" s="260">
        <v>9543</v>
      </c>
      <c r="C9606" s="259">
        <v>80.052892772247901</v>
      </c>
    </row>
    <row r="9607" spans="2:3" x14ac:dyDescent="0.25">
      <c r="B9607" s="260">
        <v>9544</v>
      </c>
      <c r="C9607" s="259">
        <v>123.06625668595041</v>
      </c>
    </row>
    <row r="9608" spans="2:3" x14ac:dyDescent="0.25">
      <c r="B9608" s="260">
        <v>9545</v>
      </c>
      <c r="C9608" s="259">
        <v>65.218115115987757</v>
      </c>
    </row>
    <row r="9609" spans="2:3" x14ac:dyDescent="0.25">
      <c r="B9609" s="260">
        <v>9546</v>
      </c>
      <c r="C9609" s="259">
        <v>96.704808360513553</v>
      </c>
    </row>
    <row r="9610" spans="2:3" x14ac:dyDescent="0.25">
      <c r="B9610" s="260">
        <v>9547</v>
      </c>
      <c r="C9610" s="259">
        <v>124.32164563644812</v>
      </c>
    </row>
    <row r="9611" spans="2:3" x14ac:dyDescent="0.25">
      <c r="B9611" s="260">
        <v>9548</v>
      </c>
      <c r="C9611" s="259">
        <v>146.39926180358856</v>
      </c>
    </row>
    <row r="9612" spans="2:3" x14ac:dyDescent="0.25">
      <c r="B9612" s="260">
        <v>9549</v>
      </c>
      <c r="C9612" s="259">
        <v>161.54244760837511</v>
      </c>
    </row>
    <row r="9613" spans="2:3" x14ac:dyDescent="0.25">
      <c r="B9613" s="260">
        <v>9550</v>
      </c>
      <c r="C9613" s="259">
        <v>98.304859271330514</v>
      </c>
    </row>
    <row r="9614" spans="2:3" x14ac:dyDescent="0.25">
      <c r="B9614" s="260">
        <v>9551</v>
      </c>
      <c r="C9614" s="259">
        <v>112.92220818029547</v>
      </c>
    </row>
    <row r="9615" spans="2:3" x14ac:dyDescent="0.25">
      <c r="B9615" s="260">
        <v>9552</v>
      </c>
      <c r="C9615" s="259">
        <v>108.54319757035094</v>
      </c>
    </row>
    <row r="9616" spans="2:3" x14ac:dyDescent="0.25">
      <c r="B9616" s="260">
        <v>9553</v>
      </c>
      <c r="C9616" s="259">
        <v>84.52406444872409</v>
      </c>
    </row>
    <row r="9617" spans="2:3" x14ac:dyDescent="0.25">
      <c r="B9617" s="260">
        <v>9554</v>
      </c>
      <c r="C9617" s="259">
        <v>135.39296233524055</v>
      </c>
    </row>
    <row r="9618" spans="2:3" x14ac:dyDescent="0.25">
      <c r="B9618" s="260">
        <v>9555</v>
      </c>
      <c r="C9618" s="259">
        <v>122.7701721367566</v>
      </c>
    </row>
    <row r="9619" spans="2:3" x14ac:dyDescent="0.25">
      <c r="B9619" s="260">
        <v>9556</v>
      </c>
      <c r="C9619" s="259">
        <v>138.88224829372027</v>
      </c>
    </row>
    <row r="9620" spans="2:3" x14ac:dyDescent="0.25">
      <c r="B9620" s="260">
        <v>9557</v>
      </c>
      <c r="C9620" s="259">
        <v>123.45974762491979</v>
      </c>
    </row>
    <row r="9621" spans="2:3" x14ac:dyDescent="0.25">
      <c r="B9621" s="260">
        <v>9558</v>
      </c>
      <c r="C9621" s="259">
        <v>113.5861051475007</v>
      </c>
    </row>
    <row r="9622" spans="2:3" x14ac:dyDescent="0.25">
      <c r="B9622" s="260">
        <v>9559</v>
      </c>
      <c r="C9622" s="259">
        <v>90.652303896716234</v>
      </c>
    </row>
    <row r="9623" spans="2:3" x14ac:dyDescent="0.25">
      <c r="B9623" s="260">
        <v>9560</v>
      </c>
      <c r="C9623" s="259">
        <v>132.17848285257097</v>
      </c>
    </row>
    <row r="9624" spans="2:3" x14ac:dyDescent="0.25">
      <c r="B9624" s="260">
        <v>9561</v>
      </c>
      <c r="C9624" s="259">
        <v>126.55830036721989</v>
      </c>
    </row>
    <row r="9625" spans="2:3" x14ac:dyDescent="0.25">
      <c r="B9625" s="260">
        <v>9562</v>
      </c>
      <c r="C9625" s="259">
        <v>142.41876731223462</v>
      </c>
    </row>
    <row r="9626" spans="2:3" x14ac:dyDescent="0.25">
      <c r="B9626" s="260">
        <v>9563</v>
      </c>
      <c r="C9626" s="259">
        <v>136.23451629969233</v>
      </c>
    </row>
    <row r="9627" spans="2:3" x14ac:dyDescent="0.25">
      <c r="B9627" s="260">
        <v>9564</v>
      </c>
      <c r="C9627" s="259">
        <v>108.2250220331556</v>
      </c>
    </row>
    <row r="9628" spans="2:3" x14ac:dyDescent="0.25">
      <c r="B9628" s="260">
        <v>9565</v>
      </c>
      <c r="C9628" s="259">
        <v>115.73813471546393</v>
      </c>
    </row>
    <row r="9629" spans="2:3" x14ac:dyDescent="0.25">
      <c r="B9629" s="260">
        <v>9566</v>
      </c>
      <c r="C9629" s="259">
        <v>129.37898801063528</v>
      </c>
    </row>
    <row r="9630" spans="2:3" x14ac:dyDescent="0.25">
      <c r="B9630" s="260">
        <v>9567</v>
      </c>
      <c r="C9630" s="259">
        <v>128.32801267313727</v>
      </c>
    </row>
    <row r="9631" spans="2:3" x14ac:dyDescent="0.25">
      <c r="B9631" s="260">
        <v>9568</v>
      </c>
      <c r="C9631" s="259">
        <v>142.55725287253492</v>
      </c>
    </row>
    <row r="9632" spans="2:3" x14ac:dyDescent="0.25">
      <c r="B9632" s="260">
        <v>9569</v>
      </c>
      <c r="C9632" s="259">
        <v>178.46321442136195</v>
      </c>
    </row>
    <row r="9633" spans="2:3" x14ac:dyDescent="0.25">
      <c r="B9633" s="260">
        <v>9570</v>
      </c>
      <c r="C9633" s="259">
        <v>109.96462584236716</v>
      </c>
    </row>
    <row r="9634" spans="2:3" x14ac:dyDescent="0.25">
      <c r="B9634" s="260">
        <v>9571</v>
      </c>
      <c r="C9634" s="259">
        <v>171.89847478778805</v>
      </c>
    </row>
    <row r="9635" spans="2:3" x14ac:dyDescent="0.25">
      <c r="B9635" s="260">
        <v>9572</v>
      </c>
      <c r="C9635" s="259">
        <v>156.2625511118523</v>
      </c>
    </row>
    <row r="9636" spans="2:3" x14ac:dyDescent="0.25">
      <c r="B9636" s="260">
        <v>9573</v>
      </c>
      <c r="C9636" s="259">
        <v>102.50868293230468</v>
      </c>
    </row>
    <row r="9637" spans="2:3" x14ac:dyDescent="0.25">
      <c r="B9637" s="260">
        <v>9574</v>
      </c>
      <c r="C9637" s="259">
        <v>142.35920061744486</v>
      </c>
    </row>
    <row r="9638" spans="2:3" x14ac:dyDescent="0.25">
      <c r="B9638" s="260">
        <v>9575</v>
      </c>
      <c r="C9638" s="259">
        <v>95.750541993121431</v>
      </c>
    </row>
    <row r="9639" spans="2:3" x14ac:dyDescent="0.25">
      <c r="B9639" s="260">
        <v>9576</v>
      </c>
      <c r="C9639" s="259">
        <v>84.023491943357953</v>
      </c>
    </row>
    <row r="9640" spans="2:3" x14ac:dyDescent="0.25">
      <c r="B9640" s="260">
        <v>9577</v>
      </c>
      <c r="C9640" s="259">
        <v>128.50720589258253</v>
      </c>
    </row>
    <row r="9641" spans="2:3" x14ac:dyDescent="0.25">
      <c r="B9641" s="260">
        <v>9578</v>
      </c>
      <c r="C9641" s="259">
        <v>114.42489063588593</v>
      </c>
    </row>
    <row r="9642" spans="2:3" x14ac:dyDescent="0.25">
      <c r="B9642" s="260">
        <v>9579</v>
      </c>
      <c r="C9642" s="259">
        <v>104.65386096099746</v>
      </c>
    </row>
    <row r="9643" spans="2:3" x14ac:dyDescent="0.25">
      <c r="B9643" s="260">
        <v>9580</v>
      </c>
      <c r="C9643" s="259">
        <v>101.56880946700636</v>
      </c>
    </row>
    <row r="9644" spans="2:3" x14ac:dyDescent="0.25">
      <c r="B9644" s="260">
        <v>9581</v>
      </c>
      <c r="C9644" s="259">
        <v>123.72112268367205</v>
      </c>
    </row>
    <row r="9645" spans="2:3" x14ac:dyDescent="0.25">
      <c r="B9645" s="260">
        <v>9582</v>
      </c>
      <c r="C9645" s="259">
        <v>85.0896591353509</v>
      </c>
    </row>
    <row r="9646" spans="2:3" x14ac:dyDescent="0.25">
      <c r="B9646" s="260">
        <v>9583</v>
      </c>
      <c r="C9646" s="259">
        <v>140.13438396405044</v>
      </c>
    </row>
    <row r="9647" spans="2:3" x14ac:dyDescent="0.25">
      <c r="B9647" s="260">
        <v>9584</v>
      </c>
      <c r="C9647" s="259">
        <v>86.02077544460353</v>
      </c>
    </row>
    <row r="9648" spans="2:3" x14ac:dyDescent="0.25">
      <c r="B9648" s="260">
        <v>9585</v>
      </c>
      <c r="C9648" s="259">
        <v>121.62348771520547</v>
      </c>
    </row>
    <row r="9649" spans="2:3" x14ac:dyDescent="0.25">
      <c r="B9649" s="260">
        <v>9586</v>
      </c>
      <c r="C9649" s="259">
        <v>123.95248260482991</v>
      </c>
    </row>
    <row r="9650" spans="2:3" x14ac:dyDescent="0.25">
      <c r="B9650" s="260">
        <v>9587</v>
      </c>
      <c r="C9650" s="259">
        <v>112.0469359378308</v>
      </c>
    </row>
    <row r="9651" spans="2:3" x14ac:dyDescent="0.25">
      <c r="B9651" s="260">
        <v>9588</v>
      </c>
      <c r="C9651" s="259">
        <v>94.184900657137959</v>
      </c>
    </row>
    <row r="9652" spans="2:3" x14ac:dyDescent="0.25">
      <c r="B9652" s="260">
        <v>9589</v>
      </c>
      <c r="C9652" s="259">
        <v>148.38639455095333</v>
      </c>
    </row>
    <row r="9653" spans="2:3" x14ac:dyDescent="0.25">
      <c r="B9653" s="260">
        <v>9590</v>
      </c>
      <c r="C9653" s="259">
        <v>174.83268881364685</v>
      </c>
    </row>
    <row r="9654" spans="2:3" x14ac:dyDescent="0.25">
      <c r="B9654" s="260">
        <v>9591</v>
      </c>
      <c r="C9654" s="259">
        <v>85.546275186992489</v>
      </c>
    </row>
    <row r="9655" spans="2:3" x14ac:dyDescent="0.25">
      <c r="B9655" s="260">
        <v>9592</v>
      </c>
      <c r="C9655" s="259">
        <v>133.5386061796907</v>
      </c>
    </row>
    <row r="9656" spans="2:3" x14ac:dyDescent="0.25">
      <c r="B9656" s="260">
        <v>9593</v>
      </c>
      <c r="C9656" s="259">
        <v>149.26648516447827</v>
      </c>
    </row>
    <row r="9657" spans="2:3" x14ac:dyDescent="0.25">
      <c r="B9657" s="260">
        <v>9594</v>
      </c>
      <c r="C9657" s="259">
        <v>133.53256363545788</v>
      </c>
    </row>
    <row r="9658" spans="2:3" x14ac:dyDescent="0.25">
      <c r="B9658" s="260">
        <v>9595</v>
      </c>
      <c r="C9658" s="259">
        <v>102.48652312383054</v>
      </c>
    </row>
    <row r="9659" spans="2:3" x14ac:dyDescent="0.25">
      <c r="B9659" s="260">
        <v>9596</v>
      </c>
      <c r="C9659" s="259">
        <v>133.15288879429863</v>
      </c>
    </row>
    <row r="9660" spans="2:3" x14ac:dyDescent="0.25">
      <c r="B9660" s="260">
        <v>9597</v>
      </c>
      <c r="C9660" s="259">
        <v>145.18038670774018</v>
      </c>
    </row>
    <row r="9661" spans="2:3" x14ac:dyDescent="0.25">
      <c r="B9661" s="260">
        <v>9598</v>
      </c>
      <c r="C9661" s="259">
        <v>101.79317834077821</v>
      </c>
    </row>
    <row r="9662" spans="2:3" x14ac:dyDescent="0.25">
      <c r="B9662" s="260">
        <v>9599</v>
      </c>
      <c r="C9662" s="259">
        <v>123.43494265798972</v>
      </c>
    </row>
    <row r="9663" spans="2:3" x14ac:dyDescent="0.25">
      <c r="B9663" s="260">
        <v>9600</v>
      </c>
      <c r="C9663" s="259">
        <v>116.64165600441861</v>
      </c>
    </row>
    <row r="9664" spans="2:3" x14ac:dyDescent="0.25">
      <c r="B9664" s="260">
        <v>9601</v>
      </c>
      <c r="C9664" s="259">
        <v>126.98933085326571</v>
      </c>
    </row>
    <row r="9665" spans="2:3" x14ac:dyDescent="0.25">
      <c r="B9665" s="260">
        <v>9602</v>
      </c>
      <c r="C9665" s="259">
        <v>63.906506991600871</v>
      </c>
    </row>
    <row r="9666" spans="2:3" x14ac:dyDescent="0.25">
      <c r="B9666" s="260">
        <v>9603</v>
      </c>
      <c r="C9666" s="259">
        <v>93.809115469666892</v>
      </c>
    </row>
    <row r="9667" spans="2:3" x14ac:dyDescent="0.25">
      <c r="B9667" s="260">
        <v>9604</v>
      </c>
      <c r="C9667" s="259">
        <v>100.67453249418244</v>
      </c>
    </row>
    <row r="9668" spans="2:3" x14ac:dyDescent="0.25">
      <c r="B9668" s="260">
        <v>9605</v>
      </c>
      <c r="C9668" s="259">
        <v>166.25421387744379</v>
      </c>
    </row>
    <row r="9669" spans="2:3" x14ac:dyDescent="0.25">
      <c r="B9669" s="260">
        <v>9606</v>
      </c>
      <c r="C9669" s="259">
        <v>110.72543418908788</v>
      </c>
    </row>
    <row r="9670" spans="2:3" x14ac:dyDescent="0.25">
      <c r="B9670" s="260">
        <v>9607</v>
      </c>
      <c r="C9670" s="259">
        <v>114.57501772409275</v>
      </c>
    </row>
    <row r="9671" spans="2:3" x14ac:dyDescent="0.25">
      <c r="B9671" s="260">
        <v>9608</v>
      </c>
      <c r="C9671" s="259">
        <v>160.22232542486631</v>
      </c>
    </row>
    <row r="9672" spans="2:3" x14ac:dyDescent="0.25">
      <c r="B9672" s="260">
        <v>9609</v>
      </c>
      <c r="C9672" s="259">
        <v>143.38017592634111</v>
      </c>
    </row>
    <row r="9673" spans="2:3" x14ac:dyDescent="0.25">
      <c r="B9673" s="260">
        <v>9610</v>
      </c>
      <c r="C9673" s="259">
        <v>109.5705588571939</v>
      </c>
    </row>
    <row r="9674" spans="2:3" x14ac:dyDescent="0.25">
      <c r="B9674" s="260">
        <v>9611</v>
      </c>
      <c r="C9674" s="259">
        <v>113.95366413432752</v>
      </c>
    </row>
    <row r="9675" spans="2:3" x14ac:dyDescent="0.25">
      <c r="B9675" s="260">
        <v>9612</v>
      </c>
      <c r="C9675" s="259">
        <v>92.404289980395902</v>
      </c>
    </row>
    <row r="9676" spans="2:3" x14ac:dyDescent="0.25">
      <c r="B9676" s="260">
        <v>9613</v>
      </c>
      <c r="C9676" s="259">
        <v>110.59333830037352</v>
      </c>
    </row>
    <row r="9677" spans="2:3" x14ac:dyDescent="0.25">
      <c r="B9677" s="260">
        <v>9614</v>
      </c>
      <c r="C9677" s="259">
        <v>153.32268857579726</v>
      </c>
    </row>
    <row r="9678" spans="2:3" x14ac:dyDescent="0.25">
      <c r="B9678" s="260">
        <v>9615</v>
      </c>
      <c r="C9678" s="259">
        <v>110.42867215248269</v>
      </c>
    </row>
    <row r="9679" spans="2:3" x14ac:dyDescent="0.25">
      <c r="B9679" s="260">
        <v>9616</v>
      </c>
      <c r="C9679" s="259">
        <v>127.74208456305723</v>
      </c>
    </row>
    <row r="9680" spans="2:3" x14ac:dyDescent="0.25">
      <c r="B9680" s="260">
        <v>9617</v>
      </c>
      <c r="C9680" s="259">
        <v>126.05853284534741</v>
      </c>
    </row>
    <row r="9681" spans="2:3" x14ac:dyDescent="0.25">
      <c r="B9681" s="260">
        <v>9618</v>
      </c>
      <c r="C9681" s="259">
        <v>124.19996967610544</v>
      </c>
    </row>
    <row r="9682" spans="2:3" x14ac:dyDescent="0.25">
      <c r="B9682" s="260">
        <v>9619</v>
      </c>
      <c r="C9682" s="259">
        <v>94.346350731194079</v>
      </c>
    </row>
    <row r="9683" spans="2:3" x14ac:dyDescent="0.25">
      <c r="B9683" s="260">
        <v>9620</v>
      </c>
      <c r="C9683" s="259">
        <v>119.48551134673572</v>
      </c>
    </row>
    <row r="9684" spans="2:3" x14ac:dyDescent="0.25">
      <c r="B9684" s="260">
        <v>9621</v>
      </c>
      <c r="C9684" s="259">
        <v>103.39994732605348</v>
      </c>
    </row>
    <row r="9685" spans="2:3" x14ac:dyDescent="0.25">
      <c r="B9685" s="260">
        <v>9622</v>
      </c>
      <c r="C9685" s="259">
        <v>150.79885427660247</v>
      </c>
    </row>
    <row r="9686" spans="2:3" x14ac:dyDescent="0.25">
      <c r="B9686" s="260">
        <v>9623</v>
      </c>
      <c r="C9686" s="259">
        <v>177.36987142083078</v>
      </c>
    </row>
    <row r="9687" spans="2:3" x14ac:dyDescent="0.25">
      <c r="B9687" s="260">
        <v>9624</v>
      </c>
      <c r="C9687" s="259">
        <v>88.432024043910431</v>
      </c>
    </row>
    <row r="9688" spans="2:3" x14ac:dyDescent="0.25">
      <c r="B9688" s="260">
        <v>9625</v>
      </c>
      <c r="C9688" s="259">
        <v>97.176385683592372</v>
      </c>
    </row>
    <row r="9689" spans="2:3" x14ac:dyDescent="0.25">
      <c r="B9689" s="260">
        <v>9626</v>
      </c>
      <c r="C9689" s="259">
        <v>121.65755201621585</v>
      </c>
    </row>
    <row r="9690" spans="2:3" x14ac:dyDescent="0.25">
      <c r="B9690" s="260">
        <v>9627</v>
      </c>
      <c r="C9690" s="259">
        <v>96.441381200850913</v>
      </c>
    </row>
    <row r="9691" spans="2:3" x14ac:dyDescent="0.25">
      <c r="B9691" s="260">
        <v>9628</v>
      </c>
      <c r="C9691" s="259">
        <v>162.97744352281097</v>
      </c>
    </row>
    <row r="9692" spans="2:3" x14ac:dyDescent="0.25">
      <c r="B9692" s="260">
        <v>9629</v>
      </c>
      <c r="C9692" s="259">
        <v>46.586918214376965</v>
      </c>
    </row>
    <row r="9693" spans="2:3" x14ac:dyDescent="0.25">
      <c r="B9693" s="260">
        <v>9630</v>
      </c>
      <c r="C9693" s="259">
        <v>135.90964477707121</v>
      </c>
    </row>
    <row r="9694" spans="2:3" x14ac:dyDescent="0.25">
      <c r="B9694" s="260">
        <v>9631</v>
      </c>
      <c r="C9694" s="259">
        <v>109.24345157566847</v>
      </c>
    </row>
    <row r="9695" spans="2:3" x14ac:dyDescent="0.25">
      <c r="B9695" s="260">
        <v>9632</v>
      </c>
      <c r="C9695" s="259">
        <v>132.62392699012852</v>
      </c>
    </row>
    <row r="9696" spans="2:3" x14ac:dyDescent="0.25">
      <c r="B9696" s="260">
        <v>9633</v>
      </c>
      <c r="C9696" s="259">
        <v>139.1875808850738</v>
      </c>
    </row>
    <row r="9697" spans="2:3" x14ac:dyDescent="0.25">
      <c r="B9697" s="260">
        <v>9634</v>
      </c>
      <c r="C9697" s="259">
        <v>112.06432665353604</v>
      </c>
    </row>
    <row r="9698" spans="2:3" x14ac:dyDescent="0.25">
      <c r="B9698" s="260">
        <v>9635</v>
      </c>
      <c r="C9698" s="259">
        <v>87.663532099236718</v>
      </c>
    </row>
    <row r="9699" spans="2:3" x14ac:dyDescent="0.25">
      <c r="B9699" s="260">
        <v>9636</v>
      </c>
      <c r="C9699" s="259">
        <v>95.781369570893503</v>
      </c>
    </row>
    <row r="9700" spans="2:3" x14ac:dyDescent="0.25">
      <c r="B9700" s="260">
        <v>9637</v>
      </c>
      <c r="C9700" s="259">
        <v>123.42030053380235</v>
      </c>
    </row>
    <row r="9701" spans="2:3" x14ac:dyDescent="0.25">
      <c r="B9701" s="260">
        <v>9638</v>
      </c>
      <c r="C9701" s="259">
        <v>108.13892334288806</v>
      </c>
    </row>
    <row r="9702" spans="2:3" x14ac:dyDescent="0.25">
      <c r="B9702" s="260">
        <v>9639</v>
      </c>
      <c r="C9702" s="259">
        <v>140.70616103628527</v>
      </c>
    </row>
    <row r="9703" spans="2:3" x14ac:dyDescent="0.25">
      <c r="B9703" s="260">
        <v>9640</v>
      </c>
      <c r="C9703" s="259">
        <v>101.41249423590946</v>
      </c>
    </row>
    <row r="9704" spans="2:3" x14ac:dyDescent="0.25">
      <c r="B9704" s="260">
        <v>9641</v>
      </c>
      <c r="C9704" s="259">
        <v>127.16541718169695</v>
      </c>
    </row>
    <row r="9705" spans="2:3" x14ac:dyDescent="0.25">
      <c r="B9705" s="260">
        <v>9642</v>
      </c>
      <c r="C9705" s="259">
        <v>123.85324917447866</v>
      </c>
    </row>
    <row r="9706" spans="2:3" x14ac:dyDescent="0.25">
      <c r="B9706" s="260">
        <v>9643</v>
      </c>
      <c r="C9706" s="259">
        <v>115.70465167396156</v>
      </c>
    </row>
    <row r="9707" spans="2:3" x14ac:dyDescent="0.25">
      <c r="B9707" s="260">
        <v>9644</v>
      </c>
      <c r="C9707" s="259">
        <v>123.25361150490703</v>
      </c>
    </row>
    <row r="9708" spans="2:3" x14ac:dyDescent="0.25">
      <c r="B9708" s="260">
        <v>9645</v>
      </c>
      <c r="C9708" s="259">
        <v>120.96173609005182</v>
      </c>
    </row>
    <row r="9709" spans="2:3" x14ac:dyDescent="0.25">
      <c r="B9709" s="260">
        <v>9646</v>
      </c>
      <c r="C9709" s="259">
        <v>123.98781163959455</v>
      </c>
    </row>
    <row r="9710" spans="2:3" x14ac:dyDescent="0.25">
      <c r="B9710" s="260">
        <v>9647</v>
      </c>
      <c r="C9710" s="259">
        <v>80.048439779381454</v>
      </c>
    </row>
    <row r="9711" spans="2:3" x14ac:dyDescent="0.25">
      <c r="B9711" s="260">
        <v>9648</v>
      </c>
      <c r="C9711" s="259">
        <v>133.5525205849068</v>
      </c>
    </row>
    <row r="9712" spans="2:3" x14ac:dyDescent="0.25">
      <c r="B9712" s="260">
        <v>9649</v>
      </c>
      <c r="C9712" s="259">
        <v>130.02210596794617</v>
      </c>
    </row>
    <row r="9713" spans="2:3" x14ac:dyDescent="0.25">
      <c r="B9713" s="260">
        <v>9650</v>
      </c>
      <c r="C9713" s="259">
        <v>93.413253435894831</v>
      </c>
    </row>
    <row r="9714" spans="2:3" x14ac:dyDescent="0.25">
      <c r="B9714" s="260">
        <v>9651</v>
      </c>
      <c r="C9714" s="259">
        <v>139.09435178872073</v>
      </c>
    </row>
    <row r="9715" spans="2:3" x14ac:dyDescent="0.25">
      <c r="B9715" s="260">
        <v>9652</v>
      </c>
      <c r="C9715" s="259">
        <v>124.21631554305014</v>
      </c>
    </row>
    <row r="9716" spans="2:3" x14ac:dyDescent="0.25">
      <c r="B9716" s="260">
        <v>9653</v>
      </c>
      <c r="C9716" s="259">
        <v>163.39588368724361</v>
      </c>
    </row>
    <row r="9717" spans="2:3" x14ac:dyDescent="0.25">
      <c r="B9717" s="260">
        <v>9654</v>
      </c>
      <c r="C9717" s="259">
        <v>107.47942700768719</v>
      </c>
    </row>
    <row r="9718" spans="2:3" x14ac:dyDescent="0.25">
      <c r="B9718" s="260">
        <v>9655</v>
      </c>
      <c r="C9718" s="259">
        <v>125.92286400077512</v>
      </c>
    </row>
    <row r="9719" spans="2:3" x14ac:dyDescent="0.25">
      <c r="B9719" s="260">
        <v>9656</v>
      </c>
      <c r="C9719" s="259">
        <v>79.511021240323487</v>
      </c>
    </row>
    <row r="9720" spans="2:3" x14ac:dyDescent="0.25">
      <c r="B9720" s="260">
        <v>9657</v>
      </c>
      <c r="C9720" s="259">
        <v>127.70956732750068</v>
      </c>
    </row>
    <row r="9721" spans="2:3" x14ac:dyDescent="0.25">
      <c r="B9721" s="260">
        <v>9658</v>
      </c>
      <c r="C9721" s="259">
        <v>115.17446270912966</v>
      </c>
    </row>
    <row r="9722" spans="2:3" x14ac:dyDescent="0.25">
      <c r="B9722" s="260">
        <v>9659</v>
      </c>
      <c r="C9722" s="259">
        <v>94.028818902192626</v>
      </c>
    </row>
    <row r="9723" spans="2:3" x14ac:dyDescent="0.25">
      <c r="B9723" s="260">
        <v>9660</v>
      </c>
      <c r="C9723" s="259">
        <v>100.43162905225705</v>
      </c>
    </row>
    <row r="9724" spans="2:3" x14ac:dyDescent="0.25">
      <c r="B9724" s="260">
        <v>9661</v>
      </c>
      <c r="C9724" s="259">
        <v>97.378076299323922</v>
      </c>
    </row>
    <row r="9725" spans="2:3" x14ac:dyDescent="0.25">
      <c r="B9725" s="260">
        <v>9662</v>
      </c>
      <c r="C9725" s="259">
        <v>128.99916568214357</v>
      </c>
    </row>
    <row r="9726" spans="2:3" x14ac:dyDescent="0.25">
      <c r="B9726" s="260">
        <v>9663</v>
      </c>
      <c r="C9726" s="259">
        <v>113.75496663608976</v>
      </c>
    </row>
    <row r="9727" spans="2:3" x14ac:dyDescent="0.25">
      <c r="B9727" s="260">
        <v>9664</v>
      </c>
      <c r="C9727" s="259">
        <v>93.799058351347981</v>
      </c>
    </row>
    <row r="9728" spans="2:3" x14ac:dyDescent="0.25">
      <c r="B9728" s="260">
        <v>9665</v>
      </c>
      <c r="C9728" s="259">
        <v>114.71230308660938</v>
      </c>
    </row>
    <row r="9729" spans="2:3" x14ac:dyDescent="0.25">
      <c r="B9729" s="260">
        <v>9666</v>
      </c>
      <c r="C9729" s="259">
        <v>142.28818280308627</v>
      </c>
    </row>
    <row r="9730" spans="2:3" x14ac:dyDescent="0.25">
      <c r="B9730" s="260">
        <v>9667</v>
      </c>
      <c r="C9730" s="259">
        <v>146.40222755787198</v>
      </c>
    </row>
    <row r="9731" spans="2:3" x14ac:dyDescent="0.25">
      <c r="B9731" s="260">
        <v>9668</v>
      </c>
      <c r="C9731" s="259">
        <v>135.96322641596569</v>
      </c>
    </row>
    <row r="9732" spans="2:3" x14ac:dyDescent="0.25">
      <c r="B9732" s="260">
        <v>9669</v>
      </c>
      <c r="C9732" s="259">
        <v>110.31793151705389</v>
      </c>
    </row>
    <row r="9733" spans="2:3" x14ac:dyDescent="0.25">
      <c r="B9733" s="260">
        <v>9670</v>
      </c>
      <c r="C9733" s="259">
        <v>115.70711818219756</v>
      </c>
    </row>
    <row r="9734" spans="2:3" x14ac:dyDescent="0.25">
      <c r="B9734" s="260">
        <v>9671</v>
      </c>
      <c r="C9734" s="259">
        <v>87.81500068102153</v>
      </c>
    </row>
    <row r="9735" spans="2:3" x14ac:dyDescent="0.25">
      <c r="B9735" s="260">
        <v>9672</v>
      </c>
      <c r="C9735" s="259">
        <v>108.58215045127042</v>
      </c>
    </row>
    <row r="9736" spans="2:3" x14ac:dyDescent="0.25">
      <c r="B9736" s="260">
        <v>9673</v>
      </c>
      <c r="C9736" s="259">
        <v>127.20780008293909</v>
      </c>
    </row>
    <row r="9737" spans="2:3" x14ac:dyDescent="0.25">
      <c r="B9737" s="260">
        <v>9674</v>
      </c>
      <c r="C9737" s="259">
        <v>112.40710375386793</v>
      </c>
    </row>
    <row r="9738" spans="2:3" x14ac:dyDescent="0.25">
      <c r="B9738" s="260">
        <v>9675</v>
      </c>
      <c r="C9738" s="259">
        <v>120.87330787676443</v>
      </c>
    </row>
    <row r="9739" spans="2:3" x14ac:dyDescent="0.25">
      <c r="B9739" s="260">
        <v>9676</v>
      </c>
      <c r="C9739" s="259">
        <v>118.00017769685334</v>
      </c>
    </row>
    <row r="9740" spans="2:3" x14ac:dyDescent="0.25">
      <c r="B9740" s="260">
        <v>9677</v>
      </c>
      <c r="C9740" s="259">
        <v>116.83254668783535</v>
      </c>
    </row>
    <row r="9741" spans="2:3" x14ac:dyDescent="0.25">
      <c r="B9741" s="260">
        <v>9678</v>
      </c>
      <c r="C9741" s="259">
        <v>104.00460976601659</v>
      </c>
    </row>
    <row r="9742" spans="2:3" x14ac:dyDescent="0.25">
      <c r="B9742" s="260">
        <v>9679</v>
      </c>
      <c r="C9742" s="259">
        <v>108.1725628453798</v>
      </c>
    </row>
    <row r="9743" spans="2:3" x14ac:dyDescent="0.25">
      <c r="B9743" s="260">
        <v>9680</v>
      </c>
      <c r="C9743" s="259">
        <v>94.027320024291001</v>
      </c>
    </row>
    <row r="9744" spans="2:3" x14ac:dyDescent="0.25">
      <c r="B9744" s="260">
        <v>9681</v>
      </c>
      <c r="C9744" s="259">
        <v>81.029301105641849</v>
      </c>
    </row>
    <row r="9745" spans="2:3" x14ac:dyDescent="0.25">
      <c r="B9745" s="260">
        <v>9682</v>
      </c>
      <c r="C9745" s="259">
        <v>100.95956705583956</v>
      </c>
    </row>
    <row r="9746" spans="2:3" x14ac:dyDescent="0.25">
      <c r="B9746" s="260">
        <v>9683</v>
      </c>
      <c r="C9746" s="259">
        <v>47.250609043929515</v>
      </c>
    </row>
    <row r="9747" spans="2:3" x14ac:dyDescent="0.25">
      <c r="B9747" s="260">
        <v>9684</v>
      </c>
      <c r="C9747" s="259">
        <v>95.379372432836803</v>
      </c>
    </row>
    <row r="9748" spans="2:3" x14ac:dyDescent="0.25">
      <c r="B9748" s="260">
        <v>9685</v>
      </c>
      <c r="C9748" s="259">
        <v>101.2495447459591</v>
      </c>
    </row>
    <row r="9749" spans="2:3" x14ac:dyDescent="0.25">
      <c r="B9749" s="260">
        <v>9686</v>
      </c>
      <c r="C9749" s="259">
        <v>121.79844085003499</v>
      </c>
    </row>
    <row r="9750" spans="2:3" x14ac:dyDescent="0.25">
      <c r="B9750" s="260">
        <v>9687</v>
      </c>
      <c r="C9750" s="259">
        <v>129.49219569315798</v>
      </c>
    </row>
    <row r="9751" spans="2:3" x14ac:dyDescent="0.25">
      <c r="B9751" s="260">
        <v>9688</v>
      </c>
      <c r="C9751" s="259">
        <v>156.27214922023512</v>
      </c>
    </row>
    <row r="9752" spans="2:3" x14ac:dyDescent="0.25">
      <c r="B9752" s="260">
        <v>9689</v>
      </c>
      <c r="C9752" s="259">
        <v>114.71446390481783</v>
      </c>
    </row>
    <row r="9753" spans="2:3" x14ac:dyDescent="0.25">
      <c r="B9753" s="260">
        <v>9690</v>
      </c>
      <c r="C9753" s="259">
        <v>65.163062985728899</v>
      </c>
    </row>
    <row r="9754" spans="2:3" x14ac:dyDescent="0.25">
      <c r="B9754" s="260">
        <v>9691</v>
      </c>
      <c r="C9754" s="259">
        <v>112.90845858448824</v>
      </c>
    </row>
    <row r="9755" spans="2:3" x14ac:dyDescent="0.25">
      <c r="B9755" s="260">
        <v>9692</v>
      </c>
      <c r="C9755" s="259">
        <v>125.16906893161331</v>
      </c>
    </row>
    <row r="9756" spans="2:3" x14ac:dyDescent="0.25">
      <c r="B9756" s="260">
        <v>9693</v>
      </c>
      <c r="C9756" s="259">
        <v>98.552233734385609</v>
      </c>
    </row>
    <row r="9757" spans="2:3" x14ac:dyDescent="0.25">
      <c r="B9757" s="260">
        <v>9694</v>
      </c>
      <c r="C9757" s="259">
        <v>117.79346340462673</v>
      </c>
    </row>
    <row r="9758" spans="2:3" x14ac:dyDescent="0.25">
      <c r="B9758" s="260">
        <v>9695</v>
      </c>
      <c r="C9758" s="259">
        <v>116.78421432747749</v>
      </c>
    </row>
    <row r="9759" spans="2:3" x14ac:dyDescent="0.25">
      <c r="B9759" s="260">
        <v>9696</v>
      </c>
      <c r="C9759" s="259">
        <v>124.0617892112294</v>
      </c>
    </row>
    <row r="9760" spans="2:3" x14ac:dyDescent="0.25">
      <c r="B9760" s="260">
        <v>9697</v>
      </c>
      <c r="C9760" s="259">
        <v>89.498978122619135</v>
      </c>
    </row>
    <row r="9761" spans="2:3" x14ac:dyDescent="0.25">
      <c r="B9761" s="260">
        <v>9698</v>
      </c>
      <c r="C9761" s="259">
        <v>126.63508264805498</v>
      </c>
    </row>
    <row r="9762" spans="2:3" x14ac:dyDescent="0.25">
      <c r="B9762" s="260">
        <v>9699</v>
      </c>
      <c r="C9762" s="259">
        <v>121.52664608138051</v>
      </c>
    </row>
    <row r="9763" spans="2:3" x14ac:dyDescent="0.25">
      <c r="B9763" s="260">
        <v>9700</v>
      </c>
      <c r="C9763" s="259">
        <v>64.066496184682606</v>
      </c>
    </row>
    <row r="9764" spans="2:3" x14ac:dyDescent="0.25">
      <c r="B9764" s="260">
        <v>9701</v>
      </c>
      <c r="C9764" s="259">
        <v>102.7320284862397</v>
      </c>
    </row>
    <row r="9765" spans="2:3" x14ac:dyDescent="0.25">
      <c r="B9765" s="260">
        <v>9702</v>
      </c>
      <c r="C9765" s="259">
        <v>71.942059047759471</v>
      </c>
    </row>
    <row r="9766" spans="2:3" x14ac:dyDescent="0.25">
      <c r="B9766" s="260">
        <v>9703</v>
      </c>
      <c r="C9766" s="259">
        <v>134.13765915422817</v>
      </c>
    </row>
    <row r="9767" spans="2:3" x14ac:dyDescent="0.25">
      <c r="B9767" s="260">
        <v>9704</v>
      </c>
      <c r="C9767" s="259">
        <v>148.57564908049173</v>
      </c>
    </row>
    <row r="9768" spans="2:3" x14ac:dyDescent="0.25">
      <c r="B9768" s="260">
        <v>9705</v>
      </c>
      <c r="C9768" s="259">
        <v>132.41302310517037</v>
      </c>
    </row>
    <row r="9769" spans="2:3" x14ac:dyDescent="0.25">
      <c r="B9769" s="260">
        <v>9706</v>
      </c>
      <c r="C9769" s="259">
        <v>79.990885328718107</v>
      </c>
    </row>
    <row r="9770" spans="2:3" x14ac:dyDescent="0.25">
      <c r="B9770" s="260">
        <v>9707</v>
      </c>
      <c r="C9770" s="259">
        <v>141.43396298266555</v>
      </c>
    </row>
    <row r="9771" spans="2:3" x14ac:dyDescent="0.25">
      <c r="B9771" s="260">
        <v>9708</v>
      </c>
      <c r="C9771" s="259">
        <v>96.636939774572284</v>
      </c>
    </row>
    <row r="9772" spans="2:3" x14ac:dyDescent="0.25">
      <c r="B9772" s="260">
        <v>9709</v>
      </c>
      <c r="C9772" s="259">
        <v>142.21787924071464</v>
      </c>
    </row>
    <row r="9773" spans="2:3" x14ac:dyDescent="0.25">
      <c r="B9773" s="260">
        <v>9710</v>
      </c>
      <c r="C9773" s="259">
        <v>126.18359418408563</v>
      </c>
    </row>
    <row r="9774" spans="2:3" x14ac:dyDescent="0.25">
      <c r="B9774" s="260">
        <v>9711</v>
      </c>
      <c r="C9774" s="259">
        <v>96.717712314265242</v>
      </c>
    </row>
    <row r="9775" spans="2:3" x14ac:dyDescent="0.25">
      <c r="B9775" s="260">
        <v>9712</v>
      </c>
      <c r="C9775" s="259">
        <v>133.0415139840398</v>
      </c>
    </row>
    <row r="9776" spans="2:3" x14ac:dyDescent="0.25">
      <c r="B9776" s="260">
        <v>9713</v>
      </c>
      <c r="C9776" s="259">
        <v>124.80016531072361</v>
      </c>
    </row>
    <row r="9777" spans="2:3" x14ac:dyDescent="0.25">
      <c r="B9777" s="260">
        <v>9714</v>
      </c>
      <c r="C9777" s="259">
        <v>93.557221963149857</v>
      </c>
    </row>
    <row r="9778" spans="2:3" x14ac:dyDescent="0.25">
      <c r="B9778" s="260">
        <v>9715</v>
      </c>
      <c r="C9778" s="259">
        <v>145.28679561563916</v>
      </c>
    </row>
    <row r="9779" spans="2:3" x14ac:dyDescent="0.25">
      <c r="B9779" s="260">
        <v>9716</v>
      </c>
      <c r="C9779" s="259">
        <v>133.70333756598308</v>
      </c>
    </row>
    <row r="9780" spans="2:3" x14ac:dyDescent="0.25">
      <c r="B9780" s="260">
        <v>9717</v>
      </c>
      <c r="C9780" s="259">
        <v>75.807813465082859</v>
      </c>
    </row>
    <row r="9781" spans="2:3" x14ac:dyDescent="0.25">
      <c r="B9781" s="260">
        <v>9718</v>
      </c>
      <c r="C9781" s="259">
        <v>118.65137594291983</v>
      </c>
    </row>
    <row r="9782" spans="2:3" x14ac:dyDescent="0.25">
      <c r="B9782" s="260">
        <v>9719</v>
      </c>
      <c r="C9782" s="259">
        <v>151.73165245246759</v>
      </c>
    </row>
    <row r="9783" spans="2:3" x14ac:dyDescent="0.25">
      <c r="B9783" s="260">
        <v>9720</v>
      </c>
      <c r="C9783" s="259">
        <v>106.80822984569151</v>
      </c>
    </row>
    <row r="9784" spans="2:3" x14ac:dyDescent="0.25">
      <c r="B9784" s="260">
        <v>9721</v>
      </c>
      <c r="C9784" s="259">
        <v>122.43923775336761</v>
      </c>
    </row>
    <row r="9785" spans="2:3" x14ac:dyDescent="0.25">
      <c r="B9785" s="260">
        <v>9722</v>
      </c>
      <c r="C9785" s="259">
        <v>190.89451357818251</v>
      </c>
    </row>
    <row r="9786" spans="2:3" x14ac:dyDescent="0.25">
      <c r="B9786" s="260">
        <v>9723</v>
      </c>
      <c r="C9786" s="259">
        <v>78.376781931787434</v>
      </c>
    </row>
    <row r="9787" spans="2:3" x14ac:dyDescent="0.25">
      <c r="B9787" s="260">
        <v>9724</v>
      </c>
      <c r="C9787" s="259">
        <v>147.15151136411507</v>
      </c>
    </row>
    <row r="9788" spans="2:3" x14ac:dyDescent="0.25">
      <c r="B9788" s="260">
        <v>9725</v>
      </c>
      <c r="C9788" s="259">
        <v>100.14625747347391</v>
      </c>
    </row>
    <row r="9789" spans="2:3" x14ac:dyDescent="0.25">
      <c r="B9789" s="260">
        <v>9726</v>
      </c>
      <c r="C9789" s="259">
        <v>101.72213584274903</v>
      </c>
    </row>
    <row r="9790" spans="2:3" x14ac:dyDescent="0.25">
      <c r="B9790" s="260">
        <v>9727</v>
      </c>
      <c r="C9790" s="259">
        <v>114.97452270441292</v>
      </c>
    </row>
    <row r="9791" spans="2:3" x14ac:dyDescent="0.25">
      <c r="B9791" s="260">
        <v>9728</v>
      </c>
      <c r="C9791" s="259">
        <v>156.19933427784846</v>
      </c>
    </row>
    <row r="9792" spans="2:3" x14ac:dyDescent="0.25">
      <c r="B9792" s="260">
        <v>9729</v>
      </c>
      <c r="C9792" s="259">
        <v>102.968225209613</v>
      </c>
    </row>
    <row r="9793" spans="2:3" x14ac:dyDescent="0.25">
      <c r="B9793" s="260">
        <v>9730</v>
      </c>
      <c r="C9793" s="259">
        <v>81.619285648296369</v>
      </c>
    </row>
    <row r="9794" spans="2:3" x14ac:dyDescent="0.25">
      <c r="B9794" s="260">
        <v>9731</v>
      </c>
      <c r="C9794" s="259">
        <v>108.37425824272941</v>
      </c>
    </row>
    <row r="9795" spans="2:3" x14ac:dyDescent="0.25">
      <c r="B9795" s="260">
        <v>9732</v>
      </c>
      <c r="C9795" s="259">
        <v>75.550874363834055</v>
      </c>
    </row>
    <row r="9796" spans="2:3" x14ac:dyDescent="0.25">
      <c r="B9796" s="260">
        <v>9733</v>
      </c>
      <c r="C9796" s="259">
        <v>163.05520137819403</v>
      </c>
    </row>
    <row r="9797" spans="2:3" x14ac:dyDescent="0.25">
      <c r="B9797" s="260">
        <v>9734</v>
      </c>
      <c r="C9797" s="259">
        <v>81.499562122157101</v>
      </c>
    </row>
    <row r="9798" spans="2:3" x14ac:dyDescent="0.25">
      <c r="B9798" s="260">
        <v>9735</v>
      </c>
      <c r="C9798" s="259">
        <v>110.09564611084524</v>
      </c>
    </row>
    <row r="9799" spans="2:3" x14ac:dyDescent="0.25">
      <c r="B9799" s="260">
        <v>9736</v>
      </c>
      <c r="C9799" s="259">
        <v>116.01772509637667</v>
      </c>
    </row>
    <row r="9800" spans="2:3" x14ac:dyDescent="0.25">
      <c r="B9800" s="260">
        <v>9737</v>
      </c>
      <c r="C9800" s="259">
        <v>86.727995667593277</v>
      </c>
    </row>
    <row r="9801" spans="2:3" x14ac:dyDescent="0.25">
      <c r="B9801" s="260">
        <v>9738</v>
      </c>
      <c r="C9801" s="259">
        <v>109.50853942230201</v>
      </c>
    </row>
    <row r="9802" spans="2:3" x14ac:dyDescent="0.25">
      <c r="B9802" s="260">
        <v>9739</v>
      </c>
      <c r="C9802" s="259">
        <v>89.855936050665136</v>
      </c>
    </row>
    <row r="9803" spans="2:3" x14ac:dyDescent="0.25">
      <c r="B9803" s="260">
        <v>9740</v>
      </c>
      <c r="C9803" s="259">
        <v>136.0404467733245</v>
      </c>
    </row>
    <row r="9804" spans="2:3" x14ac:dyDescent="0.25">
      <c r="B9804" s="260">
        <v>9741</v>
      </c>
      <c r="C9804" s="259">
        <v>103.19020620181487</v>
      </c>
    </row>
    <row r="9805" spans="2:3" x14ac:dyDescent="0.25">
      <c r="B9805" s="260">
        <v>9742</v>
      </c>
      <c r="C9805" s="259">
        <v>109.48262887827561</v>
      </c>
    </row>
    <row r="9806" spans="2:3" x14ac:dyDescent="0.25">
      <c r="B9806" s="260">
        <v>9743</v>
      </c>
      <c r="C9806" s="259">
        <v>184.53218620950398</v>
      </c>
    </row>
    <row r="9807" spans="2:3" x14ac:dyDescent="0.25">
      <c r="B9807" s="260">
        <v>9744</v>
      </c>
      <c r="C9807" s="259">
        <v>113.03305107009209</v>
      </c>
    </row>
    <row r="9808" spans="2:3" x14ac:dyDescent="0.25">
      <c r="B9808" s="260">
        <v>9745</v>
      </c>
      <c r="C9808" s="259">
        <v>150.96706363359854</v>
      </c>
    </row>
    <row r="9809" spans="2:3" x14ac:dyDescent="0.25">
      <c r="B9809" s="260">
        <v>9746</v>
      </c>
      <c r="C9809" s="259">
        <v>125.71622052080853</v>
      </c>
    </row>
    <row r="9810" spans="2:3" x14ac:dyDescent="0.25">
      <c r="B9810" s="260">
        <v>9747</v>
      </c>
      <c r="C9810" s="259">
        <v>98.592268083070394</v>
      </c>
    </row>
    <row r="9811" spans="2:3" x14ac:dyDescent="0.25">
      <c r="B9811" s="260">
        <v>9748</v>
      </c>
      <c r="C9811" s="259">
        <v>129.90516999722723</v>
      </c>
    </row>
    <row r="9812" spans="2:3" x14ac:dyDescent="0.25">
      <c r="B9812" s="260">
        <v>9749</v>
      </c>
      <c r="C9812" s="259">
        <v>136.78401758890644</v>
      </c>
    </row>
    <row r="9813" spans="2:3" x14ac:dyDescent="0.25">
      <c r="B9813" s="260">
        <v>9750</v>
      </c>
      <c r="C9813" s="259">
        <v>96.498785554175399</v>
      </c>
    </row>
    <row r="9814" spans="2:3" x14ac:dyDescent="0.25">
      <c r="B9814" s="260">
        <v>9751</v>
      </c>
      <c r="C9814" s="259">
        <v>154.05591072091784</v>
      </c>
    </row>
    <row r="9815" spans="2:3" x14ac:dyDescent="0.25">
      <c r="B9815" s="260">
        <v>9752</v>
      </c>
      <c r="C9815" s="259">
        <v>103.50139317588875</v>
      </c>
    </row>
    <row r="9816" spans="2:3" x14ac:dyDescent="0.25">
      <c r="B9816" s="260">
        <v>9753</v>
      </c>
      <c r="C9816" s="259">
        <v>125.88022159220624</v>
      </c>
    </row>
    <row r="9817" spans="2:3" x14ac:dyDescent="0.25">
      <c r="B9817" s="260">
        <v>9754</v>
      </c>
      <c r="C9817" s="259">
        <v>91.074465429433104</v>
      </c>
    </row>
    <row r="9818" spans="2:3" x14ac:dyDescent="0.25">
      <c r="B9818" s="260">
        <v>9755</v>
      </c>
      <c r="C9818" s="259">
        <v>133.3671699596635</v>
      </c>
    </row>
    <row r="9819" spans="2:3" x14ac:dyDescent="0.25">
      <c r="B9819" s="260">
        <v>9756</v>
      </c>
      <c r="C9819" s="259">
        <v>155.70653313001728</v>
      </c>
    </row>
    <row r="9820" spans="2:3" x14ac:dyDescent="0.25">
      <c r="B9820" s="260">
        <v>9757</v>
      </c>
      <c r="C9820" s="259">
        <v>114.20840108917577</v>
      </c>
    </row>
    <row r="9821" spans="2:3" x14ac:dyDescent="0.25">
      <c r="B9821" s="260">
        <v>9758</v>
      </c>
      <c r="C9821" s="259">
        <v>132.61022157032409</v>
      </c>
    </row>
    <row r="9822" spans="2:3" x14ac:dyDescent="0.25">
      <c r="B9822" s="260">
        <v>9759</v>
      </c>
      <c r="C9822" s="259">
        <v>103.50921505761896</v>
      </c>
    </row>
    <row r="9823" spans="2:3" x14ac:dyDescent="0.25">
      <c r="B9823" s="260">
        <v>9760</v>
      </c>
      <c r="C9823" s="259">
        <v>126.62235984630935</v>
      </c>
    </row>
    <row r="9824" spans="2:3" x14ac:dyDescent="0.25">
      <c r="B9824" s="260">
        <v>9761</v>
      </c>
      <c r="C9824" s="259">
        <v>111.91264280134293</v>
      </c>
    </row>
    <row r="9825" spans="2:3" x14ac:dyDescent="0.25">
      <c r="B9825" s="260">
        <v>9762</v>
      </c>
      <c r="C9825" s="259">
        <v>78.479130450834475</v>
      </c>
    </row>
    <row r="9826" spans="2:3" x14ac:dyDescent="0.25">
      <c r="B9826" s="260">
        <v>9763</v>
      </c>
      <c r="C9826" s="259">
        <v>122.73211700212033</v>
      </c>
    </row>
    <row r="9827" spans="2:3" x14ac:dyDescent="0.25">
      <c r="B9827" s="260">
        <v>9764</v>
      </c>
      <c r="C9827" s="259">
        <v>114.69400844599245</v>
      </c>
    </row>
    <row r="9828" spans="2:3" x14ac:dyDescent="0.25">
      <c r="B9828" s="260">
        <v>9765</v>
      </c>
      <c r="C9828" s="259">
        <v>132.50424962112595</v>
      </c>
    </row>
    <row r="9829" spans="2:3" x14ac:dyDescent="0.25">
      <c r="B9829" s="260">
        <v>9766</v>
      </c>
      <c r="C9829" s="259">
        <v>152.16123106893423</v>
      </c>
    </row>
    <row r="9830" spans="2:3" x14ac:dyDescent="0.25">
      <c r="B9830" s="260">
        <v>9767</v>
      </c>
      <c r="C9830" s="259">
        <v>154.85951302333493</v>
      </c>
    </row>
    <row r="9831" spans="2:3" x14ac:dyDescent="0.25">
      <c r="B9831" s="260">
        <v>9768</v>
      </c>
      <c r="C9831" s="259">
        <v>118.77915159524817</v>
      </c>
    </row>
    <row r="9832" spans="2:3" x14ac:dyDescent="0.25">
      <c r="B9832" s="260">
        <v>9769</v>
      </c>
      <c r="C9832" s="259">
        <v>53.361278517365307</v>
      </c>
    </row>
    <row r="9833" spans="2:3" x14ac:dyDescent="0.25">
      <c r="B9833" s="260">
        <v>9770</v>
      </c>
      <c r="C9833" s="259">
        <v>106.90396892884334</v>
      </c>
    </row>
    <row r="9834" spans="2:3" x14ac:dyDescent="0.25">
      <c r="B9834" s="260">
        <v>9771</v>
      </c>
      <c r="C9834" s="259">
        <v>100.29795279050302</v>
      </c>
    </row>
    <row r="9835" spans="2:3" x14ac:dyDescent="0.25">
      <c r="B9835" s="260">
        <v>9772</v>
      </c>
      <c r="C9835" s="259">
        <v>130.03393762759947</v>
      </c>
    </row>
    <row r="9836" spans="2:3" x14ac:dyDescent="0.25">
      <c r="B9836" s="260">
        <v>9773</v>
      </c>
      <c r="C9836" s="259">
        <v>96.711407284832845</v>
      </c>
    </row>
    <row r="9837" spans="2:3" x14ac:dyDescent="0.25">
      <c r="B9837" s="260">
        <v>9774</v>
      </c>
      <c r="C9837" s="259">
        <v>77.657117842724375</v>
      </c>
    </row>
    <row r="9838" spans="2:3" x14ac:dyDescent="0.25">
      <c r="B9838" s="260">
        <v>9775</v>
      </c>
      <c r="C9838" s="259">
        <v>107.71748418116729</v>
      </c>
    </row>
    <row r="9839" spans="2:3" x14ac:dyDescent="0.25">
      <c r="B9839" s="260">
        <v>9776</v>
      </c>
      <c r="C9839" s="259">
        <v>129.97831201150126</v>
      </c>
    </row>
    <row r="9840" spans="2:3" x14ac:dyDescent="0.25">
      <c r="B9840" s="260">
        <v>9777</v>
      </c>
      <c r="C9840" s="259">
        <v>142.48789347739762</v>
      </c>
    </row>
    <row r="9841" spans="2:3" x14ac:dyDescent="0.25">
      <c r="B9841" s="260">
        <v>9778</v>
      </c>
      <c r="C9841" s="259">
        <v>171.48862842287986</v>
      </c>
    </row>
    <row r="9842" spans="2:3" x14ac:dyDescent="0.25">
      <c r="B9842" s="260">
        <v>9779</v>
      </c>
      <c r="C9842" s="259">
        <v>117.2272008265919</v>
      </c>
    </row>
    <row r="9843" spans="2:3" x14ac:dyDescent="0.25">
      <c r="B9843" s="260">
        <v>9780</v>
      </c>
      <c r="C9843" s="259">
        <v>135.53725006940559</v>
      </c>
    </row>
    <row r="9844" spans="2:3" x14ac:dyDescent="0.25">
      <c r="B9844" s="260">
        <v>9781</v>
      </c>
      <c r="C9844" s="259">
        <v>109.82008415848409</v>
      </c>
    </row>
    <row r="9845" spans="2:3" x14ac:dyDescent="0.25">
      <c r="B9845" s="260">
        <v>9782</v>
      </c>
      <c r="C9845" s="259">
        <v>88.355745359616819</v>
      </c>
    </row>
    <row r="9846" spans="2:3" x14ac:dyDescent="0.25">
      <c r="B9846" s="260">
        <v>9783</v>
      </c>
      <c r="C9846" s="259">
        <v>114.89299975721327</v>
      </c>
    </row>
    <row r="9847" spans="2:3" x14ac:dyDescent="0.25">
      <c r="B9847" s="260">
        <v>9784</v>
      </c>
      <c r="C9847" s="259">
        <v>127.97614914521209</v>
      </c>
    </row>
    <row r="9848" spans="2:3" x14ac:dyDescent="0.25">
      <c r="B9848" s="260">
        <v>9785</v>
      </c>
      <c r="C9848" s="259">
        <v>119.74535832480642</v>
      </c>
    </row>
    <row r="9849" spans="2:3" x14ac:dyDescent="0.25">
      <c r="B9849" s="260">
        <v>9786</v>
      </c>
      <c r="C9849" s="259">
        <v>106.99975614625154</v>
      </c>
    </row>
    <row r="9850" spans="2:3" x14ac:dyDescent="0.25">
      <c r="B9850" s="260">
        <v>9787</v>
      </c>
      <c r="C9850" s="259">
        <v>114.28527500647597</v>
      </c>
    </row>
    <row r="9851" spans="2:3" x14ac:dyDescent="0.25">
      <c r="B9851" s="260">
        <v>9788</v>
      </c>
      <c r="C9851" s="259">
        <v>73.659070565086068</v>
      </c>
    </row>
    <row r="9852" spans="2:3" x14ac:dyDescent="0.25">
      <c r="B9852" s="260">
        <v>9789</v>
      </c>
      <c r="C9852" s="259">
        <v>134.37343872542806</v>
      </c>
    </row>
    <row r="9853" spans="2:3" x14ac:dyDescent="0.25">
      <c r="B9853" s="260">
        <v>9790</v>
      </c>
      <c r="C9853" s="259">
        <v>132.69784783176092</v>
      </c>
    </row>
    <row r="9854" spans="2:3" x14ac:dyDescent="0.25">
      <c r="B9854" s="260">
        <v>9791</v>
      </c>
      <c r="C9854" s="259">
        <v>120.96270676407433</v>
      </c>
    </row>
    <row r="9855" spans="2:3" x14ac:dyDescent="0.25">
      <c r="B9855" s="260">
        <v>9792</v>
      </c>
      <c r="C9855" s="259">
        <v>51.297738500190007</v>
      </c>
    </row>
    <row r="9856" spans="2:3" x14ac:dyDescent="0.25">
      <c r="B9856" s="260">
        <v>9793</v>
      </c>
      <c r="C9856" s="259">
        <v>124.99880414751807</v>
      </c>
    </row>
    <row r="9857" spans="2:3" x14ac:dyDescent="0.25">
      <c r="B9857" s="260">
        <v>9794</v>
      </c>
      <c r="C9857" s="259">
        <v>145.81345660775929</v>
      </c>
    </row>
    <row r="9858" spans="2:3" x14ac:dyDescent="0.25">
      <c r="B9858" s="260">
        <v>9795</v>
      </c>
      <c r="C9858" s="259">
        <v>107.23058600950587</v>
      </c>
    </row>
    <row r="9859" spans="2:3" x14ac:dyDescent="0.25">
      <c r="B9859" s="260">
        <v>9796</v>
      </c>
      <c r="C9859" s="259">
        <v>92.980215405692888</v>
      </c>
    </row>
    <row r="9860" spans="2:3" x14ac:dyDescent="0.25">
      <c r="B9860" s="260">
        <v>9797</v>
      </c>
      <c r="C9860" s="259">
        <v>116.64428316202358</v>
      </c>
    </row>
    <row r="9861" spans="2:3" x14ac:dyDescent="0.25">
      <c r="B9861" s="260">
        <v>9798</v>
      </c>
      <c r="C9861" s="259">
        <v>114.7694700085985</v>
      </c>
    </row>
    <row r="9862" spans="2:3" x14ac:dyDescent="0.25">
      <c r="B9862" s="260">
        <v>9799</v>
      </c>
      <c r="C9862" s="259">
        <v>104.36768939643513</v>
      </c>
    </row>
    <row r="9863" spans="2:3" x14ac:dyDescent="0.25">
      <c r="B9863" s="260">
        <v>9800</v>
      </c>
      <c r="C9863" s="259">
        <v>133.5096444357213</v>
      </c>
    </row>
    <row r="9864" spans="2:3" x14ac:dyDescent="0.25">
      <c r="B9864" s="260">
        <v>9801</v>
      </c>
      <c r="C9864" s="259">
        <v>113.21056292835505</v>
      </c>
    </row>
    <row r="9865" spans="2:3" x14ac:dyDescent="0.25">
      <c r="B9865" s="260">
        <v>9802</v>
      </c>
      <c r="C9865" s="259">
        <v>130.10138433620864</v>
      </c>
    </row>
    <row r="9866" spans="2:3" x14ac:dyDescent="0.25">
      <c r="B9866" s="260">
        <v>9803</v>
      </c>
      <c r="C9866" s="259">
        <v>161.81748826496283</v>
      </c>
    </row>
    <row r="9867" spans="2:3" x14ac:dyDescent="0.25">
      <c r="B9867" s="260">
        <v>9804</v>
      </c>
      <c r="C9867" s="259">
        <v>107.70739863409571</v>
      </c>
    </row>
    <row r="9868" spans="2:3" x14ac:dyDescent="0.25">
      <c r="B9868" s="260">
        <v>9805</v>
      </c>
      <c r="C9868" s="259">
        <v>144.56851050556693</v>
      </c>
    </row>
    <row r="9869" spans="2:3" x14ac:dyDescent="0.25">
      <c r="B9869" s="260">
        <v>9806</v>
      </c>
      <c r="C9869" s="259">
        <v>128.16269607581276</v>
      </c>
    </row>
    <row r="9870" spans="2:3" x14ac:dyDescent="0.25">
      <c r="B9870" s="260">
        <v>9807</v>
      </c>
      <c r="C9870" s="259">
        <v>90.698557511396643</v>
      </c>
    </row>
    <row r="9871" spans="2:3" x14ac:dyDescent="0.25">
      <c r="B9871" s="260">
        <v>9808</v>
      </c>
      <c r="C9871" s="259">
        <v>111.85419972724281</v>
      </c>
    </row>
    <row r="9872" spans="2:3" x14ac:dyDescent="0.25">
      <c r="B9872" s="260">
        <v>9809</v>
      </c>
      <c r="C9872" s="259">
        <v>97.774948623578922</v>
      </c>
    </row>
    <row r="9873" spans="2:3" x14ac:dyDescent="0.25">
      <c r="B9873" s="260">
        <v>9810</v>
      </c>
      <c r="C9873" s="259">
        <v>125.68793761464497</v>
      </c>
    </row>
    <row r="9874" spans="2:3" x14ac:dyDescent="0.25">
      <c r="B9874" s="260">
        <v>9811</v>
      </c>
      <c r="C9874" s="259">
        <v>106.8654033683037</v>
      </c>
    </row>
    <row r="9875" spans="2:3" x14ac:dyDescent="0.25">
      <c r="B9875" s="260">
        <v>9812</v>
      </c>
      <c r="C9875" s="259">
        <v>159.23596609996773</v>
      </c>
    </row>
    <row r="9876" spans="2:3" x14ac:dyDescent="0.25">
      <c r="B9876" s="260">
        <v>9813</v>
      </c>
      <c r="C9876" s="259">
        <v>151.18923002454829</v>
      </c>
    </row>
    <row r="9877" spans="2:3" x14ac:dyDescent="0.25">
      <c r="B9877" s="260">
        <v>9814</v>
      </c>
      <c r="C9877" s="259">
        <v>127.90469233949318</v>
      </c>
    </row>
    <row r="9878" spans="2:3" x14ac:dyDescent="0.25">
      <c r="B9878" s="260">
        <v>9815</v>
      </c>
      <c r="C9878" s="259">
        <v>133.75753563422842</v>
      </c>
    </row>
    <row r="9879" spans="2:3" x14ac:dyDescent="0.25">
      <c r="B9879" s="260">
        <v>9816</v>
      </c>
      <c r="C9879" s="259">
        <v>126.4452080282461</v>
      </c>
    </row>
    <row r="9880" spans="2:3" x14ac:dyDescent="0.25">
      <c r="B9880" s="260">
        <v>9817</v>
      </c>
      <c r="C9880" s="259">
        <v>152.5995515971365</v>
      </c>
    </row>
    <row r="9881" spans="2:3" x14ac:dyDescent="0.25">
      <c r="B9881" s="260">
        <v>9818</v>
      </c>
      <c r="C9881" s="259">
        <v>168.20976363853816</v>
      </c>
    </row>
    <row r="9882" spans="2:3" x14ac:dyDescent="0.25">
      <c r="B9882" s="260">
        <v>9819</v>
      </c>
      <c r="C9882" s="259">
        <v>154.79265778950287</v>
      </c>
    </row>
    <row r="9883" spans="2:3" x14ac:dyDescent="0.25">
      <c r="B9883" s="260">
        <v>9820</v>
      </c>
      <c r="C9883" s="259">
        <v>104.16681927519761</v>
      </c>
    </row>
    <row r="9884" spans="2:3" x14ac:dyDescent="0.25">
      <c r="B9884" s="260">
        <v>9821</v>
      </c>
      <c r="C9884" s="259">
        <v>87.602564788067383</v>
      </c>
    </row>
    <row r="9885" spans="2:3" x14ac:dyDescent="0.25">
      <c r="B9885" s="260">
        <v>9822</v>
      </c>
      <c r="C9885" s="259">
        <v>130.33884029127654</v>
      </c>
    </row>
    <row r="9886" spans="2:3" x14ac:dyDescent="0.25">
      <c r="B9886" s="260">
        <v>9823</v>
      </c>
      <c r="C9886" s="259">
        <v>100.14090771034122</v>
      </c>
    </row>
    <row r="9887" spans="2:3" x14ac:dyDescent="0.25">
      <c r="B9887" s="260">
        <v>9824</v>
      </c>
      <c r="C9887" s="259">
        <v>104.99993185998294</v>
      </c>
    </row>
    <row r="9888" spans="2:3" x14ac:dyDescent="0.25">
      <c r="B9888" s="260">
        <v>9825</v>
      </c>
      <c r="C9888" s="259">
        <v>105.21774531132141</v>
      </c>
    </row>
    <row r="9889" spans="2:3" x14ac:dyDescent="0.25">
      <c r="B9889" s="260">
        <v>9826</v>
      </c>
      <c r="C9889" s="259">
        <v>129.52060308760704</v>
      </c>
    </row>
    <row r="9890" spans="2:3" x14ac:dyDescent="0.25">
      <c r="B9890" s="260">
        <v>9827</v>
      </c>
      <c r="C9890" s="259">
        <v>135.58925042577437</v>
      </c>
    </row>
    <row r="9891" spans="2:3" x14ac:dyDescent="0.25">
      <c r="B9891" s="260">
        <v>9828</v>
      </c>
      <c r="C9891" s="259">
        <v>140.170331132889</v>
      </c>
    </row>
    <row r="9892" spans="2:3" x14ac:dyDescent="0.25">
      <c r="B9892" s="260">
        <v>9829</v>
      </c>
      <c r="C9892" s="259">
        <v>118.87709163234048</v>
      </c>
    </row>
    <row r="9893" spans="2:3" x14ac:dyDescent="0.25">
      <c r="B9893" s="260">
        <v>9830</v>
      </c>
      <c r="C9893" s="259">
        <v>121.9545209222898</v>
      </c>
    </row>
    <row r="9894" spans="2:3" x14ac:dyDescent="0.25">
      <c r="B9894" s="260">
        <v>9831</v>
      </c>
      <c r="C9894" s="259">
        <v>112.88153766916371</v>
      </c>
    </row>
    <row r="9895" spans="2:3" x14ac:dyDescent="0.25">
      <c r="B9895" s="260">
        <v>9832</v>
      </c>
      <c r="C9895" s="259">
        <v>104.01234544228524</v>
      </c>
    </row>
    <row r="9896" spans="2:3" x14ac:dyDescent="0.25">
      <c r="B9896" s="260">
        <v>9833</v>
      </c>
      <c r="C9896" s="259">
        <v>129.4039060924994</v>
      </c>
    </row>
    <row r="9897" spans="2:3" x14ac:dyDescent="0.25">
      <c r="B9897" s="260">
        <v>9834</v>
      </c>
      <c r="C9897" s="259">
        <v>134.41228676375309</v>
      </c>
    </row>
    <row r="9898" spans="2:3" x14ac:dyDescent="0.25">
      <c r="B9898" s="260">
        <v>9835</v>
      </c>
      <c r="C9898" s="259">
        <v>136.97652563728445</v>
      </c>
    </row>
    <row r="9899" spans="2:3" x14ac:dyDescent="0.25">
      <c r="B9899" s="260">
        <v>9836</v>
      </c>
      <c r="C9899" s="259">
        <v>93.734601765459388</v>
      </c>
    </row>
    <row r="9900" spans="2:3" x14ac:dyDescent="0.25">
      <c r="B9900" s="260">
        <v>9837</v>
      </c>
      <c r="C9900" s="259">
        <v>123.19382603321552</v>
      </c>
    </row>
    <row r="9901" spans="2:3" x14ac:dyDescent="0.25">
      <c r="B9901" s="260">
        <v>9838</v>
      </c>
      <c r="C9901" s="259">
        <v>111.76049825187039</v>
      </c>
    </row>
    <row r="9902" spans="2:3" x14ac:dyDescent="0.25">
      <c r="B9902" s="260">
        <v>9839</v>
      </c>
      <c r="C9902" s="259">
        <v>134.67425299999442</v>
      </c>
    </row>
    <row r="9903" spans="2:3" x14ac:dyDescent="0.25">
      <c r="B9903" s="260">
        <v>9840</v>
      </c>
      <c r="C9903" s="259">
        <v>108.45040693813516</v>
      </c>
    </row>
    <row r="9904" spans="2:3" x14ac:dyDescent="0.25">
      <c r="B9904" s="260">
        <v>9841</v>
      </c>
      <c r="C9904" s="259">
        <v>155.36843795876786</v>
      </c>
    </row>
    <row r="9905" spans="2:3" x14ac:dyDescent="0.25">
      <c r="B9905" s="260">
        <v>9842</v>
      </c>
      <c r="C9905" s="259">
        <v>159.67887075765702</v>
      </c>
    </row>
    <row r="9906" spans="2:3" x14ac:dyDescent="0.25">
      <c r="B9906" s="260">
        <v>9843</v>
      </c>
      <c r="C9906" s="259">
        <v>179.76559336772229</v>
      </c>
    </row>
    <row r="9907" spans="2:3" x14ac:dyDescent="0.25">
      <c r="B9907" s="260">
        <v>9844</v>
      </c>
      <c r="C9907" s="259">
        <v>56.870695863689761</v>
      </c>
    </row>
    <row r="9908" spans="2:3" x14ac:dyDescent="0.25">
      <c r="B9908" s="260">
        <v>9845</v>
      </c>
      <c r="C9908" s="259">
        <v>103.84479178323647</v>
      </c>
    </row>
    <row r="9909" spans="2:3" x14ac:dyDescent="0.25">
      <c r="B9909" s="260">
        <v>9846</v>
      </c>
      <c r="C9909" s="259">
        <v>49.908497023830108</v>
      </c>
    </row>
    <row r="9910" spans="2:3" x14ac:dyDescent="0.25">
      <c r="B9910" s="260">
        <v>9847</v>
      </c>
      <c r="C9910" s="259">
        <v>158.64634073533296</v>
      </c>
    </row>
    <row r="9911" spans="2:3" x14ac:dyDescent="0.25">
      <c r="B9911" s="260">
        <v>9848</v>
      </c>
      <c r="C9911" s="259">
        <v>42.697687643399917</v>
      </c>
    </row>
    <row r="9912" spans="2:3" x14ac:dyDescent="0.25">
      <c r="B9912" s="260">
        <v>9849</v>
      </c>
      <c r="C9912" s="259">
        <v>145.41508681925589</v>
      </c>
    </row>
    <row r="9913" spans="2:3" x14ac:dyDescent="0.25">
      <c r="B9913" s="260">
        <v>9850</v>
      </c>
      <c r="C9913" s="259">
        <v>94.307699865801837</v>
      </c>
    </row>
    <row r="9914" spans="2:3" x14ac:dyDescent="0.25">
      <c r="B9914" s="260">
        <v>9851</v>
      </c>
      <c r="C9914" s="259">
        <v>80.986292366264493</v>
      </c>
    </row>
    <row r="9915" spans="2:3" x14ac:dyDescent="0.25">
      <c r="B9915" s="260">
        <v>9852</v>
      </c>
      <c r="C9915" s="259">
        <v>128.38995320195454</v>
      </c>
    </row>
    <row r="9916" spans="2:3" x14ac:dyDescent="0.25">
      <c r="B9916" s="260">
        <v>9853</v>
      </c>
      <c r="C9916" s="259">
        <v>134.43095900786025</v>
      </c>
    </row>
    <row r="9917" spans="2:3" x14ac:dyDescent="0.25">
      <c r="B9917" s="260">
        <v>9854</v>
      </c>
      <c r="C9917" s="259">
        <v>137.14708533137974</v>
      </c>
    </row>
    <row r="9918" spans="2:3" x14ac:dyDescent="0.25">
      <c r="B9918" s="260">
        <v>9855</v>
      </c>
      <c r="C9918" s="259">
        <v>124.76077493115045</v>
      </c>
    </row>
    <row r="9919" spans="2:3" x14ac:dyDescent="0.25">
      <c r="B9919" s="260">
        <v>9856</v>
      </c>
      <c r="C9919" s="259">
        <v>192.69795301889474</v>
      </c>
    </row>
    <row r="9920" spans="2:3" x14ac:dyDescent="0.25">
      <c r="B9920" s="260">
        <v>9857</v>
      </c>
      <c r="C9920" s="259">
        <v>130.00542987815027</v>
      </c>
    </row>
    <row r="9921" spans="2:3" x14ac:dyDescent="0.25">
      <c r="B9921" s="260">
        <v>9858</v>
      </c>
      <c r="C9921" s="259">
        <v>150.43177389934473</v>
      </c>
    </row>
    <row r="9922" spans="2:3" x14ac:dyDescent="0.25">
      <c r="B9922" s="260">
        <v>9859</v>
      </c>
      <c r="C9922" s="259">
        <v>145.06955322243948</v>
      </c>
    </row>
    <row r="9923" spans="2:3" x14ac:dyDescent="0.25">
      <c r="B9923" s="260">
        <v>9860</v>
      </c>
      <c r="C9923" s="259">
        <v>127.84222924629421</v>
      </c>
    </row>
    <row r="9924" spans="2:3" x14ac:dyDescent="0.25">
      <c r="B9924" s="260">
        <v>9861</v>
      </c>
      <c r="C9924" s="259">
        <v>126.9106768727212</v>
      </c>
    </row>
    <row r="9925" spans="2:3" x14ac:dyDescent="0.25">
      <c r="B9925" s="260">
        <v>9862</v>
      </c>
      <c r="C9925" s="259">
        <v>142.40810978675927</v>
      </c>
    </row>
    <row r="9926" spans="2:3" x14ac:dyDescent="0.25">
      <c r="B9926" s="260">
        <v>9863</v>
      </c>
      <c r="C9926" s="259">
        <v>126.77597890407752</v>
      </c>
    </row>
    <row r="9927" spans="2:3" x14ac:dyDescent="0.25">
      <c r="B9927" s="260">
        <v>9864</v>
      </c>
      <c r="C9927" s="259">
        <v>91.902262540451758</v>
      </c>
    </row>
    <row r="9928" spans="2:3" x14ac:dyDescent="0.25">
      <c r="B9928" s="260">
        <v>9865</v>
      </c>
      <c r="C9928" s="259">
        <v>122.50190864389783</v>
      </c>
    </row>
    <row r="9929" spans="2:3" x14ac:dyDescent="0.25">
      <c r="B9929" s="260">
        <v>9866</v>
      </c>
      <c r="C9929" s="259">
        <v>121.72398028757777</v>
      </c>
    </row>
    <row r="9930" spans="2:3" x14ac:dyDescent="0.25">
      <c r="B9930" s="260">
        <v>9867</v>
      </c>
      <c r="C9930" s="259">
        <v>128.51303499317538</v>
      </c>
    </row>
    <row r="9931" spans="2:3" x14ac:dyDescent="0.25">
      <c r="B9931" s="260">
        <v>9868</v>
      </c>
      <c r="C9931" s="259">
        <v>105.82475063869715</v>
      </c>
    </row>
    <row r="9932" spans="2:3" x14ac:dyDescent="0.25">
      <c r="B9932" s="260">
        <v>9869</v>
      </c>
      <c r="C9932" s="259">
        <v>99.825866054619979</v>
      </c>
    </row>
    <row r="9933" spans="2:3" x14ac:dyDescent="0.25">
      <c r="B9933" s="260">
        <v>9870</v>
      </c>
      <c r="C9933" s="259">
        <v>86.564458308788517</v>
      </c>
    </row>
    <row r="9934" spans="2:3" x14ac:dyDescent="0.25">
      <c r="B9934" s="260">
        <v>9871</v>
      </c>
      <c r="C9934" s="259">
        <v>136.45068870930913</v>
      </c>
    </row>
    <row r="9935" spans="2:3" x14ac:dyDescent="0.25">
      <c r="B9935" s="260">
        <v>9872</v>
      </c>
      <c r="C9935" s="259">
        <v>81.64532365736973</v>
      </c>
    </row>
    <row r="9936" spans="2:3" x14ac:dyDescent="0.25">
      <c r="B9936" s="260">
        <v>9873</v>
      </c>
      <c r="C9936" s="259">
        <v>137.91188904213365</v>
      </c>
    </row>
    <row r="9937" spans="2:3" x14ac:dyDescent="0.25">
      <c r="B9937" s="260">
        <v>9874</v>
      </c>
      <c r="C9937" s="259">
        <v>185.75993659508671</v>
      </c>
    </row>
    <row r="9938" spans="2:3" x14ac:dyDescent="0.25">
      <c r="B9938" s="260">
        <v>9875</v>
      </c>
      <c r="C9938" s="259">
        <v>106.85023912436331</v>
      </c>
    </row>
    <row r="9939" spans="2:3" x14ac:dyDescent="0.25">
      <c r="B9939" s="260">
        <v>9876</v>
      </c>
      <c r="C9939" s="259">
        <v>124.57562374212962</v>
      </c>
    </row>
    <row r="9940" spans="2:3" x14ac:dyDescent="0.25">
      <c r="B9940" s="260">
        <v>9877</v>
      </c>
      <c r="C9940" s="259">
        <v>120.26172463226679</v>
      </c>
    </row>
    <row r="9941" spans="2:3" x14ac:dyDescent="0.25">
      <c r="B9941" s="260">
        <v>9878</v>
      </c>
      <c r="C9941" s="259">
        <v>135.05495831876419</v>
      </c>
    </row>
    <row r="9942" spans="2:3" x14ac:dyDescent="0.25">
      <c r="B9942" s="260">
        <v>9879</v>
      </c>
      <c r="C9942" s="259">
        <v>137.69245920723046</v>
      </c>
    </row>
    <row r="9943" spans="2:3" x14ac:dyDescent="0.25">
      <c r="B9943" s="260">
        <v>9880</v>
      </c>
      <c r="C9943" s="259">
        <v>104.45033917098164</v>
      </c>
    </row>
    <row r="9944" spans="2:3" x14ac:dyDescent="0.25">
      <c r="B9944" s="260">
        <v>9881</v>
      </c>
      <c r="C9944" s="259">
        <v>141.83088361411498</v>
      </c>
    </row>
    <row r="9945" spans="2:3" x14ac:dyDescent="0.25">
      <c r="B9945" s="260">
        <v>9882</v>
      </c>
      <c r="C9945" s="259">
        <v>108.80389636834251</v>
      </c>
    </row>
    <row r="9946" spans="2:3" x14ac:dyDescent="0.25">
      <c r="B9946" s="260">
        <v>9883</v>
      </c>
      <c r="C9946" s="259">
        <v>102.03123393581416</v>
      </c>
    </row>
    <row r="9947" spans="2:3" x14ac:dyDescent="0.25">
      <c r="B9947" s="260">
        <v>9884</v>
      </c>
      <c r="C9947" s="259">
        <v>125.20995263429907</v>
      </c>
    </row>
    <row r="9948" spans="2:3" x14ac:dyDescent="0.25">
      <c r="B9948" s="260">
        <v>9885</v>
      </c>
      <c r="C9948" s="259">
        <v>104.27271398417001</v>
      </c>
    </row>
    <row r="9949" spans="2:3" x14ac:dyDescent="0.25">
      <c r="B9949" s="260">
        <v>9886</v>
      </c>
      <c r="C9949" s="259">
        <v>112.64457226402941</v>
      </c>
    </row>
    <row r="9950" spans="2:3" x14ac:dyDescent="0.25">
      <c r="B9950" s="260">
        <v>9887</v>
      </c>
      <c r="C9950" s="259">
        <v>144.52530547908174</v>
      </c>
    </row>
    <row r="9951" spans="2:3" x14ac:dyDescent="0.25">
      <c r="B9951" s="260">
        <v>9888</v>
      </c>
      <c r="C9951" s="259">
        <v>108.90623025541304</v>
      </c>
    </row>
    <row r="9952" spans="2:3" x14ac:dyDescent="0.25">
      <c r="B9952" s="260">
        <v>9889</v>
      </c>
      <c r="C9952" s="259">
        <v>139.87645435736815</v>
      </c>
    </row>
    <row r="9953" spans="2:3" x14ac:dyDescent="0.25">
      <c r="B9953" s="260">
        <v>9890</v>
      </c>
      <c r="C9953" s="259">
        <v>134.05367518553385</v>
      </c>
    </row>
    <row r="9954" spans="2:3" x14ac:dyDescent="0.25">
      <c r="B9954" s="260">
        <v>9891</v>
      </c>
      <c r="C9954" s="259">
        <v>123.17809287955741</v>
      </c>
    </row>
    <row r="9955" spans="2:3" x14ac:dyDescent="0.25">
      <c r="B9955" s="260">
        <v>9892</v>
      </c>
      <c r="C9955" s="259">
        <v>96.585327348958373</v>
      </c>
    </row>
    <row r="9956" spans="2:3" x14ac:dyDescent="0.25">
      <c r="B9956" s="260">
        <v>9893</v>
      </c>
      <c r="C9956" s="259">
        <v>114.37758980219392</v>
      </c>
    </row>
    <row r="9957" spans="2:3" x14ac:dyDescent="0.25">
      <c r="B9957" s="260">
        <v>9894</v>
      </c>
      <c r="C9957" s="259">
        <v>94.306265948198643</v>
      </c>
    </row>
    <row r="9958" spans="2:3" x14ac:dyDescent="0.25">
      <c r="B9958" s="260">
        <v>9895</v>
      </c>
      <c r="C9958" s="259">
        <v>121.81855960613478</v>
      </c>
    </row>
    <row r="9959" spans="2:3" x14ac:dyDescent="0.25">
      <c r="B9959" s="260">
        <v>9896</v>
      </c>
      <c r="C9959" s="259">
        <v>137.86721872301183</v>
      </c>
    </row>
    <row r="9960" spans="2:3" x14ac:dyDescent="0.25">
      <c r="B9960" s="260">
        <v>9897</v>
      </c>
      <c r="C9960" s="259">
        <v>121.57023730810701</v>
      </c>
    </row>
    <row r="9961" spans="2:3" x14ac:dyDescent="0.25">
      <c r="B9961" s="260">
        <v>9898</v>
      </c>
      <c r="C9961" s="259">
        <v>96.627828153093319</v>
      </c>
    </row>
    <row r="9962" spans="2:3" x14ac:dyDescent="0.25">
      <c r="B9962" s="260">
        <v>9899</v>
      </c>
      <c r="C9962" s="259">
        <v>155.04127070815747</v>
      </c>
    </row>
    <row r="9963" spans="2:3" x14ac:dyDescent="0.25">
      <c r="B9963" s="260">
        <v>9900</v>
      </c>
      <c r="C9963" s="259">
        <v>153.35151256486026</v>
      </c>
    </row>
    <row r="9964" spans="2:3" x14ac:dyDescent="0.25">
      <c r="B9964" s="260">
        <v>9901</v>
      </c>
      <c r="C9964" s="259">
        <v>92.308317122355334</v>
      </c>
    </row>
    <row r="9965" spans="2:3" x14ac:dyDescent="0.25">
      <c r="B9965" s="260">
        <v>9902</v>
      </c>
      <c r="C9965" s="259">
        <v>99.717823281238253</v>
      </c>
    </row>
    <row r="9966" spans="2:3" x14ac:dyDescent="0.25">
      <c r="B9966" s="260">
        <v>9903</v>
      </c>
      <c r="C9966" s="259">
        <v>95.14630537639178</v>
      </c>
    </row>
    <row r="9967" spans="2:3" x14ac:dyDescent="0.25">
      <c r="B9967" s="260">
        <v>9904</v>
      </c>
      <c r="C9967" s="259">
        <v>126.67401517228156</v>
      </c>
    </row>
    <row r="9968" spans="2:3" x14ac:dyDescent="0.25">
      <c r="B9968" s="260">
        <v>9905</v>
      </c>
      <c r="C9968" s="259">
        <v>101.18526545760739</v>
      </c>
    </row>
    <row r="9969" spans="2:3" x14ac:dyDescent="0.25">
      <c r="B9969" s="260">
        <v>9906</v>
      </c>
      <c r="C9969" s="259">
        <v>114.41240916953596</v>
      </c>
    </row>
    <row r="9970" spans="2:3" x14ac:dyDescent="0.25">
      <c r="B9970" s="260">
        <v>9907</v>
      </c>
      <c r="C9970" s="259">
        <v>114.50707961954386</v>
      </c>
    </row>
    <row r="9971" spans="2:3" x14ac:dyDescent="0.25">
      <c r="B9971" s="260">
        <v>9908</v>
      </c>
      <c r="C9971" s="259">
        <v>115.97981591859629</v>
      </c>
    </row>
    <row r="9972" spans="2:3" x14ac:dyDescent="0.25">
      <c r="B9972" s="260">
        <v>9909</v>
      </c>
      <c r="C9972" s="259">
        <v>83.370123430032123</v>
      </c>
    </row>
    <row r="9973" spans="2:3" x14ac:dyDescent="0.25">
      <c r="B9973" s="260">
        <v>9910</v>
      </c>
      <c r="C9973" s="259">
        <v>128.72042837159003</v>
      </c>
    </row>
    <row r="9974" spans="2:3" x14ac:dyDescent="0.25">
      <c r="B9974" s="260">
        <v>9911</v>
      </c>
      <c r="C9974" s="259">
        <v>76.587153501250896</v>
      </c>
    </row>
    <row r="9975" spans="2:3" x14ac:dyDescent="0.25">
      <c r="B9975" s="260">
        <v>9912</v>
      </c>
      <c r="C9975" s="259">
        <v>125.1457323808304</v>
      </c>
    </row>
    <row r="9976" spans="2:3" x14ac:dyDescent="0.25">
      <c r="B9976" s="260">
        <v>9913</v>
      </c>
      <c r="C9976" s="259">
        <v>112.28144911773656</v>
      </c>
    </row>
    <row r="9977" spans="2:3" x14ac:dyDescent="0.25">
      <c r="B9977" s="260">
        <v>9914</v>
      </c>
      <c r="C9977" s="259">
        <v>133.22104502892483</v>
      </c>
    </row>
    <row r="9978" spans="2:3" x14ac:dyDescent="0.25">
      <c r="B9978" s="260">
        <v>9915</v>
      </c>
      <c r="C9978" s="259">
        <v>102.49722231006299</v>
      </c>
    </row>
    <row r="9979" spans="2:3" x14ac:dyDescent="0.25">
      <c r="B9979" s="260">
        <v>9916</v>
      </c>
      <c r="C9979" s="259">
        <v>117.84622508464122</v>
      </c>
    </row>
    <row r="9980" spans="2:3" x14ac:dyDescent="0.25">
      <c r="B9980" s="260">
        <v>9917</v>
      </c>
      <c r="C9980" s="259">
        <v>133.76288909440987</v>
      </c>
    </row>
    <row r="9981" spans="2:3" x14ac:dyDescent="0.25">
      <c r="B9981" s="260">
        <v>9918</v>
      </c>
      <c r="C9981" s="259">
        <v>92.161953189752623</v>
      </c>
    </row>
    <row r="9982" spans="2:3" x14ac:dyDescent="0.25">
      <c r="B9982" s="260">
        <v>9919</v>
      </c>
      <c r="C9982" s="259">
        <v>110.0541473441462</v>
      </c>
    </row>
    <row r="9983" spans="2:3" x14ac:dyDescent="0.25">
      <c r="B9983" s="260">
        <v>9920</v>
      </c>
      <c r="C9983" s="259">
        <v>128.15517372611447</v>
      </c>
    </row>
    <row r="9984" spans="2:3" x14ac:dyDescent="0.25">
      <c r="B9984" s="260">
        <v>9921</v>
      </c>
      <c r="C9984" s="259">
        <v>121.57533755151358</v>
      </c>
    </row>
    <row r="9985" spans="2:3" x14ac:dyDescent="0.25">
      <c r="B9985" s="260">
        <v>9922</v>
      </c>
      <c r="C9985" s="259">
        <v>145.98791402024429</v>
      </c>
    </row>
    <row r="9986" spans="2:3" x14ac:dyDescent="0.25">
      <c r="B9986" s="260">
        <v>9923</v>
      </c>
      <c r="C9986" s="259">
        <v>109.27339678729159</v>
      </c>
    </row>
    <row r="9987" spans="2:3" x14ac:dyDescent="0.25">
      <c r="B9987" s="260">
        <v>9924</v>
      </c>
      <c r="C9987" s="259">
        <v>114.70313980665887</v>
      </c>
    </row>
    <row r="9988" spans="2:3" x14ac:dyDescent="0.25">
      <c r="B9988" s="260">
        <v>9925</v>
      </c>
      <c r="C9988" s="259">
        <v>132.04837883593243</v>
      </c>
    </row>
    <row r="9989" spans="2:3" x14ac:dyDescent="0.25">
      <c r="B9989" s="260">
        <v>9926</v>
      </c>
      <c r="C9989" s="259">
        <v>106.71459007412048</v>
      </c>
    </row>
    <row r="9990" spans="2:3" x14ac:dyDescent="0.25">
      <c r="B9990" s="260">
        <v>9927</v>
      </c>
      <c r="C9990" s="259">
        <v>134.24820649092723</v>
      </c>
    </row>
    <row r="9991" spans="2:3" x14ac:dyDescent="0.25">
      <c r="B9991" s="260">
        <v>9928</v>
      </c>
      <c r="C9991" s="259">
        <v>121.42756670912996</v>
      </c>
    </row>
    <row r="9992" spans="2:3" x14ac:dyDescent="0.25">
      <c r="B9992" s="260">
        <v>9929</v>
      </c>
      <c r="C9992" s="259">
        <v>133.9488569366886</v>
      </c>
    </row>
    <row r="9993" spans="2:3" x14ac:dyDescent="0.25">
      <c r="B9993" s="260">
        <v>9930</v>
      </c>
      <c r="C9993" s="259">
        <v>75.144420011209263</v>
      </c>
    </row>
    <row r="9994" spans="2:3" x14ac:dyDescent="0.25">
      <c r="B9994" s="260">
        <v>9931</v>
      </c>
      <c r="C9994" s="259">
        <v>121.98607302041209</v>
      </c>
    </row>
    <row r="9995" spans="2:3" x14ac:dyDescent="0.25">
      <c r="B9995" s="260">
        <v>9932</v>
      </c>
      <c r="C9995" s="259">
        <v>86.130066509046998</v>
      </c>
    </row>
    <row r="9996" spans="2:3" x14ac:dyDescent="0.25">
      <c r="B9996" s="260">
        <v>9933</v>
      </c>
      <c r="C9996" s="259">
        <v>100.36647993011967</v>
      </c>
    </row>
    <row r="9997" spans="2:3" x14ac:dyDescent="0.25">
      <c r="B9997" s="260">
        <v>9934</v>
      </c>
      <c r="C9997" s="259">
        <v>164.76027854233183</v>
      </c>
    </row>
    <row r="9998" spans="2:3" x14ac:dyDescent="0.25">
      <c r="B9998" s="260">
        <v>9935</v>
      </c>
      <c r="C9998" s="259">
        <v>124.85410805958075</v>
      </c>
    </row>
    <row r="9999" spans="2:3" x14ac:dyDescent="0.25">
      <c r="B9999" s="260">
        <v>9936</v>
      </c>
      <c r="C9999" s="259">
        <v>176.42713648275549</v>
      </c>
    </row>
    <row r="10000" spans="2:3" x14ac:dyDescent="0.25">
      <c r="B10000" s="260">
        <v>9937</v>
      </c>
      <c r="C10000" s="259">
        <v>123.67834927578353</v>
      </c>
    </row>
    <row r="10001" spans="2:3" x14ac:dyDescent="0.25">
      <c r="B10001" s="260">
        <v>9938</v>
      </c>
      <c r="C10001" s="259">
        <v>139.06572525126657</v>
      </c>
    </row>
    <row r="10002" spans="2:3" x14ac:dyDescent="0.25">
      <c r="B10002" s="260">
        <v>9939</v>
      </c>
      <c r="C10002" s="259">
        <v>126.23529353952766</v>
      </c>
    </row>
    <row r="10003" spans="2:3" x14ac:dyDescent="0.25">
      <c r="B10003" s="260">
        <v>9940</v>
      </c>
      <c r="C10003" s="259">
        <v>117.62036670940778</v>
      </c>
    </row>
    <row r="10004" spans="2:3" x14ac:dyDescent="0.25">
      <c r="B10004" s="260">
        <v>9941</v>
      </c>
      <c r="C10004" s="259">
        <v>109.98334136704932</v>
      </c>
    </row>
    <row r="10005" spans="2:3" x14ac:dyDescent="0.25">
      <c r="B10005" s="260">
        <v>9942</v>
      </c>
      <c r="C10005" s="259">
        <v>132.02295486267036</v>
      </c>
    </row>
    <row r="10006" spans="2:3" x14ac:dyDescent="0.25">
      <c r="B10006" s="260">
        <v>9943</v>
      </c>
      <c r="C10006" s="259">
        <v>147.12140698666497</v>
      </c>
    </row>
    <row r="10007" spans="2:3" x14ac:dyDescent="0.25">
      <c r="B10007" s="260">
        <v>9944</v>
      </c>
      <c r="C10007" s="259">
        <v>176.33480219352631</v>
      </c>
    </row>
    <row r="10008" spans="2:3" x14ac:dyDescent="0.25">
      <c r="B10008" s="260">
        <v>9945</v>
      </c>
      <c r="C10008" s="259">
        <v>119.51631538908177</v>
      </c>
    </row>
    <row r="10009" spans="2:3" x14ac:dyDescent="0.25">
      <c r="B10009" s="260">
        <v>9946</v>
      </c>
      <c r="C10009" s="259">
        <v>160.68456536090656</v>
      </c>
    </row>
    <row r="10010" spans="2:3" x14ac:dyDescent="0.25">
      <c r="B10010" s="260">
        <v>9947</v>
      </c>
      <c r="C10010" s="259">
        <v>102.47845392233668</v>
      </c>
    </row>
    <row r="10011" spans="2:3" x14ac:dyDescent="0.25">
      <c r="B10011" s="260">
        <v>9948</v>
      </c>
      <c r="C10011" s="259">
        <v>162.98360367562751</v>
      </c>
    </row>
    <row r="10012" spans="2:3" x14ac:dyDescent="0.25">
      <c r="B10012" s="260">
        <v>9949</v>
      </c>
      <c r="C10012" s="259">
        <v>138.47558703481485</v>
      </c>
    </row>
    <row r="10013" spans="2:3" x14ac:dyDescent="0.25">
      <c r="B10013" s="260">
        <v>9950</v>
      </c>
      <c r="C10013" s="259">
        <v>87.285542776208672</v>
      </c>
    </row>
    <row r="10014" spans="2:3" x14ac:dyDescent="0.25">
      <c r="B10014" s="260">
        <v>9951</v>
      </c>
      <c r="C10014" s="259">
        <v>148.61628419842378</v>
      </c>
    </row>
    <row r="10015" spans="2:3" x14ac:dyDescent="0.25">
      <c r="B10015" s="260">
        <v>9952</v>
      </c>
      <c r="C10015" s="259">
        <v>146.40314059849842</v>
      </c>
    </row>
    <row r="10016" spans="2:3" x14ac:dyDescent="0.25">
      <c r="B10016" s="260">
        <v>9953</v>
      </c>
      <c r="C10016" s="259">
        <v>99.701182098029875</v>
      </c>
    </row>
    <row r="10017" spans="2:3" x14ac:dyDescent="0.25">
      <c r="B10017" s="260">
        <v>9954</v>
      </c>
      <c r="C10017" s="259">
        <v>114.40971054307003</v>
      </c>
    </row>
    <row r="10018" spans="2:3" x14ac:dyDescent="0.25">
      <c r="B10018" s="260">
        <v>9955</v>
      </c>
      <c r="C10018" s="259">
        <v>142.63063820596179</v>
      </c>
    </row>
    <row r="10019" spans="2:3" x14ac:dyDescent="0.25">
      <c r="B10019" s="260">
        <v>9956</v>
      </c>
      <c r="C10019" s="259">
        <v>131.39235997227078</v>
      </c>
    </row>
    <row r="10020" spans="2:3" x14ac:dyDescent="0.25">
      <c r="B10020" s="260">
        <v>9957</v>
      </c>
      <c r="C10020" s="259">
        <v>115.00620824461176</v>
      </c>
    </row>
    <row r="10021" spans="2:3" x14ac:dyDescent="0.25">
      <c r="B10021" s="260">
        <v>9958</v>
      </c>
      <c r="C10021" s="259">
        <v>137.88119440212347</v>
      </c>
    </row>
    <row r="10022" spans="2:3" x14ac:dyDescent="0.25">
      <c r="B10022" s="260">
        <v>9959</v>
      </c>
      <c r="C10022" s="259">
        <v>139.50004433836895</v>
      </c>
    </row>
    <row r="10023" spans="2:3" x14ac:dyDescent="0.25">
      <c r="B10023" s="260">
        <v>9960</v>
      </c>
      <c r="C10023" s="259">
        <v>116.5008777949698</v>
      </c>
    </row>
    <row r="10024" spans="2:3" x14ac:dyDescent="0.25">
      <c r="B10024" s="260">
        <v>9961</v>
      </c>
      <c r="C10024" s="259">
        <v>111.43029574072366</v>
      </c>
    </row>
    <row r="10025" spans="2:3" x14ac:dyDescent="0.25">
      <c r="B10025" s="260">
        <v>9962</v>
      </c>
      <c r="C10025" s="259">
        <v>140.1038584760243</v>
      </c>
    </row>
    <row r="10026" spans="2:3" x14ac:dyDescent="0.25">
      <c r="B10026" s="260">
        <v>9963</v>
      </c>
      <c r="C10026" s="259">
        <v>81.134600159306459</v>
      </c>
    </row>
    <row r="10027" spans="2:3" x14ac:dyDescent="0.25">
      <c r="B10027" s="260">
        <v>9964</v>
      </c>
      <c r="C10027" s="259">
        <v>148.22998559202958</v>
      </c>
    </row>
    <row r="10028" spans="2:3" x14ac:dyDescent="0.25">
      <c r="B10028" s="260">
        <v>9965</v>
      </c>
      <c r="C10028" s="259">
        <v>134.51651514017513</v>
      </c>
    </row>
    <row r="10029" spans="2:3" x14ac:dyDescent="0.25">
      <c r="B10029" s="260">
        <v>9966</v>
      </c>
      <c r="C10029" s="259">
        <v>91.482009438497826</v>
      </c>
    </row>
    <row r="10030" spans="2:3" x14ac:dyDescent="0.25">
      <c r="B10030" s="260">
        <v>9967</v>
      </c>
      <c r="C10030" s="259">
        <v>90.392087206161804</v>
      </c>
    </row>
    <row r="10031" spans="2:3" x14ac:dyDescent="0.25">
      <c r="B10031" s="260">
        <v>9968</v>
      </c>
      <c r="C10031" s="259">
        <v>115.84528833637597</v>
      </c>
    </row>
    <row r="10032" spans="2:3" x14ac:dyDescent="0.25">
      <c r="B10032" s="260">
        <v>9969</v>
      </c>
      <c r="C10032" s="259">
        <v>122.8505207677993</v>
      </c>
    </row>
    <row r="10033" spans="2:3" x14ac:dyDescent="0.25">
      <c r="B10033" s="260">
        <v>9970</v>
      </c>
      <c r="C10033" s="259">
        <v>120.24780693746499</v>
      </c>
    </row>
    <row r="10034" spans="2:3" x14ac:dyDescent="0.25">
      <c r="B10034" s="260">
        <v>9971</v>
      </c>
      <c r="C10034" s="259">
        <v>105.4322688045807</v>
      </c>
    </row>
    <row r="10035" spans="2:3" x14ac:dyDescent="0.25">
      <c r="B10035" s="260">
        <v>9972</v>
      </c>
      <c r="C10035" s="259">
        <v>157.57240602223118</v>
      </c>
    </row>
    <row r="10036" spans="2:3" x14ac:dyDescent="0.25">
      <c r="B10036" s="260">
        <v>9973</v>
      </c>
      <c r="C10036" s="259">
        <v>82.079193419302555</v>
      </c>
    </row>
    <row r="10037" spans="2:3" x14ac:dyDescent="0.25">
      <c r="B10037" s="260">
        <v>9974</v>
      </c>
      <c r="C10037" s="259">
        <v>183.1110057342521</v>
      </c>
    </row>
    <row r="10038" spans="2:3" x14ac:dyDescent="0.25">
      <c r="B10038" s="260">
        <v>9975</v>
      </c>
      <c r="C10038" s="259">
        <v>104.78043996260456</v>
      </c>
    </row>
    <row r="10039" spans="2:3" x14ac:dyDescent="0.25">
      <c r="B10039" s="260">
        <v>9976</v>
      </c>
      <c r="C10039" s="259">
        <v>132.12429696076717</v>
      </c>
    </row>
    <row r="10040" spans="2:3" x14ac:dyDescent="0.25">
      <c r="B10040" s="260">
        <v>9977</v>
      </c>
      <c r="C10040" s="259">
        <v>101.71319424792702</v>
      </c>
    </row>
    <row r="10041" spans="2:3" x14ac:dyDescent="0.25">
      <c r="B10041" s="260">
        <v>9978</v>
      </c>
      <c r="C10041" s="259">
        <v>133.74402839274953</v>
      </c>
    </row>
    <row r="10042" spans="2:3" x14ac:dyDescent="0.25">
      <c r="B10042" s="260">
        <v>9979</v>
      </c>
      <c r="C10042" s="259">
        <v>118.07609606099997</v>
      </c>
    </row>
    <row r="10043" spans="2:3" x14ac:dyDescent="0.25">
      <c r="B10043" s="260">
        <v>9980</v>
      </c>
      <c r="C10043" s="259">
        <v>96.188244411990382</v>
      </c>
    </row>
    <row r="10044" spans="2:3" x14ac:dyDescent="0.25">
      <c r="B10044" s="260">
        <v>9981</v>
      </c>
      <c r="C10044" s="259">
        <v>99.184629076265423</v>
      </c>
    </row>
    <row r="10045" spans="2:3" x14ac:dyDescent="0.25">
      <c r="B10045" s="260">
        <v>9982</v>
      </c>
      <c r="C10045" s="259">
        <v>137.8358326958539</v>
      </c>
    </row>
    <row r="10046" spans="2:3" x14ac:dyDescent="0.25">
      <c r="B10046" s="260">
        <v>9983</v>
      </c>
      <c r="C10046" s="259">
        <v>161.65712190094973</v>
      </c>
    </row>
    <row r="10047" spans="2:3" x14ac:dyDescent="0.25">
      <c r="B10047" s="260">
        <v>9984</v>
      </c>
      <c r="C10047" s="259">
        <v>143.64633339650896</v>
      </c>
    </row>
    <row r="10048" spans="2:3" x14ac:dyDescent="0.25">
      <c r="B10048" s="260">
        <v>9985</v>
      </c>
      <c r="C10048" s="259">
        <v>148.57665729765586</v>
      </c>
    </row>
    <row r="10049" spans="2:3" x14ac:dyDescent="0.25">
      <c r="B10049" s="260">
        <v>9986</v>
      </c>
      <c r="C10049" s="259">
        <v>104.12916737235902</v>
      </c>
    </row>
    <row r="10050" spans="2:3" x14ac:dyDescent="0.25">
      <c r="B10050" s="260">
        <v>9987</v>
      </c>
      <c r="C10050" s="259">
        <v>122.81603210652149</v>
      </c>
    </row>
    <row r="10051" spans="2:3" x14ac:dyDescent="0.25">
      <c r="B10051" s="260">
        <v>9988</v>
      </c>
      <c r="C10051" s="259">
        <v>138.91343629115931</v>
      </c>
    </row>
    <row r="10052" spans="2:3" x14ac:dyDescent="0.25">
      <c r="B10052" s="260">
        <v>9989</v>
      </c>
      <c r="C10052" s="259">
        <v>155.63056455012611</v>
      </c>
    </row>
    <row r="10053" spans="2:3" x14ac:dyDescent="0.25">
      <c r="B10053" s="260">
        <v>9990</v>
      </c>
      <c r="C10053" s="259">
        <v>170.97079546057643</v>
      </c>
    </row>
    <row r="10054" spans="2:3" x14ac:dyDescent="0.25">
      <c r="B10054" s="260">
        <v>9991</v>
      </c>
      <c r="C10054" s="259">
        <v>185.82296064413805</v>
      </c>
    </row>
    <row r="10055" spans="2:3" x14ac:dyDescent="0.25">
      <c r="B10055" s="260">
        <v>9992</v>
      </c>
      <c r="C10055" s="259">
        <v>112.63425007014058</v>
      </c>
    </row>
    <row r="10056" spans="2:3" x14ac:dyDescent="0.25">
      <c r="B10056" s="260">
        <v>9993</v>
      </c>
      <c r="C10056" s="259">
        <v>129.62026199147289</v>
      </c>
    </row>
    <row r="10057" spans="2:3" x14ac:dyDescent="0.25">
      <c r="B10057" s="260">
        <v>9994</v>
      </c>
      <c r="C10057" s="259">
        <v>112.3838402771681</v>
      </c>
    </row>
    <row r="10058" spans="2:3" x14ac:dyDescent="0.25">
      <c r="B10058" s="260">
        <v>9995</v>
      </c>
      <c r="C10058" s="259">
        <v>110.14484223843829</v>
      </c>
    </row>
    <row r="10059" spans="2:3" x14ac:dyDescent="0.25">
      <c r="B10059" s="260">
        <v>9996</v>
      </c>
      <c r="C10059" s="259">
        <v>98.732539490671201</v>
      </c>
    </row>
    <row r="10060" spans="2:3" x14ac:dyDescent="0.25">
      <c r="B10060" s="260">
        <v>9997</v>
      </c>
      <c r="C10060" s="259">
        <v>111.14252400698004</v>
      </c>
    </row>
    <row r="10061" spans="2:3" x14ac:dyDescent="0.25">
      <c r="B10061" s="260">
        <v>9998</v>
      </c>
      <c r="C10061" s="259">
        <v>107.92967046586092</v>
      </c>
    </row>
    <row r="10062" spans="2:3" x14ac:dyDescent="0.25">
      <c r="B10062" s="260">
        <v>9999</v>
      </c>
      <c r="C10062" s="259">
        <v>76.60796131843513</v>
      </c>
    </row>
    <row r="10063" spans="2:3" x14ac:dyDescent="0.25">
      <c r="B10063" s="260">
        <v>10000</v>
      </c>
      <c r="C10063" s="259">
        <v>130.23913009689099</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139</v>
      </c>
      <c r="C1" s="371" t="s">
        <v>826</v>
      </c>
      <c r="D1" s="372"/>
      <c r="E1" s="373"/>
      <c r="G1" s="5"/>
      <c r="H1" s="5"/>
      <c r="I1" s="5"/>
      <c r="J1" s="5"/>
      <c r="K1" s="5"/>
      <c r="L1" s="5"/>
      <c r="M1" s="5"/>
      <c r="N1" s="5"/>
      <c r="O1" s="5"/>
      <c r="P1" s="5"/>
      <c r="Q1" s="164"/>
      <c r="R1" s="237" t="s">
        <v>236</v>
      </c>
      <c r="S1" s="237" t="s">
        <v>237</v>
      </c>
      <c r="T1" s="237" t="s">
        <v>238</v>
      </c>
    </row>
    <row r="2" spans="1:21" x14ac:dyDescent="0.25">
      <c r="A2" s="2"/>
      <c r="B2" s="5"/>
      <c r="C2" s="238" t="s">
        <v>236</v>
      </c>
      <c r="D2" s="238" t="s">
        <v>237</v>
      </c>
      <c r="E2" s="238" t="s">
        <v>238</v>
      </c>
      <c r="F2" s="5"/>
      <c r="G2" s="5"/>
      <c r="H2" s="5"/>
      <c r="I2" s="5"/>
      <c r="J2" s="5"/>
      <c r="K2" s="5"/>
      <c r="L2" s="5"/>
      <c r="M2" s="5"/>
      <c r="N2" s="5"/>
      <c r="O2" s="5"/>
      <c r="P2" s="5"/>
      <c r="Q2" s="164">
        <v>1</v>
      </c>
      <c r="R2" s="20">
        <f t="shared" ref="R2:R13" si="0">IF(OR(ROUND(C$16+0.3,0)&gt;$Q2,ROUND(C$16+0.3,0)=$Q2),C$13^2,"")</f>
        <v>17.999999999999996</v>
      </c>
      <c r="S2" s="20">
        <f t="shared" ref="S2:S13" si="1">IF(OR(ROUND(D$16+0.3,0)&gt;$Q2,ROUND(D$16+0.3,0)=$Q2),D$13^2,"")</f>
        <v>17.999999999999996</v>
      </c>
      <c r="T2" s="20">
        <f t="shared" ref="T2:T13" si="2">IF(OR(ROUND(E$16+0.3,0)&gt;$Q2,ROUND(E$16+0.3,0)=$Q2),E$13^2,"")</f>
        <v>17.999999999999996</v>
      </c>
      <c r="U2" s="174" t="s">
        <v>279</v>
      </c>
    </row>
    <row r="3" spans="1:21" x14ac:dyDescent="0.25">
      <c r="A3" s="5"/>
      <c r="B3" s="165" t="s">
        <v>156</v>
      </c>
      <c r="C3" s="240">
        <v>43983</v>
      </c>
      <c r="D3" s="241"/>
      <c r="E3" s="241"/>
      <c r="F3" s="166"/>
      <c r="G3" s="5"/>
      <c r="H3" s="5"/>
      <c r="I3" s="5"/>
      <c r="J3" s="5"/>
      <c r="K3" s="5"/>
      <c r="L3" s="5"/>
      <c r="M3" s="5"/>
      <c r="N3" s="5"/>
      <c r="O3" s="5"/>
      <c r="P3" s="5"/>
      <c r="Q3" s="164">
        <f>Q2+1</f>
        <v>2</v>
      </c>
      <c r="R3" s="20">
        <f t="shared" si="0"/>
        <v>17.999999999999996</v>
      </c>
      <c r="S3" s="20">
        <f t="shared" si="1"/>
        <v>17.999999999999996</v>
      </c>
      <c r="T3" s="20">
        <f t="shared" si="2"/>
        <v>17.999999999999996</v>
      </c>
    </row>
    <row r="4" spans="1:21" x14ac:dyDescent="0.25">
      <c r="A4" s="5"/>
      <c r="B4" s="165" t="s">
        <v>157</v>
      </c>
      <c r="C4" s="242">
        <v>2</v>
      </c>
      <c r="D4" s="243"/>
      <c r="E4" s="243"/>
      <c r="F4" s="166" t="s">
        <v>158</v>
      </c>
      <c r="G4" s="5"/>
      <c r="H4" s="5"/>
      <c r="I4" s="5"/>
      <c r="J4" s="5"/>
      <c r="K4" s="5"/>
      <c r="L4" s="5"/>
      <c r="M4" s="5"/>
      <c r="N4" s="5"/>
      <c r="O4" s="5"/>
      <c r="P4" s="5"/>
      <c r="Q4" s="164">
        <f t="shared" ref="Q4:Q68" si="3">Q3+1</f>
        <v>3</v>
      </c>
      <c r="R4" s="20">
        <f t="shared" si="0"/>
        <v>17.999999999999996</v>
      </c>
      <c r="S4" s="20">
        <f t="shared" si="1"/>
        <v>17.999999999999996</v>
      </c>
      <c r="T4" s="20">
        <f t="shared" si="2"/>
        <v>17.999999999999996</v>
      </c>
    </row>
    <row r="5" spans="1:21" x14ac:dyDescent="0.25">
      <c r="A5" s="5"/>
      <c r="B5" s="165" t="s">
        <v>159</v>
      </c>
      <c r="C5" s="244">
        <v>18</v>
      </c>
      <c r="D5" s="245"/>
      <c r="E5" s="245"/>
      <c r="F5" s="166" t="s">
        <v>173</v>
      </c>
      <c r="G5" s="5"/>
      <c r="H5" s="5"/>
      <c r="I5" s="5"/>
      <c r="J5" s="5"/>
      <c r="K5" s="5"/>
      <c r="L5" s="5"/>
      <c r="M5" s="5"/>
      <c r="N5" s="5"/>
      <c r="O5" s="5"/>
      <c r="P5" s="5"/>
      <c r="Q5" s="164">
        <f t="shared" si="3"/>
        <v>4</v>
      </c>
      <c r="R5" s="20">
        <f t="shared" si="0"/>
        <v>17.999999999999996</v>
      </c>
      <c r="S5" s="20">
        <f t="shared" si="1"/>
        <v>17.999999999999996</v>
      </c>
      <c r="T5" s="20">
        <f t="shared" si="2"/>
        <v>17.999999999999996</v>
      </c>
    </row>
    <row r="6" spans="1:21" x14ac:dyDescent="0.25">
      <c r="A6" s="5"/>
      <c r="B6" s="165" t="s">
        <v>160</v>
      </c>
      <c r="C6" s="284" t="s">
        <v>1</v>
      </c>
      <c r="D6" s="285"/>
      <c r="E6" s="285"/>
      <c r="F6" s="166" t="s">
        <v>161</v>
      </c>
      <c r="G6" s="5"/>
      <c r="H6" s="5"/>
      <c r="I6" s="5"/>
      <c r="J6" s="5"/>
      <c r="K6" s="5"/>
      <c r="L6" s="5"/>
      <c r="M6" s="5"/>
      <c r="N6" s="5"/>
      <c r="O6" s="5"/>
      <c r="P6" s="5"/>
      <c r="Q6" s="164">
        <f t="shared" si="3"/>
        <v>5</v>
      </c>
      <c r="R6" s="20">
        <f t="shared" si="0"/>
        <v>17.999999999999996</v>
      </c>
      <c r="S6" s="20">
        <f t="shared" si="1"/>
        <v>17.999999999999996</v>
      </c>
      <c r="T6" s="20">
        <f t="shared" si="2"/>
        <v>17.999999999999996</v>
      </c>
    </row>
    <row r="7" spans="1:21" x14ac:dyDescent="0.25">
      <c r="A7" s="5"/>
      <c r="B7" s="165" t="s">
        <v>162</v>
      </c>
      <c r="C7" s="242">
        <v>10</v>
      </c>
      <c r="D7" s="243"/>
      <c r="E7" s="243"/>
      <c r="F7" s="166" t="s">
        <v>174</v>
      </c>
      <c r="G7" s="5"/>
      <c r="H7" s="5"/>
      <c r="I7" s="5"/>
      <c r="J7" s="5"/>
      <c r="K7" s="5"/>
      <c r="L7" s="5"/>
      <c r="M7" s="5"/>
      <c r="N7" s="5"/>
      <c r="O7" s="5"/>
      <c r="P7" s="5"/>
      <c r="Q7" s="164">
        <f t="shared" si="3"/>
        <v>6</v>
      </c>
      <c r="R7" s="20">
        <f t="shared" si="0"/>
        <v>17.999999999999996</v>
      </c>
      <c r="S7" s="20">
        <f t="shared" si="1"/>
        <v>17.999999999999996</v>
      </c>
      <c r="T7" s="20">
        <f t="shared" si="2"/>
        <v>17.999999999999996</v>
      </c>
    </row>
    <row r="8" spans="1:21" x14ac:dyDescent="0.25">
      <c r="A8" s="5"/>
      <c r="B8" s="165" t="s">
        <v>163</v>
      </c>
      <c r="C8" s="242">
        <v>30</v>
      </c>
      <c r="D8" s="243"/>
      <c r="E8" s="243"/>
      <c r="F8" s="166" t="s">
        <v>175</v>
      </c>
      <c r="G8" s="5"/>
      <c r="H8" s="5"/>
      <c r="I8" s="5"/>
      <c r="J8" s="5"/>
      <c r="K8" s="5"/>
      <c r="L8" s="5"/>
      <c r="M8" s="5"/>
      <c r="N8" s="5"/>
      <c r="O8" s="5"/>
      <c r="P8" s="5"/>
      <c r="Q8" s="164">
        <f t="shared" si="3"/>
        <v>7</v>
      </c>
      <c r="R8" s="20">
        <f t="shared" si="0"/>
        <v>17.999999999999996</v>
      </c>
      <c r="S8" s="20">
        <f t="shared" si="1"/>
        <v>17.999999999999996</v>
      </c>
      <c r="T8" s="20">
        <f t="shared" si="2"/>
        <v>17.999999999999996</v>
      </c>
    </row>
    <row r="9" spans="1:21" x14ac:dyDescent="0.25">
      <c r="A9" s="5"/>
      <c r="B9" s="165" t="s">
        <v>240</v>
      </c>
      <c r="C9" s="244">
        <v>200</v>
      </c>
      <c r="D9" s="245"/>
      <c r="E9" s="245"/>
      <c r="F9" s="166" t="s">
        <v>176</v>
      </c>
      <c r="G9" s="5"/>
      <c r="H9" s="5"/>
      <c r="I9" s="5"/>
      <c r="J9" s="5"/>
      <c r="K9" s="5"/>
      <c r="L9" s="5"/>
      <c r="M9" s="5"/>
      <c r="N9" s="5"/>
      <c r="O9" s="5"/>
      <c r="P9" s="5"/>
      <c r="Q9" s="164">
        <f t="shared" si="3"/>
        <v>8</v>
      </c>
      <c r="R9" s="20">
        <f t="shared" si="0"/>
        <v>17.999999999999996</v>
      </c>
      <c r="S9" s="20">
        <f t="shared" si="1"/>
        <v>17.999999999999996</v>
      </c>
      <c r="T9" s="20">
        <f t="shared" si="2"/>
        <v>17.999999999999996</v>
      </c>
    </row>
    <row r="10" spans="1:21" x14ac:dyDescent="0.25">
      <c r="A10" s="5"/>
      <c r="B10" s="165" t="s">
        <v>242</v>
      </c>
      <c r="C10" s="246">
        <v>0.5</v>
      </c>
      <c r="D10" s="247">
        <v>0.66</v>
      </c>
      <c r="E10" s="247">
        <v>0.75</v>
      </c>
      <c r="F10" s="166" t="s">
        <v>243</v>
      </c>
      <c r="G10" s="5"/>
      <c r="H10" s="5"/>
      <c r="I10" s="5"/>
      <c r="J10" s="5"/>
      <c r="K10" s="5"/>
      <c r="L10" s="5"/>
      <c r="M10" s="5"/>
      <c r="N10" s="5"/>
      <c r="O10" s="5"/>
      <c r="P10" s="5"/>
      <c r="Q10" s="164">
        <f t="shared" si="3"/>
        <v>9</v>
      </c>
      <c r="R10" s="20">
        <f t="shared" si="0"/>
        <v>17.999999999999996</v>
      </c>
      <c r="S10" s="20">
        <f t="shared" si="1"/>
        <v>17.999999999999996</v>
      </c>
      <c r="T10" s="20">
        <f t="shared" si="2"/>
        <v>17.999999999999996</v>
      </c>
    </row>
    <row r="11" spans="1:21" x14ac:dyDescent="0.25">
      <c r="A11" s="5"/>
      <c r="B11" s="170" t="s">
        <v>181</v>
      </c>
      <c r="C11" s="239">
        <f>IF(OR(ISBLANK(C5),ISBLANK(C7),ISBLANK(C8)),"",IFERROR(MIN(C5-C7,C8-C5)/MAX(C5-C7,C8-C5),""))</f>
        <v>0.66666666666666663</v>
      </c>
      <c r="D11" s="239">
        <f>IF(OR(ISBLANK($C$5),ISBLANK($C$7),ISBLANK($C$8)),"",(IFERROR(MIN(IF(ISBLANK(D5),$C$5,D5)-IF(ISBLANK(D7),$C$7,D7),IF(ISBLANK(D8),$C$8,D8)-IF(ISBLANK(D5),$C$5,D5))/MAX(IF(ISBLANK(D5),$C$5,D5)-IF(ISBLANK(D7),$C$7,D7),IF(ISBLANK(D8),$C$8,D8)-IF(ISBLANK(D5),$C$5,D5)),"")))</f>
        <v>0.66666666666666663</v>
      </c>
      <c r="E11" s="239">
        <f>IF(OR(ISBLANK($C$5),ISBLANK($C$7),ISBLANK($C$8)),"",(IFERROR(MIN(IF(ISBLANK(E5),$C$5,E5)-IF(ISBLANK(E7),$C$7,E7),IF(ISBLANK(E8),$C$8,E8)-IF(ISBLANK(E5),$C$5,E5))/MAX(IF(ISBLANK(E5),$C$5,E5)-IF(ISBLANK(E7),$C$7,E7),IF(ISBLANK(E8),$C$8,E8)-IF(ISBLANK(E5),$C$5,E5)),"")))</f>
        <v>0.66666666666666663</v>
      </c>
      <c r="F11" s="169" t="s">
        <v>182</v>
      </c>
      <c r="G11" s="5"/>
      <c r="H11" s="5"/>
      <c r="I11" s="5"/>
      <c r="J11" s="5"/>
      <c r="K11" s="5"/>
      <c r="L11" s="5"/>
      <c r="M11" s="5"/>
      <c r="N11" s="5"/>
      <c r="O11" s="5"/>
      <c r="P11" s="5"/>
      <c r="Q11" s="164">
        <f t="shared" si="3"/>
        <v>10</v>
      </c>
      <c r="R11" s="20">
        <f t="shared" si="0"/>
        <v>17.999999999999996</v>
      </c>
      <c r="S11" s="20">
        <f t="shared" si="1"/>
        <v>17.999999999999996</v>
      </c>
      <c r="T11" s="20">
        <f t="shared" si="2"/>
        <v>17.999999999999996</v>
      </c>
    </row>
    <row r="12" spans="1:21" x14ac:dyDescent="0.25">
      <c r="A12" s="5"/>
      <c r="B12" s="165" t="s">
        <v>164</v>
      </c>
      <c r="C12" s="248">
        <f>IF(OR(ISBLANK(C5),ISBLANK(C7),ISBLANK(C8)),"",((C8+(4*C5)+C7)/6))</f>
        <v>18.666666666666668</v>
      </c>
      <c r="D12" s="249">
        <f>IF(OR(ISBLANK($C$5),ISBLANK($C$7),ISBLANK($C$8)),"",(((IF(ISBLANK(D8),$C$8,D8))+(4*IF(ISBLANK(D5),$C$5,D5))+IF(ISBLANK(D7),$C$7,D7))/6))</f>
        <v>18.666666666666668</v>
      </c>
      <c r="E12" s="249">
        <f>IF(OR(ISBLANK($C$5),ISBLANK($C$7),ISBLANK($C$8)),"",(((IF(ISBLANK(E8),$C$8,E8))+(4*IF(ISBLANK(E5),$C$5,E5))+IF(ISBLANK(E7),$C$7,E7))/6))</f>
        <v>18.666666666666668</v>
      </c>
      <c r="F12" s="166" t="s">
        <v>177</v>
      </c>
      <c r="G12" s="5"/>
      <c r="H12" s="5"/>
      <c r="I12" s="5"/>
      <c r="J12" s="5"/>
      <c r="K12" s="5"/>
      <c r="L12" s="5"/>
      <c r="M12" s="5"/>
      <c r="N12" s="5"/>
      <c r="O12" s="5"/>
      <c r="P12" s="5"/>
      <c r="Q12" s="164">
        <f t="shared" si="3"/>
        <v>11</v>
      </c>
      <c r="R12" s="20">
        <f t="shared" si="0"/>
        <v>17.999999999999996</v>
      </c>
      <c r="S12" s="20">
        <f t="shared" si="1"/>
        <v>17.999999999999996</v>
      </c>
      <c r="T12" s="20">
        <f t="shared" si="2"/>
        <v>17.999999999999996</v>
      </c>
    </row>
    <row r="13" spans="1:21" x14ac:dyDescent="0.25">
      <c r="A13" s="5"/>
      <c r="B13" s="165" t="s">
        <v>165</v>
      </c>
      <c r="C13" s="248">
        <f>IF(OR(ISBLANK(C6),ISBLANK(C7),ISBLANK(C8)),"",(C8-C7)*VLOOKUP(C6,VLookups!$A$4:$B$13,2,FALSE))</f>
        <v>4.2426406871192848</v>
      </c>
      <c r="D13" s="249">
        <f>IF(OR(ISBLANK($C$6),ISBLANK($C$7),ISBLANK($C$8)),"",(IF(ISBLANK(D8),$C$8,D8)-IF(ISBLANK(D7),$C$7,D7))*VLOOKUP(IF(ISBLANK(D6),$C$6,D6),VLookups!$A$4:$B$13,2,FALSE))</f>
        <v>4.2426406871192848</v>
      </c>
      <c r="E13" s="249">
        <f>IF(OR(ISBLANK($C$6),ISBLANK($C$7),ISBLANK($C$8)),"",(IF(ISBLANK(E8),$C$8,E8)-IF(ISBLANK(E7),$C$7,E7))*VLOOKUP(IF(ISBLANK(E6),$C$6,E6),VLookups!$A$4:$B$13,2,FALSE))</f>
        <v>4.2426406871192848</v>
      </c>
      <c r="F13" s="167" t="s">
        <v>178</v>
      </c>
      <c r="G13" s="5"/>
      <c r="H13" s="5"/>
      <c r="I13" s="5"/>
      <c r="J13" s="5"/>
      <c r="K13" s="5"/>
      <c r="L13" s="5"/>
      <c r="M13" s="5"/>
      <c r="N13" s="5"/>
      <c r="O13" s="5"/>
      <c r="P13" s="5"/>
      <c r="Q13" s="164">
        <f t="shared" si="3"/>
        <v>12</v>
      </c>
      <c r="R13" s="20" t="str">
        <f t="shared" si="0"/>
        <v/>
      </c>
      <c r="S13" s="20">
        <f t="shared" si="1"/>
        <v>17.999999999999996</v>
      </c>
      <c r="T13" s="20">
        <f t="shared" si="2"/>
        <v>17.999999999999996</v>
      </c>
    </row>
    <row r="14" spans="1:21" x14ac:dyDescent="0.25">
      <c r="A14" s="5"/>
      <c r="B14" s="304" t="s">
        <v>825</v>
      </c>
      <c r="C14" s="303"/>
      <c r="D14" s="303"/>
      <c r="E14" s="303"/>
      <c r="F14" s="305" t="s">
        <v>835</v>
      </c>
      <c r="G14" s="5"/>
      <c r="H14" s="5"/>
      <c r="I14" s="5"/>
      <c r="J14" s="5"/>
      <c r="K14" s="5"/>
      <c r="L14" s="5"/>
      <c r="M14" s="5"/>
      <c r="N14" s="5"/>
      <c r="O14" s="5"/>
      <c r="P14" s="5"/>
      <c r="Q14" s="164"/>
      <c r="R14" s="20"/>
      <c r="S14" s="20"/>
      <c r="T14" s="20"/>
    </row>
    <row r="15" spans="1:21" x14ac:dyDescent="0.25">
      <c r="A15" s="5"/>
      <c r="B15" s="165" t="s">
        <v>166</v>
      </c>
      <c r="C15" s="248">
        <f>IF(OR(ISBLANK(C10),C12="",C13=""),"",_xlfn.NORM.INV(1-C10,C12,IF(ISBLANK(C14),C13,C14)))</f>
        <v>18.666666666666668</v>
      </c>
      <c r="D15" s="249">
        <f>IF(OR(ISBLANK($C$10),$C$12="",$C$13=""),"",_xlfn.NORM.INV(1-IF(ISBLANK(D10),$C$10,D10),IF(ISBLANK(D12),$C$12,D12),IF(ISBLANK(D14),IF(ISBLANK(D13),$C$13,D13),D14)))</f>
        <v>16.916733811762015</v>
      </c>
      <c r="E15" s="249">
        <f>IF(OR(ISBLANK($C$10),$C$12="",$C$13=""),"",_xlfn.NORM.INV(1-IF(ISBLANK(E10),$C$10,E10),IF(ISBLANK(E12),$C$12,E12),IF(ISBLANK(E14),IF(ISBLANK(E13),$C$13,E13),E14)))</f>
        <v>15.805049009439848</v>
      </c>
      <c r="F15" s="166" t="s">
        <v>179</v>
      </c>
      <c r="G15" s="5"/>
      <c r="H15" s="5"/>
      <c r="I15" s="5"/>
      <c r="J15" s="5"/>
      <c r="K15" s="5"/>
      <c r="L15" s="5"/>
      <c r="M15" s="5"/>
      <c r="N15" s="5"/>
      <c r="O15" s="5"/>
      <c r="P15" s="5"/>
      <c r="Q15" s="164">
        <f>Q13+1</f>
        <v>13</v>
      </c>
      <c r="R15" s="20" t="str">
        <f t="shared" ref="R15:R46" si="4">IF(OR(ROUND(C$16+0.3,0)&gt;$Q15,ROUND(C$16+0.3,0)=$Q15),C$13^2,"")</f>
        <v/>
      </c>
      <c r="S15" s="20" t="str">
        <f t="shared" ref="S15:S46" si="5">IF(OR(ROUND(D$16+0.3,0)&gt;$Q15,ROUND(D$16+0.3,0)=$Q15),D$13^2,"")</f>
        <v/>
      </c>
      <c r="T15" s="20">
        <f t="shared" ref="T15:T46" si="6">IF(OR(ROUND(E$16+0.3,0)&gt;$Q15,ROUND(E$16+0.3,0)=$Q15),E$13^2,"")</f>
        <v>17.999999999999996</v>
      </c>
    </row>
    <row r="16" spans="1:21" x14ac:dyDescent="0.25">
      <c r="A16" s="5"/>
      <c r="B16" s="165" t="s">
        <v>167</v>
      </c>
      <c r="C16" s="248">
        <f>IF(OR(C9="",C15=""),"",C9/C15)</f>
        <v>10.714285714285714</v>
      </c>
      <c r="D16" s="249">
        <f>IF(OR($C$9="",$C$15=""),"",IF(ISBLANK(D9),$C$9,D9)/IF(ISBLANK(D15),$C$15,D15))</f>
        <v>11.822613172581947</v>
      </c>
      <c r="E16" s="249">
        <f>IF(OR($C$9="",$C$15=""),"",IF(ISBLANK(E9),$C$9,E9)/IF(ISBLANK(E15),$C$15,E15))</f>
        <v>12.65418410791048</v>
      </c>
      <c r="F16" s="166" t="s">
        <v>239</v>
      </c>
      <c r="G16" s="5"/>
      <c r="H16" s="5"/>
      <c r="I16" s="5"/>
      <c r="J16" s="5"/>
      <c r="K16" s="5"/>
      <c r="L16" s="5"/>
      <c r="M16" s="5"/>
      <c r="N16" s="5"/>
      <c r="O16" s="5"/>
      <c r="P16" s="5"/>
      <c r="Q16" s="164">
        <f t="shared" si="3"/>
        <v>14</v>
      </c>
      <c r="R16" s="20" t="str">
        <f t="shared" si="4"/>
        <v/>
      </c>
      <c r="S16" s="20" t="str">
        <f t="shared" si="5"/>
        <v/>
      </c>
      <c r="T16" s="20" t="str">
        <f t="shared" si="6"/>
        <v/>
      </c>
    </row>
    <row r="17" spans="1:20" x14ac:dyDescent="0.25">
      <c r="A17" s="5"/>
      <c r="B17" s="165" t="s">
        <v>168</v>
      </c>
      <c r="C17" s="250">
        <f>IF(OR(C4="",C16=""),"",C4*ROUND(C16+0.3,0))</f>
        <v>22</v>
      </c>
      <c r="D17" s="251">
        <f>IF(OR($C$4="",$C$16=""),"",IF(ISBLANK(D4),$C$4,D4)*ROUND(IF(ISBLANK(D16),$C$16,D16)+0.3,0))</f>
        <v>24</v>
      </c>
      <c r="E17" s="251">
        <f>IF(OR($C$4="",$C$16=""),"",IF(ISBLANK(E4),$C$4,E4)*ROUND(IF(ISBLANK(E16),$C$16,E16)+0.3,0))</f>
        <v>26</v>
      </c>
      <c r="F17" s="166" t="s">
        <v>169</v>
      </c>
      <c r="G17" s="5"/>
      <c r="H17" s="5"/>
      <c r="I17" s="5"/>
      <c r="J17" s="5"/>
      <c r="K17" s="5"/>
      <c r="L17" s="5"/>
      <c r="M17" s="5"/>
      <c r="N17" s="5"/>
      <c r="O17" s="5"/>
      <c r="P17" s="5"/>
      <c r="Q17" s="164">
        <f t="shared" si="3"/>
        <v>15</v>
      </c>
      <c r="R17" s="20" t="str">
        <f t="shared" si="4"/>
        <v/>
      </c>
      <c r="S17" s="20" t="str">
        <f t="shared" si="5"/>
        <v/>
      </c>
      <c r="T17" s="20" t="str">
        <f t="shared" si="6"/>
        <v/>
      </c>
    </row>
    <row r="18" spans="1:20" x14ac:dyDescent="0.25">
      <c r="A18" s="5"/>
      <c r="B18" s="165" t="s">
        <v>170</v>
      </c>
      <c r="C18" s="242"/>
      <c r="D18" s="243"/>
      <c r="E18" s="243"/>
      <c r="F18" s="166" t="s">
        <v>241</v>
      </c>
      <c r="G18" s="5"/>
      <c r="H18" s="5"/>
      <c r="I18" s="5"/>
      <c r="J18" s="5"/>
      <c r="K18" s="5"/>
      <c r="L18" s="5"/>
      <c r="M18" s="5"/>
      <c r="N18" s="5"/>
      <c r="O18" s="5"/>
      <c r="P18" s="5"/>
      <c r="Q18" s="164">
        <f t="shared" si="3"/>
        <v>16</v>
      </c>
      <c r="R18" s="20" t="str">
        <f t="shared" si="4"/>
        <v/>
      </c>
      <c r="S18" s="20" t="str">
        <f t="shared" si="5"/>
        <v/>
      </c>
      <c r="T18" s="20" t="str">
        <f t="shared" si="6"/>
        <v/>
      </c>
    </row>
    <row r="19" spans="1:20" x14ac:dyDescent="0.25">
      <c r="A19" s="5"/>
      <c r="B19" s="165" t="s">
        <v>171</v>
      </c>
      <c r="C19" s="252">
        <f>IF(C17="","",C17*7+C18)</f>
        <v>154</v>
      </c>
      <c r="D19" s="253">
        <f>IF($C$17="","",IF(ISBLANK(D17),$C$17,D17)*7+IF(ISBLANK(D18),$C$18,D18))</f>
        <v>168</v>
      </c>
      <c r="E19" s="253">
        <f>IF($C$17="","",IF(ISBLANK(E17),$C$17,E17)*7+IF(ISBLANK(E18),$C$18,E18))</f>
        <v>182</v>
      </c>
      <c r="F19" s="168" t="s">
        <v>172</v>
      </c>
      <c r="G19" s="5"/>
      <c r="H19" s="5"/>
      <c r="I19" s="5"/>
      <c r="J19" s="5"/>
      <c r="K19" s="5"/>
      <c r="L19" s="5"/>
      <c r="M19" s="5"/>
      <c r="N19" s="5"/>
      <c r="O19" s="5"/>
      <c r="P19" s="5"/>
      <c r="Q19" s="164">
        <f t="shared" si="3"/>
        <v>17</v>
      </c>
      <c r="R19" s="20" t="str">
        <f t="shared" si="4"/>
        <v/>
      </c>
      <c r="S19" s="20" t="str">
        <f t="shared" si="5"/>
        <v/>
      </c>
      <c r="T19" s="20" t="str">
        <f t="shared" si="6"/>
        <v/>
      </c>
    </row>
    <row r="20" spans="1:20" ht="18.75" x14ac:dyDescent="0.3">
      <c r="A20" s="5"/>
      <c r="B20" s="165" t="s">
        <v>244</v>
      </c>
      <c r="C20" s="287">
        <f>IF(OR(C3="",C19=""),"",C3+C19)</f>
        <v>44137</v>
      </c>
      <c r="D20" s="287">
        <f>IF(OR($C$3="",$C$19=""),"",IF(ISBLANK(D3),$C$3,D3)+IF(ISBLANK(D19),$C$19,D19))</f>
        <v>44151</v>
      </c>
      <c r="E20" s="287">
        <f>IF(OR($C$3="",$C$19=""),"",IF(ISBLANK(E3),$C$3,E3)+IF(ISBLANK(E19),$C$19,E19))</f>
        <v>44165</v>
      </c>
      <c r="F20" s="166" t="s">
        <v>180</v>
      </c>
      <c r="G20" s="5"/>
      <c r="H20" s="5"/>
      <c r="I20" s="5"/>
      <c r="J20" s="5"/>
      <c r="K20" s="5"/>
      <c r="L20" s="5"/>
      <c r="M20" s="5"/>
      <c r="N20" s="5"/>
      <c r="O20" s="5"/>
      <c r="P20" s="5"/>
      <c r="Q20" s="164">
        <f t="shared" si="3"/>
        <v>18</v>
      </c>
      <c r="R20" s="20" t="str">
        <f t="shared" si="4"/>
        <v/>
      </c>
      <c r="S20" s="20" t="str">
        <f t="shared" si="5"/>
        <v/>
      </c>
      <c r="T20" s="20" t="str">
        <f t="shared" si="6"/>
        <v/>
      </c>
    </row>
    <row r="21" spans="1:20" x14ac:dyDescent="0.25">
      <c r="A21" s="5"/>
      <c r="B21" s="165"/>
      <c r="C21" s="286">
        <f>IF(OR(C16="",C20=""),"",1-_xlfn.NORM.DIST(C9,C12*ROUND(C16+0.3,0),R103,TRUE))</f>
        <v>0.64766479188601522</v>
      </c>
      <c r="D21" s="286">
        <f>IF(OR($C$16="",$C$20=""),"",1-_xlfn.NORM.DIST(IF(ISBLANK(D9),$C$9,D9),IF(ISBLANK(D12),$C$12,D12)*ROUND(IF(ISBLANK(D16),$C$16,D16)+0.3,0),S103,TRUE))</f>
        <v>0.94876478257012531</v>
      </c>
      <c r="E21" s="286">
        <f>IF(OR($C$16="",$C$20=""),"",1-_xlfn.NORM.DIST(IF(ISBLANK(E9),$C$9,E9),IF(ISBLANK(E12),$C$12,E12)*ROUND(IF(ISBLANK(E16),$C$16,E16)+0.3,0),T103,TRUE))</f>
        <v>0.99735813799085205</v>
      </c>
      <c r="F21" s="166" t="s">
        <v>245</v>
      </c>
      <c r="G21" s="5"/>
      <c r="H21" s="5"/>
      <c r="I21" s="5"/>
      <c r="J21" s="5"/>
      <c r="K21" s="5"/>
      <c r="L21" s="5"/>
      <c r="M21" s="5"/>
      <c r="N21" s="5"/>
      <c r="O21" s="5"/>
      <c r="P21" s="5"/>
      <c r="Q21" s="164">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4">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4i – © 2015-2019, William W. Davis, MSPM, PMP</v>
      </c>
      <c r="C23" s="5"/>
      <c r="D23" s="5"/>
      <c r="E23" s="5"/>
      <c r="F23" s="5"/>
      <c r="G23" s="5"/>
      <c r="H23" s="5"/>
      <c r="I23" s="5"/>
      <c r="J23" s="5"/>
      <c r="K23" s="5"/>
      <c r="L23" s="5"/>
      <c r="M23" s="5"/>
      <c r="N23" s="5"/>
      <c r="O23" s="5"/>
      <c r="P23" s="5"/>
      <c r="Q23" s="164">
        <f t="shared" si="3"/>
        <v>21</v>
      </c>
      <c r="R23" s="20" t="str">
        <f t="shared" si="4"/>
        <v/>
      </c>
      <c r="S23" s="20" t="str">
        <f t="shared" si="5"/>
        <v/>
      </c>
      <c r="T23" s="20" t="str">
        <f t="shared" si="6"/>
        <v/>
      </c>
    </row>
    <row r="24" spans="1:20" x14ac:dyDescent="0.25">
      <c r="A24" s="2"/>
      <c r="B24" s="336" t="s">
        <v>146</v>
      </c>
      <c r="C24" s="336"/>
      <c r="D24" s="336"/>
      <c r="E24" s="336"/>
      <c r="F24" s="336"/>
      <c r="G24" s="5"/>
      <c r="H24" s="5"/>
      <c r="I24" s="5"/>
      <c r="J24" s="5"/>
      <c r="K24" s="5"/>
      <c r="L24" s="5"/>
      <c r="M24" s="5"/>
      <c r="N24" s="5"/>
      <c r="O24" s="5"/>
      <c r="P24" s="5"/>
      <c r="Q24" s="164">
        <f t="shared" si="3"/>
        <v>22</v>
      </c>
      <c r="R24" s="20" t="str">
        <f t="shared" si="4"/>
        <v/>
      </c>
      <c r="S24" s="20" t="str">
        <f t="shared" si="5"/>
        <v/>
      </c>
      <c r="T24" s="20" t="str">
        <f t="shared" si="6"/>
        <v/>
      </c>
    </row>
    <row r="25" spans="1:20" x14ac:dyDescent="0.25">
      <c r="A25" s="2"/>
      <c r="B25" s="336" t="s">
        <v>147</v>
      </c>
      <c r="C25" s="336"/>
      <c r="D25" s="336"/>
      <c r="E25" s="336"/>
      <c r="F25" s="336"/>
      <c r="G25" s="5"/>
      <c r="H25" s="5"/>
      <c r="I25" s="5"/>
      <c r="J25" s="5"/>
      <c r="K25" s="5"/>
      <c r="L25" s="5"/>
      <c r="M25" s="5"/>
      <c r="N25" s="5"/>
      <c r="O25" s="5"/>
      <c r="P25" s="5"/>
      <c r="Q25" s="164">
        <f t="shared" si="3"/>
        <v>23</v>
      </c>
      <c r="R25" s="20" t="str">
        <f t="shared" si="4"/>
        <v/>
      </c>
      <c r="S25" s="20" t="str">
        <f t="shared" si="5"/>
        <v/>
      </c>
      <c r="T25" s="20" t="str">
        <f t="shared" si="6"/>
        <v/>
      </c>
    </row>
    <row r="26" spans="1:20" x14ac:dyDescent="0.25">
      <c r="A26" s="2"/>
      <c r="B26" s="336" t="s">
        <v>96</v>
      </c>
      <c r="C26" s="336"/>
      <c r="D26" s="336"/>
      <c r="E26" s="336"/>
      <c r="F26" s="336"/>
      <c r="G26" s="5"/>
      <c r="H26" s="5"/>
      <c r="I26" s="5"/>
      <c r="J26" s="5"/>
      <c r="K26" s="5"/>
      <c r="L26" s="5"/>
      <c r="M26" s="5"/>
      <c r="N26" s="5"/>
      <c r="O26" s="5"/>
      <c r="P26" s="5"/>
      <c r="Q26" s="164">
        <f t="shared" si="3"/>
        <v>24</v>
      </c>
      <c r="R26" s="20" t="str">
        <f t="shared" si="4"/>
        <v/>
      </c>
      <c r="S26" s="20" t="str">
        <f t="shared" si="5"/>
        <v/>
      </c>
      <c r="T26" s="20" t="str">
        <f t="shared" si="6"/>
        <v/>
      </c>
    </row>
    <row r="27" spans="1:20" x14ac:dyDescent="0.25">
      <c r="A27" s="2"/>
      <c r="B27" s="336" t="s">
        <v>229</v>
      </c>
      <c r="C27" s="336"/>
      <c r="D27" s="336"/>
      <c r="E27" s="336"/>
      <c r="F27" s="336"/>
      <c r="G27" s="5"/>
      <c r="H27" s="5"/>
      <c r="I27" s="5"/>
      <c r="J27" s="5"/>
      <c r="K27" s="5"/>
      <c r="L27" s="5"/>
      <c r="M27" s="5"/>
      <c r="N27" s="5"/>
      <c r="O27" s="5"/>
      <c r="P27" s="5"/>
      <c r="Q27" s="164">
        <f t="shared" si="3"/>
        <v>25</v>
      </c>
      <c r="R27" s="20" t="str">
        <f t="shared" si="4"/>
        <v/>
      </c>
      <c r="S27" s="20" t="str">
        <f t="shared" si="5"/>
        <v/>
      </c>
      <c r="T27" s="20" t="str">
        <f t="shared" si="6"/>
        <v/>
      </c>
    </row>
    <row r="28" spans="1:20" x14ac:dyDescent="0.25">
      <c r="A28" s="2"/>
      <c r="B28" s="336" t="s">
        <v>97</v>
      </c>
      <c r="C28" s="336"/>
      <c r="D28" s="336"/>
      <c r="E28" s="336"/>
      <c r="F28" s="336"/>
      <c r="G28" s="5"/>
      <c r="H28" s="5"/>
      <c r="I28" s="5"/>
      <c r="J28" s="5"/>
      <c r="K28" s="5"/>
      <c r="L28" s="5"/>
      <c r="M28" s="5"/>
      <c r="N28" s="5"/>
      <c r="O28" s="5"/>
      <c r="P28" s="5"/>
      <c r="Q28" s="164">
        <f t="shared" si="3"/>
        <v>26</v>
      </c>
      <c r="R28" s="20" t="str">
        <f t="shared" si="4"/>
        <v/>
      </c>
      <c r="S28" s="20" t="str">
        <f t="shared" si="5"/>
        <v/>
      </c>
      <c r="T28" s="20" t="str">
        <f t="shared" si="6"/>
        <v/>
      </c>
    </row>
    <row r="29" spans="1:20" x14ac:dyDescent="0.25">
      <c r="A29" s="2"/>
      <c r="B29" s="158" t="s">
        <v>224</v>
      </c>
      <c r="C29" s="5"/>
      <c r="D29" s="5"/>
      <c r="E29" s="5"/>
      <c r="F29" s="5"/>
      <c r="G29" s="5"/>
      <c r="H29" s="5"/>
      <c r="I29" s="5"/>
      <c r="J29" s="5"/>
      <c r="K29" s="5"/>
      <c r="L29" s="5"/>
      <c r="M29" s="5"/>
      <c r="N29" s="5"/>
      <c r="O29" s="5"/>
      <c r="P29" s="5"/>
      <c r="Q29" s="164">
        <f t="shared" si="3"/>
        <v>27</v>
      </c>
      <c r="R29" s="20" t="str">
        <f t="shared" si="4"/>
        <v/>
      </c>
      <c r="S29" s="20" t="str">
        <f t="shared" si="5"/>
        <v/>
      </c>
      <c r="T29" s="20" t="str">
        <f t="shared" si="6"/>
        <v/>
      </c>
    </row>
    <row r="30" spans="1:20" x14ac:dyDescent="0.25">
      <c r="A30" s="2"/>
      <c r="B30" s="158" t="s">
        <v>94</v>
      </c>
      <c r="C30" s="5"/>
      <c r="D30" s="5"/>
      <c r="E30" s="5"/>
      <c r="F30" s="5"/>
      <c r="G30" s="5"/>
      <c r="H30" s="5"/>
      <c r="I30" s="5"/>
      <c r="J30" s="5"/>
      <c r="K30" s="5"/>
      <c r="L30" s="5"/>
      <c r="M30" s="5"/>
      <c r="N30" s="5"/>
      <c r="O30" s="5"/>
      <c r="P30" s="5"/>
      <c r="Q30" s="164">
        <f t="shared" si="3"/>
        <v>28</v>
      </c>
      <c r="R30" s="20" t="str">
        <f t="shared" si="4"/>
        <v/>
      </c>
      <c r="S30" s="20" t="str">
        <f t="shared" si="5"/>
        <v/>
      </c>
      <c r="T30" s="20" t="str">
        <f t="shared" si="6"/>
        <v/>
      </c>
    </row>
    <row r="31" spans="1:20" x14ac:dyDescent="0.25">
      <c r="A31" s="19"/>
      <c r="B31" s="158" t="s">
        <v>223</v>
      </c>
      <c r="C31" s="5"/>
      <c r="D31" s="5"/>
      <c r="E31" s="5"/>
      <c r="F31" s="5"/>
      <c r="G31" s="5"/>
      <c r="H31" s="5"/>
      <c r="I31" s="5"/>
      <c r="J31" s="5"/>
      <c r="K31" s="5"/>
      <c r="L31" s="5"/>
      <c r="M31" s="5"/>
      <c r="N31" s="5"/>
      <c r="O31" s="5"/>
      <c r="P31" s="5"/>
      <c r="Q31" s="164">
        <f t="shared" si="3"/>
        <v>29</v>
      </c>
      <c r="R31" s="20" t="str">
        <f t="shared" si="4"/>
        <v/>
      </c>
      <c r="S31" s="20" t="str">
        <f t="shared" si="5"/>
        <v/>
      </c>
      <c r="T31" s="20" t="str">
        <f t="shared" si="6"/>
        <v/>
      </c>
    </row>
    <row r="32" spans="1:20" x14ac:dyDescent="0.25">
      <c r="A32" s="19"/>
      <c r="B32" s="158" t="s">
        <v>225</v>
      </c>
      <c r="C32" s="5"/>
      <c r="D32" s="5"/>
      <c r="E32" s="5"/>
      <c r="F32" s="5"/>
      <c r="G32" s="5"/>
      <c r="H32" s="5"/>
      <c r="I32" s="5"/>
      <c r="J32" s="5"/>
      <c r="K32" s="5"/>
      <c r="L32" s="5"/>
      <c r="M32" s="5"/>
      <c r="N32" s="5"/>
      <c r="O32" s="5"/>
      <c r="P32" s="5"/>
      <c r="Q32" s="164">
        <f t="shared" si="3"/>
        <v>30</v>
      </c>
      <c r="R32" s="20" t="str">
        <f t="shared" si="4"/>
        <v/>
      </c>
      <c r="S32" s="20" t="str">
        <f t="shared" si="5"/>
        <v/>
      </c>
      <c r="T32" s="20" t="str">
        <f t="shared" si="6"/>
        <v/>
      </c>
    </row>
    <row r="33" spans="1:20" x14ac:dyDescent="0.25">
      <c r="A33" s="19"/>
      <c r="B33" s="158" t="s">
        <v>808</v>
      </c>
      <c r="C33" s="5"/>
      <c r="D33" s="5"/>
      <c r="E33" s="5"/>
      <c r="F33" s="5"/>
      <c r="G33" s="5"/>
      <c r="H33" s="5"/>
      <c r="I33" s="5"/>
      <c r="J33" s="5"/>
      <c r="K33" s="5"/>
      <c r="L33" s="5"/>
      <c r="M33" s="5"/>
      <c r="N33" s="5"/>
      <c r="O33" s="5"/>
      <c r="P33" s="5"/>
      <c r="Q33" s="164">
        <f t="shared" si="3"/>
        <v>31</v>
      </c>
      <c r="R33" s="20" t="str">
        <f t="shared" si="4"/>
        <v/>
      </c>
      <c r="S33" s="20" t="str">
        <f t="shared" si="5"/>
        <v/>
      </c>
      <c r="T33" s="20" t="str">
        <f t="shared" si="6"/>
        <v/>
      </c>
    </row>
    <row r="34" spans="1:20" x14ac:dyDescent="0.25">
      <c r="A34" s="19"/>
      <c r="B34" s="158" t="s">
        <v>809</v>
      </c>
      <c r="C34" s="5"/>
      <c r="D34" s="5"/>
      <c r="E34" s="5"/>
      <c r="F34" s="5"/>
      <c r="G34" s="5"/>
      <c r="H34" s="5"/>
      <c r="I34" s="5"/>
      <c r="J34" s="5"/>
      <c r="K34" s="5"/>
      <c r="L34" s="5"/>
      <c r="M34" s="5"/>
      <c r="N34" s="5"/>
      <c r="O34" s="5"/>
      <c r="P34" s="5"/>
      <c r="Q34" s="164">
        <f t="shared" si="3"/>
        <v>32</v>
      </c>
      <c r="R34" s="20" t="str">
        <f t="shared" si="4"/>
        <v/>
      </c>
      <c r="S34" s="20" t="str">
        <f t="shared" si="5"/>
        <v/>
      </c>
      <c r="T34" s="20" t="str">
        <f t="shared" si="6"/>
        <v/>
      </c>
    </row>
    <row r="35" spans="1:20" x14ac:dyDescent="0.25">
      <c r="A35" s="2"/>
      <c r="B35" s="158"/>
      <c r="C35" s="5"/>
      <c r="D35" s="5"/>
      <c r="E35" s="5"/>
      <c r="F35" s="5"/>
      <c r="G35" s="5"/>
      <c r="H35" s="5"/>
      <c r="I35" s="5"/>
      <c r="J35" s="5"/>
      <c r="K35" s="5"/>
      <c r="L35" s="5"/>
      <c r="M35" s="5"/>
      <c r="N35" s="5"/>
      <c r="O35" s="5"/>
      <c r="P35" s="5"/>
      <c r="Q35" s="164">
        <f t="shared" si="3"/>
        <v>33</v>
      </c>
      <c r="R35" s="20" t="str">
        <f t="shared" si="4"/>
        <v/>
      </c>
      <c r="S35" s="20" t="str">
        <f t="shared" si="5"/>
        <v/>
      </c>
      <c r="T35" s="20" t="str">
        <f t="shared" si="6"/>
        <v/>
      </c>
    </row>
    <row r="36" spans="1:20" x14ac:dyDescent="0.25">
      <c r="A36" s="2"/>
      <c r="B36" s="158" t="s">
        <v>810</v>
      </c>
      <c r="C36" s="5"/>
      <c r="D36" s="5"/>
      <c r="E36" s="5"/>
      <c r="F36" s="5"/>
      <c r="G36" s="5"/>
      <c r="H36" s="5"/>
      <c r="I36" s="5"/>
      <c r="J36" s="5"/>
      <c r="K36" s="5"/>
      <c r="L36" s="5"/>
      <c r="M36" s="5"/>
      <c r="N36" s="5"/>
      <c r="O36" s="5"/>
      <c r="P36" s="5"/>
      <c r="Q36" s="164">
        <f t="shared" si="3"/>
        <v>34</v>
      </c>
      <c r="R36" s="20" t="str">
        <f t="shared" si="4"/>
        <v/>
      </c>
      <c r="S36" s="20" t="str">
        <f t="shared" si="5"/>
        <v/>
      </c>
      <c r="T36" s="20" t="str">
        <f t="shared" si="6"/>
        <v/>
      </c>
    </row>
    <row r="37" spans="1:20" x14ac:dyDescent="0.25">
      <c r="A37" s="2"/>
      <c r="B37" s="158" t="s">
        <v>93</v>
      </c>
      <c r="C37" s="5"/>
      <c r="D37" s="5"/>
      <c r="E37" s="5"/>
      <c r="F37" s="5"/>
      <c r="G37" s="5"/>
      <c r="H37" s="5"/>
      <c r="I37" s="5"/>
      <c r="J37" s="5"/>
      <c r="K37" s="5"/>
      <c r="L37" s="5"/>
      <c r="M37" s="5"/>
      <c r="N37" s="5"/>
      <c r="O37" s="5"/>
      <c r="P37" s="5"/>
      <c r="Q37" s="164">
        <f t="shared" si="3"/>
        <v>35</v>
      </c>
      <c r="R37" s="20" t="str">
        <f t="shared" si="4"/>
        <v/>
      </c>
      <c r="S37" s="20" t="str">
        <f t="shared" si="5"/>
        <v/>
      </c>
      <c r="T37" s="20" t="str">
        <f t="shared" si="6"/>
        <v/>
      </c>
    </row>
    <row r="38" spans="1:20" x14ac:dyDescent="0.25">
      <c r="B38" s="355" t="s">
        <v>815</v>
      </c>
      <c r="C38" s="355"/>
      <c r="D38" s="288"/>
      <c r="E38" s="288"/>
      <c r="F38" s="288"/>
      <c r="G38" s="288"/>
      <c r="H38" s="288"/>
      <c r="Q38" s="164">
        <f t="shared" si="3"/>
        <v>36</v>
      </c>
      <c r="R38" s="20" t="str">
        <f t="shared" si="4"/>
        <v/>
      </c>
      <c r="S38" s="20" t="str">
        <f t="shared" si="5"/>
        <v/>
      </c>
      <c r="T38" s="20" t="str">
        <f t="shared" si="6"/>
        <v/>
      </c>
    </row>
    <row r="39" spans="1:20" x14ac:dyDescent="0.25">
      <c r="Q39" s="164">
        <f t="shared" si="3"/>
        <v>37</v>
      </c>
      <c r="R39" s="20" t="str">
        <f t="shared" si="4"/>
        <v/>
      </c>
      <c r="S39" s="20" t="str">
        <f t="shared" si="5"/>
        <v/>
      </c>
      <c r="T39" s="20" t="str">
        <f t="shared" si="6"/>
        <v/>
      </c>
    </row>
    <row r="40" spans="1:20" x14ac:dyDescent="0.25">
      <c r="Q40" s="164">
        <f t="shared" si="3"/>
        <v>38</v>
      </c>
      <c r="R40" s="20" t="str">
        <f t="shared" si="4"/>
        <v/>
      </c>
      <c r="S40" s="20" t="str">
        <f t="shared" si="5"/>
        <v/>
      </c>
      <c r="T40" s="20" t="str">
        <f t="shared" si="6"/>
        <v/>
      </c>
    </row>
    <row r="41" spans="1:20" x14ac:dyDescent="0.25">
      <c r="Q41" s="164">
        <f t="shared" si="3"/>
        <v>39</v>
      </c>
      <c r="R41" s="20" t="str">
        <f t="shared" si="4"/>
        <v/>
      </c>
      <c r="S41" s="20" t="str">
        <f t="shared" si="5"/>
        <v/>
      </c>
      <c r="T41" s="20" t="str">
        <f t="shared" si="6"/>
        <v/>
      </c>
    </row>
    <row r="42" spans="1:20" x14ac:dyDescent="0.25">
      <c r="Q42" s="164">
        <f t="shared" si="3"/>
        <v>40</v>
      </c>
      <c r="R42" s="20" t="str">
        <f t="shared" si="4"/>
        <v/>
      </c>
      <c r="S42" s="20" t="str">
        <f t="shared" si="5"/>
        <v/>
      </c>
      <c r="T42" s="20" t="str">
        <f t="shared" si="6"/>
        <v/>
      </c>
    </row>
    <row r="43" spans="1:20" x14ac:dyDescent="0.25">
      <c r="Q43" s="164">
        <f t="shared" si="3"/>
        <v>41</v>
      </c>
      <c r="R43" s="20" t="str">
        <f t="shared" si="4"/>
        <v/>
      </c>
      <c r="S43" s="20" t="str">
        <f t="shared" si="5"/>
        <v/>
      </c>
      <c r="T43" s="20" t="str">
        <f t="shared" si="6"/>
        <v/>
      </c>
    </row>
    <row r="44" spans="1:20" x14ac:dyDescent="0.25">
      <c r="Q44" s="164">
        <f t="shared" si="3"/>
        <v>42</v>
      </c>
      <c r="R44" s="20" t="str">
        <f t="shared" si="4"/>
        <v/>
      </c>
      <c r="S44" s="20" t="str">
        <f t="shared" si="5"/>
        <v/>
      </c>
      <c r="T44" s="20" t="str">
        <f t="shared" si="6"/>
        <v/>
      </c>
    </row>
    <row r="45" spans="1:20" x14ac:dyDescent="0.25">
      <c r="Q45" s="164">
        <f t="shared" si="3"/>
        <v>43</v>
      </c>
      <c r="R45" s="20" t="str">
        <f t="shared" si="4"/>
        <v/>
      </c>
      <c r="S45" s="20" t="str">
        <f t="shared" si="5"/>
        <v/>
      </c>
      <c r="T45" s="20" t="str">
        <f t="shared" si="6"/>
        <v/>
      </c>
    </row>
    <row r="46" spans="1:20" x14ac:dyDescent="0.25">
      <c r="Q46" s="164">
        <f t="shared" si="3"/>
        <v>44</v>
      </c>
      <c r="R46" s="20" t="str">
        <f t="shared" si="4"/>
        <v/>
      </c>
      <c r="S46" s="20" t="str">
        <f t="shared" si="5"/>
        <v/>
      </c>
      <c r="T46" s="20" t="str">
        <f t="shared" si="6"/>
        <v/>
      </c>
    </row>
    <row r="47" spans="1:20" x14ac:dyDescent="0.25">
      <c r="A47"/>
      <c r="Q47" s="164">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4">
        <f t="shared" si="3"/>
        <v>46</v>
      </c>
      <c r="R48" s="20" t="str">
        <f t="shared" si="7"/>
        <v/>
      </c>
      <c r="S48" s="20" t="str">
        <f t="shared" si="8"/>
        <v/>
      </c>
      <c r="T48" s="20" t="str">
        <f t="shared" si="9"/>
        <v/>
      </c>
    </row>
    <row r="49" spans="1:20" x14ac:dyDescent="0.25">
      <c r="A49"/>
      <c r="Q49" s="164">
        <f t="shared" si="3"/>
        <v>47</v>
      </c>
      <c r="R49" s="20" t="str">
        <f t="shared" si="7"/>
        <v/>
      </c>
      <c r="S49" s="20" t="str">
        <f t="shared" si="8"/>
        <v/>
      </c>
      <c r="T49" s="20" t="str">
        <f t="shared" si="9"/>
        <v/>
      </c>
    </row>
    <row r="50" spans="1:20" x14ac:dyDescent="0.25">
      <c r="A50"/>
      <c r="Q50" s="164">
        <f t="shared" si="3"/>
        <v>48</v>
      </c>
      <c r="R50" s="20" t="str">
        <f t="shared" si="7"/>
        <v/>
      </c>
      <c r="S50" s="20" t="str">
        <f t="shared" si="8"/>
        <v/>
      </c>
      <c r="T50" s="20" t="str">
        <f t="shared" si="9"/>
        <v/>
      </c>
    </row>
    <row r="51" spans="1:20" x14ac:dyDescent="0.25">
      <c r="A51"/>
      <c r="Q51" s="164">
        <f t="shared" si="3"/>
        <v>49</v>
      </c>
      <c r="R51" s="20" t="str">
        <f t="shared" si="7"/>
        <v/>
      </c>
      <c r="S51" s="20" t="str">
        <f t="shared" si="8"/>
        <v/>
      </c>
      <c r="T51" s="20" t="str">
        <f t="shared" si="9"/>
        <v/>
      </c>
    </row>
    <row r="52" spans="1:20" x14ac:dyDescent="0.25">
      <c r="A52"/>
      <c r="Q52" s="164">
        <f t="shared" si="3"/>
        <v>50</v>
      </c>
      <c r="R52" s="20" t="str">
        <f t="shared" si="7"/>
        <v/>
      </c>
      <c r="S52" s="20" t="str">
        <f t="shared" si="8"/>
        <v/>
      </c>
      <c r="T52" s="20" t="str">
        <f t="shared" si="9"/>
        <v/>
      </c>
    </row>
    <row r="53" spans="1:20" x14ac:dyDescent="0.25">
      <c r="A53"/>
      <c r="Q53" s="164">
        <f t="shared" si="3"/>
        <v>51</v>
      </c>
      <c r="R53" s="20" t="str">
        <f t="shared" si="7"/>
        <v/>
      </c>
      <c r="S53" s="20" t="str">
        <f t="shared" si="8"/>
        <v/>
      </c>
      <c r="T53" s="20" t="str">
        <f t="shared" si="9"/>
        <v/>
      </c>
    </row>
    <row r="54" spans="1:20" x14ac:dyDescent="0.25">
      <c r="A54"/>
      <c r="Q54" s="164">
        <f t="shared" si="3"/>
        <v>52</v>
      </c>
      <c r="R54" s="20" t="str">
        <f t="shared" si="7"/>
        <v/>
      </c>
      <c r="S54" s="20" t="str">
        <f t="shared" si="8"/>
        <v/>
      </c>
      <c r="T54" s="20" t="str">
        <f t="shared" si="9"/>
        <v/>
      </c>
    </row>
    <row r="55" spans="1:20" x14ac:dyDescent="0.25">
      <c r="A55"/>
      <c r="Q55" s="164">
        <f t="shared" si="3"/>
        <v>53</v>
      </c>
      <c r="R55" s="20" t="str">
        <f t="shared" si="7"/>
        <v/>
      </c>
      <c r="S55" s="20" t="str">
        <f t="shared" si="8"/>
        <v/>
      </c>
      <c r="T55" s="20" t="str">
        <f t="shared" si="9"/>
        <v/>
      </c>
    </row>
    <row r="56" spans="1:20" x14ac:dyDescent="0.25">
      <c r="A56"/>
      <c r="Q56" s="164">
        <f t="shared" si="3"/>
        <v>54</v>
      </c>
      <c r="R56" s="20" t="str">
        <f t="shared" si="7"/>
        <v/>
      </c>
      <c r="S56" s="20" t="str">
        <f t="shared" si="8"/>
        <v/>
      </c>
      <c r="T56" s="20" t="str">
        <f t="shared" si="9"/>
        <v/>
      </c>
    </row>
    <row r="57" spans="1:20" x14ac:dyDescent="0.25">
      <c r="A57"/>
      <c r="Q57" s="164">
        <f t="shared" si="3"/>
        <v>55</v>
      </c>
      <c r="R57" s="20" t="str">
        <f t="shared" si="7"/>
        <v/>
      </c>
      <c r="S57" s="20" t="str">
        <f t="shared" si="8"/>
        <v/>
      </c>
      <c r="T57" s="20" t="str">
        <f t="shared" si="9"/>
        <v/>
      </c>
    </row>
    <row r="58" spans="1:20" x14ac:dyDescent="0.25">
      <c r="A58"/>
      <c r="Q58" s="164">
        <f t="shared" si="3"/>
        <v>56</v>
      </c>
      <c r="R58" s="20" t="str">
        <f t="shared" si="7"/>
        <v/>
      </c>
      <c r="S58" s="20" t="str">
        <f t="shared" si="8"/>
        <v/>
      </c>
      <c r="T58" s="20" t="str">
        <f t="shared" si="9"/>
        <v/>
      </c>
    </row>
    <row r="59" spans="1:20" x14ac:dyDescent="0.25">
      <c r="A59"/>
      <c r="Q59" s="164">
        <f t="shared" si="3"/>
        <v>57</v>
      </c>
      <c r="R59" s="20" t="str">
        <f t="shared" si="7"/>
        <v/>
      </c>
      <c r="S59" s="20" t="str">
        <f t="shared" si="8"/>
        <v/>
      </c>
      <c r="T59" s="20" t="str">
        <f t="shared" si="9"/>
        <v/>
      </c>
    </row>
    <row r="60" spans="1:20" x14ac:dyDescent="0.25">
      <c r="A60"/>
      <c r="Q60" s="164">
        <f t="shared" si="3"/>
        <v>58</v>
      </c>
      <c r="R60" s="20" t="str">
        <f t="shared" si="7"/>
        <v/>
      </c>
      <c r="S60" s="20" t="str">
        <f t="shared" si="8"/>
        <v/>
      </c>
      <c r="T60" s="20" t="str">
        <f t="shared" si="9"/>
        <v/>
      </c>
    </row>
    <row r="61" spans="1:20" x14ac:dyDescent="0.25">
      <c r="A61"/>
      <c r="Q61" s="164">
        <f t="shared" si="3"/>
        <v>59</v>
      </c>
      <c r="R61" s="20" t="str">
        <f t="shared" si="7"/>
        <v/>
      </c>
      <c r="S61" s="20" t="str">
        <f t="shared" si="8"/>
        <v/>
      </c>
      <c r="T61" s="20" t="str">
        <f t="shared" si="9"/>
        <v/>
      </c>
    </row>
    <row r="62" spans="1:20" x14ac:dyDescent="0.25">
      <c r="A62"/>
      <c r="Q62" s="164">
        <f t="shared" si="3"/>
        <v>60</v>
      </c>
      <c r="R62" s="20" t="str">
        <f t="shared" si="7"/>
        <v/>
      </c>
      <c r="S62" s="20" t="str">
        <f t="shared" si="8"/>
        <v/>
      </c>
      <c r="T62" s="20" t="str">
        <f t="shared" si="9"/>
        <v/>
      </c>
    </row>
    <row r="63" spans="1:20" x14ac:dyDescent="0.25">
      <c r="A63"/>
      <c r="Q63" s="164">
        <f t="shared" si="3"/>
        <v>61</v>
      </c>
      <c r="R63" s="20" t="str">
        <f t="shared" si="7"/>
        <v/>
      </c>
      <c r="S63" s="20" t="str">
        <f t="shared" si="8"/>
        <v/>
      </c>
      <c r="T63" s="20" t="str">
        <f t="shared" si="9"/>
        <v/>
      </c>
    </row>
    <row r="64" spans="1:20" x14ac:dyDescent="0.25">
      <c r="A64"/>
      <c r="Q64" s="164">
        <f t="shared" si="3"/>
        <v>62</v>
      </c>
      <c r="R64" s="20" t="str">
        <f t="shared" si="7"/>
        <v/>
      </c>
      <c r="S64" s="20" t="str">
        <f t="shared" si="8"/>
        <v/>
      </c>
      <c r="T64" s="20" t="str">
        <f t="shared" si="9"/>
        <v/>
      </c>
    </row>
    <row r="65" spans="1:20" x14ac:dyDescent="0.25">
      <c r="A65"/>
      <c r="Q65" s="164">
        <f t="shared" si="3"/>
        <v>63</v>
      </c>
      <c r="R65" s="20" t="str">
        <f t="shared" si="7"/>
        <v/>
      </c>
      <c r="S65" s="20" t="str">
        <f t="shared" si="8"/>
        <v/>
      </c>
      <c r="T65" s="20" t="str">
        <f t="shared" si="9"/>
        <v/>
      </c>
    </row>
    <row r="66" spans="1:20" x14ac:dyDescent="0.25">
      <c r="A66"/>
      <c r="Q66" s="164">
        <f t="shared" si="3"/>
        <v>64</v>
      </c>
      <c r="R66" s="20" t="str">
        <f t="shared" si="7"/>
        <v/>
      </c>
      <c r="S66" s="20" t="str">
        <f t="shared" si="8"/>
        <v/>
      </c>
      <c r="T66" s="20" t="str">
        <f t="shared" si="9"/>
        <v/>
      </c>
    </row>
    <row r="67" spans="1:20" x14ac:dyDescent="0.25">
      <c r="A67"/>
      <c r="Q67" s="164">
        <f t="shared" si="3"/>
        <v>65</v>
      </c>
      <c r="R67" s="20" t="str">
        <f t="shared" si="7"/>
        <v/>
      </c>
      <c r="S67" s="20" t="str">
        <f t="shared" si="8"/>
        <v/>
      </c>
      <c r="T67" s="20" t="str">
        <f t="shared" si="9"/>
        <v/>
      </c>
    </row>
    <row r="68" spans="1:20" x14ac:dyDescent="0.25">
      <c r="A68"/>
      <c r="Q68" s="164">
        <f t="shared" si="3"/>
        <v>66</v>
      </c>
      <c r="R68" s="20" t="str">
        <f t="shared" si="7"/>
        <v/>
      </c>
      <c r="S68" s="20" t="str">
        <f t="shared" si="8"/>
        <v/>
      </c>
      <c r="T68" s="20" t="str">
        <f t="shared" si="9"/>
        <v/>
      </c>
    </row>
    <row r="69" spans="1:20" x14ac:dyDescent="0.25">
      <c r="A69"/>
      <c r="Q69" s="164">
        <f t="shared" ref="Q69:Q102" si="10">Q68+1</f>
        <v>67</v>
      </c>
      <c r="R69" s="20" t="str">
        <f t="shared" si="7"/>
        <v/>
      </c>
      <c r="S69" s="20" t="str">
        <f t="shared" si="8"/>
        <v/>
      </c>
      <c r="T69" s="20" t="str">
        <f t="shared" si="9"/>
        <v/>
      </c>
    </row>
    <row r="70" spans="1:20" x14ac:dyDescent="0.25">
      <c r="A70"/>
      <c r="Q70" s="164">
        <f t="shared" si="10"/>
        <v>68</v>
      </c>
      <c r="R70" s="20" t="str">
        <f t="shared" si="7"/>
        <v/>
      </c>
      <c r="S70" s="20" t="str">
        <f t="shared" si="8"/>
        <v/>
      </c>
      <c r="T70" s="20" t="str">
        <f t="shared" si="9"/>
        <v/>
      </c>
    </row>
    <row r="71" spans="1:20" x14ac:dyDescent="0.25">
      <c r="A71"/>
      <c r="Q71" s="164">
        <f t="shared" si="10"/>
        <v>69</v>
      </c>
      <c r="R71" s="20" t="str">
        <f t="shared" si="7"/>
        <v/>
      </c>
      <c r="S71" s="20" t="str">
        <f t="shared" si="8"/>
        <v/>
      </c>
      <c r="T71" s="20" t="str">
        <f t="shared" si="9"/>
        <v/>
      </c>
    </row>
    <row r="72" spans="1:20" x14ac:dyDescent="0.25">
      <c r="A72"/>
      <c r="Q72" s="164">
        <f t="shared" si="10"/>
        <v>70</v>
      </c>
      <c r="R72" s="20" t="str">
        <f t="shared" si="7"/>
        <v/>
      </c>
      <c r="S72" s="20" t="str">
        <f t="shared" si="8"/>
        <v/>
      </c>
      <c r="T72" s="20" t="str">
        <f t="shared" si="9"/>
        <v/>
      </c>
    </row>
    <row r="73" spans="1:20" x14ac:dyDescent="0.25">
      <c r="A73"/>
      <c r="Q73" s="164">
        <f t="shared" si="10"/>
        <v>71</v>
      </c>
      <c r="R73" s="20" t="str">
        <f t="shared" si="7"/>
        <v/>
      </c>
      <c r="S73" s="20" t="str">
        <f t="shared" si="8"/>
        <v/>
      </c>
      <c r="T73" s="20" t="str">
        <f t="shared" si="9"/>
        <v/>
      </c>
    </row>
    <row r="74" spans="1:20" x14ac:dyDescent="0.25">
      <c r="A74"/>
      <c r="Q74" s="164">
        <f t="shared" si="10"/>
        <v>72</v>
      </c>
      <c r="R74" s="20" t="str">
        <f t="shared" si="7"/>
        <v/>
      </c>
      <c r="S74" s="20" t="str">
        <f t="shared" si="8"/>
        <v/>
      </c>
      <c r="T74" s="20" t="str">
        <f t="shared" si="9"/>
        <v/>
      </c>
    </row>
    <row r="75" spans="1:20" x14ac:dyDescent="0.25">
      <c r="A75"/>
      <c r="Q75" s="164">
        <f t="shared" si="10"/>
        <v>73</v>
      </c>
      <c r="R75" s="20" t="str">
        <f t="shared" si="7"/>
        <v/>
      </c>
      <c r="S75" s="20" t="str">
        <f t="shared" si="8"/>
        <v/>
      </c>
      <c r="T75" s="20" t="str">
        <f t="shared" si="9"/>
        <v/>
      </c>
    </row>
    <row r="76" spans="1:20" x14ac:dyDescent="0.25">
      <c r="A76"/>
      <c r="Q76" s="164">
        <f t="shared" si="10"/>
        <v>74</v>
      </c>
      <c r="R76" s="20" t="str">
        <f t="shared" si="7"/>
        <v/>
      </c>
      <c r="S76" s="20" t="str">
        <f t="shared" si="8"/>
        <v/>
      </c>
      <c r="T76" s="20" t="str">
        <f t="shared" si="9"/>
        <v/>
      </c>
    </row>
    <row r="77" spans="1:20" x14ac:dyDescent="0.25">
      <c r="A77"/>
      <c r="Q77" s="164">
        <f t="shared" si="10"/>
        <v>75</v>
      </c>
      <c r="R77" s="20" t="str">
        <f t="shared" si="7"/>
        <v/>
      </c>
      <c r="S77" s="20" t="str">
        <f t="shared" si="8"/>
        <v/>
      </c>
      <c r="T77" s="20" t="str">
        <f t="shared" si="9"/>
        <v/>
      </c>
    </row>
    <row r="78" spans="1:20" x14ac:dyDescent="0.25">
      <c r="A78"/>
      <c r="Q78" s="164">
        <f t="shared" si="10"/>
        <v>76</v>
      </c>
      <c r="R78" s="20" t="str">
        <f t="shared" si="7"/>
        <v/>
      </c>
      <c r="S78" s="20" t="str">
        <f t="shared" si="8"/>
        <v/>
      </c>
      <c r="T78" s="20" t="str">
        <f t="shared" si="9"/>
        <v/>
      </c>
    </row>
    <row r="79" spans="1:20" x14ac:dyDescent="0.25">
      <c r="A79"/>
      <c r="Q79" s="164">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4">
        <f t="shared" si="10"/>
        <v>78</v>
      </c>
      <c r="R80" s="20" t="str">
        <f t="shared" si="11"/>
        <v/>
      </c>
      <c r="S80" s="20" t="str">
        <f t="shared" si="12"/>
        <v/>
      </c>
      <c r="T80" s="20" t="str">
        <f t="shared" si="13"/>
        <v/>
      </c>
    </row>
    <row r="81" spans="1:20" x14ac:dyDescent="0.25">
      <c r="A81"/>
      <c r="Q81" s="164">
        <f t="shared" si="10"/>
        <v>79</v>
      </c>
      <c r="R81" s="20" t="str">
        <f t="shared" si="11"/>
        <v/>
      </c>
      <c r="S81" s="20" t="str">
        <f t="shared" si="12"/>
        <v/>
      </c>
      <c r="T81" s="20" t="str">
        <f t="shared" si="13"/>
        <v/>
      </c>
    </row>
    <row r="82" spans="1:20" x14ac:dyDescent="0.25">
      <c r="A82"/>
      <c r="Q82" s="164">
        <f t="shared" si="10"/>
        <v>80</v>
      </c>
      <c r="R82" s="20" t="str">
        <f t="shared" si="11"/>
        <v/>
      </c>
      <c r="S82" s="20" t="str">
        <f t="shared" si="12"/>
        <v/>
      </c>
      <c r="T82" s="20" t="str">
        <f t="shared" si="13"/>
        <v/>
      </c>
    </row>
    <row r="83" spans="1:20" x14ac:dyDescent="0.25">
      <c r="A83"/>
      <c r="Q83" s="164">
        <f t="shared" si="10"/>
        <v>81</v>
      </c>
      <c r="R83" s="20" t="str">
        <f t="shared" si="11"/>
        <v/>
      </c>
      <c r="S83" s="20" t="str">
        <f t="shared" si="12"/>
        <v/>
      </c>
      <c r="T83" s="20" t="str">
        <f t="shared" si="13"/>
        <v/>
      </c>
    </row>
    <row r="84" spans="1:20" x14ac:dyDescent="0.25">
      <c r="A84"/>
      <c r="Q84" s="164">
        <f t="shared" si="10"/>
        <v>82</v>
      </c>
      <c r="R84" s="20" t="str">
        <f t="shared" si="11"/>
        <v/>
      </c>
      <c r="S84" s="20" t="str">
        <f t="shared" si="12"/>
        <v/>
      </c>
      <c r="T84" s="20" t="str">
        <f t="shared" si="13"/>
        <v/>
      </c>
    </row>
    <row r="85" spans="1:20" x14ac:dyDescent="0.25">
      <c r="A85"/>
      <c r="Q85" s="164">
        <f t="shared" si="10"/>
        <v>83</v>
      </c>
      <c r="R85" s="20" t="str">
        <f t="shared" si="11"/>
        <v/>
      </c>
      <c r="S85" s="20" t="str">
        <f t="shared" si="12"/>
        <v/>
      </c>
      <c r="T85" s="20" t="str">
        <f t="shared" si="13"/>
        <v/>
      </c>
    </row>
    <row r="86" spans="1:20" x14ac:dyDescent="0.25">
      <c r="A86"/>
      <c r="Q86" s="164">
        <f t="shared" si="10"/>
        <v>84</v>
      </c>
      <c r="R86" s="20" t="str">
        <f t="shared" si="11"/>
        <v/>
      </c>
      <c r="S86" s="20" t="str">
        <f t="shared" si="12"/>
        <v/>
      </c>
      <c r="T86" s="20" t="str">
        <f t="shared" si="13"/>
        <v/>
      </c>
    </row>
    <row r="87" spans="1:20" x14ac:dyDescent="0.25">
      <c r="A87"/>
      <c r="Q87" s="164">
        <f t="shared" si="10"/>
        <v>85</v>
      </c>
      <c r="R87" s="20" t="str">
        <f t="shared" si="11"/>
        <v/>
      </c>
      <c r="S87" s="20" t="str">
        <f t="shared" si="12"/>
        <v/>
      </c>
      <c r="T87" s="20" t="str">
        <f t="shared" si="13"/>
        <v/>
      </c>
    </row>
    <row r="88" spans="1:20" x14ac:dyDescent="0.25">
      <c r="A88"/>
      <c r="Q88" s="164">
        <f t="shared" si="10"/>
        <v>86</v>
      </c>
      <c r="R88" s="20" t="str">
        <f t="shared" si="11"/>
        <v/>
      </c>
      <c r="S88" s="20" t="str">
        <f t="shared" si="12"/>
        <v/>
      </c>
      <c r="T88" s="20" t="str">
        <f t="shared" si="13"/>
        <v/>
      </c>
    </row>
    <row r="89" spans="1:20" x14ac:dyDescent="0.25">
      <c r="A89"/>
      <c r="Q89" s="164">
        <f t="shared" si="10"/>
        <v>87</v>
      </c>
      <c r="R89" s="20" t="str">
        <f t="shared" si="11"/>
        <v/>
      </c>
      <c r="S89" s="20" t="str">
        <f t="shared" si="12"/>
        <v/>
      </c>
      <c r="T89" s="20" t="str">
        <f t="shared" si="13"/>
        <v/>
      </c>
    </row>
    <row r="90" spans="1:20" x14ac:dyDescent="0.25">
      <c r="A90"/>
      <c r="Q90" s="164">
        <f t="shared" si="10"/>
        <v>88</v>
      </c>
      <c r="R90" s="20" t="str">
        <f t="shared" si="11"/>
        <v/>
      </c>
      <c r="S90" s="20" t="str">
        <f t="shared" si="12"/>
        <v/>
      </c>
      <c r="T90" s="20" t="str">
        <f t="shared" si="13"/>
        <v/>
      </c>
    </row>
    <row r="91" spans="1:20" x14ac:dyDescent="0.25">
      <c r="A91"/>
      <c r="Q91" s="164">
        <f t="shared" si="10"/>
        <v>89</v>
      </c>
      <c r="R91" s="20" t="str">
        <f t="shared" si="11"/>
        <v/>
      </c>
      <c r="S91" s="20" t="str">
        <f t="shared" si="12"/>
        <v/>
      </c>
      <c r="T91" s="20" t="str">
        <f t="shared" si="13"/>
        <v/>
      </c>
    </row>
    <row r="92" spans="1:20" x14ac:dyDescent="0.25">
      <c r="A92"/>
      <c r="Q92" s="164">
        <f t="shared" si="10"/>
        <v>90</v>
      </c>
      <c r="R92" s="20" t="str">
        <f t="shared" si="11"/>
        <v/>
      </c>
      <c r="S92" s="20" t="str">
        <f t="shared" si="12"/>
        <v/>
      </c>
      <c r="T92" s="20" t="str">
        <f t="shared" si="13"/>
        <v/>
      </c>
    </row>
    <row r="93" spans="1:20" x14ac:dyDescent="0.25">
      <c r="A93"/>
      <c r="Q93" s="164">
        <f t="shared" si="10"/>
        <v>91</v>
      </c>
      <c r="R93" s="20" t="str">
        <f t="shared" si="11"/>
        <v/>
      </c>
      <c r="S93" s="20" t="str">
        <f t="shared" si="12"/>
        <v/>
      </c>
      <c r="T93" s="20" t="str">
        <f t="shared" si="13"/>
        <v/>
      </c>
    </row>
    <row r="94" spans="1:20" x14ac:dyDescent="0.25">
      <c r="A94"/>
      <c r="Q94" s="164">
        <f t="shared" si="10"/>
        <v>92</v>
      </c>
      <c r="R94" s="20" t="str">
        <f t="shared" si="11"/>
        <v/>
      </c>
      <c r="S94" s="20" t="str">
        <f t="shared" si="12"/>
        <v/>
      </c>
      <c r="T94" s="20" t="str">
        <f t="shared" si="13"/>
        <v/>
      </c>
    </row>
    <row r="95" spans="1:20" x14ac:dyDescent="0.25">
      <c r="A95"/>
      <c r="Q95" s="164">
        <f t="shared" si="10"/>
        <v>93</v>
      </c>
      <c r="R95" s="20" t="str">
        <f t="shared" si="11"/>
        <v/>
      </c>
      <c r="S95" s="20" t="str">
        <f t="shared" si="12"/>
        <v/>
      </c>
      <c r="T95" s="20" t="str">
        <f t="shared" si="13"/>
        <v/>
      </c>
    </row>
    <row r="96" spans="1:20" x14ac:dyDescent="0.25">
      <c r="A96"/>
      <c r="Q96" s="164">
        <f t="shared" si="10"/>
        <v>94</v>
      </c>
      <c r="R96" s="20" t="str">
        <f t="shared" si="11"/>
        <v/>
      </c>
      <c r="S96" s="20" t="str">
        <f t="shared" si="12"/>
        <v/>
      </c>
      <c r="T96" s="20" t="str">
        <f t="shared" si="13"/>
        <v/>
      </c>
    </row>
    <row r="97" spans="1:20" x14ac:dyDescent="0.25">
      <c r="A97"/>
      <c r="Q97" s="164">
        <f t="shared" si="10"/>
        <v>95</v>
      </c>
      <c r="R97" s="20" t="str">
        <f t="shared" si="11"/>
        <v/>
      </c>
      <c r="S97" s="20" t="str">
        <f t="shared" si="12"/>
        <v/>
      </c>
      <c r="T97" s="20" t="str">
        <f t="shared" si="13"/>
        <v/>
      </c>
    </row>
    <row r="98" spans="1:20" x14ac:dyDescent="0.25">
      <c r="A98"/>
      <c r="Q98" s="164">
        <f t="shared" si="10"/>
        <v>96</v>
      </c>
      <c r="R98" s="20" t="str">
        <f t="shared" si="11"/>
        <v/>
      </c>
      <c r="S98" s="20" t="str">
        <f t="shared" si="12"/>
        <v/>
      </c>
      <c r="T98" s="20" t="str">
        <f t="shared" si="13"/>
        <v/>
      </c>
    </row>
    <row r="99" spans="1:20" x14ac:dyDescent="0.25">
      <c r="A99"/>
      <c r="Q99" s="164">
        <f t="shared" si="10"/>
        <v>97</v>
      </c>
      <c r="R99" s="20" t="str">
        <f t="shared" si="11"/>
        <v/>
      </c>
      <c r="S99" s="20" t="str">
        <f t="shared" si="12"/>
        <v/>
      </c>
      <c r="T99" s="20" t="str">
        <f t="shared" si="13"/>
        <v/>
      </c>
    </row>
    <row r="100" spans="1:20" x14ac:dyDescent="0.25">
      <c r="A100"/>
      <c r="Q100" s="164">
        <f t="shared" si="10"/>
        <v>98</v>
      </c>
      <c r="R100" s="20" t="str">
        <f t="shared" si="11"/>
        <v/>
      </c>
      <c r="S100" s="20" t="str">
        <f t="shared" si="12"/>
        <v/>
      </c>
      <c r="T100" s="20" t="str">
        <f t="shared" si="13"/>
        <v/>
      </c>
    </row>
    <row r="101" spans="1:20" x14ac:dyDescent="0.25">
      <c r="A101"/>
      <c r="Q101" s="164">
        <f t="shared" si="10"/>
        <v>99</v>
      </c>
      <c r="R101" s="20" t="str">
        <f t="shared" si="11"/>
        <v/>
      </c>
      <c r="S101" s="20" t="str">
        <f t="shared" si="12"/>
        <v/>
      </c>
      <c r="T101" s="20" t="str">
        <f t="shared" si="13"/>
        <v/>
      </c>
    </row>
    <row r="102" spans="1:20" x14ac:dyDescent="0.25">
      <c r="A102"/>
      <c r="Q102" s="164">
        <f t="shared" si="10"/>
        <v>100</v>
      </c>
      <c r="R102" s="20" t="str">
        <f t="shared" si="11"/>
        <v/>
      </c>
      <c r="S102" s="20" t="str">
        <f t="shared" si="12"/>
        <v/>
      </c>
      <c r="T102" s="20" t="str">
        <f t="shared" si="13"/>
        <v/>
      </c>
    </row>
    <row r="103" spans="1:20" x14ac:dyDescent="0.25">
      <c r="A103"/>
      <c r="Q103" s="164"/>
      <c r="R103" s="236">
        <f>SQRT(SUM(R2:R102))</f>
        <v>14.071247279470288</v>
      </c>
      <c r="S103" s="236">
        <f t="shared" ref="S103:T103" si="14">SQRT(SUM(S2:S102))</f>
        <v>14.696938456699067</v>
      </c>
      <c r="T103" s="236">
        <f t="shared" si="14"/>
        <v>15.297058540778353</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ht="18.75" x14ac:dyDescent="0.25">
      <c r="A1" s="55" t="s">
        <v>857</v>
      </c>
    </row>
    <row r="3" spans="1:15" x14ac:dyDescent="0.25">
      <c r="A3" s="56" t="s">
        <v>40</v>
      </c>
      <c r="B3" s="57" t="s">
        <v>41</v>
      </c>
      <c r="C3" s="58" t="s">
        <v>52</v>
      </c>
      <c r="D3" s="58" t="s">
        <v>6</v>
      </c>
      <c r="E3" s="58" t="s">
        <v>53</v>
      </c>
    </row>
    <row r="4" spans="1:15" x14ac:dyDescent="0.25">
      <c r="A4" s="332" t="s">
        <v>14</v>
      </c>
      <c r="B4" s="225">
        <v>7.0710678118654752E-2</v>
      </c>
      <c r="C4" s="59">
        <v>1</v>
      </c>
      <c r="D4" s="59">
        <v>98</v>
      </c>
      <c r="E4" s="59">
        <v>1</v>
      </c>
    </row>
    <row r="5" spans="1:15" x14ac:dyDescent="0.25">
      <c r="A5" s="332" t="s">
        <v>861</v>
      </c>
      <c r="B5" s="225">
        <v>0.1</v>
      </c>
      <c r="C5" s="59">
        <v>2</v>
      </c>
      <c r="D5" s="59">
        <v>96</v>
      </c>
      <c r="E5" s="59">
        <v>2</v>
      </c>
    </row>
    <row r="6" spans="1:15" x14ac:dyDescent="0.25">
      <c r="A6" s="332" t="s">
        <v>0</v>
      </c>
      <c r="B6" s="225">
        <v>0.1414213562373095</v>
      </c>
      <c r="C6" s="59">
        <v>4</v>
      </c>
      <c r="D6" s="59">
        <v>92</v>
      </c>
      <c r="E6" s="59">
        <v>4</v>
      </c>
    </row>
    <row r="7" spans="1:15" x14ac:dyDescent="0.25">
      <c r="A7" s="332" t="s">
        <v>3</v>
      </c>
      <c r="B7" s="225">
        <v>0.17320508075688773</v>
      </c>
      <c r="C7" s="59">
        <v>6</v>
      </c>
      <c r="D7" s="59">
        <v>88</v>
      </c>
      <c r="E7" s="59">
        <v>6</v>
      </c>
    </row>
    <row r="8" spans="1:15" x14ac:dyDescent="0.25">
      <c r="A8" s="332" t="s">
        <v>1</v>
      </c>
      <c r="B8" s="225">
        <v>0.21213203435596426</v>
      </c>
      <c r="C8" s="59">
        <v>9</v>
      </c>
      <c r="D8" s="59">
        <v>82</v>
      </c>
      <c r="E8" s="59">
        <v>9</v>
      </c>
    </row>
    <row r="9" spans="1:15" x14ac:dyDescent="0.25">
      <c r="A9" s="332" t="s">
        <v>4</v>
      </c>
      <c r="B9" s="225">
        <v>0.24494897427831783</v>
      </c>
      <c r="C9" s="59">
        <v>12</v>
      </c>
      <c r="D9" s="59">
        <v>76</v>
      </c>
      <c r="E9" s="59">
        <v>12</v>
      </c>
    </row>
    <row r="10" spans="1:15" x14ac:dyDescent="0.25">
      <c r="A10" s="332" t="s">
        <v>2</v>
      </c>
      <c r="B10" s="225">
        <v>0.28284271247461901</v>
      </c>
      <c r="C10" s="59">
        <v>16</v>
      </c>
      <c r="D10" s="59">
        <v>68</v>
      </c>
      <c r="E10" s="59">
        <v>16</v>
      </c>
    </row>
    <row r="11" spans="1:15" x14ac:dyDescent="0.25">
      <c r="A11" s="332" t="s">
        <v>862</v>
      </c>
      <c r="B11" s="225">
        <v>0.31622776601683794</v>
      </c>
      <c r="C11" s="59">
        <v>20</v>
      </c>
      <c r="D11" s="59">
        <v>60</v>
      </c>
      <c r="E11" s="59">
        <v>20</v>
      </c>
    </row>
    <row r="12" spans="1:15" x14ac:dyDescent="0.25">
      <c r="A12" s="332" t="s">
        <v>863</v>
      </c>
      <c r="B12" s="225">
        <v>0.35355339059327379</v>
      </c>
      <c r="C12" s="59">
        <v>25</v>
      </c>
      <c r="D12" s="59">
        <v>50</v>
      </c>
      <c r="E12" s="59">
        <v>25</v>
      </c>
    </row>
    <row r="13" spans="1:15" x14ac:dyDescent="0.25">
      <c r="A13" s="332" t="s">
        <v>15</v>
      </c>
      <c r="B13" s="225">
        <v>0.40620192023179802</v>
      </c>
      <c r="C13" s="59">
        <v>33</v>
      </c>
      <c r="D13" s="59">
        <v>34</v>
      </c>
      <c r="E13" s="59">
        <v>33</v>
      </c>
    </row>
    <row r="16" spans="1:15" x14ac:dyDescent="0.25">
      <c r="A16" s="374" t="s">
        <v>152</v>
      </c>
      <c r="B16" s="333">
        <v>-0.05</v>
      </c>
      <c r="G16" s="331"/>
      <c r="H16" s="60" t="s">
        <v>62</v>
      </c>
      <c r="I16" s="60"/>
      <c r="J16" s="60"/>
      <c r="K16" s="60"/>
      <c r="L16" s="60"/>
      <c r="M16" s="60"/>
      <c r="N16" s="60"/>
      <c r="O16" s="61"/>
    </row>
    <row r="17" spans="1:15" x14ac:dyDescent="0.25">
      <c r="A17" s="375"/>
      <c r="B17" s="333">
        <v>-0.1</v>
      </c>
      <c r="G17" s="225"/>
      <c r="H17" s="5" t="s">
        <v>63</v>
      </c>
      <c r="I17" s="5"/>
      <c r="J17" s="5"/>
      <c r="K17" s="5"/>
      <c r="L17" s="5"/>
      <c r="M17" s="5"/>
      <c r="N17" s="5"/>
      <c r="O17" s="62"/>
    </row>
    <row r="18" spans="1:15" x14ac:dyDescent="0.25">
      <c r="A18" s="375"/>
      <c r="B18" s="333">
        <v>-0.15</v>
      </c>
      <c r="G18" s="59"/>
      <c r="H18" s="63" t="s">
        <v>64</v>
      </c>
      <c r="I18" s="63"/>
      <c r="J18" s="63"/>
      <c r="K18" s="63"/>
      <c r="L18" s="63"/>
      <c r="M18" s="63"/>
      <c r="N18" s="63"/>
      <c r="O18" s="64"/>
    </row>
    <row r="19" spans="1:15" x14ac:dyDescent="0.25">
      <c r="A19" s="375"/>
      <c r="B19" s="333">
        <v>-0.2</v>
      </c>
    </row>
    <row r="20" spans="1:15" x14ac:dyDescent="0.25">
      <c r="A20" s="375"/>
      <c r="B20" s="333">
        <v>-0.25</v>
      </c>
      <c r="G20" s="226" t="s">
        <v>226</v>
      </c>
    </row>
    <row r="21" spans="1:15" x14ac:dyDescent="0.25">
      <c r="A21" s="375"/>
      <c r="B21" s="333">
        <v>-0.3</v>
      </c>
      <c r="G21" s="226" t="s">
        <v>227</v>
      </c>
    </row>
    <row r="22" spans="1:15" x14ac:dyDescent="0.25">
      <c r="A22" s="375"/>
      <c r="B22" s="333">
        <v>-0.35</v>
      </c>
      <c r="G22" s="226" t="s">
        <v>228</v>
      </c>
    </row>
    <row r="23" spans="1:15" x14ac:dyDescent="0.25">
      <c r="A23" s="375"/>
      <c r="B23" s="333">
        <v>-0.4</v>
      </c>
    </row>
    <row r="24" spans="1:15" x14ac:dyDescent="0.25">
      <c r="A24" s="375"/>
      <c r="B24" s="333">
        <v>-0.5</v>
      </c>
    </row>
    <row r="25" spans="1:15" x14ac:dyDescent="0.25">
      <c r="A25" s="375"/>
      <c r="B25" s="333">
        <v>-0.6</v>
      </c>
    </row>
    <row r="26" spans="1:15" x14ac:dyDescent="0.25">
      <c r="A26" s="376"/>
      <c r="B26" s="333">
        <v>-0.7</v>
      </c>
    </row>
    <row r="27" spans="1:15" x14ac:dyDescent="0.25">
      <c r="B27" s="52"/>
    </row>
    <row r="29" spans="1:15" x14ac:dyDescent="0.25">
      <c r="A29" s="377" t="s">
        <v>153</v>
      </c>
      <c r="B29" s="333">
        <v>0.1</v>
      </c>
    </row>
    <row r="30" spans="1:15" x14ac:dyDescent="0.25">
      <c r="A30" s="377"/>
      <c r="B30" s="333">
        <v>0.2</v>
      </c>
    </row>
    <row r="31" spans="1:15" x14ac:dyDescent="0.25">
      <c r="A31" s="377"/>
      <c r="B31" s="333">
        <v>0.3</v>
      </c>
    </row>
    <row r="32" spans="1:15" x14ac:dyDescent="0.25">
      <c r="A32" s="377"/>
      <c r="B32" s="333">
        <v>0.4</v>
      </c>
    </row>
    <row r="33" spans="1:20" x14ac:dyDescent="0.25">
      <c r="A33" s="377"/>
      <c r="B33" s="333">
        <v>0.5</v>
      </c>
    </row>
    <row r="34" spans="1:20" x14ac:dyDescent="0.25">
      <c r="A34" s="377"/>
      <c r="B34" s="333">
        <v>0.75</v>
      </c>
    </row>
    <row r="35" spans="1:20" x14ac:dyDescent="0.25">
      <c r="A35" s="377"/>
      <c r="B35" s="333">
        <v>1</v>
      </c>
    </row>
    <row r="36" spans="1:20" x14ac:dyDescent="0.25">
      <c r="A36" s="377"/>
      <c r="B36" s="333">
        <v>1.25</v>
      </c>
    </row>
    <row r="37" spans="1:20" x14ac:dyDescent="0.25">
      <c r="A37" s="377"/>
      <c r="B37" s="333">
        <v>1.5</v>
      </c>
    </row>
    <row r="38" spans="1:20" x14ac:dyDescent="0.25">
      <c r="A38" s="377"/>
      <c r="B38" s="333">
        <v>1.75</v>
      </c>
    </row>
    <row r="39" spans="1:20" x14ac:dyDescent="0.25">
      <c r="A39" s="377"/>
      <c r="B39" s="333">
        <v>2</v>
      </c>
    </row>
    <row r="42" spans="1:20" x14ac:dyDescent="0.25">
      <c r="A42" s="86" t="s">
        <v>89</v>
      </c>
      <c r="B42" s="85"/>
    </row>
    <row r="43" spans="1:20" x14ac:dyDescent="0.25">
      <c r="A43" s="332" t="s">
        <v>78</v>
      </c>
      <c r="B43" s="6" t="b">
        <f>FALSE</f>
        <v>0</v>
      </c>
      <c r="C43" s="69" t="s">
        <v>86</v>
      </c>
      <c r="D43" s="83"/>
      <c r="E43" s="83"/>
      <c r="F43" s="83"/>
      <c r="G43" s="83"/>
      <c r="H43" s="83"/>
      <c r="I43" s="83"/>
      <c r="J43" s="83"/>
      <c r="K43" s="84"/>
      <c r="L43" s="69" t="s">
        <v>854</v>
      </c>
      <c r="M43" s="83"/>
      <c r="N43" s="83"/>
      <c r="O43" s="83"/>
      <c r="P43" s="83"/>
      <c r="Q43" s="83"/>
      <c r="R43" s="83"/>
      <c r="S43" s="83"/>
      <c r="T43" s="84"/>
    </row>
    <row r="44" spans="1:20" x14ac:dyDescent="0.25">
      <c r="A44" s="332" t="s">
        <v>77</v>
      </c>
      <c r="B44" s="6" t="b">
        <f>TRUE</f>
        <v>1</v>
      </c>
      <c r="C44" s="69" t="s">
        <v>106</v>
      </c>
      <c r="D44" s="83"/>
      <c r="E44" s="83"/>
      <c r="F44" s="83"/>
      <c r="G44" s="83"/>
      <c r="H44" s="83"/>
      <c r="I44" s="83"/>
      <c r="J44" s="83"/>
      <c r="K44" s="84"/>
      <c r="L44" s="69" t="s">
        <v>853</v>
      </c>
      <c r="M44" s="83"/>
      <c r="N44" s="83"/>
      <c r="O44" s="83"/>
      <c r="P44" s="83"/>
      <c r="Q44" s="83"/>
      <c r="R44" s="83"/>
      <c r="S44" s="83"/>
      <c r="T44" s="84"/>
    </row>
    <row r="47" spans="1:20" x14ac:dyDescent="0.25">
      <c r="A47" s="86" t="s">
        <v>88</v>
      </c>
      <c r="B47" s="85"/>
    </row>
    <row r="48" spans="1:20" x14ac:dyDescent="0.25">
      <c r="A48" s="332" t="s">
        <v>80</v>
      </c>
      <c r="B48" s="6" t="b">
        <f>TRUE</f>
        <v>1</v>
      </c>
    </row>
    <row r="49" spans="1:5" x14ac:dyDescent="0.25">
      <c r="A49" s="332" t="s">
        <v>81</v>
      </c>
      <c r="B49" s="6" t="b">
        <f>FALSE</f>
        <v>0</v>
      </c>
    </row>
    <row r="51" spans="1:5" x14ac:dyDescent="0.25">
      <c r="A51" s="160" t="str">
        <f>CONCATENATE("Version ",'Change Log'!$B$3," – © 2015-",YEAR('Change Log'!$A$3),", William W. Davis, MSPM, PMP")</f>
        <v>Version 4i – © 2015-2019, William W. Davis, MSPM, PMP</v>
      </c>
    </row>
    <row r="53" spans="1:5" x14ac:dyDescent="0.25">
      <c r="A53" s="159" t="s">
        <v>224</v>
      </c>
    </row>
    <row r="54" spans="1:5" x14ac:dyDescent="0.25">
      <c r="A54" s="159" t="s">
        <v>94</v>
      </c>
    </row>
    <row r="55" spans="1:5" x14ac:dyDescent="0.25">
      <c r="A55" s="159" t="s">
        <v>223</v>
      </c>
    </row>
    <row r="56" spans="1:5" x14ac:dyDescent="0.25">
      <c r="A56" s="159" t="s">
        <v>225</v>
      </c>
    </row>
    <row r="57" spans="1:5" x14ac:dyDescent="0.25">
      <c r="A57" s="159" t="s">
        <v>808</v>
      </c>
    </row>
    <row r="58" spans="1:5" x14ac:dyDescent="0.25">
      <c r="A58" s="159" t="s">
        <v>809</v>
      </c>
    </row>
    <row r="59" spans="1:5" x14ac:dyDescent="0.25">
      <c r="A59" s="159"/>
    </row>
    <row r="60" spans="1:5" x14ac:dyDescent="0.25">
      <c r="A60" s="159" t="s">
        <v>810</v>
      </c>
    </row>
    <row r="61" spans="1:5" x14ac:dyDescent="0.25">
      <c r="A61" s="159" t="s">
        <v>93</v>
      </c>
    </row>
    <row r="62" spans="1:5" x14ac:dyDescent="0.25">
      <c r="A62" s="378" t="s">
        <v>815</v>
      </c>
      <c r="B62" s="378"/>
      <c r="C62" s="378"/>
      <c r="D62" s="378"/>
      <c r="E62" s="378"/>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D5" sqref="D5"/>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841</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79" t="s">
        <v>72</v>
      </c>
      <c r="C3" s="379"/>
      <c r="D3" s="379"/>
      <c r="E3" s="5"/>
      <c r="F3" s="5"/>
      <c r="G3" s="379" t="s">
        <v>68</v>
      </c>
      <c r="H3" s="379"/>
      <c r="I3" s="379"/>
      <c r="J3" s="5"/>
      <c r="K3" s="5"/>
      <c r="L3" s="379" t="s">
        <v>73</v>
      </c>
      <c r="M3" s="379"/>
      <c r="N3" s="379"/>
      <c r="O3" s="5"/>
      <c r="P3" s="5"/>
      <c r="Q3" s="5"/>
    </row>
    <row r="4" spans="1:17" x14ac:dyDescent="0.25">
      <c r="A4" s="5"/>
      <c r="B4" s="5"/>
      <c r="C4" s="66" t="s">
        <v>10</v>
      </c>
      <c r="D4" s="21">
        <f>_xlfn.STDEV.P(B13:D112)</f>
        <v>25.45584412271571</v>
      </c>
      <c r="E4" s="5"/>
      <c r="F4" s="5"/>
      <c r="G4" s="5"/>
      <c r="H4" s="66" t="s">
        <v>10</v>
      </c>
      <c r="I4" s="21">
        <f>_xlfn.STDEV.P(G13:I112)</f>
        <v>24</v>
      </c>
      <c r="J4" s="5"/>
      <c r="K4" s="5"/>
      <c r="L4" s="5"/>
      <c r="M4" s="66" t="s">
        <v>10</v>
      </c>
      <c r="N4" s="21">
        <f>_xlfn.STDEV.P(L13:N112)</f>
        <v>48.744230427815765</v>
      </c>
      <c r="O4" s="5"/>
      <c r="P4" s="5"/>
      <c r="Q4" s="5"/>
    </row>
    <row r="5" spans="1:17" x14ac:dyDescent="0.25">
      <c r="A5" s="5"/>
      <c r="B5" s="5"/>
      <c r="C5" s="66" t="s">
        <v>39</v>
      </c>
      <c r="D5" s="223">
        <f>D4/(D9-B9)</f>
        <v>0.21213203435596426</v>
      </c>
      <c r="E5" s="5"/>
      <c r="F5" s="5"/>
      <c r="G5" s="5"/>
      <c r="H5" s="66" t="s">
        <v>39</v>
      </c>
      <c r="I5" s="224">
        <f>I4/(I9-G9)</f>
        <v>0.2</v>
      </c>
      <c r="J5" s="5"/>
      <c r="K5" s="5"/>
      <c r="L5" s="5"/>
      <c r="M5" s="66" t="s">
        <v>39</v>
      </c>
      <c r="N5" s="224">
        <f>N4/(N9-L9)</f>
        <v>0.40620192023179802</v>
      </c>
      <c r="O5" s="5"/>
      <c r="P5" s="5"/>
      <c r="Q5" s="5"/>
    </row>
    <row r="6" spans="1:17" x14ac:dyDescent="0.25">
      <c r="A6" s="5"/>
      <c r="B6" s="5"/>
      <c r="C6" s="66" t="s">
        <v>13</v>
      </c>
      <c r="D6" s="22">
        <f>((B9*B10)+(C9*C10)+(D9*D10))/100</f>
        <v>120</v>
      </c>
      <c r="E6" s="5"/>
      <c r="F6" s="5"/>
      <c r="G6" s="5"/>
      <c r="H6" s="66" t="s">
        <v>13</v>
      </c>
      <c r="I6" s="22">
        <f>((G9*G10)+(H9*H10)+(I9*I10))/100</f>
        <v>120</v>
      </c>
      <c r="J6" s="5"/>
      <c r="K6" s="5"/>
      <c r="L6" s="5"/>
      <c r="M6" s="66" t="s">
        <v>13</v>
      </c>
      <c r="N6" s="22">
        <f>((L9*L10)+(M9*M10)+(N9*N10))/100</f>
        <v>120</v>
      </c>
      <c r="O6" s="5"/>
      <c r="P6" s="5"/>
      <c r="Q6" s="5"/>
    </row>
    <row r="7" spans="1:17" x14ac:dyDescent="0.25">
      <c r="A7" s="5"/>
      <c r="B7" s="5"/>
      <c r="C7" s="66"/>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6" t="s">
        <v>12</v>
      </c>
      <c r="B9" s="334">
        <v>60</v>
      </c>
      <c r="C9" s="334">
        <v>120</v>
      </c>
      <c r="D9" s="334">
        <v>180</v>
      </c>
      <c r="E9" s="5"/>
      <c r="F9" s="66" t="s">
        <v>12</v>
      </c>
      <c r="G9" s="334">
        <v>60</v>
      </c>
      <c r="H9" s="334">
        <v>120</v>
      </c>
      <c r="I9" s="334">
        <v>180</v>
      </c>
      <c r="J9" s="5"/>
      <c r="K9" s="66" t="s">
        <v>12</v>
      </c>
      <c r="L9" s="334">
        <v>60</v>
      </c>
      <c r="M9" s="334">
        <v>120</v>
      </c>
      <c r="N9" s="334">
        <v>180</v>
      </c>
      <c r="O9" s="5"/>
      <c r="P9" s="5"/>
      <c r="Q9" s="5"/>
    </row>
    <row r="10" spans="1:17" x14ac:dyDescent="0.25">
      <c r="A10" s="66" t="s">
        <v>11</v>
      </c>
      <c r="B10" s="332">
        <v>9</v>
      </c>
      <c r="C10" s="332">
        <v>82</v>
      </c>
      <c r="D10" s="332">
        <v>9</v>
      </c>
      <c r="E10" s="5"/>
      <c r="F10" s="66" t="s">
        <v>11</v>
      </c>
      <c r="G10" s="332">
        <v>8</v>
      </c>
      <c r="H10" s="332">
        <v>84</v>
      </c>
      <c r="I10" s="332">
        <v>8</v>
      </c>
      <c r="J10" s="5"/>
      <c r="K10" s="66" t="s">
        <v>11</v>
      </c>
      <c r="L10" s="332">
        <v>33</v>
      </c>
      <c r="M10" s="332">
        <v>34</v>
      </c>
      <c r="N10" s="332">
        <v>33</v>
      </c>
      <c r="O10" s="5"/>
      <c r="P10" s="5"/>
      <c r="Q10" s="5"/>
    </row>
    <row r="11" spans="1:17" x14ac:dyDescent="0.25">
      <c r="A11" s="65"/>
      <c r="B11" s="380" t="str">
        <f>IF(B10+C10+D10=100,"","Distribution not equal to 100")</f>
        <v/>
      </c>
      <c r="C11" s="380"/>
      <c r="D11" s="380"/>
      <c r="E11" s="5"/>
      <c r="F11" s="65"/>
      <c r="G11" s="380" t="str">
        <f>IF(G10+H10+I10=100,"","Distribution not equal to 100")</f>
        <v/>
      </c>
      <c r="H11" s="380"/>
      <c r="I11" s="380"/>
      <c r="J11" s="5"/>
      <c r="K11" s="65"/>
      <c r="L11" s="380" t="str">
        <f>IF(L10+M10+N10=100,"","Distribution not equal to 100")</f>
        <v/>
      </c>
      <c r="M11" s="380"/>
      <c r="N11" s="380"/>
      <c r="O11" s="5"/>
      <c r="P11" s="5"/>
      <c r="Q11" s="5"/>
    </row>
    <row r="12" spans="1:17" x14ac:dyDescent="0.25">
      <c r="A12" s="65"/>
      <c r="B12" s="65"/>
      <c r="C12" s="65"/>
      <c r="D12" s="65"/>
      <c r="E12" s="5"/>
      <c r="F12" s="65"/>
      <c r="G12" s="65"/>
      <c r="H12" s="65"/>
      <c r="I12" s="65"/>
      <c r="J12" s="5"/>
      <c r="K12" s="65"/>
      <c r="L12" s="65"/>
      <c r="M12" s="65"/>
      <c r="N12" s="65"/>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f t="shared" si="0"/>
        <v>60</v>
      </c>
      <c r="C14" s="20">
        <f t="shared" si="1"/>
        <v>120</v>
      </c>
      <c r="D14" s="20">
        <f t="shared" si="2"/>
        <v>180</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f t="shared" si="0"/>
        <v>60</v>
      </c>
      <c r="C15" s="20">
        <f t="shared" si="1"/>
        <v>120</v>
      </c>
      <c r="D15" s="20">
        <f t="shared" si="2"/>
        <v>180</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f t="shared" si="0"/>
        <v>60</v>
      </c>
      <c r="C16" s="20">
        <f t="shared" si="1"/>
        <v>120</v>
      </c>
      <c r="D16" s="20">
        <f t="shared" si="2"/>
        <v>180</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f t="shared" si="0"/>
        <v>60</v>
      </c>
      <c r="C17" s="20">
        <f t="shared" si="1"/>
        <v>120</v>
      </c>
      <c r="D17" s="20">
        <f t="shared" si="2"/>
        <v>180</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f t="shared" si="0"/>
        <v>60</v>
      </c>
      <c r="C18" s="20">
        <f t="shared" si="1"/>
        <v>120</v>
      </c>
      <c r="D18" s="20">
        <f t="shared" si="2"/>
        <v>180</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f t="shared" si="0"/>
        <v>60</v>
      </c>
      <c r="C19" s="20">
        <f t="shared" si="1"/>
        <v>120</v>
      </c>
      <c r="D19" s="20">
        <f t="shared" si="2"/>
        <v>180</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f t="shared" si="0"/>
        <v>60</v>
      </c>
      <c r="C20" s="20">
        <f t="shared" si="1"/>
        <v>120</v>
      </c>
      <c r="D20" s="20">
        <f t="shared" si="2"/>
        <v>180</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f t="shared" si="0"/>
        <v>60</v>
      </c>
      <c r="C21" s="20">
        <f t="shared" si="1"/>
        <v>120</v>
      </c>
      <c r="D21" s="20">
        <f t="shared" si="2"/>
        <v>180</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t="str">
        <f t="shared" si="22"/>
        <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t="str">
        <f t="shared" si="22"/>
        <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t="str">
        <f t="shared" si="22"/>
        <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t="str">
        <f t="shared" si="22"/>
        <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t="str">
        <f t="shared" si="22"/>
        <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t="str">
        <f t="shared" si="22"/>
        <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t="str">
        <f t="shared" si="22"/>
        <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t="str">
        <f t="shared" si="22"/>
        <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t="str">
        <f t="shared" si="22"/>
        <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t="str">
        <f t="shared" si="22"/>
        <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t="str">
        <f t="shared" si="22"/>
        <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t="str">
        <f t="shared" si="22"/>
        <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t="str">
        <f t="shared" si="22"/>
        <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t="str">
        <f t="shared" si="22"/>
        <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t="str">
        <f t="shared" si="22"/>
        <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t="str">
        <f t="shared" si="22"/>
        <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60" t="str">
        <f>CONCATENATE("Version ",'Change Log'!$B$3," – © 2015-",YEAR('Change Log'!$A$3),", William W. Davis, MSPM, PMP")</f>
        <v>Version 4i – © 2015-2019, William W. Davis, MSPM, PMP</v>
      </c>
      <c r="B114" s="5"/>
      <c r="C114" s="5"/>
      <c r="D114" s="2"/>
      <c r="E114" s="2"/>
      <c r="F114" s="5"/>
      <c r="G114" s="5"/>
      <c r="H114" s="5"/>
      <c r="I114" s="5"/>
      <c r="J114" s="2"/>
      <c r="K114" s="5"/>
      <c r="L114" s="5"/>
      <c r="M114" s="5"/>
      <c r="N114" s="5"/>
      <c r="O114" s="5"/>
      <c r="P114" s="5"/>
      <c r="Q114" s="5"/>
      <c r="R114" s="5"/>
    </row>
    <row r="115" spans="1:18" x14ac:dyDescent="0.25">
      <c r="A115" s="381" t="s">
        <v>50</v>
      </c>
      <c r="B115" s="381"/>
      <c r="C115" s="381"/>
      <c r="D115" s="381"/>
      <c r="E115" s="381"/>
      <c r="F115" s="381"/>
      <c r="G115" s="381"/>
      <c r="H115" s="5"/>
      <c r="I115" s="5"/>
      <c r="J115" s="2"/>
      <c r="K115" s="5"/>
      <c r="L115" s="5"/>
      <c r="M115" s="5"/>
      <c r="N115" s="5"/>
      <c r="O115" s="5"/>
      <c r="P115" s="5"/>
      <c r="Q115" s="5"/>
      <c r="R115" s="5"/>
    </row>
    <row r="116" spans="1:18" x14ac:dyDescent="0.25">
      <c r="A116" s="381" t="s">
        <v>147</v>
      </c>
      <c r="B116" s="381"/>
      <c r="C116" s="381"/>
      <c r="D116" s="381"/>
      <c r="E116" s="381"/>
      <c r="F116" s="381"/>
      <c r="G116" s="381"/>
      <c r="H116" s="5"/>
      <c r="I116" s="5"/>
      <c r="J116" s="2"/>
      <c r="K116" s="5"/>
      <c r="L116" s="5"/>
      <c r="M116" s="5"/>
      <c r="N116" s="5"/>
      <c r="O116" s="5"/>
      <c r="P116" s="5"/>
      <c r="Q116" s="5"/>
      <c r="R116" s="5"/>
    </row>
    <row r="117" spans="1:18" x14ac:dyDescent="0.25">
      <c r="A117" s="381" t="s">
        <v>96</v>
      </c>
      <c r="B117" s="381"/>
      <c r="C117" s="381"/>
      <c r="D117" s="381"/>
      <c r="E117" s="381"/>
      <c r="F117" s="381"/>
      <c r="G117" s="381"/>
      <c r="H117" s="5"/>
      <c r="I117" s="5"/>
      <c r="J117" s="2"/>
      <c r="K117" s="5"/>
      <c r="L117" s="5"/>
      <c r="M117" s="5"/>
      <c r="N117" s="5"/>
      <c r="O117" s="5"/>
      <c r="P117" s="5"/>
      <c r="Q117" s="5"/>
      <c r="R117" s="5"/>
    </row>
    <row r="118" spans="1:18" x14ac:dyDescent="0.25">
      <c r="A118" s="381" t="s">
        <v>229</v>
      </c>
      <c r="B118" s="381"/>
      <c r="C118" s="381"/>
      <c r="D118" s="381"/>
      <c r="E118" s="381"/>
      <c r="F118" s="381"/>
      <c r="G118" s="381"/>
      <c r="H118" s="5"/>
      <c r="I118" s="5"/>
      <c r="J118" s="2"/>
      <c r="K118" s="5"/>
      <c r="L118" s="5"/>
      <c r="M118" s="5"/>
      <c r="N118" s="5"/>
      <c r="O118" s="5"/>
      <c r="P118" s="5"/>
      <c r="Q118" s="5"/>
      <c r="R118" s="5"/>
    </row>
    <row r="119" spans="1:18" x14ac:dyDescent="0.25">
      <c r="A119" s="381" t="s">
        <v>97</v>
      </c>
      <c r="B119" s="381"/>
      <c r="C119" s="381"/>
      <c r="D119" s="381"/>
      <c r="E119" s="381"/>
      <c r="F119" s="381"/>
      <c r="G119" s="381"/>
      <c r="H119" s="5"/>
      <c r="I119" s="5"/>
      <c r="J119" s="2"/>
      <c r="K119" s="5"/>
      <c r="L119" s="5"/>
      <c r="M119" s="5"/>
      <c r="N119" s="5"/>
      <c r="O119" s="5"/>
      <c r="P119" s="5"/>
      <c r="Q119" s="5"/>
      <c r="R119" s="5"/>
    </row>
    <row r="120" spans="1:18" x14ac:dyDescent="0.25">
      <c r="A120" s="159" t="s">
        <v>224</v>
      </c>
      <c r="B120" s="5"/>
      <c r="C120" s="5"/>
      <c r="D120" s="2"/>
      <c r="E120" s="2"/>
      <c r="F120" s="5"/>
      <c r="G120" s="5"/>
      <c r="H120" s="5"/>
      <c r="I120" s="5"/>
      <c r="J120" s="2"/>
      <c r="K120" s="5"/>
      <c r="L120" s="5"/>
      <c r="M120" s="5"/>
      <c r="N120" s="5"/>
      <c r="O120" s="5"/>
      <c r="P120" s="5"/>
      <c r="Q120" s="5"/>
      <c r="R120" s="5"/>
    </row>
    <row r="121" spans="1:18" x14ac:dyDescent="0.25">
      <c r="A121" s="159" t="s">
        <v>94</v>
      </c>
      <c r="B121" s="5"/>
      <c r="C121" s="5"/>
      <c r="D121" s="2"/>
      <c r="E121" s="2"/>
      <c r="F121" s="5"/>
      <c r="G121" s="5"/>
      <c r="H121" s="5"/>
      <c r="I121" s="5"/>
      <c r="J121" s="2"/>
      <c r="K121" s="5"/>
      <c r="L121" s="5"/>
      <c r="M121" s="5"/>
      <c r="N121" s="5"/>
      <c r="O121" s="5"/>
      <c r="P121" s="5"/>
      <c r="Q121" s="5"/>
      <c r="R121" s="5"/>
    </row>
    <row r="122" spans="1:18" x14ac:dyDescent="0.25">
      <c r="A122" s="159" t="s">
        <v>223</v>
      </c>
      <c r="B122" s="5"/>
      <c r="C122" s="5"/>
      <c r="D122" s="2"/>
      <c r="E122" s="2"/>
      <c r="F122" s="5"/>
      <c r="G122" s="5"/>
      <c r="H122" s="5"/>
      <c r="I122" s="5"/>
      <c r="J122" s="2"/>
      <c r="K122" s="5"/>
      <c r="L122" s="5"/>
      <c r="M122" s="5"/>
      <c r="N122" s="5"/>
      <c r="O122" s="5"/>
      <c r="P122" s="5"/>
      <c r="Q122" s="5"/>
      <c r="R122" s="5"/>
    </row>
    <row r="123" spans="1:18" x14ac:dyDescent="0.25">
      <c r="A123" s="159" t="s">
        <v>225</v>
      </c>
      <c r="B123" s="5"/>
      <c r="C123" s="5"/>
      <c r="D123" s="2"/>
      <c r="E123" s="2"/>
      <c r="F123" s="5"/>
      <c r="G123" s="5"/>
      <c r="H123" s="5"/>
      <c r="I123" s="5"/>
      <c r="J123" s="2"/>
      <c r="K123" s="5"/>
      <c r="L123" s="5"/>
      <c r="M123" s="5"/>
      <c r="N123" s="5"/>
      <c r="O123" s="5"/>
      <c r="P123" s="5"/>
      <c r="Q123" s="5"/>
      <c r="R123" s="5"/>
    </row>
    <row r="124" spans="1:18" x14ac:dyDescent="0.25">
      <c r="A124" s="159" t="s">
        <v>808</v>
      </c>
      <c r="B124" s="5"/>
      <c r="C124" s="5"/>
      <c r="D124" s="2"/>
      <c r="E124" s="2"/>
      <c r="F124" s="5"/>
      <c r="G124" s="5"/>
      <c r="H124" s="5"/>
      <c r="I124" s="5"/>
      <c r="J124" s="2"/>
      <c r="K124" s="5"/>
      <c r="L124" s="5"/>
      <c r="M124" s="5"/>
      <c r="N124" s="5"/>
      <c r="O124" s="5"/>
      <c r="P124" s="5"/>
      <c r="Q124" s="5"/>
    </row>
    <row r="125" spans="1:18" x14ac:dyDescent="0.25">
      <c r="A125" s="159" t="s">
        <v>809</v>
      </c>
      <c r="B125" s="5"/>
      <c r="C125" s="5"/>
      <c r="D125" s="5"/>
      <c r="E125" s="5"/>
      <c r="F125" s="5"/>
      <c r="G125" s="5"/>
      <c r="H125" s="5"/>
      <c r="I125" s="5"/>
      <c r="J125" s="5"/>
      <c r="K125" s="5"/>
      <c r="L125" s="5"/>
      <c r="M125" s="5"/>
      <c r="N125" s="5"/>
      <c r="O125" s="5"/>
      <c r="P125" s="5"/>
      <c r="Q125" s="5"/>
    </row>
    <row r="126" spans="1:18" x14ac:dyDescent="0.25">
      <c r="A126" s="159"/>
      <c r="B126" s="5"/>
      <c r="C126" s="5"/>
      <c r="D126" s="5"/>
      <c r="E126" s="5"/>
      <c r="F126" s="5"/>
      <c r="G126" s="5"/>
      <c r="H126" s="5"/>
      <c r="I126" s="5"/>
      <c r="J126" s="5"/>
      <c r="K126" s="5"/>
      <c r="L126" s="5"/>
      <c r="M126" s="5"/>
      <c r="N126" s="5"/>
      <c r="O126" s="5"/>
      <c r="P126" s="5"/>
      <c r="Q126" s="5"/>
    </row>
    <row r="127" spans="1:18" x14ac:dyDescent="0.25">
      <c r="A127" s="159" t="s">
        <v>810</v>
      </c>
    </row>
    <row r="128" spans="1:18" x14ac:dyDescent="0.25">
      <c r="A128" s="159" t="s">
        <v>93</v>
      </c>
    </row>
    <row r="129" spans="1:7" x14ac:dyDescent="0.25">
      <c r="A129" s="378" t="s">
        <v>815</v>
      </c>
      <c r="B129" s="378"/>
      <c r="C129" s="378"/>
      <c r="D129" s="378"/>
      <c r="E129" s="378"/>
      <c r="F129" s="378"/>
      <c r="G129" s="378"/>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3" t="s">
        <v>819</v>
      </c>
    </row>
    <row r="3" spans="1:5" x14ac:dyDescent="0.25">
      <c r="E3" s="221" t="s">
        <v>210</v>
      </c>
    </row>
    <row r="4" spans="1:5" ht="15.75" x14ac:dyDescent="0.25">
      <c r="E4" s="221" t="s">
        <v>814</v>
      </c>
    </row>
    <row r="5" spans="1:5" x14ac:dyDescent="0.25">
      <c r="E5" s="221"/>
    </row>
    <row r="6" spans="1:5" x14ac:dyDescent="0.25">
      <c r="E6" s="221" t="s">
        <v>221</v>
      </c>
    </row>
    <row r="7" spans="1:5" x14ac:dyDescent="0.25">
      <c r="E7" s="221" t="s">
        <v>211</v>
      </c>
    </row>
    <row r="8" spans="1:5" x14ac:dyDescent="0.25">
      <c r="E8" s="221" t="s">
        <v>212</v>
      </c>
    </row>
    <row r="9" spans="1:5" x14ac:dyDescent="0.25">
      <c r="E9" s="221" t="s">
        <v>213</v>
      </c>
    </row>
    <row r="10" spans="1:5" x14ac:dyDescent="0.25">
      <c r="E10" s="221"/>
    </row>
    <row r="11" spans="1:5" x14ac:dyDescent="0.25">
      <c r="E11" s="221" t="s">
        <v>214</v>
      </c>
    </row>
    <row r="12" spans="1:5" x14ac:dyDescent="0.25">
      <c r="E12" s="221" t="s">
        <v>220</v>
      </c>
    </row>
    <row r="13" spans="1:5" x14ac:dyDescent="0.25">
      <c r="E13" s="221" t="s">
        <v>217</v>
      </c>
    </row>
    <row r="14" spans="1:5" x14ac:dyDescent="0.25">
      <c r="E14" s="221" t="s">
        <v>218</v>
      </c>
    </row>
    <row r="15" spans="1:5" x14ac:dyDescent="0.25">
      <c r="E15" s="222" t="s">
        <v>219</v>
      </c>
    </row>
    <row r="16" spans="1:5" x14ac:dyDescent="0.25">
      <c r="E16" s="221"/>
    </row>
    <row r="17" spans="1:7" x14ac:dyDescent="0.25">
      <c r="E17" s="335" t="s">
        <v>215</v>
      </c>
      <c r="F17" s="335"/>
      <c r="G17" s="335"/>
    </row>
    <row r="18" spans="1:7" x14ac:dyDescent="0.25">
      <c r="E18" s="221" t="s">
        <v>216</v>
      </c>
    </row>
    <row r="24" spans="1:7" x14ac:dyDescent="0.25">
      <c r="A24" s="12"/>
      <c r="F24" s="12"/>
    </row>
    <row r="25" spans="1:7" x14ac:dyDescent="0.25">
      <c r="A25" s="106"/>
      <c r="B25" s="106"/>
      <c r="C25" s="106"/>
      <c r="D25" s="106"/>
      <c r="E25" s="106"/>
      <c r="F25" s="106"/>
    </row>
    <row r="26" spans="1:7" x14ac:dyDescent="0.25">
      <c r="A26" s="106"/>
      <c r="B26" s="106"/>
      <c r="F26" s="12"/>
    </row>
    <row r="27" spans="1:7" x14ac:dyDescent="0.25">
      <c r="A27" s="106"/>
      <c r="B27" s="106"/>
      <c r="F27" s="12"/>
    </row>
    <row r="28" spans="1:7" x14ac:dyDescent="0.25">
      <c r="A28" s="106"/>
      <c r="B28" s="106"/>
      <c r="F28" s="12"/>
    </row>
    <row r="30" spans="1:7" x14ac:dyDescent="0.25">
      <c r="A30" s="295" t="s">
        <v>820</v>
      </c>
    </row>
    <row r="31" spans="1:7" x14ac:dyDescent="0.25">
      <c r="A31" s="296" t="s">
        <v>821</v>
      </c>
    </row>
    <row r="32" spans="1:7" x14ac:dyDescent="0.25">
      <c r="A32" s="296" t="s">
        <v>822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0"/>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842</v>
      </c>
    </row>
    <row r="2" spans="1:3" x14ac:dyDescent="0.25">
      <c r="A2" s="27" t="s">
        <v>16</v>
      </c>
      <c r="B2" s="28" t="s">
        <v>17</v>
      </c>
      <c r="C2" s="29" t="s">
        <v>18</v>
      </c>
    </row>
    <row r="3" spans="1:3" x14ac:dyDescent="0.25">
      <c r="A3" s="297">
        <v>43807</v>
      </c>
      <c r="B3" s="298" t="s">
        <v>865</v>
      </c>
      <c r="C3" s="299" t="s">
        <v>866</v>
      </c>
    </row>
    <row r="4" spans="1:3" x14ac:dyDescent="0.25">
      <c r="A4" s="297">
        <v>43807</v>
      </c>
      <c r="B4" s="298" t="s">
        <v>860</v>
      </c>
      <c r="C4" s="299" t="s">
        <v>864</v>
      </c>
    </row>
    <row r="5" spans="1:3" x14ac:dyDescent="0.25">
      <c r="A5" s="297">
        <v>43807</v>
      </c>
      <c r="B5" s="298" t="s">
        <v>859</v>
      </c>
      <c r="C5" s="299" t="s">
        <v>858</v>
      </c>
    </row>
    <row r="6" spans="1:3" x14ac:dyDescent="0.25">
      <c r="A6" s="297">
        <v>43806</v>
      </c>
      <c r="B6" s="298" t="s">
        <v>851</v>
      </c>
      <c r="C6" s="299" t="s">
        <v>852</v>
      </c>
    </row>
    <row r="7" spans="1:3" x14ac:dyDescent="0.25">
      <c r="A7" s="297">
        <v>43806</v>
      </c>
      <c r="B7" s="298" t="s">
        <v>848</v>
      </c>
      <c r="C7" s="299" t="s">
        <v>850</v>
      </c>
    </row>
    <row r="8" spans="1:3" x14ac:dyDescent="0.25">
      <c r="A8" s="297">
        <v>43806</v>
      </c>
      <c r="B8" s="298" t="s">
        <v>834</v>
      </c>
      <c r="C8" s="299" t="s">
        <v>843</v>
      </c>
    </row>
    <row r="9" spans="1:3" x14ac:dyDescent="0.25">
      <c r="A9" s="297">
        <v>43806</v>
      </c>
      <c r="B9" s="298" t="s">
        <v>831</v>
      </c>
      <c r="C9" s="299" t="s">
        <v>832</v>
      </c>
    </row>
    <row r="10" spans="1:3" x14ac:dyDescent="0.25">
      <c r="A10" s="297">
        <v>43806</v>
      </c>
      <c r="B10" s="298" t="s">
        <v>823</v>
      </c>
      <c r="C10" s="299" t="s">
        <v>833</v>
      </c>
    </row>
    <row r="11" spans="1:3" x14ac:dyDescent="0.25">
      <c r="A11" s="216">
        <v>43658</v>
      </c>
      <c r="B11" s="217" t="s">
        <v>817</v>
      </c>
      <c r="C11" s="218" t="s">
        <v>818</v>
      </c>
    </row>
    <row r="12" spans="1:3" x14ac:dyDescent="0.25">
      <c r="A12" s="216">
        <v>43655</v>
      </c>
      <c r="B12" s="217" t="s">
        <v>813</v>
      </c>
      <c r="C12" s="218" t="s">
        <v>816</v>
      </c>
    </row>
    <row r="13" spans="1:3" x14ac:dyDescent="0.25">
      <c r="A13" s="216">
        <v>43646</v>
      </c>
      <c r="B13" s="217" t="s">
        <v>293</v>
      </c>
      <c r="C13" s="218" t="s">
        <v>294</v>
      </c>
    </row>
    <row r="14" spans="1:3" x14ac:dyDescent="0.25">
      <c r="A14" s="216">
        <v>43534</v>
      </c>
      <c r="B14" s="217" t="s">
        <v>291</v>
      </c>
      <c r="C14" s="218" t="s">
        <v>292</v>
      </c>
    </row>
    <row r="15" spans="1:3" x14ac:dyDescent="0.25">
      <c r="A15" s="90">
        <v>43421</v>
      </c>
      <c r="B15" s="91" t="s">
        <v>234</v>
      </c>
      <c r="C15" s="92" t="s">
        <v>235</v>
      </c>
    </row>
    <row r="16" spans="1:3" x14ac:dyDescent="0.25">
      <c r="A16" s="90">
        <v>43365</v>
      </c>
      <c r="B16" s="91" t="s">
        <v>155</v>
      </c>
      <c r="C16" s="92" t="s">
        <v>183</v>
      </c>
    </row>
    <row r="17" spans="1:3" x14ac:dyDescent="0.25">
      <c r="A17" s="90">
        <v>42795</v>
      </c>
      <c r="B17" s="91" t="s">
        <v>111</v>
      </c>
      <c r="C17" s="92" t="s">
        <v>116</v>
      </c>
    </row>
    <row r="18" spans="1:3" x14ac:dyDescent="0.25">
      <c r="A18" s="90">
        <v>42769</v>
      </c>
      <c r="B18" s="91" t="s">
        <v>103</v>
      </c>
      <c r="C18" s="92" t="s">
        <v>104</v>
      </c>
    </row>
    <row r="19" spans="1:3" x14ac:dyDescent="0.25">
      <c r="A19" s="90">
        <v>42747</v>
      </c>
      <c r="B19" s="91" t="s">
        <v>101</v>
      </c>
      <c r="C19" s="92" t="s">
        <v>102</v>
      </c>
    </row>
    <row r="20" spans="1:3" x14ac:dyDescent="0.25">
      <c r="A20" s="90">
        <v>42738</v>
      </c>
      <c r="B20" s="91" t="s">
        <v>100</v>
      </c>
      <c r="C20" s="92" t="s">
        <v>154</v>
      </c>
    </row>
    <row r="21" spans="1:3" x14ac:dyDescent="0.25">
      <c r="A21" s="90">
        <v>42736</v>
      </c>
      <c r="B21" s="91" t="s">
        <v>61</v>
      </c>
      <c r="C21" s="92" t="s">
        <v>79</v>
      </c>
    </row>
    <row r="22" spans="1:3" x14ac:dyDescent="0.25">
      <c r="A22" s="87">
        <v>42649</v>
      </c>
      <c r="B22" s="88" t="s">
        <v>59</v>
      </c>
      <c r="C22" s="89" t="s">
        <v>60</v>
      </c>
    </row>
    <row r="23" spans="1:3" x14ac:dyDescent="0.25">
      <c r="A23" s="87">
        <v>42646</v>
      </c>
      <c r="B23" s="88" t="s">
        <v>54</v>
      </c>
      <c r="C23" s="89" t="s">
        <v>58</v>
      </c>
    </row>
    <row r="24" spans="1:3" x14ac:dyDescent="0.25">
      <c r="A24" s="87">
        <v>42634</v>
      </c>
      <c r="B24" s="88" t="s">
        <v>49</v>
      </c>
      <c r="C24" s="89" t="s">
        <v>51</v>
      </c>
    </row>
    <row r="25" spans="1:3" x14ac:dyDescent="0.25">
      <c r="A25" s="87">
        <v>42623</v>
      </c>
      <c r="B25" s="88" t="s">
        <v>32</v>
      </c>
      <c r="C25" s="89" t="s">
        <v>36</v>
      </c>
    </row>
    <row r="26" spans="1:3" x14ac:dyDescent="0.25">
      <c r="A26" s="87">
        <v>42560</v>
      </c>
      <c r="B26" s="88" t="s">
        <v>28</v>
      </c>
      <c r="C26" s="89" t="s">
        <v>29</v>
      </c>
    </row>
    <row r="27" spans="1:3" x14ac:dyDescent="0.25">
      <c r="A27" s="87">
        <v>42554</v>
      </c>
      <c r="B27" s="88" t="s">
        <v>26</v>
      </c>
      <c r="C27" s="89" t="s">
        <v>27</v>
      </c>
    </row>
    <row r="28" spans="1:3" x14ac:dyDescent="0.25">
      <c r="A28" s="87">
        <v>42286</v>
      </c>
      <c r="B28" s="88" t="s">
        <v>23</v>
      </c>
      <c r="C28" s="89" t="s">
        <v>24</v>
      </c>
    </row>
    <row r="29" spans="1:3" x14ac:dyDescent="0.25">
      <c r="A29" s="87">
        <v>42264</v>
      </c>
      <c r="B29" s="88" t="s">
        <v>21</v>
      </c>
      <c r="C29" s="89" t="s">
        <v>22</v>
      </c>
    </row>
    <row r="30" spans="1:3" x14ac:dyDescent="0.25">
      <c r="A30" s="87">
        <v>42216</v>
      </c>
      <c r="B30" s="88" t="s">
        <v>19</v>
      </c>
      <c r="C30" s="89" t="s">
        <v>20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2"/>
  </cols>
  <sheetData>
    <row r="1" spans="1:1" x14ac:dyDescent="0.25">
      <c r="A1" s="280" t="s">
        <v>807</v>
      </c>
    </row>
    <row r="2" spans="1:1" x14ac:dyDescent="0.25">
      <c r="A2" s="280" t="s">
        <v>295</v>
      </c>
    </row>
    <row r="3" spans="1:1" x14ac:dyDescent="0.25">
      <c r="A3" s="280"/>
    </row>
    <row r="4" spans="1:1" x14ac:dyDescent="0.25">
      <c r="A4" s="280" t="s">
        <v>296</v>
      </c>
    </row>
    <row r="5" spans="1:1" x14ac:dyDescent="0.25">
      <c r="A5" s="280" t="s">
        <v>297</v>
      </c>
    </row>
    <row r="6" spans="1:1" x14ac:dyDescent="0.25">
      <c r="A6" s="280" t="s">
        <v>298</v>
      </c>
    </row>
    <row r="7" spans="1:1" x14ac:dyDescent="0.25">
      <c r="A7" s="280"/>
    </row>
    <row r="8" spans="1:1" x14ac:dyDescent="0.25">
      <c r="A8" s="280" t="s">
        <v>299</v>
      </c>
    </row>
    <row r="9" spans="1:1" x14ac:dyDescent="0.25">
      <c r="A9" s="280"/>
    </row>
    <row r="10" spans="1:1" x14ac:dyDescent="0.25">
      <c r="A10" s="280" t="s">
        <v>300</v>
      </c>
    </row>
    <row r="11" spans="1:1" x14ac:dyDescent="0.25">
      <c r="A11" s="280" t="s">
        <v>301</v>
      </c>
    </row>
    <row r="12" spans="1:1" x14ac:dyDescent="0.25">
      <c r="A12" s="280"/>
    </row>
    <row r="13" spans="1:1" x14ac:dyDescent="0.25">
      <c r="A13" s="280" t="s">
        <v>302</v>
      </c>
    </row>
    <row r="14" spans="1:1" x14ac:dyDescent="0.25">
      <c r="A14" s="280" t="s">
        <v>303</v>
      </c>
    </row>
    <row r="15" spans="1:1" x14ac:dyDescent="0.25">
      <c r="A15" s="280" t="s">
        <v>304</v>
      </c>
    </row>
    <row r="16" spans="1:1" x14ac:dyDescent="0.25">
      <c r="A16" s="280" t="s">
        <v>305</v>
      </c>
    </row>
    <row r="17" spans="1:1" x14ac:dyDescent="0.25">
      <c r="A17" s="280" t="s">
        <v>306</v>
      </c>
    </row>
    <row r="18" spans="1:1" x14ac:dyDescent="0.25">
      <c r="A18" s="280" t="s">
        <v>307</v>
      </c>
    </row>
    <row r="19" spans="1:1" x14ac:dyDescent="0.25">
      <c r="A19" s="280" t="s">
        <v>308</v>
      </c>
    </row>
    <row r="20" spans="1:1" x14ac:dyDescent="0.25">
      <c r="A20" s="280" t="s">
        <v>309</v>
      </c>
    </row>
    <row r="21" spans="1:1" x14ac:dyDescent="0.25">
      <c r="A21" s="280"/>
    </row>
    <row r="22" spans="1:1" x14ac:dyDescent="0.25">
      <c r="A22" s="280" t="s">
        <v>310</v>
      </c>
    </row>
    <row r="23" spans="1:1" x14ac:dyDescent="0.25">
      <c r="A23" s="280" t="s">
        <v>311</v>
      </c>
    </row>
    <row r="24" spans="1:1" x14ac:dyDescent="0.25">
      <c r="A24" s="280" t="s">
        <v>312</v>
      </c>
    </row>
    <row r="25" spans="1:1" x14ac:dyDescent="0.25">
      <c r="A25" s="280" t="s">
        <v>313</v>
      </c>
    </row>
    <row r="26" spans="1:1" x14ac:dyDescent="0.25">
      <c r="A26" s="280" t="s">
        <v>314</v>
      </c>
    </row>
    <row r="27" spans="1:1" x14ac:dyDescent="0.25">
      <c r="A27" s="280" t="s">
        <v>315</v>
      </c>
    </row>
    <row r="28" spans="1:1" x14ac:dyDescent="0.25">
      <c r="A28" s="280"/>
    </row>
    <row r="29" spans="1:1" x14ac:dyDescent="0.25">
      <c r="A29" s="280" t="s">
        <v>316</v>
      </c>
    </row>
    <row r="30" spans="1:1" x14ac:dyDescent="0.25">
      <c r="A30" s="280" t="s">
        <v>317</v>
      </c>
    </row>
    <row r="31" spans="1:1" x14ac:dyDescent="0.25">
      <c r="A31" s="280" t="s">
        <v>318</v>
      </c>
    </row>
    <row r="32" spans="1:1" x14ac:dyDescent="0.25">
      <c r="A32" s="280" t="s">
        <v>319</v>
      </c>
    </row>
    <row r="33" spans="1:1" x14ac:dyDescent="0.25">
      <c r="A33" s="280"/>
    </row>
    <row r="34" spans="1:1" x14ac:dyDescent="0.25">
      <c r="A34" s="280" t="s">
        <v>320</v>
      </c>
    </row>
    <row r="35" spans="1:1" x14ac:dyDescent="0.25">
      <c r="A35" s="280" t="s">
        <v>321</v>
      </c>
    </row>
    <row r="36" spans="1:1" x14ac:dyDescent="0.25">
      <c r="A36" s="280" t="s">
        <v>322</v>
      </c>
    </row>
    <row r="37" spans="1:1" x14ac:dyDescent="0.25">
      <c r="A37" s="280" t="s">
        <v>323</v>
      </c>
    </row>
    <row r="38" spans="1:1" x14ac:dyDescent="0.25">
      <c r="A38" s="280" t="s">
        <v>324</v>
      </c>
    </row>
    <row r="39" spans="1:1" x14ac:dyDescent="0.25">
      <c r="A39" s="280"/>
    </row>
    <row r="40" spans="1:1" x14ac:dyDescent="0.25">
      <c r="A40" s="280" t="s">
        <v>325</v>
      </c>
    </row>
    <row r="41" spans="1:1" x14ac:dyDescent="0.25">
      <c r="A41" s="280" t="s">
        <v>326</v>
      </c>
    </row>
    <row r="42" spans="1:1" x14ac:dyDescent="0.25">
      <c r="A42" s="280" t="s">
        <v>327</v>
      </c>
    </row>
    <row r="43" spans="1:1" x14ac:dyDescent="0.25">
      <c r="A43" s="280"/>
    </row>
    <row r="44" spans="1:1" x14ac:dyDescent="0.25">
      <c r="A44" s="280" t="s">
        <v>328</v>
      </c>
    </row>
    <row r="45" spans="1:1" x14ac:dyDescent="0.25">
      <c r="A45" s="280" t="s">
        <v>329</v>
      </c>
    </row>
    <row r="46" spans="1:1" x14ac:dyDescent="0.25">
      <c r="A46" s="280" t="s">
        <v>330</v>
      </c>
    </row>
    <row r="47" spans="1:1" x14ac:dyDescent="0.25">
      <c r="A47" s="280" t="s">
        <v>331</v>
      </c>
    </row>
    <row r="48" spans="1:1" x14ac:dyDescent="0.25">
      <c r="A48" s="280" t="s">
        <v>332</v>
      </c>
    </row>
    <row r="49" spans="1:1" x14ac:dyDescent="0.25">
      <c r="A49" s="280"/>
    </row>
    <row r="50" spans="1:1" x14ac:dyDescent="0.25">
      <c r="A50" s="280" t="s">
        <v>333</v>
      </c>
    </row>
    <row r="51" spans="1:1" x14ac:dyDescent="0.25">
      <c r="A51" s="280" t="s">
        <v>334</v>
      </c>
    </row>
    <row r="52" spans="1:1" x14ac:dyDescent="0.25">
      <c r="A52" s="280" t="s">
        <v>335</v>
      </c>
    </row>
    <row r="53" spans="1:1" x14ac:dyDescent="0.25">
      <c r="A53" s="280" t="s">
        <v>336</v>
      </c>
    </row>
    <row r="54" spans="1:1" x14ac:dyDescent="0.25">
      <c r="A54" s="280" t="s">
        <v>337</v>
      </c>
    </row>
    <row r="55" spans="1:1" x14ac:dyDescent="0.25">
      <c r="A55" s="280" t="s">
        <v>338</v>
      </c>
    </row>
    <row r="56" spans="1:1" x14ac:dyDescent="0.25">
      <c r="A56" s="280" t="s">
        <v>339</v>
      </c>
    </row>
    <row r="57" spans="1:1" x14ac:dyDescent="0.25">
      <c r="A57" s="280" t="s">
        <v>340</v>
      </c>
    </row>
    <row r="58" spans="1:1" x14ac:dyDescent="0.25">
      <c r="A58" s="280" t="s">
        <v>341</v>
      </c>
    </row>
    <row r="59" spans="1:1" x14ac:dyDescent="0.25">
      <c r="A59" s="280" t="s">
        <v>342</v>
      </c>
    </row>
    <row r="60" spans="1:1" x14ac:dyDescent="0.25">
      <c r="A60" s="280"/>
    </row>
    <row r="61" spans="1:1" x14ac:dyDescent="0.25">
      <c r="A61" s="280" t="s">
        <v>343</v>
      </c>
    </row>
    <row r="62" spans="1:1" x14ac:dyDescent="0.25">
      <c r="A62" s="280" t="s">
        <v>344</v>
      </c>
    </row>
    <row r="63" spans="1:1" x14ac:dyDescent="0.25">
      <c r="A63" s="280" t="s">
        <v>345</v>
      </c>
    </row>
    <row r="64" spans="1:1" x14ac:dyDescent="0.25">
      <c r="A64" s="280" t="s">
        <v>346</v>
      </c>
    </row>
    <row r="65" spans="1:1" x14ac:dyDescent="0.25">
      <c r="A65" s="280" t="s">
        <v>347</v>
      </c>
    </row>
    <row r="66" spans="1:1" x14ac:dyDescent="0.25">
      <c r="A66" s="280" t="s">
        <v>348</v>
      </c>
    </row>
    <row r="67" spans="1:1" x14ac:dyDescent="0.25">
      <c r="A67" s="280"/>
    </row>
    <row r="68" spans="1:1" x14ac:dyDescent="0.25">
      <c r="A68" s="280" t="s">
        <v>349</v>
      </c>
    </row>
    <row r="69" spans="1:1" x14ac:dyDescent="0.25">
      <c r="A69" s="280" t="s">
        <v>350</v>
      </c>
    </row>
    <row r="70" spans="1:1" x14ac:dyDescent="0.25">
      <c r="A70" s="280"/>
    </row>
    <row r="71" spans="1:1" x14ac:dyDescent="0.25">
      <c r="A71" s="280" t="s">
        <v>351</v>
      </c>
    </row>
    <row r="72" spans="1:1" x14ac:dyDescent="0.25">
      <c r="A72" s="280"/>
    </row>
    <row r="73" spans="1:1" x14ac:dyDescent="0.25">
      <c r="A73" s="280" t="s">
        <v>352</v>
      </c>
    </row>
    <row r="74" spans="1:1" x14ac:dyDescent="0.25">
      <c r="A74" s="280"/>
    </row>
    <row r="75" spans="1:1" x14ac:dyDescent="0.25">
      <c r="A75" s="280" t="s">
        <v>353</v>
      </c>
    </row>
    <row r="76" spans="1:1" x14ac:dyDescent="0.25">
      <c r="A76" s="280"/>
    </row>
    <row r="77" spans="1:1" x14ac:dyDescent="0.25">
      <c r="A77" s="280" t="s">
        <v>354</v>
      </c>
    </row>
    <row r="78" spans="1:1" x14ac:dyDescent="0.25">
      <c r="A78" s="280" t="s">
        <v>355</v>
      </c>
    </row>
    <row r="79" spans="1:1" x14ac:dyDescent="0.25">
      <c r="A79" s="280"/>
    </row>
    <row r="80" spans="1:1" x14ac:dyDescent="0.25">
      <c r="A80" s="280" t="s">
        <v>356</v>
      </c>
    </row>
    <row r="81" spans="1:1" x14ac:dyDescent="0.25">
      <c r="A81" s="280" t="s">
        <v>357</v>
      </c>
    </row>
    <row r="82" spans="1:1" x14ac:dyDescent="0.25">
      <c r="A82" s="280" t="s">
        <v>358</v>
      </c>
    </row>
    <row r="83" spans="1:1" x14ac:dyDescent="0.25">
      <c r="A83" s="280"/>
    </row>
    <row r="84" spans="1:1" x14ac:dyDescent="0.25">
      <c r="A84" s="280" t="s">
        <v>359</v>
      </c>
    </row>
    <row r="85" spans="1:1" x14ac:dyDescent="0.25">
      <c r="A85" s="280" t="s">
        <v>360</v>
      </c>
    </row>
    <row r="86" spans="1:1" x14ac:dyDescent="0.25">
      <c r="A86" s="280" t="s">
        <v>361</v>
      </c>
    </row>
    <row r="87" spans="1:1" x14ac:dyDescent="0.25">
      <c r="A87" s="280" t="s">
        <v>362</v>
      </c>
    </row>
    <row r="88" spans="1:1" x14ac:dyDescent="0.25">
      <c r="A88" s="280"/>
    </row>
    <row r="89" spans="1:1" x14ac:dyDescent="0.25">
      <c r="A89" s="280" t="s">
        <v>363</v>
      </c>
    </row>
    <row r="90" spans="1:1" x14ac:dyDescent="0.25">
      <c r="A90" s="280" t="s">
        <v>364</v>
      </c>
    </row>
    <row r="91" spans="1:1" x14ac:dyDescent="0.25">
      <c r="A91" s="280"/>
    </row>
    <row r="92" spans="1:1" x14ac:dyDescent="0.25">
      <c r="A92" s="280" t="s">
        <v>365</v>
      </c>
    </row>
    <row r="93" spans="1:1" x14ac:dyDescent="0.25">
      <c r="A93" s="280" t="s">
        <v>366</v>
      </c>
    </row>
    <row r="94" spans="1:1" x14ac:dyDescent="0.25">
      <c r="A94" s="280" t="s">
        <v>367</v>
      </c>
    </row>
    <row r="95" spans="1:1" x14ac:dyDescent="0.25">
      <c r="A95" s="280" t="s">
        <v>368</v>
      </c>
    </row>
    <row r="96" spans="1:1" x14ac:dyDescent="0.25">
      <c r="A96" s="280" t="s">
        <v>369</v>
      </c>
    </row>
    <row r="97" spans="1:1" x14ac:dyDescent="0.25">
      <c r="A97" s="280" t="s">
        <v>370</v>
      </c>
    </row>
    <row r="98" spans="1:1" x14ac:dyDescent="0.25">
      <c r="A98" s="280"/>
    </row>
    <row r="99" spans="1:1" x14ac:dyDescent="0.25">
      <c r="A99" s="280" t="s">
        <v>371</v>
      </c>
    </row>
    <row r="100" spans="1:1" x14ac:dyDescent="0.25">
      <c r="A100" s="280" t="s">
        <v>372</v>
      </c>
    </row>
    <row r="101" spans="1:1" x14ac:dyDescent="0.25">
      <c r="A101" s="280" t="s">
        <v>373</v>
      </c>
    </row>
    <row r="102" spans="1:1" x14ac:dyDescent="0.25">
      <c r="A102" s="280"/>
    </row>
    <row r="103" spans="1:1" x14ac:dyDescent="0.25">
      <c r="A103" s="280" t="s">
        <v>374</v>
      </c>
    </row>
    <row r="104" spans="1:1" x14ac:dyDescent="0.25">
      <c r="A104" s="280" t="s">
        <v>375</v>
      </c>
    </row>
    <row r="105" spans="1:1" x14ac:dyDescent="0.25">
      <c r="A105" s="280" t="s">
        <v>376</v>
      </c>
    </row>
    <row r="106" spans="1:1" x14ac:dyDescent="0.25">
      <c r="A106" s="280" t="s">
        <v>377</v>
      </c>
    </row>
    <row r="107" spans="1:1" x14ac:dyDescent="0.25">
      <c r="A107" s="280" t="s">
        <v>378</v>
      </c>
    </row>
    <row r="108" spans="1:1" x14ac:dyDescent="0.25">
      <c r="A108" s="280" t="s">
        <v>379</v>
      </c>
    </row>
    <row r="109" spans="1:1" x14ac:dyDescent="0.25">
      <c r="A109" s="280" t="s">
        <v>380</v>
      </c>
    </row>
    <row r="110" spans="1:1" x14ac:dyDescent="0.25">
      <c r="A110" s="280" t="s">
        <v>381</v>
      </c>
    </row>
    <row r="111" spans="1:1" x14ac:dyDescent="0.25">
      <c r="A111" s="280"/>
    </row>
    <row r="112" spans="1:1" x14ac:dyDescent="0.25">
      <c r="A112" s="280" t="s">
        <v>382</v>
      </c>
    </row>
    <row r="113" spans="1:1" x14ac:dyDescent="0.25">
      <c r="A113" s="280"/>
    </row>
    <row r="114" spans="1:1" x14ac:dyDescent="0.25">
      <c r="A114" s="280" t="s">
        <v>383</v>
      </c>
    </row>
    <row r="115" spans="1:1" x14ac:dyDescent="0.25">
      <c r="A115" s="280" t="s">
        <v>384</v>
      </c>
    </row>
    <row r="116" spans="1:1" x14ac:dyDescent="0.25">
      <c r="A116" s="280" t="s">
        <v>385</v>
      </c>
    </row>
    <row r="117" spans="1:1" x14ac:dyDescent="0.25">
      <c r="A117" s="280"/>
    </row>
    <row r="118" spans="1:1" x14ac:dyDescent="0.25">
      <c r="A118" s="280" t="s">
        <v>386</v>
      </c>
    </row>
    <row r="119" spans="1:1" x14ac:dyDescent="0.25">
      <c r="A119" s="280" t="s">
        <v>387</v>
      </c>
    </row>
    <row r="120" spans="1:1" x14ac:dyDescent="0.25">
      <c r="A120" s="280" t="s">
        <v>388</v>
      </c>
    </row>
    <row r="121" spans="1:1" x14ac:dyDescent="0.25">
      <c r="A121" s="280" t="s">
        <v>389</v>
      </c>
    </row>
    <row r="122" spans="1:1" x14ac:dyDescent="0.25">
      <c r="A122" s="280"/>
    </row>
    <row r="123" spans="1:1" x14ac:dyDescent="0.25">
      <c r="A123" s="280" t="s">
        <v>390</v>
      </c>
    </row>
    <row r="124" spans="1:1" x14ac:dyDescent="0.25">
      <c r="A124" s="280" t="s">
        <v>391</v>
      </c>
    </row>
    <row r="125" spans="1:1" x14ac:dyDescent="0.25">
      <c r="A125" s="280" t="s">
        <v>392</v>
      </c>
    </row>
    <row r="126" spans="1:1" x14ac:dyDescent="0.25">
      <c r="A126" s="280" t="s">
        <v>393</v>
      </c>
    </row>
    <row r="127" spans="1:1" x14ac:dyDescent="0.25">
      <c r="A127" s="280" t="s">
        <v>394</v>
      </c>
    </row>
    <row r="128" spans="1:1" x14ac:dyDescent="0.25">
      <c r="A128" s="280" t="s">
        <v>395</v>
      </c>
    </row>
    <row r="129" spans="1:1" x14ac:dyDescent="0.25">
      <c r="A129" s="280" t="s">
        <v>396</v>
      </c>
    </row>
    <row r="130" spans="1:1" x14ac:dyDescent="0.25">
      <c r="A130" s="280" t="s">
        <v>397</v>
      </c>
    </row>
    <row r="131" spans="1:1" x14ac:dyDescent="0.25">
      <c r="A131" s="280" t="s">
        <v>398</v>
      </c>
    </row>
    <row r="132" spans="1:1" x14ac:dyDescent="0.25">
      <c r="A132" s="280" t="s">
        <v>399</v>
      </c>
    </row>
    <row r="133" spans="1:1" x14ac:dyDescent="0.25">
      <c r="A133" s="280"/>
    </row>
    <row r="134" spans="1:1" x14ac:dyDescent="0.25">
      <c r="A134" s="280" t="s">
        <v>400</v>
      </c>
    </row>
    <row r="135" spans="1:1" x14ac:dyDescent="0.25">
      <c r="A135" s="280" t="s">
        <v>401</v>
      </c>
    </row>
    <row r="136" spans="1:1" x14ac:dyDescent="0.25">
      <c r="A136" s="280" t="s">
        <v>402</v>
      </c>
    </row>
    <row r="137" spans="1:1" x14ac:dyDescent="0.25">
      <c r="A137" s="280" t="s">
        <v>403</v>
      </c>
    </row>
    <row r="138" spans="1:1" x14ac:dyDescent="0.25">
      <c r="A138" s="280" t="s">
        <v>404</v>
      </c>
    </row>
    <row r="139" spans="1:1" x14ac:dyDescent="0.25">
      <c r="A139" s="280" t="s">
        <v>405</v>
      </c>
    </row>
    <row r="140" spans="1:1" x14ac:dyDescent="0.25">
      <c r="A140" s="280" t="s">
        <v>406</v>
      </c>
    </row>
    <row r="141" spans="1:1" x14ac:dyDescent="0.25">
      <c r="A141" s="280" t="s">
        <v>407</v>
      </c>
    </row>
    <row r="142" spans="1:1" x14ac:dyDescent="0.25">
      <c r="A142" s="280" t="s">
        <v>408</v>
      </c>
    </row>
    <row r="143" spans="1:1" x14ac:dyDescent="0.25">
      <c r="A143" s="280" t="s">
        <v>409</v>
      </c>
    </row>
    <row r="144" spans="1:1" x14ac:dyDescent="0.25">
      <c r="A144" s="280" t="s">
        <v>410</v>
      </c>
    </row>
    <row r="145" spans="1:1" x14ac:dyDescent="0.25">
      <c r="A145" s="280" t="s">
        <v>411</v>
      </c>
    </row>
    <row r="146" spans="1:1" x14ac:dyDescent="0.25">
      <c r="A146" s="280"/>
    </row>
    <row r="147" spans="1:1" x14ac:dyDescent="0.25">
      <c r="A147" s="280" t="s">
        <v>412</v>
      </c>
    </row>
    <row r="148" spans="1:1" x14ac:dyDescent="0.25">
      <c r="A148" s="280" t="s">
        <v>413</v>
      </c>
    </row>
    <row r="149" spans="1:1" x14ac:dyDescent="0.25">
      <c r="A149" s="280" t="s">
        <v>414</v>
      </c>
    </row>
    <row r="150" spans="1:1" x14ac:dyDescent="0.25">
      <c r="A150" s="280"/>
    </row>
    <row r="151" spans="1:1" x14ac:dyDescent="0.25">
      <c r="A151" s="280" t="s">
        <v>415</v>
      </c>
    </row>
    <row r="152" spans="1:1" x14ac:dyDescent="0.25">
      <c r="A152" s="280" t="s">
        <v>416</v>
      </c>
    </row>
    <row r="153" spans="1:1" x14ac:dyDescent="0.25">
      <c r="A153" s="280"/>
    </row>
    <row r="154" spans="1:1" x14ac:dyDescent="0.25">
      <c r="A154" s="280" t="s">
        <v>417</v>
      </c>
    </row>
    <row r="155" spans="1:1" x14ac:dyDescent="0.25">
      <c r="A155" s="280"/>
    </row>
    <row r="156" spans="1:1" x14ac:dyDescent="0.25">
      <c r="A156" s="280" t="s">
        <v>418</v>
      </c>
    </row>
    <row r="157" spans="1:1" x14ac:dyDescent="0.25">
      <c r="A157" s="280" t="s">
        <v>419</v>
      </c>
    </row>
    <row r="158" spans="1:1" x14ac:dyDescent="0.25">
      <c r="A158" s="280" t="s">
        <v>420</v>
      </c>
    </row>
    <row r="159" spans="1:1" x14ac:dyDescent="0.25">
      <c r="A159" s="280" t="s">
        <v>421</v>
      </c>
    </row>
    <row r="160" spans="1:1" x14ac:dyDescent="0.25">
      <c r="A160" s="280" t="s">
        <v>422</v>
      </c>
    </row>
    <row r="161" spans="1:1" x14ac:dyDescent="0.25">
      <c r="A161" s="280" t="s">
        <v>423</v>
      </c>
    </row>
    <row r="162" spans="1:1" x14ac:dyDescent="0.25">
      <c r="A162" s="280" t="s">
        <v>424</v>
      </c>
    </row>
    <row r="163" spans="1:1" x14ac:dyDescent="0.25">
      <c r="A163" s="280"/>
    </row>
    <row r="164" spans="1:1" x14ac:dyDescent="0.25">
      <c r="A164" s="280" t="s">
        <v>425</v>
      </c>
    </row>
    <row r="165" spans="1:1" x14ac:dyDescent="0.25">
      <c r="A165" s="280" t="s">
        <v>426</v>
      </c>
    </row>
    <row r="166" spans="1:1" x14ac:dyDescent="0.25">
      <c r="A166" s="280" t="s">
        <v>427</v>
      </c>
    </row>
    <row r="167" spans="1:1" x14ac:dyDescent="0.25">
      <c r="A167" s="280" t="s">
        <v>428</v>
      </c>
    </row>
    <row r="168" spans="1:1" x14ac:dyDescent="0.25">
      <c r="A168" s="280" t="s">
        <v>429</v>
      </c>
    </row>
    <row r="169" spans="1:1" x14ac:dyDescent="0.25">
      <c r="A169" s="280" t="s">
        <v>430</v>
      </c>
    </row>
    <row r="170" spans="1:1" x14ac:dyDescent="0.25">
      <c r="A170" s="280" t="s">
        <v>431</v>
      </c>
    </row>
    <row r="171" spans="1:1" x14ac:dyDescent="0.25">
      <c r="A171" s="280" t="s">
        <v>432</v>
      </c>
    </row>
    <row r="172" spans="1:1" x14ac:dyDescent="0.25">
      <c r="A172" s="280" t="s">
        <v>433</v>
      </c>
    </row>
    <row r="173" spans="1:1" x14ac:dyDescent="0.25">
      <c r="A173" s="280" t="s">
        <v>434</v>
      </c>
    </row>
    <row r="174" spans="1:1" x14ac:dyDescent="0.25">
      <c r="A174" s="280"/>
    </row>
    <row r="175" spans="1:1" x14ac:dyDescent="0.25">
      <c r="A175" s="280" t="s">
        <v>435</v>
      </c>
    </row>
    <row r="176" spans="1:1" x14ac:dyDescent="0.25">
      <c r="A176" s="280" t="s">
        <v>436</v>
      </c>
    </row>
    <row r="177" spans="1:1" x14ac:dyDescent="0.25">
      <c r="A177" s="280" t="s">
        <v>437</v>
      </c>
    </row>
    <row r="178" spans="1:1" x14ac:dyDescent="0.25">
      <c r="A178" s="280"/>
    </row>
    <row r="179" spans="1:1" x14ac:dyDescent="0.25">
      <c r="A179" s="280" t="s">
        <v>438</v>
      </c>
    </row>
    <row r="180" spans="1:1" x14ac:dyDescent="0.25">
      <c r="A180" s="280"/>
    </row>
    <row r="181" spans="1:1" x14ac:dyDescent="0.25">
      <c r="A181" s="280" t="s">
        <v>439</v>
      </c>
    </row>
    <row r="182" spans="1:1" x14ac:dyDescent="0.25">
      <c r="A182" s="280" t="s">
        <v>440</v>
      </c>
    </row>
    <row r="183" spans="1:1" x14ac:dyDescent="0.25">
      <c r="A183" s="280" t="s">
        <v>441</v>
      </c>
    </row>
    <row r="184" spans="1:1" x14ac:dyDescent="0.25">
      <c r="A184" s="280" t="s">
        <v>442</v>
      </c>
    </row>
    <row r="185" spans="1:1" x14ac:dyDescent="0.25">
      <c r="A185" s="280" t="s">
        <v>443</v>
      </c>
    </row>
    <row r="186" spans="1:1" x14ac:dyDescent="0.25">
      <c r="A186" s="280"/>
    </row>
    <row r="187" spans="1:1" x14ac:dyDescent="0.25">
      <c r="A187" s="280" t="s">
        <v>444</v>
      </c>
    </row>
    <row r="188" spans="1:1" x14ac:dyDescent="0.25">
      <c r="A188" s="280" t="s">
        <v>445</v>
      </c>
    </row>
    <row r="189" spans="1:1" x14ac:dyDescent="0.25">
      <c r="A189" s="280" t="s">
        <v>446</v>
      </c>
    </row>
    <row r="190" spans="1:1" x14ac:dyDescent="0.25">
      <c r="A190" s="280" t="s">
        <v>447</v>
      </c>
    </row>
    <row r="191" spans="1:1" x14ac:dyDescent="0.25">
      <c r="A191" s="280" t="s">
        <v>448</v>
      </c>
    </row>
    <row r="192" spans="1:1" x14ac:dyDescent="0.25">
      <c r="A192" s="280" t="s">
        <v>449</v>
      </c>
    </row>
    <row r="193" spans="1:1" x14ac:dyDescent="0.25">
      <c r="A193" s="280" t="s">
        <v>450</v>
      </c>
    </row>
    <row r="194" spans="1:1" x14ac:dyDescent="0.25">
      <c r="A194" s="280"/>
    </row>
    <row r="195" spans="1:1" x14ac:dyDescent="0.25">
      <c r="A195" s="280" t="s">
        <v>451</v>
      </c>
    </row>
    <row r="196" spans="1:1" x14ac:dyDescent="0.25">
      <c r="A196" s="280"/>
    </row>
    <row r="197" spans="1:1" x14ac:dyDescent="0.25">
      <c r="A197" s="280" t="s">
        <v>452</v>
      </c>
    </row>
    <row r="198" spans="1:1" x14ac:dyDescent="0.25">
      <c r="A198" s="280" t="s">
        <v>453</v>
      </c>
    </row>
    <row r="199" spans="1:1" x14ac:dyDescent="0.25">
      <c r="A199" s="280" t="s">
        <v>454</v>
      </c>
    </row>
    <row r="200" spans="1:1" x14ac:dyDescent="0.25">
      <c r="A200" s="280" t="s">
        <v>455</v>
      </c>
    </row>
    <row r="201" spans="1:1" x14ac:dyDescent="0.25">
      <c r="A201" s="280" t="s">
        <v>456</v>
      </c>
    </row>
    <row r="202" spans="1:1" x14ac:dyDescent="0.25">
      <c r="A202" s="280" t="s">
        <v>457</v>
      </c>
    </row>
    <row r="203" spans="1:1" x14ac:dyDescent="0.25">
      <c r="A203" s="280" t="s">
        <v>458</v>
      </c>
    </row>
    <row r="204" spans="1:1" x14ac:dyDescent="0.25">
      <c r="A204" s="280"/>
    </row>
    <row r="205" spans="1:1" x14ac:dyDescent="0.25">
      <c r="A205" s="280" t="s">
        <v>459</v>
      </c>
    </row>
    <row r="206" spans="1:1" x14ac:dyDescent="0.25">
      <c r="A206" s="280" t="s">
        <v>460</v>
      </c>
    </row>
    <row r="207" spans="1:1" x14ac:dyDescent="0.25">
      <c r="A207" s="280"/>
    </row>
    <row r="208" spans="1:1" x14ac:dyDescent="0.25">
      <c r="A208" s="280" t="s">
        <v>461</v>
      </c>
    </row>
    <row r="209" spans="1:1" x14ac:dyDescent="0.25">
      <c r="A209" s="280"/>
    </row>
    <row r="210" spans="1:1" x14ac:dyDescent="0.25">
      <c r="A210" s="280" t="s">
        <v>462</v>
      </c>
    </row>
    <row r="211" spans="1:1" x14ac:dyDescent="0.25">
      <c r="A211" s="280" t="s">
        <v>463</v>
      </c>
    </row>
    <row r="212" spans="1:1" x14ac:dyDescent="0.25">
      <c r="A212" s="280" t="s">
        <v>464</v>
      </c>
    </row>
    <row r="213" spans="1:1" x14ac:dyDescent="0.25">
      <c r="A213" s="280"/>
    </row>
    <row r="214" spans="1:1" x14ac:dyDescent="0.25">
      <c r="A214" s="280" t="s">
        <v>465</v>
      </c>
    </row>
    <row r="215" spans="1:1" x14ac:dyDescent="0.25">
      <c r="A215" s="280" t="s">
        <v>466</v>
      </c>
    </row>
    <row r="216" spans="1:1" x14ac:dyDescent="0.25">
      <c r="A216" s="280"/>
    </row>
    <row r="217" spans="1:1" x14ac:dyDescent="0.25">
      <c r="A217" s="280" t="s">
        <v>467</v>
      </c>
    </row>
    <row r="218" spans="1:1" x14ac:dyDescent="0.25">
      <c r="A218" s="280" t="s">
        <v>468</v>
      </c>
    </row>
    <row r="219" spans="1:1" x14ac:dyDescent="0.25">
      <c r="A219" s="280" t="s">
        <v>469</v>
      </c>
    </row>
    <row r="220" spans="1:1" x14ac:dyDescent="0.25">
      <c r="A220" s="280" t="s">
        <v>470</v>
      </c>
    </row>
    <row r="221" spans="1:1" x14ac:dyDescent="0.25">
      <c r="A221" s="280"/>
    </row>
    <row r="222" spans="1:1" x14ac:dyDescent="0.25">
      <c r="A222" s="280" t="s">
        <v>471</v>
      </c>
    </row>
    <row r="223" spans="1:1" x14ac:dyDescent="0.25">
      <c r="A223" s="280" t="s">
        <v>472</v>
      </c>
    </row>
    <row r="224" spans="1:1" x14ac:dyDescent="0.25">
      <c r="A224" s="280" t="s">
        <v>473</v>
      </c>
    </row>
    <row r="225" spans="1:1" x14ac:dyDescent="0.25">
      <c r="A225" s="280" t="s">
        <v>474</v>
      </c>
    </row>
    <row r="226" spans="1:1" x14ac:dyDescent="0.25">
      <c r="A226" s="280" t="s">
        <v>475</v>
      </c>
    </row>
    <row r="227" spans="1:1" x14ac:dyDescent="0.25">
      <c r="A227" s="280" t="s">
        <v>476</v>
      </c>
    </row>
    <row r="228" spans="1:1" x14ac:dyDescent="0.25">
      <c r="A228" s="280" t="s">
        <v>477</v>
      </c>
    </row>
    <row r="229" spans="1:1" x14ac:dyDescent="0.25">
      <c r="A229" s="280"/>
    </row>
    <row r="230" spans="1:1" x14ac:dyDescent="0.25">
      <c r="A230" s="280" t="s">
        <v>478</v>
      </c>
    </row>
    <row r="231" spans="1:1" x14ac:dyDescent="0.25">
      <c r="A231" s="280" t="s">
        <v>479</v>
      </c>
    </row>
    <row r="232" spans="1:1" x14ac:dyDescent="0.25">
      <c r="A232" s="280" t="s">
        <v>480</v>
      </c>
    </row>
    <row r="233" spans="1:1" x14ac:dyDescent="0.25">
      <c r="A233" s="280" t="s">
        <v>481</v>
      </c>
    </row>
    <row r="234" spans="1:1" x14ac:dyDescent="0.25">
      <c r="A234" s="280"/>
    </row>
    <row r="235" spans="1:1" x14ac:dyDescent="0.25">
      <c r="A235" s="280" t="s">
        <v>482</v>
      </c>
    </row>
    <row r="236" spans="1:1" x14ac:dyDescent="0.25">
      <c r="A236" s="280" t="s">
        <v>483</v>
      </c>
    </row>
    <row r="237" spans="1:1" x14ac:dyDescent="0.25">
      <c r="A237" s="280" t="s">
        <v>484</v>
      </c>
    </row>
    <row r="238" spans="1:1" x14ac:dyDescent="0.25">
      <c r="A238" s="280" t="s">
        <v>485</v>
      </c>
    </row>
    <row r="239" spans="1:1" x14ac:dyDescent="0.25">
      <c r="A239" s="280" t="s">
        <v>486</v>
      </c>
    </row>
    <row r="240" spans="1:1" x14ac:dyDescent="0.25">
      <c r="A240" s="280" t="s">
        <v>487</v>
      </c>
    </row>
    <row r="241" spans="1:1" x14ac:dyDescent="0.25">
      <c r="A241" s="280" t="s">
        <v>488</v>
      </c>
    </row>
    <row r="242" spans="1:1" x14ac:dyDescent="0.25">
      <c r="A242" s="280" t="s">
        <v>489</v>
      </c>
    </row>
    <row r="243" spans="1:1" x14ac:dyDescent="0.25">
      <c r="A243" s="280" t="s">
        <v>490</v>
      </c>
    </row>
    <row r="244" spans="1:1" x14ac:dyDescent="0.25">
      <c r="A244" s="280"/>
    </row>
    <row r="245" spans="1:1" x14ac:dyDescent="0.25">
      <c r="A245" s="280" t="s">
        <v>491</v>
      </c>
    </row>
    <row r="246" spans="1:1" x14ac:dyDescent="0.25">
      <c r="A246" s="280"/>
    </row>
    <row r="247" spans="1:1" x14ac:dyDescent="0.25">
      <c r="A247" s="280" t="s">
        <v>492</v>
      </c>
    </row>
    <row r="248" spans="1:1" x14ac:dyDescent="0.25">
      <c r="A248" s="280" t="s">
        <v>493</v>
      </c>
    </row>
    <row r="249" spans="1:1" x14ac:dyDescent="0.25">
      <c r="A249" s="280" t="s">
        <v>494</v>
      </c>
    </row>
    <row r="250" spans="1:1" x14ac:dyDescent="0.25">
      <c r="A250" s="280" t="s">
        <v>495</v>
      </c>
    </row>
    <row r="251" spans="1:1" x14ac:dyDescent="0.25">
      <c r="A251" s="280"/>
    </row>
    <row r="252" spans="1:1" x14ac:dyDescent="0.25">
      <c r="A252" s="280" t="s">
        <v>496</v>
      </c>
    </row>
    <row r="253" spans="1:1" x14ac:dyDescent="0.25">
      <c r="A253" s="280" t="s">
        <v>497</v>
      </c>
    </row>
    <row r="254" spans="1:1" x14ac:dyDescent="0.25">
      <c r="A254" s="280" t="s">
        <v>498</v>
      </c>
    </row>
    <row r="255" spans="1:1" x14ac:dyDescent="0.25">
      <c r="A255" s="280" t="s">
        <v>499</v>
      </c>
    </row>
    <row r="256" spans="1:1" x14ac:dyDescent="0.25">
      <c r="A256" s="280"/>
    </row>
    <row r="257" spans="1:1" x14ac:dyDescent="0.25">
      <c r="A257" s="280" t="s">
        <v>500</v>
      </c>
    </row>
    <row r="258" spans="1:1" x14ac:dyDescent="0.25">
      <c r="A258" s="280" t="s">
        <v>501</v>
      </c>
    </row>
    <row r="259" spans="1:1" x14ac:dyDescent="0.25">
      <c r="A259" s="280" t="s">
        <v>502</v>
      </c>
    </row>
    <row r="260" spans="1:1" x14ac:dyDescent="0.25">
      <c r="A260" s="280" t="s">
        <v>503</v>
      </c>
    </row>
    <row r="261" spans="1:1" x14ac:dyDescent="0.25">
      <c r="A261" s="280" t="s">
        <v>504</v>
      </c>
    </row>
    <row r="262" spans="1:1" x14ac:dyDescent="0.25">
      <c r="A262" s="280" t="s">
        <v>505</v>
      </c>
    </row>
    <row r="263" spans="1:1" x14ac:dyDescent="0.25">
      <c r="A263" s="280" t="s">
        <v>506</v>
      </c>
    </row>
    <row r="264" spans="1:1" x14ac:dyDescent="0.25">
      <c r="A264" s="280" t="s">
        <v>507</v>
      </c>
    </row>
    <row r="265" spans="1:1" x14ac:dyDescent="0.25">
      <c r="A265" s="280" t="s">
        <v>508</v>
      </c>
    </row>
    <row r="266" spans="1:1" x14ac:dyDescent="0.25">
      <c r="A266" s="280" t="s">
        <v>509</v>
      </c>
    </row>
    <row r="267" spans="1:1" x14ac:dyDescent="0.25">
      <c r="A267" s="280" t="s">
        <v>510</v>
      </c>
    </row>
    <row r="268" spans="1:1" x14ac:dyDescent="0.25">
      <c r="A268" s="280"/>
    </row>
    <row r="269" spans="1:1" x14ac:dyDescent="0.25">
      <c r="A269" s="280" t="s">
        <v>511</v>
      </c>
    </row>
    <row r="270" spans="1:1" x14ac:dyDescent="0.25">
      <c r="A270" s="280" t="s">
        <v>512</v>
      </c>
    </row>
    <row r="271" spans="1:1" x14ac:dyDescent="0.25">
      <c r="A271" s="280" t="s">
        <v>513</v>
      </c>
    </row>
    <row r="272" spans="1:1" x14ac:dyDescent="0.25">
      <c r="A272" s="280" t="s">
        <v>514</v>
      </c>
    </row>
    <row r="273" spans="1:1" x14ac:dyDescent="0.25">
      <c r="A273" s="280" t="s">
        <v>515</v>
      </c>
    </row>
    <row r="274" spans="1:1" x14ac:dyDescent="0.25">
      <c r="A274" s="280"/>
    </row>
    <row r="275" spans="1:1" x14ac:dyDescent="0.25">
      <c r="A275" s="280" t="s">
        <v>516</v>
      </c>
    </row>
    <row r="276" spans="1:1" x14ac:dyDescent="0.25">
      <c r="A276" s="280" t="s">
        <v>517</v>
      </c>
    </row>
    <row r="277" spans="1:1" x14ac:dyDescent="0.25">
      <c r="A277" s="280" t="s">
        <v>518</v>
      </c>
    </row>
    <row r="278" spans="1:1" x14ac:dyDescent="0.25">
      <c r="A278" s="280" t="s">
        <v>519</v>
      </c>
    </row>
    <row r="279" spans="1:1" x14ac:dyDescent="0.25">
      <c r="A279" s="280" t="s">
        <v>520</v>
      </c>
    </row>
    <row r="280" spans="1:1" x14ac:dyDescent="0.25">
      <c r="A280" s="280" t="s">
        <v>521</v>
      </c>
    </row>
    <row r="281" spans="1:1" x14ac:dyDescent="0.25">
      <c r="A281" s="280" t="s">
        <v>522</v>
      </c>
    </row>
    <row r="282" spans="1:1" x14ac:dyDescent="0.25">
      <c r="A282" s="280" t="s">
        <v>523</v>
      </c>
    </row>
    <row r="283" spans="1:1" x14ac:dyDescent="0.25">
      <c r="A283" s="280" t="s">
        <v>524</v>
      </c>
    </row>
    <row r="284" spans="1:1" x14ac:dyDescent="0.25">
      <c r="A284" s="280" t="s">
        <v>525</v>
      </c>
    </row>
    <row r="285" spans="1:1" x14ac:dyDescent="0.25">
      <c r="A285" s="280" t="s">
        <v>526</v>
      </c>
    </row>
    <row r="286" spans="1:1" x14ac:dyDescent="0.25">
      <c r="A286" s="280" t="s">
        <v>527</v>
      </c>
    </row>
    <row r="287" spans="1:1" x14ac:dyDescent="0.25">
      <c r="A287" s="280"/>
    </row>
    <row r="288" spans="1:1" x14ac:dyDescent="0.25">
      <c r="A288" s="280" t="s">
        <v>528</v>
      </c>
    </row>
    <row r="289" spans="1:1" x14ac:dyDescent="0.25">
      <c r="A289" s="280" t="s">
        <v>529</v>
      </c>
    </row>
    <row r="290" spans="1:1" x14ac:dyDescent="0.25">
      <c r="A290" s="280" t="s">
        <v>530</v>
      </c>
    </row>
    <row r="291" spans="1:1" x14ac:dyDescent="0.25">
      <c r="A291" s="280" t="s">
        <v>531</v>
      </c>
    </row>
    <row r="292" spans="1:1" x14ac:dyDescent="0.25">
      <c r="A292" s="280"/>
    </row>
    <row r="293" spans="1:1" x14ac:dyDescent="0.25">
      <c r="A293" s="280" t="s">
        <v>532</v>
      </c>
    </row>
    <row r="294" spans="1:1" x14ac:dyDescent="0.25">
      <c r="A294" s="280" t="s">
        <v>533</v>
      </c>
    </row>
    <row r="295" spans="1:1" x14ac:dyDescent="0.25">
      <c r="A295" s="280" t="s">
        <v>534</v>
      </c>
    </row>
    <row r="296" spans="1:1" x14ac:dyDescent="0.25">
      <c r="A296" s="280"/>
    </row>
    <row r="297" spans="1:1" x14ac:dyDescent="0.25">
      <c r="A297" s="280" t="s">
        <v>535</v>
      </c>
    </row>
    <row r="298" spans="1:1" x14ac:dyDescent="0.25">
      <c r="A298" s="280" t="s">
        <v>536</v>
      </c>
    </row>
    <row r="299" spans="1:1" x14ac:dyDescent="0.25">
      <c r="A299" s="280" t="s">
        <v>537</v>
      </c>
    </row>
    <row r="300" spans="1:1" x14ac:dyDescent="0.25">
      <c r="A300" s="280" t="s">
        <v>538</v>
      </c>
    </row>
    <row r="301" spans="1:1" x14ac:dyDescent="0.25">
      <c r="A301" s="280" t="s">
        <v>539</v>
      </c>
    </row>
    <row r="302" spans="1:1" x14ac:dyDescent="0.25">
      <c r="A302" s="280" t="s">
        <v>540</v>
      </c>
    </row>
    <row r="303" spans="1:1" x14ac:dyDescent="0.25">
      <c r="A303" s="280" t="s">
        <v>541</v>
      </c>
    </row>
    <row r="304" spans="1:1" x14ac:dyDescent="0.25">
      <c r="A304" s="280" t="s">
        <v>542</v>
      </c>
    </row>
    <row r="305" spans="1:1" x14ac:dyDescent="0.25">
      <c r="A305" s="280" t="s">
        <v>543</v>
      </c>
    </row>
    <row r="306" spans="1:1" x14ac:dyDescent="0.25">
      <c r="A306" s="280" t="s">
        <v>544</v>
      </c>
    </row>
    <row r="307" spans="1:1" x14ac:dyDescent="0.25">
      <c r="A307" s="280" t="s">
        <v>545</v>
      </c>
    </row>
    <row r="308" spans="1:1" x14ac:dyDescent="0.25">
      <c r="A308" s="280" t="s">
        <v>546</v>
      </c>
    </row>
    <row r="309" spans="1:1" x14ac:dyDescent="0.25">
      <c r="A309" s="280"/>
    </row>
    <row r="310" spans="1:1" x14ac:dyDescent="0.25">
      <c r="A310" s="280" t="s">
        <v>547</v>
      </c>
    </row>
    <row r="311" spans="1:1" x14ac:dyDescent="0.25">
      <c r="A311" s="280" t="s">
        <v>548</v>
      </c>
    </row>
    <row r="312" spans="1:1" x14ac:dyDescent="0.25">
      <c r="A312" s="280" t="s">
        <v>549</v>
      </c>
    </row>
    <row r="313" spans="1:1" x14ac:dyDescent="0.25">
      <c r="A313" s="280" t="s">
        <v>550</v>
      </c>
    </row>
    <row r="314" spans="1:1" x14ac:dyDescent="0.25">
      <c r="A314" s="280" t="s">
        <v>551</v>
      </c>
    </row>
    <row r="315" spans="1:1" x14ac:dyDescent="0.25">
      <c r="A315" s="280" t="s">
        <v>552</v>
      </c>
    </row>
    <row r="316" spans="1:1" x14ac:dyDescent="0.25">
      <c r="A316" s="280" t="s">
        <v>553</v>
      </c>
    </row>
    <row r="317" spans="1:1" x14ac:dyDescent="0.25">
      <c r="A317" s="280"/>
    </row>
    <row r="318" spans="1:1" x14ac:dyDescent="0.25">
      <c r="A318" s="280" t="s">
        <v>554</v>
      </c>
    </row>
    <row r="319" spans="1:1" x14ac:dyDescent="0.25">
      <c r="A319" s="280" t="s">
        <v>555</v>
      </c>
    </row>
    <row r="320" spans="1:1" x14ac:dyDescent="0.25">
      <c r="A320" s="280" t="s">
        <v>556</v>
      </c>
    </row>
    <row r="321" spans="1:1" x14ac:dyDescent="0.25">
      <c r="A321" s="280" t="s">
        <v>557</v>
      </c>
    </row>
    <row r="322" spans="1:1" x14ac:dyDescent="0.25">
      <c r="A322" s="280" t="s">
        <v>558</v>
      </c>
    </row>
    <row r="323" spans="1:1" x14ac:dyDescent="0.25">
      <c r="A323" s="280" t="s">
        <v>559</v>
      </c>
    </row>
    <row r="324" spans="1:1" x14ac:dyDescent="0.25">
      <c r="A324" s="280" t="s">
        <v>560</v>
      </c>
    </row>
    <row r="325" spans="1:1" x14ac:dyDescent="0.25">
      <c r="A325" s="280" t="s">
        <v>561</v>
      </c>
    </row>
    <row r="326" spans="1:1" x14ac:dyDescent="0.25">
      <c r="A326" s="280" t="s">
        <v>562</v>
      </c>
    </row>
    <row r="327" spans="1:1" x14ac:dyDescent="0.25">
      <c r="A327" s="280" t="s">
        <v>563</v>
      </c>
    </row>
    <row r="328" spans="1:1" x14ac:dyDescent="0.25">
      <c r="A328" s="280"/>
    </row>
    <row r="329" spans="1:1" x14ac:dyDescent="0.25">
      <c r="A329" s="280" t="s">
        <v>564</v>
      </c>
    </row>
    <row r="330" spans="1:1" x14ac:dyDescent="0.25">
      <c r="A330" s="280" t="s">
        <v>565</v>
      </c>
    </row>
    <row r="331" spans="1:1" x14ac:dyDescent="0.25">
      <c r="A331" s="280" t="s">
        <v>566</v>
      </c>
    </row>
    <row r="332" spans="1:1" x14ac:dyDescent="0.25">
      <c r="A332" s="280" t="s">
        <v>567</v>
      </c>
    </row>
    <row r="333" spans="1:1" x14ac:dyDescent="0.25">
      <c r="A333" s="280" t="s">
        <v>568</v>
      </c>
    </row>
    <row r="334" spans="1:1" x14ac:dyDescent="0.25">
      <c r="A334" s="280" t="s">
        <v>569</v>
      </c>
    </row>
    <row r="335" spans="1:1" x14ac:dyDescent="0.25">
      <c r="A335" s="280" t="s">
        <v>570</v>
      </c>
    </row>
    <row r="336" spans="1:1" x14ac:dyDescent="0.25">
      <c r="A336" s="280"/>
    </row>
    <row r="337" spans="1:1" x14ac:dyDescent="0.25">
      <c r="A337" s="280" t="s">
        <v>571</v>
      </c>
    </row>
    <row r="338" spans="1:1" x14ac:dyDescent="0.25">
      <c r="A338" s="280" t="s">
        <v>572</v>
      </c>
    </row>
    <row r="339" spans="1:1" x14ac:dyDescent="0.25">
      <c r="A339" s="280" t="s">
        <v>573</v>
      </c>
    </row>
    <row r="340" spans="1:1" x14ac:dyDescent="0.25">
      <c r="A340" s="280" t="s">
        <v>574</v>
      </c>
    </row>
    <row r="341" spans="1:1" x14ac:dyDescent="0.25">
      <c r="A341" s="280" t="s">
        <v>575</v>
      </c>
    </row>
    <row r="342" spans="1:1" x14ac:dyDescent="0.25">
      <c r="A342" s="280"/>
    </row>
    <row r="343" spans="1:1" x14ac:dyDescent="0.25">
      <c r="A343" s="280" t="s">
        <v>576</v>
      </c>
    </row>
    <row r="344" spans="1:1" x14ac:dyDescent="0.25">
      <c r="A344" s="280"/>
    </row>
    <row r="345" spans="1:1" x14ac:dyDescent="0.25">
      <c r="A345" s="280" t="s">
        <v>577</v>
      </c>
    </row>
    <row r="346" spans="1:1" x14ac:dyDescent="0.25">
      <c r="A346" s="280" t="s">
        <v>578</v>
      </c>
    </row>
    <row r="347" spans="1:1" x14ac:dyDescent="0.25">
      <c r="A347" s="280" t="s">
        <v>579</v>
      </c>
    </row>
    <row r="348" spans="1:1" x14ac:dyDescent="0.25">
      <c r="A348" s="280" t="s">
        <v>580</v>
      </c>
    </row>
    <row r="349" spans="1:1" x14ac:dyDescent="0.25">
      <c r="A349" s="280" t="s">
        <v>581</v>
      </c>
    </row>
    <row r="350" spans="1:1" x14ac:dyDescent="0.25">
      <c r="A350" s="280" t="s">
        <v>582</v>
      </c>
    </row>
    <row r="351" spans="1:1" x14ac:dyDescent="0.25">
      <c r="A351" s="280" t="s">
        <v>583</v>
      </c>
    </row>
    <row r="352" spans="1:1" x14ac:dyDescent="0.25">
      <c r="A352" s="280" t="s">
        <v>584</v>
      </c>
    </row>
    <row r="353" spans="1:1" x14ac:dyDescent="0.25">
      <c r="A353" s="280"/>
    </row>
    <row r="354" spans="1:1" x14ac:dyDescent="0.25">
      <c r="A354" s="280" t="s">
        <v>585</v>
      </c>
    </row>
    <row r="355" spans="1:1" x14ac:dyDescent="0.25">
      <c r="A355" s="280" t="s">
        <v>586</v>
      </c>
    </row>
    <row r="356" spans="1:1" x14ac:dyDescent="0.25">
      <c r="A356" s="280" t="s">
        <v>587</v>
      </c>
    </row>
    <row r="357" spans="1:1" x14ac:dyDescent="0.25">
      <c r="A357" s="280" t="s">
        <v>588</v>
      </c>
    </row>
    <row r="358" spans="1:1" x14ac:dyDescent="0.25">
      <c r="A358" s="280" t="s">
        <v>589</v>
      </c>
    </row>
    <row r="359" spans="1:1" x14ac:dyDescent="0.25">
      <c r="A359" s="280" t="s">
        <v>590</v>
      </c>
    </row>
    <row r="360" spans="1:1" x14ac:dyDescent="0.25">
      <c r="A360" s="280"/>
    </row>
    <row r="361" spans="1:1" x14ac:dyDescent="0.25">
      <c r="A361" s="280" t="s">
        <v>591</v>
      </c>
    </row>
    <row r="362" spans="1:1" x14ac:dyDescent="0.25">
      <c r="A362" s="280" t="s">
        <v>592</v>
      </c>
    </row>
    <row r="363" spans="1:1" x14ac:dyDescent="0.25">
      <c r="A363" s="280" t="s">
        <v>593</v>
      </c>
    </row>
    <row r="364" spans="1:1" x14ac:dyDescent="0.25">
      <c r="A364" s="280"/>
    </row>
    <row r="365" spans="1:1" x14ac:dyDescent="0.25">
      <c r="A365" s="280" t="s">
        <v>594</v>
      </c>
    </row>
    <row r="366" spans="1:1" x14ac:dyDescent="0.25">
      <c r="A366" s="280" t="s">
        <v>595</v>
      </c>
    </row>
    <row r="367" spans="1:1" x14ac:dyDescent="0.25">
      <c r="A367" s="280"/>
    </row>
    <row r="368" spans="1:1" x14ac:dyDescent="0.25">
      <c r="A368" s="280" t="s">
        <v>596</v>
      </c>
    </row>
    <row r="369" spans="1:1" x14ac:dyDescent="0.25">
      <c r="A369" s="280" t="s">
        <v>597</v>
      </c>
    </row>
    <row r="370" spans="1:1" x14ac:dyDescent="0.25">
      <c r="A370" s="280" t="s">
        <v>598</v>
      </c>
    </row>
    <row r="371" spans="1:1" x14ac:dyDescent="0.25">
      <c r="A371" s="280"/>
    </row>
    <row r="372" spans="1:1" x14ac:dyDescent="0.25">
      <c r="A372" s="280" t="s">
        <v>599</v>
      </c>
    </row>
    <row r="373" spans="1:1" x14ac:dyDescent="0.25">
      <c r="A373" s="280" t="s">
        <v>600</v>
      </c>
    </row>
    <row r="374" spans="1:1" x14ac:dyDescent="0.25">
      <c r="A374" s="280" t="s">
        <v>601</v>
      </c>
    </row>
    <row r="375" spans="1:1" x14ac:dyDescent="0.25">
      <c r="A375" s="280"/>
    </row>
    <row r="376" spans="1:1" x14ac:dyDescent="0.25">
      <c r="A376" s="280" t="s">
        <v>602</v>
      </c>
    </row>
    <row r="377" spans="1:1" x14ac:dyDescent="0.25">
      <c r="A377" s="280" t="s">
        <v>603</v>
      </c>
    </row>
    <row r="378" spans="1:1" x14ac:dyDescent="0.25">
      <c r="A378" s="280"/>
    </row>
    <row r="379" spans="1:1" x14ac:dyDescent="0.25">
      <c r="A379" s="280" t="s">
        <v>604</v>
      </c>
    </row>
    <row r="380" spans="1:1" x14ac:dyDescent="0.25">
      <c r="A380" s="280" t="s">
        <v>605</v>
      </c>
    </row>
    <row r="381" spans="1:1" x14ac:dyDescent="0.25">
      <c r="A381" s="280"/>
    </row>
    <row r="382" spans="1:1" x14ac:dyDescent="0.25">
      <c r="A382" s="280" t="s">
        <v>606</v>
      </c>
    </row>
    <row r="383" spans="1:1" x14ac:dyDescent="0.25">
      <c r="A383" s="280" t="s">
        <v>607</v>
      </c>
    </row>
    <row r="384" spans="1:1" x14ac:dyDescent="0.25">
      <c r="A384" s="280" t="s">
        <v>608</v>
      </c>
    </row>
    <row r="385" spans="1:1" x14ac:dyDescent="0.25">
      <c r="A385" s="280" t="s">
        <v>609</v>
      </c>
    </row>
    <row r="386" spans="1:1" x14ac:dyDescent="0.25">
      <c r="A386" s="280" t="s">
        <v>610</v>
      </c>
    </row>
    <row r="387" spans="1:1" x14ac:dyDescent="0.25">
      <c r="A387" s="280"/>
    </row>
    <row r="388" spans="1:1" x14ac:dyDescent="0.25">
      <c r="A388" s="280" t="s">
        <v>611</v>
      </c>
    </row>
    <row r="389" spans="1:1" x14ac:dyDescent="0.25">
      <c r="A389" s="280" t="s">
        <v>612</v>
      </c>
    </row>
    <row r="390" spans="1:1" x14ac:dyDescent="0.25">
      <c r="A390" s="280" t="s">
        <v>613</v>
      </c>
    </row>
    <row r="391" spans="1:1" x14ac:dyDescent="0.25">
      <c r="A391" s="280" t="s">
        <v>614</v>
      </c>
    </row>
    <row r="392" spans="1:1" x14ac:dyDescent="0.25">
      <c r="A392" s="280" t="s">
        <v>615</v>
      </c>
    </row>
    <row r="393" spans="1:1" x14ac:dyDescent="0.25">
      <c r="A393" s="280" t="s">
        <v>616</v>
      </c>
    </row>
    <row r="394" spans="1:1" x14ac:dyDescent="0.25">
      <c r="A394" s="280" t="s">
        <v>617</v>
      </c>
    </row>
    <row r="395" spans="1:1" x14ac:dyDescent="0.25">
      <c r="A395" s="280" t="s">
        <v>618</v>
      </c>
    </row>
    <row r="396" spans="1:1" x14ac:dyDescent="0.25">
      <c r="A396" s="280" t="s">
        <v>619</v>
      </c>
    </row>
    <row r="397" spans="1:1" x14ac:dyDescent="0.25">
      <c r="A397" s="280"/>
    </row>
    <row r="398" spans="1:1" x14ac:dyDescent="0.25">
      <c r="A398" s="280" t="s">
        <v>620</v>
      </c>
    </row>
    <row r="399" spans="1:1" x14ac:dyDescent="0.25">
      <c r="A399" s="280" t="s">
        <v>621</v>
      </c>
    </row>
    <row r="400" spans="1:1" x14ac:dyDescent="0.25">
      <c r="A400" s="280" t="s">
        <v>622</v>
      </c>
    </row>
    <row r="401" spans="1:1" x14ac:dyDescent="0.25">
      <c r="A401" s="280" t="s">
        <v>623</v>
      </c>
    </row>
    <row r="402" spans="1:1" x14ac:dyDescent="0.25">
      <c r="A402" s="280"/>
    </row>
    <row r="403" spans="1:1" x14ac:dyDescent="0.25">
      <c r="A403" s="280" t="s">
        <v>624</v>
      </c>
    </row>
    <row r="404" spans="1:1" x14ac:dyDescent="0.25">
      <c r="A404" s="280" t="s">
        <v>625</v>
      </c>
    </row>
    <row r="405" spans="1:1" x14ac:dyDescent="0.25">
      <c r="A405" s="280" t="s">
        <v>626</v>
      </c>
    </row>
    <row r="406" spans="1:1" x14ac:dyDescent="0.25">
      <c r="A406" s="280"/>
    </row>
    <row r="407" spans="1:1" x14ac:dyDescent="0.25">
      <c r="A407" s="280" t="s">
        <v>627</v>
      </c>
    </row>
    <row r="408" spans="1:1" x14ac:dyDescent="0.25">
      <c r="A408" s="280"/>
    </row>
    <row r="409" spans="1:1" x14ac:dyDescent="0.25">
      <c r="A409" s="280" t="s">
        <v>628</v>
      </c>
    </row>
    <row r="410" spans="1:1" x14ac:dyDescent="0.25">
      <c r="A410" s="280" t="s">
        <v>629</v>
      </c>
    </row>
    <row r="411" spans="1:1" x14ac:dyDescent="0.25">
      <c r="A411" s="280" t="s">
        <v>630</v>
      </c>
    </row>
    <row r="412" spans="1:1" x14ac:dyDescent="0.25">
      <c r="A412" s="280" t="s">
        <v>631</v>
      </c>
    </row>
    <row r="413" spans="1:1" x14ac:dyDescent="0.25">
      <c r="A413" s="280" t="s">
        <v>632</v>
      </c>
    </row>
    <row r="414" spans="1:1" x14ac:dyDescent="0.25">
      <c r="A414" s="280"/>
    </row>
    <row r="415" spans="1:1" x14ac:dyDescent="0.25">
      <c r="A415" s="280" t="s">
        <v>633</v>
      </c>
    </row>
    <row r="416" spans="1:1" x14ac:dyDescent="0.25">
      <c r="A416" s="280" t="s">
        <v>634</v>
      </c>
    </row>
    <row r="417" spans="1:1" x14ac:dyDescent="0.25">
      <c r="A417" s="280" t="s">
        <v>635</v>
      </c>
    </row>
    <row r="418" spans="1:1" x14ac:dyDescent="0.25">
      <c r="A418" s="280" t="s">
        <v>636</v>
      </c>
    </row>
    <row r="419" spans="1:1" x14ac:dyDescent="0.25">
      <c r="A419" s="280" t="s">
        <v>637</v>
      </c>
    </row>
    <row r="420" spans="1:1" x14ac:dyDescent="0.25">
      <c r="A420" s="280" t="s">
        <v>638</v>
      </c>
    </row>
    <row r="421" spans="1:1" x14ac:dyDescent="0.25">
      <c r="A421" s="280"/>
    </row>
    <row r="422" spans="1:1" x14ac:dyDescent="0.25">
      <c r="A422" s="280" t="s">
        <v>639</v>
      </c>
    </row>
    <row r="423" spans="1:1" x14ac:dyDescent="0.25">
      <c r="A423" s="280" t="s">
        <v>640</v>
      </c>
    </row>
    <row r="424" spans="1:1" x14ac:dyDescent="0.25">
      <c r="A424" s="280" t="s">
        <v>641</v>
      </c>
    </row>
    <row r="425" spans="1:1" x14ac:dyDescent="0.25">
      <c r="A425" s="280" t="s">
        <v>642</v>
      </c>
    </row>
    <row r="426" spans="1:1" x14ac:dyDescent="0.25">
      <c r="A426" s="280" t="s">
        <v>643</v>
      </c>
    </row>
    <row r="427" spans="1:1" x14ac:dyDescent="0.25">
      <c r="A427" s="280" t="s">
        <v>644</v>
      </c>
    </row>
    <row r="428" spans="1:1" x14ac:dyDescent="0.25">
      <c r="A428" s="280"/>
    </row>
    <row r="429" spans="1:1" x14ac:dyDescent="0.25">
      <c r="A429" s="280" t="s">
        <v>645</v>
      </c>
    </row>
    <row r="430" spans="1:1" x14ac:dyDescent="0.25">
      <c r="A430" s="280" t="s">
        <v>646</v>
      </c>
    </row>
    <row r="431" spans="1:1" x14ac:dyDescent="0.25">
      <c r="A431" s="280" t="s">
        <v>647</v>
      </c>
    </row>
    <row r="432" spans="1:1" x14ac:dyDescent="0.25">
      <c r="A432" s="280" t="s">
        <v>648</v>
      </c>
    </row>
    <row r="433" spans="1:1" x14ac:dyDescent="0.25">
      <c r="A433" s="280" t="s">
        <v>649</v>
      </c>
    </row>
    <row r="434" spans="1:1" x14ac:dyDescent="0.25">
      <c r="A434" s="280"/>
    </row>
    <row r="435" spans="1:1" x14ac:dyDescent="0.25">
      <c r="A435" s="280" t="s">
        <v>650</v>
      </c>
    </row>
    <row r="436" spans="1:1" x14ac:dyDescent="0.25">
      <c r="A436" s="280"/>
    </row>
    <row r="437" spans="1:1" x14ac:dyDescent="0.25">
      <c r="A437" s="280" t="s">
        <v>651</v>
      </c>
    </row>
    <row r="438" spans="1:1" x14ac:dyDescent="0.25">
      <c r="A438" s="280" t="s">
        <v>652</v>
      </c>
    </row>
    <row r="439" spans="1:1" x14ac:dyDescent="0.25">
      <c r="A439" s="280" t="s">
        <v>653</v>
      </c>
    </row>
    <row r="440" spans="1:1" x14ac:dyDescent="0.25">
      <c r="A440" s="280" t="s">
        <v>654</v>
      </c>
    </row>
    <row r="441" spans="1:1" x14ac:dyDescent="0.25">
      <c r="A441" s="280" t="s">
        <v>655</v>
      </c>
    </row>
    <row r="442" spans="1:1" x14ac:dyDescent="0.25">
      <c r="A442" s="280" t="s">
        <v>656</v>
      </c>
    </row>
    <row r="443" spans="1:1" x14ac:dyDescent="0.25">
      <c r="A443" s="280" t="s">
        <v>657</v>
      </c>
    </row>
    <row r="444" spans="1:1" x14ac:dyDescent="0.25">
      <c r="A444" s="280" t="s">
        <v>658</v>
      </c>
    </row>
    <row r="445" spans="1:1" x14ac:dyDescent="0.25">
      <c r="A445" s="280"/>
    </row>
    <row r="446" spans="1:1" x14ac:dyDescent="0.25">
      <c r="A446" s="280" t="s">
        <v>659</v>
      </c>
    </row>
    <row r="447" spans="1:1" x14ac:dyDescent="0.25">
      <c r="A447" s="280"/>
    </row>
    <row r="448" spans="1:1" x14ac:dyDescent="0.25">
      <c r="A448" s="280" t="s">
        <v>660</v>
      </c>
    </row>
    <row r="449" spans="1:1" x14ac:dyDescent="0.25">
      <c r="A449" s="280" t="s">
        <v>661</v>
      </c>
    </row>
    <row r="450" spans="1:1" x14ac:dyDescent="0.25">
      <c r="A450" s="280" t="s">
        <v>662</v>
      </c>
    </row>
    <row r="451" spans="1:1" x14ac:dyDescent="0.25">
      <c r="A451" s="280" t="s">
        <v>663</v>
      </c>
    </row>
    <row r="452" spans="1:1" x14ac:dyDescent="0.25">
      <c r="A452" s="280"/>
    </row>
    <row r="453" spans="1:1" x14ac:dyDescent="0.25">
      <c r="A453" s="280" t="s">
        <v>664</v>
      </c>
    </row>
    <row r="454" spans="1:1" x14ac:dyDescent="0.25">
      <c r="A454" s="280" t="s">
        <v>665</v>
      </c>
    </row>
    <row r="455" spans="1:1" x14ac:dyDescent="0.25">
      <c r="A455" s="280" t="s">
        <v>666</v>
      </c>
    </row>
    <row r="456" spans="1:1" x14ac:dyDescent="0.25">
      <c r="A456" s="280" t="s">
        <v>667</v>
      </c>
    </row>
    <row r="457" spans="1:1" x14ac:dyDescent="0.25">
      <c r="A457" s="280" t="s">
        <v>668</v>
      </c>
    </row>
    <row r="458" spans="1:1" x14ac:dyDescent="0.25">
      <c r="A458" s="280" t="s">
        <v>669</v>
      </c>
    </row>
    <row r="459" spans="1:1" x14ac:dyDescent="0.25">
      <c r="A459" s="280" t="s">
        <v>670</v>
      </c>
    </row>
    <row r="460" spans="1:1" x14ac:dyDescent="0.25">
      <c r="A460" s="280" t="s">
        <v>671</v>
      </c>
    </row>
    <row r="461" spans="1:1" x14ac:dyDescent="0.25">
      <c r="A461" s="280" t="s">
        <v>672</v>
      </c>
    </row>
    <row r="462" spans="1:1" x14ac:dyDescent="0.25">
      <c r="A462" s="280"/>
    </row>
    <row r="463" spans="1:1" x14ac:dyDescent="0.25">
      <c r="A463" s="280" t="s">
        <v>673</v>
      </c>
    </row>
    <row r="464" spans="1:1" x14ac:dyDescent="0.25">
      <c r="A464" s="280" t="s">
        <v>674</v>
      </c>
    </row>
    <row r="465" spans="1:1" x14ac:dyDescent="0.25">
      <c r="A465" s="280" t="s">
        <v>675</v>
      </c>
    </row>
    <row r="466" spans="1:1" x14ac:dyDescent="0.25">
      <c r="A466" s="280" t="s">
        <v>676</v>
      </c>
    </row>
    <row r="467" spans="1:1" x14ac:dyDescent="0.25">
      <c r="A467" s="280" t="s">
        <v>677</v>
      </c>
    </row>
    <row r="468" spans="1:1" x14ac:dyDescent="0.25">
      <c r="A468" s="280" t="s">
        <v>678</v>
      </c>
    </row>
    <row r="469" spans="1:1" x14ac:dyDescent="0.25">
      <c r="A469" s="280" t="s">
        <v>679</v>
      </c>
    </row>
    <row r="470" spans="1:1" x14ac:dyDescent="0.25">
      <c r="A470" s="280"/>
    </row>
    <row r="471" spans="1:1" x14ac:dyDescent="0.25">
      <c r="A471" s="280" t="s">
        <v>680</v>
      </c>
    </row>
    <row r="472" spans="1:1" x14ac:dyDescent="0.25">
      <c r="A472" s="280"/>
    </row>
    <row r="473" spans="1:1" x14ac:dyDescent="0.25">
      <c r="A473" s="280" t="s">
        <v>681</v>
      </c>
    </row>
    <row r="474" spans="1:1" x14ac:dyDescent="0.25">
      <c r="A474" s="280" t="s">
        <v>682</v>
      </c>
    </row>
    <row r="475" spans="1:1" x14ac:dyDescent="0.25">
      <c r="A475" s="280" t="s">
        <v>683</v>
      </c>
    </row>
    <row r="476" spans="1:1" x14ac:dyDescent="0.25">
      <c r="A476" s="280"/>
    </row>
    <row r="477" spans="1:1" x14ac:dyDescent="0.25">
      <c r="A477" s="280" t="s">
        <v>684</v>
      </c>
    </row>
    <row r="478" spans="1:1" x14ac:dyDescent="0.25">
      <c r="A478" s="280" t="s">
        <v>685</v>
      </c>
    </row>
    <row r="479" spans="1:1" x14ac:dyDescent="0.25">
      <c r="A479" s="280" t="s">
        <v>686</v>
      </c>
    </row>
    <row r="480" spans="1:1" x14ac:dyDescent="0.25">
      <c r="A480" s="280" t="s">
        <v>687</v>
      </c>
    </row>
    <row r="481" spans="1:1" x14ac:dyDescent="0.25">
      <c r="A481" s="280" t="s">
        <v>688</v>
      </c>
    </row>
    <row r="482" spans="1:1" x14ac:dyDescent="0.25">
      <c r="A482" s="280" t="s">
        <v>689</v>
      </c>
    </row>
    <row r="483" spans="1:1" x14ac:dyDescent="0.25">
      <c r="A483" s="280" t="s">
        <v>690</v>
      </c>
    </row>
    <row r="484" spans="1:1" x14ac:dyDescent="0.25">
      <c r="A484" s="280" t="s">
        <v>691</v>
      </c>
    </row>
    <row r="485" spans="1:1" x14ac:dyDescent="0.25">
      <c r="A485" s="280" t="s">
        <v>692</v>
      </c>
    </row>
    <row r="486" spans="1:1" x14ac:dyDescent="0.25">
      <c r="A486" s="280"/>
    </row>
    <row r="487" spans="1:1" x14ac:dyDescent="0.25">
      <c r="A487" s="280" t="s">
        <v>693</v>
      </c>
    </row>
    <row r="488" spans="1:1" x14ac:dyDescent="0.25">
      <c r="A488" s="280" t="s">
        <v>694</v>
      </c>
    </row>
    <row r="489" spans="1:1" x14ac:dyDescent="0.25">
      <c r="A489" s="280" t="s">
        <v>695</v>
      </c>
    </row>
    <row r="490" spans="1:1" x14ac:dyDescent="0.25">
      <c r="A490" s="280" t="s">
        <v>696</v>
      </c>
    </row>
    <row r="491" spans="1:1" x14ac:dyDescent="0.25">
      <c r="A491" s="280"/>
    </row>
    <row r="492" spans="1:1" x14ac:dyDescent="0.25">
      <c r="A492" s="280" t="s">
        <v>697</v>
      </c>
    </row>
    <row r="493" spans="1:1" x14ac:dyDescent="0.25">
      <c r="A493" s="280" t="s">
        <v>698</v>
      </c>
    </row>
    <row r="494" spans="1:1" x14ac:dyDescent="0.25">
      <c r="A494" s="280" t="s">
        <v>699</v>
      </c>
    </row>
    <row r="495" spans="1:1" x14ac:dyDescent="0.25">
      <c r="A495" s="280" t="s">
        <v>700</v>
      </c>
    </row>
    <row r="496" spans="1:1" x14ac:dyDescent="0.25">
      <c r="A496" s="280" t="s">
        <v>701</v>
      </c>
    </row>
    <row r="497" spans="1:1" x14ac:dyDescent="0.25">
      <c r="A497" s="280" t="s">
        <v>702</v>
      </c>
    </row>
    <row r="498" spans="1:1" x14ac:dyDescent="0.25">
      <c r="A498" s="280"/>
    </row>
    <row r="499" spans="1:1" x14ac:dyDescent="0.25">
      <c r="A499" s="280" t="s">
        <v>703</v>
      </c>
    </row>
    <row r="500" spans="1:1" x14ac:dyDescent="0.25">
      <c r="A500" s="280" t="s">
        <v>704</v>
      </c>
    </row>
    <row r="501" spans="1:1" x14ac:dyDescent="0.25">
      <c r="A501" s="280" t="s">
        <v>705</v>
      </c>
    </row>
    <row r="502" spans="1:1" x14ac:dyDescent="0.25">
      <c r="A502" s="280" t="s">
        <v>706</v>
      </c>
    </row>
    <row r="503" spans="1:1" x14ac:dyDescent="0.25">
      <c r="A503" s="280" t="s">
        <v>707</v>
      </c>
    </row>
    <row r="504" spans="1:1" x14ac:dyDescent="0.25">
      <c r="A504" s="280" t="s">
        <v>708</v>
      </c>
    </row>
    <row r="505" spans="1:1" x14ac:dyDescent="0.25">
      <c r="A505" s="280" t="s">
        <v>709</v>
      </c>
    </row>
    <row r="506" spans="1:1" x14ac:dyDescent="0.25">
      <c r="A506" s="280" t="s">
        <v>710</v>
      </c>
    </row>
    <row r="507" spans="1:1" x14ac:dyDescent="0.25">
      <c r="A507" s="280" t="s">
        <v>711</v>
      </c>
    </row>
    <row r="508" spans="1:1" x14ac:dyDescent="0.25">
      <c r="A508" s="280" t="s">
        <v>712</v>
      </c>
    </row>
    <row r="509" spans="1:1" x14ac:dyDescent="0.25">
      <c r="A509" s="280" t="s">
        <v>713</v>
      </c>
    </row>
    <row r="510" spans="1:1" x14ac:dyDescent="0.25">
      <c r="A510" s="280" t="s">
        <v>714</v>
      </c>
    </row>
    <row r="511" spans="1:1" x14ac:dyDescent="0.25">
      <c r="A511" s="280" t="s">
        <v>715</v>
      </c>
    </row>
    <row r="512" spans="1:1" x14ac:dyDescent="0.25">
      <c r="A512" s="280"/>
    </row>
    <row r="513" spans="1:1" x14ac:dyDescent="0.25">
      <c r="A513" s="280" t="s">
        <v>716</v>
      </c>
    </row>
    <row r="514" spans="1:1" x14ac:dyDescent="0.25">
      <c r="A514" s="280" t="s">
        <v>717</v>
      </c>
    </row>
    <row r="515" spans="1:1" x14ac:dyDescent="0.25">
      <c r="A515" s="280" t="s">
        <v>718</v>
      </c>
    </row>
    <row r="516" spans="1:1" x14ac:dyDescent="0.25">
      <c r="A516" s="280" t="s">
        <v>719</v>
      </c>
    </row>
    <row r="517" spans="1:1" x14ac:dyDescent="0.25">
      <c r="A517" s="280" t="s">
        <v>720</v>
      </c>
    </row>
    <row r="518" spans="1:1" x14ac:dyDescent="0.25">
      <c r="A518" s="280" t="s">
        <v>721</v>
      </c>
    </row>
    <row r="519" spans="1:1" x14ac:dyDescent="0.25">
      <c r="A519" s="280" t="s">
        <v>722</v>
      </c>
    </row>
    <row r="520" spans="1:1" x14ac:dyDescent="0.25">
      <c r="A520" s="280"/>
    </row>
    <row r="521" spans="1:1" x14ac:dyDescent="0.25">
      <c r="A521" s="280" t="s">
        <v>723</v>
      </c>
    </row>
    <row r="522" spans="1:1" x14ac:dyDescent="0.25">
      <c r="A522" s="280" t="s">
        <v>724</v>
      </c>
    </row>
    <row r="523" spans="1:1" x14ac:dyDescent="0.25">
      <c r="A523" s="280" t="s">
        <v>725</v>
      </c>
    </row>
    <row r="524" spans="1:1" x14ac:dyDescent="0.25">
      <c r="A524" s="280" t="s">
        <v>726</v>
      </c>
    </row>
    <row r="525" spans="1:1" x14ac:dyDescent="0.25">
      <c r="A525" s="280" t="s">
        <v>727</v>
      </c>
    </row>
    <row r="526" spans="1:1" x14ac:dyDescent="0.25">
      <c r="A526" s="280" t="s">
        <v>728</v>
      </c>
    </row>
    <row r="527" spans="1:1" x14ac:dyDescent="0.25">
      <c r="A527" s="280" t="s">
        <v>729</v>
      </c>
    </row>
    <row r="528" spans="1:1" x14ac:dyDescent="0.25">
      <c r="A528" s="280" t="s">
        <v>730</v>
      </c>
    </row>
    <row r="529" spans="1:1" x14ac:dyDescent="0.25">
      <c r="A529" s="280" t="s">
        <v>731</v>
      </c>
    </row>
    <row r="530" spans="1:1" x14ac:dyDescent="0.25">
      <c r="A530" s="280" t="s">
        <v>732</v>
      </c>
    </row>
    <row r="531" spans="1:1" x14ac:dyDescent="0.25">
      <c r="A531" s="280" t="s">
        <v>733</v>
      </c>
    </row>
    <row r="532" spans="1:1" x14ac:dyDescent="0.25">
      <c r="A532" s="280" t="s">
        <v>734</v>
      </c>
    </row>
    <row r="533" spans="1:1" x14ac:dyDescent="0.25">
      <c r="A533" s="280" t="s">
        <v>735</v>
      </c>
    </row>
    <row r="534" spans="1:1" x14ac:dyDescent="0.25">
      <c r="A534" s="280" t="s">
        <v>736</v>
      </c>
    </row>
    <row r="535" spans="1:1" x14ac:dyDescent="0.25">
      <c r="A535" s="280"/>
    </row>
    <row r="536" spans="1:1" x14ac:dyDescent="0.25">
      <c r="A536" s="280" t="s">
        <v>737</v>
      </c>
    </row>
    <row r="537" spans="1:1" x14ac:dyDescent="0.25">
      <c r="A537" s="280" t="s">
        <v>738</v>
      </c>
    </row>
    <row r="538" spans="1:1" x14ac:dyDescent="0.25">
      <c r="A538" s="280" t="s">
        <v>739</v>
      </c>
    </row>
    <row r="539" spans="1:1" x14ac:dyDescent="0.25">
      <c r="A539" s="280"/>
    </row>
    <row r="540" spans="1:1" x14ac:dyDescent="0.25">
      <c r="A540" s="280" t="s">
        <v>740</v>
      </c>
    </row>
    <row r="541" spans="1:1" x14ac:dyDescent="0.25">
      <c r="A541" s="280"/>
    </row>
    <row r="542" spans="1:1" x14ac:dyDescent="0.25">
      <c r="A542" s="280" t="s">
        <v>741</v>
      </c>
    </row>
    <row r="543" spans="1:1" x14ac:dyDescent="0.25">
      <c r="A543" s="280" t="s">
        <v>742</v>
      </c>
    </row>
    <row r="544" spans="1:1" x14ac:dyDescent="0.25">
      <c r="A544" s="280" t="s">
        <v>743</v>
      </c>
    </row>
    <row r="545" spans="1:1" x14ac:dyDescent="0.25">
      <c r="A545" s="280" t="s">
        <v>744</v>
      </c>
    </row>
    <row r="546" spans="1:1" x14ac:dyDescent="0.25">
      <c r="A546" s="280" t="s">
        <v>745</v>
      </c>
    </row>
    <row r="547" spans="1:1" x14ac:dyDescent="0.25">
      <c r="A547" s="280" t="s">
        <v>746</v>
      </c>
    </row>
    <row r="548" spans="1:1" x14ac:dyDescent="0.25">
      <c r="A548" s="280" t="s">
        <v>747</v>
      </c>
    </row>
    <row r="549" spans="1:1" x14ac:dyDescent="0.25">
      <c r="A549" s="280" t="s">
        <v>748</v>
      </c>
    </row>
    <row r="550" spans="1:1" x14ac:dyDescent="0.25">
      <c r="A550" s="280" t="s">
        <v>749</v>
      </c>
    </row>
    <row r="551" spans="1:1" x14ac:dyDescent="0.25">
      <c r="A551" s="280"/>
    </row>
    <row r="552" spans="1:1" x14ac:dyDescent="0.25">
      <c r="A552" s="280" t="s">
        <v>750</v>
      </c>
    </row>
    <row r="553" spans="1:1" x14ac:dyDescent="0.25">
      <c r="A553" s="280"/>
    </row>
    <row r="554" spans="1:1" x14ac:dyDescent="0.25">
      <c r="A554" s="280" t="s">
        <v>751</v>
      </c>
    </row>
    <row r="555" spans="1:1" x14ac:dyDescent="0.25">
      <c r="A555" s="280" t="s">
        <v>752</v>
      </c>
    </row>
    <row r="556" spans="1:1" x14ac:dyDescent="0.25">
      <c r="A556" s="280" t="s">
        <v>753</v>
      </c>
    </row>
    <row r="557" spans="1:1" x14ac:dyDescent="0.25">
      <c r="A557" s="280" t="s">
        <v>754</v>
      </c>
    </row>
    <row r="558" spans="1:1" x14ac:dyDescent="0.25">
      <c r="A558" s="280" t="s">
        <v>755</v>
      </c>
    </row>
    <row r="559" spans="1:1" x14ac:dyDescent="0.25">
      <c r="A559" s="280" t="s">
        <v>756</v>
      </c>
    </row>
    <row r="560" spans="1:1" x14ac:dyDescent="0.25">
      <c r="A560" s="280" t="s">
        <v>757</v>
      </c>
    </row>
    <row r="561" spans="1:1" x14ac:dyDescent="0.25">
      <c r="A561" s="280" t="s">
        <v>758</v>
      </c>
    </row>
    <row r="562" spans="1:1" x14ac:dyDescent="0.25">
      <c r="A562" s="280"/>
    </row>
    <row r="563" spans="1:1" x14ac:dyDescent="0.25">
      <c r="A563" s="280" t="s">
        <v>759</v>
      </c>
    </row>
    <row r="564" spans="1:1" x14ac:dyDescent="0.25">
      <c r="A564" s="280"/>
    </row>
    <row r="565" spans="1:1" x14ac:dyDescent="0.25">
      <c r="A565" s="280" t="s">
        <v>760</v>
      </c>
    </row>
    <row r="566" spans="1:1" x14ac:dyDescent="0.25">
      <c r="A566" s="280" t="s">
        <v>761</v>
      </c>
    </row>
    <row r="567" spans="1:1" x14ac:dyDescent="0.25">
      <c r="A567" s="280" t="s">
        <v>762</v>
      </c>
    </row>
    <row r="568" spans="1:1" x14ac:dyDescent="0.25">
      <c r="A568" s="280" t="s">
        <v>763</v>
      </c>
    </row>
    <row r="569" spans="1:1" x14ac:dyDescent="0.25">
      <c r="A569" s="280"/>
    </row>
    <row r="570" spans="1:1" x14ac:dyDescent="0.25">
      <c r="A570" s="280" t="s">
        <v>764</v>
      </c>
    </row>
    <row r="571" spans="1:1" x14ac:dyDescent="0.25">
      <c r="A571" s="280" t="s">
        <v>765</v>
      </c>
    </row>
    <row r="572" spans="1:1" x14ac:dyDescent="0.25">
      <c r="A572" s="280" t="s">
        <v>766</v>
      </c>
    </row>
    <row r="573" spans="1:1" x14ac:dyDescent="0.25">
      <c r="A573" s="280" t="s">
        <v>767</v>
      </c>
    </row>
    <row r="574" spans="1:1" x14ac:dyDescent="0.25">
      <c r="A574" s="280" t="s">
        <v>768</v>
      </c>
    </row>
    <row r="575" spans="1:1" x14ac:dyDescent="0.25">
      <c r="A575" s="280" t="s">
        <v>769</v>
      </c>
    </row>
    <row r="576" spans="1:1" x14ac:dyDescent="0.25">
      <c r="A576" s="280" t="s">
        <v>770</v>
      </c>
    </row>
    <row r="577" spans="1:1" x14ac:dyDescent="0.25">
      <c r="A577" s="280" t="s">
        <v>771</v>
      </c>
    </row>
    <row r="578" spans="1:1" x14ac:dyDescent="0.25">
      <c r="A578" s="280"/>
    </row>
    <row r="579" spans="1:1" x14ac:dyDescent="0.25">
      <c r="A579" s="280" t="s">
        <v>772</v>
      </c>
    </row>
    <row r="580" spans="1:1" x14ac:dyDescent="0.25">
      <c r="A580" s="280" t="s">
        <v>773</v>
      </c>
    </row>
    <row r="581" spans="1:1" x14ac:dyDescent="0.25">
      <c r="A581" s="280" t="s">
        <v>774</v>
      </c>
    </row>
    <row r="582" spans="1:1" x14ac:dyDescent="0.25">
      <c r="A582" s="280" t="s">
        <v>775</v>
      </c>
    </row>
    <row r="583" spans="1:1" x14ac:dyDescent="0.25">
      <c r="A583" s="280"/>
    </row>
    <row r="584" spans="1:1" x14ac:dyDescent="0.25">
      <c r="A584" s="280" t="s">
        <v>776</v>
      </c>
    </row>
    <row r="585" spans="1:1" x14ac:dyDescent="0.25">
      <c r="A585" s="280" t="s">
        <v>777</v>
      </c>
    </row>
    <row r="586" spans="1:1" x14ac:dyDescent="0.25">
      <c r="A586" s="280" t="s">
        <v>778</v>
      </c>
    </row>
    <row r="587" spans="1:1" x14ac:dyDescent="0.25">
      <c r="A587" s="280" t="s">
        <v>779</v>
      </c>
    </row>
    <row r="588" spans="1:1" x14ac:dyDescent="0.25">
      <c r="A588" s="280"/>
    </row>
    <row r="589" spans="1:1" x14ac:dyDescent="0.25">
      <c r="A589" s="280" t="s">
        <v>780</v>
      </c>
    </row>
    <row r="590" spans="1:1" x14ac:dyDescent="0.25">
      <c r="A590" s="280"/>
    </row>
    <row r="591" spans="1:1" x14ac:dyDescent="0.25">
      <c r="A591" s="280" t="s">
        <v>781</v>
      </c>
    </row>
    <row r="592" spans="1:1" x14ac:dyDescent="0.25">
      <c r="A592" s="280" t="s">
        <v>782</v>
      </c>
    </row>
    <row r="593" spans="1:1" x14ac:dyDescent="0.25">
      <c r="A593" s="280" t="s">
        <v>783</v>
      </c>
    </row>
    <row r="594" spans="1:1" x14ac:dyDescent="0.25">
      <c r="A594" s="280" t="s">
        <v>784</v>
      </c>
    </row>
    <row r="595" spans="1:1" x14ac:dyDescent="0.25">
      <c r="A595" s="280" t="s">
        <v>785</v>
      </c>
    </row>
    <row r="596" spans="1:1" x14ac:dyDescent="0.25">
      <c r="A596" s="280" t="s">
        <v>786</v>
      </c>
    </row>
    <row r="597" spans="1:1" x14ac:dyDescent="0.25">
      <c r="A597" s="280" t="s">
        <v>787</v>
      </c>
    </row>
    <row r="598" spans="1:1" x14ac:dyDescent="0.25">
      <c r="A598" s="280" t="s">
        <v>788</v>
      </c>
    </row>
    <row r="599" spans="1:1" x14ac:dyDescent="0.25">
      <c r="A599" s="280"/>
    </row>
    <row r="600" spans="1:1" x14ac:dyDescent="0.25">
      <c r="A600" s="280" t="s">
        <v>789</v>
      </c>
    </row>
    <row r="601" spans="1:1" x14ac:dyDescent="0.25">
      <c r="A601" s="280"/>
    </row>
    <row r="602" spans="1:1" x14ac:dyDescent="0.25">
      <c r="A602" s="280" t="s">
        <v>790</v>
      </c>
    </row>
    <row r="603" spans="1:1" x14ac:dyDescent="0.25">
      <c r="A603" s="280" t="s">
        <v>791</v>
      </c>
    </row>
    <row r="604" spans="1:1" x14ac:dyDescent="0.25">
      <c r="A604" s="280" t="s">
        <v>792</v>
      </c>
    </row>
    <row r="605" spans="1:1" x14ac:dyDescent="0.25">
      <c r="A605" s="280" t="s">
        <v>793</v>
      </c>
    </row>
    <row r="606" spans="1:1" x14ac:dyDescent="0.25">
      <c r="A606" s="280" t="s">
        <v>794</v>
      </c>
    </row>
    <row r="607" spans="1:1" x14ac:dyDescent="0.25">
      <c r="A607" s="280" t="s">
        <v>795</v>
      </c>
    </row>
    <row r="608" spans="1:1" x14ac:dyDescent="0.25">
      <c r="A608" s="280" t="s">
        <v>796</v>
      </c>
    </row>
    <row r="609" spans="1:1" x14ac:dyDescent="0.25">
      <c r="A609" s="280" t="s">
        <v>797</v>
      </c>
    </row>
    <row r="610" spans="1:1" x14ac:dyDescent="0.25">
      <c r="A610" s="280" t="s">
        <v>798</v>
      </c>
    </row>
    <row r="611" spans="1:1" x14ac:dyDescent="0.25">
      <c r="A611" s="280"/>
    </row>
    <row r="612" spans="1:1" x14ac:dyDescent="0.25">
      <c r="A612" s="280" t="s">
        <v>799</v>
      </c>
    </row>
    <row r="613" spans="1:1" x14ac:dyDescent="0.25">
      <c r="A613" s="280"/>
    </row>
    <row r="614" spans="1:1" x14ac:dyDescent="0.25">
      <c r="A614" s="280" t="s">
        <v>800</v>
      </c>
    </row>
    <row r="615" spans="1:1" x14ac:dyDescent="0.25">
      <c r="A615" s="280" t="s">
        <v>801</v>
      </c>
    </row>
    <row r="616" spans="1:1" x14ac:dyDescent="0.25">
      <c r="A616" s="280" t="s">
        <v>802</v>
      </c>
    </row>
    <row r="617" spans="1:1" x14ac:dyDescent="0.25">
      <c r="A617" s="280" t="s">
        <v>803</v>
      </c>
    </row>
    <row r="618" spans="1:1" x14ac:dyDescent="0.25">
      <c r="A618" s="280" t="s">
        <v>804</v>
      </c>
    </row>
    <row r="619" spans="1:1" x14ac:dyDescent="0.25">
      <c r="A619" s="280" t="s">
        <v>805</v>
      </c>
    </row>
    <row r="620" spans="1:1" x14ac:dyDescent="0.25">
      <c r="A620" s="280"/>
    </row>
    <row r="621" spans="1:1" x14ac:dyDescent="0.25">
      <c r="A621" s="280" t="s">
        <v>806</v>
      </c>
    </row>
    <row r="622" spans="1:1" x14ac:dyDescent="0.25">
      <c r="A622" s="280"/>
    </row>
    <row r="623" spans="1:1" x14ac:dyDescent="0.25">
      <c r="A623" s="280"/>
    </row>
    <row r="624" spans="1:1" x14ac:dyDescent="0.25">
      <c r="A624" s="280"/>
    </row>
    <row r="625" spans="1:1" x14ac:dyDescent="0.25">
      <c r="A625" s="280"/>
    </row>
    <row r="626" spans="1:1" x14ac:dyDescent="0.25">
      <c r="A626" s="280"/>
    </row>
    <row r="627" spans="1:1" x14ac:dyDescent="0.25">
      <c r="A627" s="280"/>
    </row>
    <row r="628" spans="1:1" x14ac:dyDescent="0.25">
      <c r="A628" s="280"/>
    </row>
    <row r="629" spans="1:1" x14ac:dyDescent="0.25">
      <c r="A629" s="280"/>
    </row>
    <row r="630" spans="1:1" x14ac:dyDescent="0.25">
      <c r="A630" s="280"/>
    </row>
    <row r="631" spans="1:1" x14ac:dyDescent="0.25">
      <c r="A631" s="280"/>
    </row>
    <row r="632" spans="1:1" x14ac:dyDescent="0.25">
      <c r="A632" s="280"/>
    </row>
    <row r="633" spans="1:1" x14ac:dyDescent="0.25">
      <c r="A633" s="280"/>
    </row>
    <row r="634" spans="1:1" x14ac:dyDescent="0.25">
      <c r="A634" s="280"/>
    </row>
    <row r="635" spans="1:1" x14ac:dyDescent="0.25">
      <c r="A635" s="280"/>
    </row>
    <row r="636" spans="1:1" x14ac:dyDescent="0.25">
      <c r="A636" s="280"/>
    </row>
    <row r="637" spans="1:1" x14ac:dyDescent="0.25">
      <c r="A637" s="280"/>
    </row>
    <row r="638" spans="1:1" x14ac:dyDescent="0.25">
      <c r="A638" s="280"/>
    </row>
    <row r="639" spans="1:1" x14ac:dyDescent="0.25">
      <c r="A639" s="280"/>
    </row>
    <row r="640" spans="1:1" x14ac:dyDescent="0.25">
      <c r="A640" s="280"/>
    </row>
    <row r="641" spans="1:1" x14ac:dyDescent="0.25">
      <c r="A641" s="280"/>
    </row>
    <row r="642" spans="1:1" x14ac:dyDescent="0.25">
      <c r="A642" s="280"/>
    </row>
    <row r="643" spans="1:1" x14ac:dyDescent="0.25">
      <c r="A643" s="280"/>
    </row>
    <row r="644" spans="1:1" x14ac:dyDescent="0.25">
      <c r="A644" s="280"/>
    </row>
    <row r="645" spans="1:1" x14ac:dyDescent="0.25">
      <c r="A645" s="280"/>
    </row>
    <row r="646" spans="1:1" x14ac:dyDescent="0.25">
      <c r="A646" s="280"/>
    </row>
    <row r="647" spans="1:1" x14ac:dyDescent="0.25">
      <c r="A647" s="280"/>
    </row>
    <row r="648" spans="1:1" x14ac:dyDescent="0.25">
      <c r="A648" s="280"/>
    </row>
    <row r="649" spans="1:1" x14ac:dyDescent="0.25">
      <c r="A649" s="280"/>
    </row>
    <row r="650" spans="1:1" x14ac:dyDescent="0.25">
      <c r="A650" s="280"/>
    </row>
    <row r="651" spans="1:1" x14ac:dyDescent="0.25">
      <c r="A651" s="280"/>
    </row>
    <row r="652" spans="1:1" x14ac:dyDescent="0.25">
      <c r="A652" s="280"/>
    </row>
    <row r="653" spans="1:1" x14ac:dyDescent="0.25">
      <c r="A653" s="280"/>
    </row>
    <row r="654" spans="1:1" x14ac:dyDescent="0.25">
      <c r="A654" s="280"/>
    </row>
    <row r="655" spans="1:1" x14ac:dyDescent="0.25">
      <c r="A655" s="280"/>
    </row>
    <row r="656" spans="1:1" x14ac:dyDescent="0.25">
      <c r="A656" s="280"/>
    </row>
    <row r="657" spans="1:1" x14ac:dyDescent="0.25">
      <c r="A657" s="280"/>
    </row>
    <row r="658" spans="1:1" x14ac:dyDescent="0.25">
      <c r="A658" s="280"/>
    </row>
    <row r="659" spans="1:1" x14ac:dyDescent="0.25">
      <c r="A659" s="280"/>
    </row>
    <row r="660" spans="1:1" x14ac:dyDescent="0.25">
      <c r="A660" s="280"/>
    </row>
    <row r="661" spans="1:1" x14ac:dyDescent="0.25">
      <c r="A661" s="280"/>
    </row>
    <row r="662" spans="1:1" x14ac:dyDescent="0.25">
      <c r="A662" s="280"/>
    </row>
    <row r="663" spans="1:1" x14ac:dyDescent="0.25">
      <c r="A663" s="280"/>
    </row>
    <row r="664" spans="1:1" x14ac:dyDescent="0.25">
      <c r="A664" s="280"/>
    </row>
    <row r="665" spans="1:1" x14ac:dyDescent="0.25">
      <c r="A665" s="280"/>
    </row>
    <row r="666" spans="1:1" x14ac:dyDescent="0.25">
      <c r="A666" s="280"/>
    </row>
    <row r="667" spans="1:1" x14ac:dyDescent="0.25">
      <c r="A667" s="280"/>
    </row>
    <row r="668" spans="1:1" x14ac:dyDescent="0.25">
      <c r="A668" s="280"/>
    </row>
    <row r="669" spans="1:1" x14ac:dyDescent="0.25">
      <c r="A669" s="280"/>
    </row>
    <row r="670" spans="1:1" x14ac:dyDescent="0.25">
      <c r="A670" s="280"/>
    </row>
    <row r="671" spans="1:1" x14ac:dyDescent="0.25">
      <c r="A671" s="280"/>
    </row>
    <row r="672" spans="1:1" x14ac:dyDescent="0.25">
      <c r="A672" s="280"/>
    </row>
    <row r="673" spans="1:1" x14ac:dyDescent="0.25">
      <c r="A673" s="280"/>
    </row>
    <row r="674" spans="1:1" x14ac:dyDescent="0.25">
      <c r="A674" s="280"/>
    </row>
    <row r="675" spans="1:1" x14ac:dyDescent="0.25">
      <c r="A675" s="281"/>
    </row>
    <row r="676" spans="1:1" x14ac:dyDescent="0.25">
      <c r="A676" s="28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2019-12-09T04:13:24Z</dcterms:modified>
</cp:coreProperties>
</file>