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1_{E0529A39-0FC6-45DB-A16C-9ABC6DF339C3}"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25" l="1"/>
  <c r="J22" i="25" l="1"/>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K6"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7" i="25" l="1"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H13" i="25" l="1"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P5" i="25" l="1"/>
  <c r="O5" i="25"/>
  <c r="O20" i="25" l="1"/>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P20" i="25" l="1"/>
  <c r="G13" i="25"/>
  <c r="G15" i="25"/>
  <c r="G18" i="25"/>
  <c r="G16" i="25" l="1"/>
  <c r="G14" i="25"/>
  <c r="G17" i="25"/>
  <c r="F5" i="25"/>
  <c r="G5" i="25" l="1"/>
  <c r="J6" i="25"/>
  <c r="G6" i="25" l="1"/>
  <c r="G7" i="25" l="1"/>
  <c r="M4" i="25"/>
  <c r="L4" i="25"/>
  <c r="Q9" i="24"/>
  <c r="Q1" i="24"/>
  <c r="M7" i="25" l="1"/>
  <c r="M8" i="25" s="1"/>
  <c r="M9" i="25" s="1"/>
  <c r="M10" i="25" s="1"/>
  <c r="M11" i="25" s="1"/>
  <c r="M12" i="25" s="1"/>
  <c r="L7" i="25"/>
  <c r="L8" i="25" s="1"/>
  <c r="L9" i="25" s="1"/>
  <c r="L10" i="25" s="1"/>
  <c r="L11" i="25" s="1"/>
  <c r="L12" i="25" s="1"/>
  <c r="G8" i="25"/>
  <c r="G9" i="25" l="1"/>
  <c r="D17" i="24"/>
  <c r="D18" i="24"/>
  <c r="D19" i="24"/>
  <c r="G10" i="25" l="1"/>
  <c r="G11" i="25" l="1"/>
  <c r="M4" i="24"/>
  <c r="B44" i="24"/>
  <c r="O5" i="24"/>
  <c r="D5" i="24"/>
  <c r="C5" i="24"/>
  <c r="B5" i="24"/>
  <c r="X4" i="24"/>
  <c r="K4" i="24"/>
  <c r="G4" i="24"/>
  <c r="G5" i="24" s="1"/>
  <c r="F4" i="24"/>
  <c r="E4" i="24"/>
  <c r="G12" i="25" l="1"/>
  <c r="J12" i="25" s="1"/>
  <c r="N4" i="24"/>
  <c r="C63" i="24" s="1"/>
  <c r="L4" i="24"/>
  <c r="L5" i="24" s="1"/>
  <c r="J5" i="24" s="1"/>
  <c r="AS4" i="24"/>
  <c r="AT4"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K12" i="25" l="1"/>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AR4" i="24"/>
  <c r="EO4" i="24" s="1"/>
  <c r="EO8" i="24" s="1"/>
  <c r="EQ4" i="24"/>
  <c r="EQ8" i="24" s="1"/>
  <c r="AU4" i="24"/>
  <c r="ER4" i="24" s="1"/>
  <c r="EP4" i="24"/>
  <c r="EP8" i="24" s="1"/>
  <c r="AQ4" i="24"/>
  <c r="EN9" i="24" s="1"/>
  <c r="D36" i="24"/>
  <c r="D30" i="24"/>
  <c r="D35" i="24"/>
  <c r="D34" i="24"/>
  <c r="D29" i="24"/>
  <c r="AP4" i="24"/>
  <c r="EP10" i="24"/>
  <c r="EP9" i="24"/>
  <c r="EO9" i="24"/>
  <c r="EQ9"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Q10" i="24" l="1"/>
  <c r="L13" i="25"/>
  <c r="L14" i="25" s="1"/>
  <c r="L15" i="25" s="1"/>
  <c r="L16" i="25" s="1"/>
  <c r="L17" i="25" s="1"/>
  <c r="L18" i="25" s="1"/>
  <c r="L19" i="25" s="1"/>
  <c r="L20" i="25" s="1"/>
  <c r="M13" i="25"/>
  <c r="M14" i="25" s="1"/>
  <c r="M15" i="25" s="1"/>
  <c r="M16" i="25" s="1"/>
  <c r="M17" i="25" s="1"/>
  <c r="M18" i="25" s="1"/>
  <c r="M19" i="25" s="1"/>
  <c r="M20" i="25" s="1"/>
  <c r="K8" i="25"/>
  <c r="K13" i="25"/>
  <c r="K7" i="25"/>
  <c r="EO10" i="24"/>
  <c r="ER10" i="24"/>
  <c r="AV4" i="24"/>
  <c r="AW4" i="24" s="1"/>
  <c r="ER9" i="24"/>
  <c r="ER8" i="24"/>
  <c r="EN10" i="24"/>
  <c r="EN4" i="24"/>
  <c r="EN8" i="24" s="1"/>
  <c r="EP11" i="24"/>
  <c r="EO11" i="24"/>
  <c r="EQ11" i="24"/>
  <c r="EM9" i="24"/>
  <c r="EM4" i="24"/>
  <c r="EM8" i="24" s="1"/>
  <c r="AO4" i="24"/>
  <c r="E16" i="23"/>
  <c r="E18" i="23" s="1"/>
  <c r="D16" i="23"/>
  <c r="C16" i="23"/>
  <c r="EM10" i="24" l="1"/>
  <c r="K14" i="25"/>
  <c r="K9" i="25"/>
  <c r="ES4" i="24"/>
  <c r="ES8" i="24" s="1"/>
  <c r="D18" i="23"/>
  <c r="C18" i="23"/>
  <c r="EN11" i="24"/>
  <c r="ES9" i="24"/>
  <c r="ER11" i="24"/>
  <c r="EM11" i="24"/>
  <c r="EL10" i="24"/>
  <c r="EL9" i="24"/>
  <c r="EL4" i="24"/>
  <c r="EL8" i="24" s="1"/>
  <c r="AN4" i="24"/>
  <c r="ET10"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S10" i="24" l="1"/>
  <c r="K11" i="25"/>
  <c r="K10" i="25"/>
  <c r="K15" i="25"/>
  <c r="ES11" i="24"/>
  <c r="ET11" i="24"/>
  <c r="EL11" i="24"/>
  <c r="EU9" i="24"/>
  <c r="AY4" i="24"/>
  <c r="EU4" i="24"/>
  <c r="EU8" i="24" s="1"/>
  <c r="EK10" i="24"/>
  <c r="EK9" i="24"/>
  <c r="EK4" i="24"/>
  <c r="EK8" i="24" s="1"/>
  <c r="AM4" i="24"/>
  <c r="C20" i="23"/>
  <c r="D20" i="23"/>
  <c r="E20" i="23"/>
  <c r="T103" i="23"/>
  <c r="R103" i="23"/>
  <c r="S103" i="23"/>
  <c r="V4" i="19"/>
  <c r="EU10" i="24" l="1"/>
  <c r="EU11" i="24" s="1"/>
  <c r="K16" i="25"/>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V10" i="24" l="1"/>
  <c r="EJ10" i="24"/>
  <c r="K17" i="25"/>
  <c r="EJ11" i="24"/>
  <c r="EV11" i="24"/>
  <c r="EI9" i="24"/>
  <c r="EI10" i="24"/>
  <c r="AK4" i="24"/>
  <c r="EI4" i="24"/>
  <c r="EI8" i="24" s="1"/>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W10" i="24" l="1"/>
  <c r="K18" i="25"/>
  <c r="EW11" i="24"/>
  <c r="EI11" i="24"/>
  <c r="EH9" i="24"/>
  <c r="AJ4" i="24"/>
  <c r="EH4" i="24"/>
  <c r="EH8" i="24" s="1"/>
  <c r="EX9" i="24"/>
  <c r="EX4" i="24"/>
  <c r="EX8" i="24" s="1"/>
  <c r="BB4" i="24"/>
  <c r="EX10" i="24" l="1"/>
  <c r="EH10" i="24"/>
  <c r="EH11" i="24" s="1"/>
  <c r="K20" i="25"/>
  <c r="K19" i="25"/>
  <c r="EX11" i="24"/>
  <c r="EG10" i="24"/>
  <c r="EG9" i="24"/>
  <c r="EG4" i="24"/>
  <c r="EG8" i="24" s="1"/>
  <c r="AI4" i="24"/>
  <c r="EY9" i="24"/>
  <c r="EY10" i="24"/>
  <c r="EY4" i="24"/>
  <c r="EY8" i="24" s="1"/>
  <c r="BC4" i="24"/>
  <c r="EY11" i="24" l="1"/>
  <c r="EG11" i="24"/>
  <c r="EF9" i="24"/>
  <c r="EF10" i="24"/>
  <c r="EF4" i="24"/>
  <c r="EF8" i="24" s="1"/>
  <c r="AH4" i="24"/>
  <c r="EZ9" i="24"/>
  <c r="EZ10" i="24"/>
  <c r="BD4" i="24"/>
  <c r="EZ4" i="24"/>
  <c r="EZ8" i="24" s="1"/>
  <c r="EF11" i="24" l="1"/>
  <c r="EZ11" i="24"/>
  <c r="FA10" i="24"/>
  <c r="FA9" i="24"/>
  <c r="FA4" i="24"/>
  <c r="FA8" i="24" s="1"/>
  <c r="BE4" i="24"/>
  <c r="EE9" i="24"/>
  <c r="EE10" i="24"/>
  <c r="EE4" i="24"/>
  <c r="EE8" i="24" s="1"/>
  <c r="AG4" i="24"/>
  <c r="FA11" i="24" l="1"/>
  <c r="EE11" i="24"/>
  <c r="ED10" i="24"/>
  <c r="ED9" i="24"/>
  <c r="AF4" i="24"/>
  <c r="ED4" i="24"/>
  <c r="ED8" i="24" s="1"/>
  <c r="FB10" i="24"/>
  <c r="FB9" i="24"/>
  <c r="BF4" i="24"/>
  <c r="FB4" i="24"/>
  <c r="FB8" i="24" s="1"/>
  <c r="ED11" i="24" l="1"/>
  <c r="FB11" i="24"/>
  <c r="FC9" i="24"/>
  <c r="FC10" i="24"/>
  <c r="FC4" i="24"/>
  <c r="FC8" i="24" s="1"/>
  <c r="BG4" i="24"/>
  <c r="EC10"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62" i="5"/>
  <c r="A114" i="9"/>
  <c r="B147" i="15"/>
  <c r="B147" i="7"/>
  <c r="B147" i="14"/>
  <c r="B45" i="16"/>
  <c r="B25" i="12"/>
  <c r="D40" i="16"/>
  <c r="B40" i="16"/>
  <c r="J18" i="16"/>
  <c r="K4" i="16" s="1"/>
  <c r="G9" i="16"/>
  <c r="F6" i="16"/>
  <c r="E6" i="16"/>
  <c r="F4" i="15"/>
  <c r="D4" i="15"/>
  <c r="F5" i="15"/>
  <c r="K5" i="15" s="1"/>
  <c r="F6" i="15"/>
  <c r="F7" i="15"/>
  <c r="F8" i="15"/>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I8" i="15" s="1"/>
  <c r="D9" i="15"/>
  <c r="D10" i="15"/>
  <c r="I10" i="15" s="1"/>
  <c r="D11" i="15"/>
  <c r="O11" i="15" s="1"/>
  <c r="D12" i="15"/>
  <c r="O12" i="15" s="1"/>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J8" i="15"/>
  <c r="K8" i="15"/>
  <c r="M104" i="7"/>
  <c r="M104" i="14"/>
  <c r="B44" i="5"/>
  <c r="B43" i="5"/>
  <c r="D10" i="14"/>
  <c r="E10" i="14" s="1"/>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V8" i="14" s="1"/>
  <c r="AQ8" i="14" s="1"/>
  <c r="B9" i="14"/>
  <c r="V9" i="14" s="1"/>
  <c r="AQ9" i="14" s="1"/>
  <c r="B10" i="14"/>
  <c r="B11" i="14"/>
  <c r="B12" i="14"/>
  <c r="G12" i="14" s="1"/>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B83" i="16"/>
  <c r="B86" i="16"/>
  <c r="J77" i="15"/>
  <c r="I45" i="15"/>
  <c r="J49" i="15"/>
  <c r="W21" i="15"/>
  <c r="AQ5" i="7"/>
  <c r="AP6"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F9" i="14"/>
  <c r="G27" i="14"/>
  <c r="S65" i="14"/>
  <c r="T52" i="14"/>
  <c r="R84" i="14"/>
  <c r="L7" i="7"/>
  <c r="Q4" i="7"/>
  <c r="R38" i="14"/>
  <c r="R34" i="14"/>
  <c r="F24" i="14"/>
  <c r="F12" i="14"/>
  <c r="G7" i="14"/>
  <c r="F10" i="14"/>
  <c r="R76" i="14"/>
  <c r="Q16" i="14"/>
  <c r="P99" i="14"/>
  <c r="AR5" i="7"/>
  <c r="EO5" i="7" s="1"/>
  <c r="AP5" i="7"/>
  <c r="AO5" i="7"/>
  <c r="AN5" i="7" s="1"/>
  <c r="AO10" i="7"/>
  <c r="AR4" i="7"/>
  <c r="AQ4" i="14"/>
  <c r="AN7" i="14"/>
  <c r="O4" i="15" l="1"/>
  <c r="I5" i="15"/>
  <c r="O5" i="15"/>
  <c r="I6" i="15"/>
  <c r="AP10" i="7"/>
  <c r="AO6" i="7"/>
  <c r="AN6" i="7" s="1"/>
  <c r="AM6" i="7" s="1"/>
  <c r="AL6" i="7" s="1"/>
  <c r="AK6" i="7" s="1"/>
  <c r="AJ6" i="7" s="1"/>
  <c r="AI6" i="7" s="1"/>
  <c r="AH6" i="7" s="1"/>
  <c r="AG6" i="7" s="1"/>
  <c r="AF6" i="7" s="1"/>
  <c r="AE6" i="7" s="1"/>
  <c r="AD6" i="7" s="1"/>
  <c r="AC6" i="7" s="1"/>
  <c r="AB6" i="7" s="1"/>
  <c r="AA6" i="7" s="1"/>
  <c r="Z6" i="7" s="1"/>
  <c r="Y6" i="7" s="1"/>
  <c r="X6" i="7" s="1"/>
  <c r="W6" i="7" s="1"/>
  <c r="E5" i="14"/>
  <c r="V5" i="14"/>
  <c r="AP7" i="14"/>
  <c r="AO7" i="14" s="1"/>
  <c r="G9" i="14"/>
  <c r="G8" i="14"/>
  <c r="F8" i="14"/>
  <c r="P10" i="14"/>
  <c r="AR7" i="14"/>
  <c r="G10" i="14"/>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Q10" i="14"/>
  <c r="S10" i="14"/>
  <c r="O10" i="14"/>
  <c r="T10" i="14"/>
  <c r="R5" i="15"/>
  <c r="AP8" i="14"/>
  <c r="AR8" i="14"/>
  <c r="K4" i="14"/>
  <c r="EN4" i="14" s="1"/>
  <c r="K8" i="14"/>
  <c r="EN8" i="14" s="1"/>
  <c r="T13" i="7"/>
  <c r="P13" i="7"/>
  <c r="R12" i="7"/>
  <c r="T11" i="7"/>
  <c r="P11" i="7"/>
  <c r="I101" i="15"/>
  <c r="J5" i="15"/>
  <c r="F91" i="14"/>
  <c r="R71" i="14"/>
  <c r="G15" i="14"/>
  <c r="K7" i="14"/>
  <c r="N7" i="14" s="1"/>
  <c r="S13" i="7"/>
  <c r="O13" i="7"/>
  <c r="Q12" i="7"/>
  <c r="S11" i="7"/>
  <c r="O11" i="7"/>
  <c r="Z8" i="15"/>
  <c r="AU8" i="15" s="1"/>
  <c r="AT8" i="15" s="1"/>
  <c r="O8" i="15"/>
  <c r="P8" i="15" s="1"/>
  <c r="Q7" i="14"/>
  <c r="P94" i="14"/>
  <c r="T26" i="14"/>
  <c r="R13" i="7"/>
  <c r="T12" i="7"/>
  <c r="P12" i="7"/>
  <c r="R11" i="7"/>
  <c r="K10" i="15"/>
  <c r="O10" i="15"/>
  <c r="AU5"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AQ11" i="14" s="1"/>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DT41" i="14" s="1"/>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V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T11" i="15"/>
  <c r="V11" i="15"/>
  <c r="Z5" i="15"/>
  <c r="AR24" i="7"/>
  <c r="AC61" i="7"/>
  <c r="AV77" i="7"/>
  <c r="AE84" i="7"/>
  <c r="AP4" i="14"/>
  <c r="AR4" i="14"/>
  <c r="AU4" i="7"/>
  <c r="AM7" i="14"/>
  <c r="AV5" i="14"/>
  <c r="AO9" i="14"/>
  <c r="AS8" i="14"/>
  <c r="EK10" i="7"/>
  <c r="C88" i="16"/>
  <c r="AS7" i="14"/>
  <c r="AN8" i="14"/>
  <c r="AP10" i="14"/>
  <c r="AR10"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W12" i="15"/>
  <c r="S12" i="15"/>
  <c r="R8" i="15"/>
  <c r="R10" i="14"/>
  <c r="L10" i="14"/>
  <c r="AQ5" i="14"/>
  <c r="AP5" i="14" s="1"/>
  <c r="AR5" i="14"/>
  <c r="AS5" i="14" s="1"/>
  <c r="AT5" i="14" s="1"/>
  <c r="EN10" i="14"/>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N10" i="14"/>
  <c r="GJ86" i="15"/>
  <c r="HB86" i="15"/>
  <c r="GJ54" i="15"/>
  <c r="GQ86" i="15"/>
  <c r="FM86" i="15"/>
  <c r="FL70" i="15"/>
  <c r="N8" i="14"/>
  <c r="EL8" i="14"/>
  <c r="EM8" i="14"/>
  <c r="EO8" i="14"/>
  <c r="EK7" i="14"/>
  <c r="EL12" i="14"/>
  <c r="V8" i="15"/>
  <c r="X8" i="15"/>
  <c r="ER8" i="15"/>
  <c r="EL7" i="14"/>
  <c r="S8" i="15"/>
  <c r="L7" i="14"/>
  <c r="EM5" i="14"/>
  <c r="HO18" i="15"/>
  <c r="HM102" i="15"/>
  <c r="R7" i="14"/>
  <c r="EN12" i="14"/>
  <c r="P4" i="14"/>
  <c r="R4" i="14"/>
  <c r="Q4" i="14"/>
  <c r="ER5" i="14"/>
  <c r="FL50" i="15"/>
  <c r="EM14" i="15"/>
  <c r="T8" i="15"/>
  <c r="S7" i="14"/>
  <c r="L4" i="14"/>
  <c r="O7" i="14"/>
  <c r="EO7" i="14"/>
  <c r="EO12" i="14"/>
  <c r="U8" i="15"/>
  <c r="W8" i="15"/>
  <c r="EM7" i="14"/>
  <c r="P7" i="14"/>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V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EA10" i="24" l="1"/>
  <c r="FE10" i="24"/>
  <c r="EN10" i="19"/>
  <c r="EG11" i="15"/>
  <c r="EA11" i="15"/>
  <c r="DY11" i="15"/>
  <c r="AW8" i="15"/>
  <c r="AX8" i="15" s="1"/>
  <c r="AT10" i="15"/>
  <c r="EQ10" i="15" s="1"/>
  <c r="AV9" i="15"/>
  <c r="ES9" i="15" s="1"/>
  <c r="EM11" i="15"/>
  <c r="EH11" i="15"/>
  <c r="EN11" i="15"/>
  <c r="EQ11" i="15"/>
  <c r="AV10" i="15"/>
  <c r="ES10" i="15" s="1"/>
  <c r="EL11" i="15"/>
  <c r="EO11" i="15"/>
  <c r="EF11" i="15"/>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10" i="24"/>
  <c r="DZ9" i="24"/>
  <c r="DZ4" i="24"/>
  <c r="DZ8" i="24" s="1"/>
  <c r="AB4" i="24"/>
  <c r="FE11" i="24"/>
  <c r="FF8" i="24"/>
  <c r="BJ4" i="24"/>
  <c r="FF4" i="24"/>
  <c r="FF9" i="24" s="1"/>
  <c r="AV5"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FF10" i="24" l="1"/>
  <c r="FF11" i="24" s="1"/>
  <c r="EM10" i="19"/>
  <c r="EO10" i="19"/>
  <c r="EO11" i="19" s="1"/>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DZ11" i="24"/>
  <c r="FG8" i="24"/>
  <c r="BK4" i="24"/>
  <c r="FG4" i="24"/>
  <c r="FG9" i="24" s="1"/>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L10"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FG10" i="24" l="1"/>
  <c r="DY10" i="24"/>
  <c r="EP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DX11" i="24" s="1"/>
  <c r="EK10" i="19"/>
  <c r="EQ10" i="19"/>
  <c r="EQ11" i="19" s="1"/>
  <c r="FN108" i="14"/>
  <c r="AY12" i="15"/>
  <c r="EU12" i="15"/>
  <c r="AV11" i="7"/>
  <c r="ER11" i="7"/>
  <c r="AY11" i="15"/>
  <c r="EU11" i="15"/>
  <c r="AQ13" i="15"/>
  <c r="EO13" i="15"/>
  <c r="AZ13" i="15"/>
  <c r="EV13" i="15"/>
  <c r="FN108" i="7"/>
  <c r="FM108" i="7"/>
  <c r="FM109" i="7" s="1"/>
  <c r="ER13" i="14"/>
  <c r="AV13" i="14"/>
  <c r="EK13" i="14"/>
  <c r="AM13" i="14"/>
  <c r="AG12" i="14"/>
  <c r="EE12" i="14"/>
  <c r="AX12" i="14"/>
  <c r="ET12" i="14"/>
  <c r="EH11" i="14"/>
  <c r="AJ11" i="14"/>
  <c r="ET11" i="14"/>
  <c r="AX11" i="14"/>
  <c r="ES9" i="14"/>
  <c r="AW9" i="1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J10" i="19"/>
  <c r="FT108" i="15"/>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J11" i="19"/>
  <c r="ER11" i="19"/>
  <c r="FS108" i="15"/>
  <c r="FS109" i="15" s="1"/>
  <c r="FM106" i="14"/>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DV10" i="24" l="1"/>
  <c r="FJ10" i="24"/>
  <c r="FM109" i="14"/>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DV11" i="24"/>
  <c r="FJ11" i="2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EX9" i="15"/>
  <c r="BB9" i="15"/>
  <c r="FQ106" i="15"/>
  <c r="FQ104" i="15"/>
  <c r="FQ107" i="15" s="1"/>
  <c r="BD10" i="15"/>
  <c r="EZ10" i="15"/>
  <c r="EH9" i="19"/>
  <c r="EH4" i="19"/>
  <c r="EH8" i="19" s="1"/>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ET10" i="19"/>
  <c r="EH10" i="19"/>
  <c r="FR109" i="15"/>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FL10" i="24" l="1"/>
  <c r="EG10" i="19"/>
  <c r="EU10" i="19"/>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EV10" i="19"/>
  <c r="AL5" i="15"/>
  <c r="EJ5" i="15"/>
  <c r="AM9" i="15"/>
  <c r="EK9" i="15"/>
  <c r="FO104" i="15"/>
  <c r="FO108" i="15" s="1"/>
  <c r="EF4" i="19"/>
  <c r="EF8" i="19" s="1"/>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EF10" i="19"/>
  <c r="EF11" i="19" s="1"/>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V9" i="19"/>
  <c r="EV11" i="19" s="1"/>
  <c r="FO106" i="15"/>
  <c r="FN104" i="15"/>
  <c r="FN108" i="15" s="1"/>
  <c r="AL9" i="15"/>
  <c r="EJ9" i="15"/>
  <c r="FC10" i="15"/>
  <c r="BG10" i="15"/>
  <c r="AK10" i="15"/>
  <c r="EI10" i="15"/>
  <c r="EW4" i="19"/>
  <c r="EW9" i="19" s="1"/>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FN10" i="24" l="1"/>
  <c r="EE10" i="19"/>
  <c r="EW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10"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ED10" i="19" l="1"/>
  <c r="FZ108" i="15"/>
  <c r="FU108" i="14"/>
  <c r="FU109" i="14" s="1"/>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EY10" i="19"/>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EZ10" i="19" l="1"/>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R10" i="24" l="1"/>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10"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B10" i="19" l="1"/>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10"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C109" i="14" l="1"/>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9"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FD10" i="19"/>
  <c r="DX10" i="19"/>
  <c r="FB109" i="14"/>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FE10" i="19"/>
  <c r="DW10" i="19"/>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FE11" i="19"/>
  <c r="DW11" i="19"/>
  <c r="FF108" i="15"/>
  <c r="EZ107" i="14"/>
  <c r="FJ9" i="15"/>
  <c r="BN9" i="15"/>
  <c r="AB5" i="15"/>
  <c r="DZ5" i="15"/>
  <c r="FF4" i="19"/>
  <c r="FF8" i="19" s="1"/>
  <c r="FF10" i="19"/>
  <c r="FE104" i="15"/>
  <c r="FE106" i="15" s="1"/>
  <c r="DV9" i="19"/>
  <c r="DV4" i="19"/>
  <c r="DV8" i="19" s="1"/>
  <c r="DV10" i="19"/>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FW10" i="24" l="1"/>
  <c r="EZ109" i="14"/>
  <c r="BO13" i="15"/>
  <c r="FK13" i="15"/>
  <c r="BK11" i="7"/>
  <c r="FG11" i="7"/>
  <c r="FE107" i="15"/>
  <c r="AB13" i="15"/>
  <c r="DZ13" i="15"/>
  <c r="BN12" i="15"/>
  <c r="FJ12" i="15"/>
  <c r="BN11" i="15"/>
  <c r="FJ11" i="15"/>
  <c r="EY109" i="7"/>
  <c r="EX107" i="7"/>
  <c r="GC108" i="14"/>
  <c r="FF109" i="15"/>
  <c r="EX108" i="7"/>
  <c r="GC108" i="7"/>
  <c r="GC109" i="7" s="1"/>
  <c r="EY108" i="14"/>
  <c r="DV13" i="14"/>
  <c r="X13" i="14"/>
  <c r="FG13" i="14"/>
  <c r="BK13" i="14"/>
  <c r="BM12" i="14"/>
  <c r="FI12" i="14"/>
  <c r="BM11" i="14"/>
  <c r="FI11" i="14"/>
  <c r="BL9" i="14"/>
  <c r="FH9" i="14"/>
  <c r="FW11"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10" i="19"/>
  <c r="DU4" i="19"/>
  <c r="DU8" i="19" s="1"/>
  <c r="DU9" i="19"/>
  <c r="FL5" i="14"/>
  <c r="BP5" i="14"/>
  <c r="DY4" i="15"/>
  <c r="AA4" i="15"/>
  <c r="DX4" i="15" s="1"/>
  <c r="BL10" i="7"/>
  <c r="FH10" i="7"/>
  <c r="FI7" i="14"/>
  <c r="BM7" i="14"/>
  <c r="FK4" i="7"/>
  <c r="BO4"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EW107" i="7"/>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EX109" i="14"/>
  <c r="FD109" i="15"/>
  <c r="BM11" i="7"/>
  <c r="FI11" i="7"/>
  <c r="BQ13" i="15"/>
  <c r="FM13" i="15"/>
  <c r="BP11" i="15"/>
  <c r="FL11" i="15"/>
  <c r="BP12" i="15"/>
  <c r="FL12" i="15"/>
  <c r="EV107" i="7"/>
  <c r="FC108" i="15"/>
  <c r="EW108" i="14"/>
  <c r="FC107" i="15"/>
  <c r="GJ108" i="15"/>
  <c r="GJ109" i="15" s="1"/>
  <c r="GE108" i="7"/>
  <c r="GE109" i="7" s="1"/>
  <c r="EV108" i="7"/>
  <c r="FI13" i="14"/>
  <c r="BM13" i="14"/>
  <c r="GE108" i="14"/>
  <c r="GE109" i="14" s="1"/>
  <c r="BO12" i="14"/>
  <c r="FK12" i="14"/>
  <c r="BO11" i="14"/>
  <c r="FK11" i="14"/>
  <c r="EW107" i="14"/>
  <c r="EW109" i="14" s="1"/>
  <c r="FJ9" i="14"/>
  <c r="BN9" i="14"/>
  <c r="FY11"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C109" i="15"/>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EV109" i="14"/>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A11" i="24"/>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T108" i="14" l="1"/>
  <c r="EU109" i="14"/>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ES108" i="14"/>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C11" i="2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GD11" i="24" s="1"/>
  <c r="ER108" i="14"/>
  <c r="BU12" i="15"/>
  <c r="FQ12" i="15"/>
  <c r="BV13" i="15"/>
  <c r="FR13" i="15"/>
  <c r="BU11" i="15"/>
  <c r="FQ11" i="15"/>
  <c r="BR11" i="7"/>
  <c r="FN11" i="7"/>
  <c r="GJ108" i="14"/>
  <c r="ER109" i="7"/>
  <c r="EQ107" i="7"/>
  <c r="EQ108" i="7"/>
  <c r="GJ108" i="7"/>
  <c r="FN13" i="14"/>
  <c r="BR13" i="14"/>
  <c r="BT12" i="14"/>
  <c r="FP12" i="14"/>
  <c r="ER107" i="14"/>
  <c r="ER109" i="14" s="1"/>
  <c r="BT11" i="14"/>
  <c r="FP11" i="14"/>
  <c r="GJ109" i="14"/>
  <c r="FO9" i="14"/>
  <c r="BS9" i="14"/>
  <c r="GE8" i="24"/>
  <c r="CI4" i="24"/>
  <c r="GE4" i="24"/>
  <c r="GE9" i="24" s="1"/>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EP108" i="7"/>
  <c r="EQ108" i="14"/>
  <c r="BS11" i="7"/>
  <c r="FO11" i="7"/>
  <c r="BW13" i="15"/>
  <c r="FS13" i="15"/>
  <c r="BV11" i="15"/>
  <c r="FR11" i="15"/>
  <c r="BV12" i="15"/>
  <c r="FR12" i="15"/>
  <c r="EQ109" i="7"/>
  <c r="GK108" i="14"/>
  <c r="GK109" i="14" s="1"/>
  <c r="EP107" i="7"/>
  <c r="EP109" i="7" s="1"/>
  <c r="EW107" i="15"/>
  <c r="FO13" i="14"/>
  <c r="BS13" i="14"/>
  <c r="BU12" i="14"/>
  <c r="FQ12" i="14"/>
  <c r="BU11" i="14"/>
  <c r="FQ11" i="14"/>
  <c r="GP107" i="15"/>
  <c r="GP109" i="15" s="1"/>
  <c r="BT9" i="14"/>
  <c r="FP9" i="1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8" i="7"/>
  <c r="EO104" i="7"/>
  <c r="EO106" i="7" s="1"/>
  <c r="GF10" i="24" l="1"/>
  <c r="EP108" i="14"/>
  <c r="BW12" i="15"/>
  <c r="FS12" i="15"/>
  <c r="BX13" i="15"/>
  <c r="FT13" i="15"/>
  <c r="BW11" i="15"/>
  <c r="FS11" i="15"/>
  <c r="BT11" i="7"/>
  <c r="FP11" i="7"/>
  <c r="EW109" i="15"/>
  <c r="EV108" i="15"/>
  <c r="EV107" i="15"/>
  <c r="EO107" i="7"/>
  <c r="EO109" i="7" s="1"/>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GG10" i="24" l="1"/>
  <c r="EO108" i="14"/>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8" i="14"/>
  <c r="EN104" i="14"/>
  <c r="EN106" i="14" s="1"/>
  <c r="C118" i="16"/>
  <c r="B119" i="16"/>
  <c r="FT4" i="15"/>
  <c r="BX4" i="15"/>
  <c r="FR10" i="7"/>
  <c r="BV10" i="7"/>
  <c r="FR4" i="14"/>
  <c r="BV4" i="14"/>
  <c r="BY7" i="15"/>
  <c r="FU7" i="15"/>
  <c r="B44" i="9"/>
  <c r="N44" i="9"/>
  <c r="G44" i="9"/>
  <c r="A45" i="9"/>
  <c r="C44" i="9"/>
  <c r="H44" i="9"/>
  <c r="I44" i="9"/>
  <c r="D44" i="9"/>
  <c r="M44" i="9"/>
  <c r="L44" i="9"/>
  <c r="GH10" i="24" l="1"/>
  <c r="BY12" i="15"/>
  <c r="FU12" i="15"/>
  <c r="BZ13" i="15"/>
  <c r="FV13" i="15"/>
  <c r="BY11" i="15"/>
  <c r="FU11" i="15"/>
  <c r="BV11" i="7"/>
  <c r="FR11" i="7"/>
  <c r="EN109" i="7"/>
  <c r="ET108" i="15"/>
  <c r="ET107" i="15"/>
  <c r="EM108" i="7"/>
  <c r="EM107" i="7"/>
  <c r="GN108" i="14"/>
  <c r="FR13" i="14"/>
  <c r="BV13" i="14"/>
  <c r="BX12" i="14"/>
  <c r="FT12" i="14"/>
  <c r="BX11" i="14"/>
  <c r="FT11" i="14"/>
  <c r="GS107" i="15"/>
  <c r="GS109" i="15" s="1"/>
  <c r="FS9" i="14"/>
  <c r="BW9" i="14"/>
  <c r="FP11" i="19"/>
  <c r="GH11"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8" i="14"/>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GI10" i="24" l="1"/>
  <c r="EL108" i="7"/>
  <c r="ET109" i="15"/>
  <c r="BW11" i="7"/>
  <c r="FS11" i="7"/>
  <c r="CA13" i="15"/>
  <c r="FW13" i="15"/>
  <c r="BZ11" i="15"/>
  <c r="FV11" i="15"/>
  <c r="BZ12" i="15"/>
  <c r="FV12" i="15"/>
  <c r="ES108" i="15"/>
  <c r="ES109" i="15" s="1"/>
  <c r="EM109" i="7"/>
  <c r="EL107" i="7"/>
  <c r="EL109" i="7" s="1"/>
  <c r="FS13" i="14"/>
  <c r="BW13" i="14"/>
  <c r="FU12" i="14"/>
  <c r="BY12" i="14"/>
  <c r="EM107" i="14"/>
  <c r="EM109" i="14" s="1"/>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8" i="14"/>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A12" i="15" l="1"/>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K109" i="14" s="1"/>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J108" i="14"/>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8" i="14"/>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CA11" i="7" l="1"/>
  <c r="FW11" i="7"/>
  <c r="CE13" i="15"/>
  <c r="GA13" i="15"/>
  <c r="CD11" i="15"/>
  <c r="FZ11" i="15"/>
  <c r="CD12" i="15"/>
  <c r="FZ12" i="15"/>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EO109" i="15" s="1"/>
  <c r="CE9" i="15"/>
  <c r="GA9" i="15"/>
  <c r="EN104" i="15"/>
  <c r="EN106" i="15" s="1"/>
  <c r="FW4" i="19"/>
  <c r="FW8" i="19" s="1"/>
  <c r="CG10" i="15"/>
  <c r="GC10" i="15"/>
  <c r="FX10" i="14"/>
  <c r="CB10" i="14"/>
  <c r="CE7" i="15"/>
  <c r="GA7" i="15"/>
  <c r="EH108" i="14"/>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H109" i="7" l="1"/>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EG108" i="14" l="1"/>
  <c r="EG109" i="7"/>
  <c r="CC11" i="7"/>
  <c r="FY11" i="7"/>
  <c r="CG13" i="15"/>
  <c r="GC13" i="15"/>
  <c r="CF11" i="15"/>
  <c r="GB11" i="15"/>
  <c r="CF12" i="15"/>
  <c r="GB12" i="15"/>
  <c r="EN109" i="15"/>
  <c r="EF108" i="7"/>
  <c r="EF109" i="7" s="1"/>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E108" i="7" l="1"/>
  <c r="CG12" i="15"/>
  <c r="GC12" i="15"/>
  <c r="CH13" i="15"/>
  <c r="GD13" i="15"/>
  <c r="CG11" i="15"/>
  <c r="GC11" i="15"/>
  <c r="CD11" i="7"/>
  <c r="FZ11" i="7"/>
  <c r="EL108" i="15"/>
  <c r="EL109" i="15" s="1"/>
  <c r="EE107" i="7"/>
  <c r="EE109" i="7" s="1"/>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ED108" i="7" l="1"/>
  <c r="CE11" i="7"/>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8" i="7"/>
  <c r="EC104" i="7"/>
  <c r="EC106" i="7" s="1"/>
  <c r="GF5" i="14"/>
  <c r="CJ5" i="14"/>
  <c r="CI7" i="15"/>
  <c r="GE7" i="15"/>
  <c r="C98" i="18"/>
  <c r="B99" i="18"/>
  <c r="GC8" i="14"/>
  <c r="CG8" i="14"/>
  <c r="GB10" i="14"/>
  <c r="CF10" i="14"/>
  <c r="GD4" i="15"/>
  <c r="CH4" i="15"/>
  <c r="GB4" i="14"/>
  <c r="CF4" i="14"/>
  <c r="ED108" i="14"/>
  <c r="ED104" i="14"/>
  <c r="ED106" i="14" s="1"/>
  <c r="G54" i="9"/>
  <c r="B54" i="9"/>
  <c r="L54" i="9"/>
  <c r="A55" i="9"/>
  <c r="D54" i="9"/>
  <c r="N54" i="9"/>
  <c r="C54" i="9"/>
  <c r="H54" i="9"/>
  <c r="I54" i="9"/>
  <c r="M54" i="9"/>
  <c r="CI4" i="7"/>
  <c r="GE4" i="7"/>
  <c r="EJ108" i="15" l="1"/>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B108" i="7" l="1"/>
  <c r="EC108" i="14"/>
  <c r="CG11" i="7"/>
  <c r="GC11" i="7"/>
  <c r="CK13" i="15"/>
  <c r="GG13" i="15"/>
  <c r="CJ11" i="15"/>
  <c r="GF11" i="15"/>
  <c r="CJ12" i="15"/>
  <c r="GF12" i="15"/>
  <c r="EI108" i="15"/>
  <c r="EI107" i="15"/>
  <c r="EI109" i="15" s="1"/>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4" i="7"/>
  <c r="EA106" i="7" s="1"/>
  <c r="GE8" i="14"/>
  <c r="CI8" i="14"/>
  <c r="GD10" i="7"/>
  <c r="CH10" i="7"/>
  <c r="GF4" i="15"/>
  <c r="CJ4" i="15"/>
  <c r="GE7" i="14"/>
  <c r="CI7" i="14"/>
  <c r="EB108" i="14"/>
  <c r="EB104" i="14"/>
  <c r="EB106" i="14" s="1"/>
  <c r="G56" i="9"/>
  <c r="M56" i="9"/>
  <c r="I56" i="9"/>
  <c r="H56" i="9"/>
  <c r="D56" i="9"/>
  <c r="L56" i="9"/>
  <c r="B56" i="9"/>
  <c r="N56" i="9"/>
  <c r="C56" i="9"/>
  <c r="A57" i="9"/>
  <c r="C130" i="16"/>
  <c r="B131" i="16"/>
  <c r="GH5" i="14"/>
  <c r="CL5" i="14"/>
  <c r="GD4" i="14"/>
  <c r="CH4" i="14"/>
  <c r="EA108" i="7" l="1"/>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EG108" i="15"/>
  <c r="C131" i="16"/>
  <c r="B132" i="16"/>
  <c r="GF7" i="14"/>
  <c r="CJ7" i="14"/>
  <c r="GG4" i="15"/>
  <c r="CK4" i="15"/>
  <c r="DZ104" i="7"/>
  <c r="DZ106" i="7" s="1"/>
  <c r="GE9" i="7"/>
  <c r="CI9" i="7"/>
  <c r="GE4" i="14"/>
  <c r="CI4"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DZ108" i="7" l="1"/>
  <c r="EA108" i="14"/>
  <c r="CI11" i="7"/>
  <c r="GE11" i="7"/>
  <c r="CM13" i="15"/>
  <c r="GI13" i="15"/>
  <c r="CL11" i="15"/>
  <c r="GH11" i="15"/>
  <c r="CL12" i="15"/>
  <c r="GH12" i="15"/>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8" i="7"/>
  <c r="DY104" i="7"/>
  <c r="DY106" i="7" s="1"/>
  <c r="GH4" i="15"/>
  <c r="CL4" i="15"/>
  <c r="C132" i="16"/>
  <c r="B133" i="16"/>
  <c r="DZ108" i="14" l="1"/>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DY108" i="14"/>
  <c r="DY109" i="14" s="1"/>
  <c r="CK11" i="7"/>
  <c r="GG11" i="7"/>
  <c r="CO13" i="15"/>
  <c r="GK13" i="15"/>
  <c r="CN11" i="15"/>
  <c r="GJ11" i="15"/>
  <c r="CN12" i="15"/>
  <c r="GJ12" i="15"/>
  <c r="EE107" i="15"/>
  <c r="DX107" i="7"/>
  <c r="DX109" i="7" s="1"/>
  <c r="GG13" i="14"/>
  <c r="CK13" i="14"/>
  <c r="GI12" i="14"/>
  <c r="CM12" i="14"/>
  <c r="CM11" i="14"/>
  <c r="GI11"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EE109" i="15" l="1"/>
  <c r="DW108" i="7"/>
  <c r="DX108" i="14"/>
  <c r="CO12" i="15"/>
  <c r="GK12" i="15"/>
  <c r="CP13" i="15"/>
  <c r="GL13" i="15"/>
  <c r="CO11" i="15"/>
  <c r="GK11" i="15"/>
  <c r="CL11" i="7"/>
  <c r="GH11" i="7"/>
  <c r="DX107" i="14"/>
  <c r="DX109" i="14" s="1"/>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4" i="7"/>
  <c r="DV106" i="7" s="1"/>
  <c r="GL4" i="7"/>
  <c r="CP4" i="7"/>
  <c r="CP7" i="15"/>
  <c r="GL7" i="15"/>
  <c r="DW104" i="14"/>
  <c r="DW106" i="14" s="1"/>
  <c r="GI4" i="14"/>
  <c r="CM4" i="14"/>
  <c r="DV108" i="7" l="1"/>
  <c r="DW108" i="14"/>
  <c r="CM11" i="7"/>
  <c r="GI11" i="7"/>
  <c r="CQ13" i="15"/>
  <c r="GM13" i="15"/>
  <c r="CP11" i="15"/>
  <c r="GL11" i="15"/>
  <c r="CP12" i="15"/>
  <c r="GL12" i="15"/>
  <c r="GH9" i="19"/>
  <c r="ED109" i="15"/>
  <c r="DW107" i="14"/>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GH11" i="19" s="1"/>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DU108" i="7" l="1"/>
  <c r="DW109" i="14"/>
  <c r="DV108" i="14"/>
  <c r="CQ12" i="15"/>
  <c r="GM12" i="15"/>
  <c r="CR13" i="15"/>
  <c r="GN13" i="15"/>
  <c r="CQ11" i="15"/>
  <c r="GM11" i="15"/>
  <c r="CN11" i="7"/>
  <c r="GJ11" i="7"/>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4" i="14"/>
  <c r="DU106" i="14" s="1"/>
  <c r="DT108" i="7" l="1"/>
  <c r="DU108" i="14"/>
  <c r="CO11" i="7"/>
  <c r="GK11" i="7"/>
  <c r="CS13" i="15"/>
  <c r="GO13" i="15"/>
  <c r="CR11" i="15"/>
  <c r="GN11" i="15"/>
  <c r="CR12" i="15"/>
  <c r="GN12" i="15"/>
  <c r="DT107" i="7"/>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9" i="7" l="1"/>
  <c r="DT108" i="14"/>
  <c r="CS12" i="15"/>
  <c r="GO12" i="15"/>
  <c r="CT13" i="15"/>
  <c r="GP13" i="15"/>
  <c r="CS11" i="15"/>
  <c r="GO11" i="15"/>
  <c r="CP11" i="7"/>
  <c r="GL11" i="7"/>
  <c r="DT107" i="14"/>
  <c r="DZ108" i="15"/>
  <c r="DZ109" i="15" s="1"/>
  <c r="GL13" i="14"/>
  <c r="CP13" i="14"/>
  <c r="CR12" i="14"/>
  <c r="GN12" i="14"/>
  <c r="GN11" i="14"/>
  <c r="CR11" i="14"/>
  <c r="GM9" i="14"/>
  <c r="CQ9" i="14"/>
  <c r="HC9" i="24"/>
  <c r="HC8" i="24"/>
  <c r="DG4" i="24"/>
  <c r="HC4" i="24"/>
  <c r="HC10" i="24" s="1"/>
  <c r="HB11" i="24"/>
  <c r="HH108" i="14"/>
  <c r="HH109" i="14" s="1"/>
  <c r="DM104" i="14"/>
  <c r="HI104" i="14"/>
  <c r="HI108" i="14" s="1"/>
  <c r="HI106" i="14"/>
  <c r="HI107" i="14"/>
  <c r="GO5" i="15"/>
  <c r="CS5" i="15"/>
  <c r="GQ8" i="15"/>
  <c r="CU8"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DT109" i="14" l="1"/>
  <c r="CQ11" i="7"/>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X108" i="15" l="1"/>
  <c r="DY109" i="15"/>
  <c r="CU12" i="15"/>
  <c r="GQ12" i="15"/>
  <c r="CV13" i="15"/>
  <c r="GR13" i="15"/>
  <c r="CU11" i="15"/>
  <c r="GQ11" i="15"/>
  <c r="CR11" i="7"/>
  <c r="GN11" i="7"/>
  <c r="DX107" i="15"/>
  <c r="DX109" i="15" s="1"/>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<sst xmlns="http://schemas.openxmlformats.org/spreadsheetml/2006/main" count="1247" uniqueCount="880">
  <si>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</si>
  <si>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</si>
  <si>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</si>
  <si>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</si>
  <si>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</si>
  <si>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</si>
  <si>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</si>
  <si>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</si>
  <si>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</si>
  <si>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</si>
  <si>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</si>
  <si>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</si>
  <si>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</si>
  <si>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</si>
  <si>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</si>
  <si>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</si>
  <si>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</si>
  <si>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</si>
  <si>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</si>
  <si>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</si>
  <si>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</si>
  <si>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</si>
  <si>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</si>
  <si>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</si>
  <si>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</si>
  <si>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</si>
  <si>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</si>
  <si>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</si>
  <si>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</si>
  <si>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</si>
  <si>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</si>
  <si>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</si>
  <si>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</si>
  <si>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</si>
  <si>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</si>
  <si>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</si>
  <si>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</si>
  <si>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</si>
  <si>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</si>
  <si>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</si>
  <si>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</si>
  <si>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</si>
  <si>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</si>
  <si>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</si>
  <si>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</si>
  <si>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</si>
  <si>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</si>
  <si>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</si>
  <si>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</si>
  <si>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</si>
  <si>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</si>
  <si>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</si>
  <si>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</si>
  <si>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</si>
  <si>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</si>
  <si>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</si>
  <si>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</si>
  <si>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</si>
  <si>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</si>
  <si>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</si>
  <si>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</si>
  <si>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</si>
  <si>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</si>
  <si>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</si>
  <si>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</si>
  <si>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</si>
  <si>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</si>
  <si>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</si>
  <si>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</si>
  <si>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</si>
  <si>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</si>
  <si>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</si>
  <si>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</si>
  <si>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</si>
  <si>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</si>
  <si>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</si>
  <si>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</si>
  <si>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</si>
  <si>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</si>
  <si>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</si>
  <si>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</si>
  <si>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</si>
  <si>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</si>
  <si>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</si>
  <si>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</si>
  <si>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</si>
  <si>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</si>
  <si>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</si>
  <si>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</si>
  <si>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</si>
  <si>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</si>
  <si>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</si>
  <si>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</si>
  <si>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</si>
  <si>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</si>
  <si>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</si>
  <si>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</si>
  <si>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</si>
  <si>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</si>
  <si>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</si>
  <si>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</si>
  <si>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</si>
  <si>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</si>
  <si>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</si>
  <si>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</si>
  <si>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</si>
  <si>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</si>
  <si>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</si>
  <si>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</si>
  <si>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</si>
  <si>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</si>
  <si>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</si>
  <si>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</si>
  <si>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</si>
  <si>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</si>
  <si>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</si>
  <si>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</si>
  <si>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</si>
  <si>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</si>
  <si>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</si>
  <si>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</si>
  <si>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</si>
  <si>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</si>
  <si>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</si>
  <si>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</si>
  <si>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</si>
  <si>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</si>
  <si>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</si>
  <si>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</si>
  <si>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</si>
  <si>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</si>
  <si>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</si>
  <si>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</si>
  <si>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</si>
  <si>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</si>
  <si>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</si>
  <si>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</si>
  <si>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</si>
  <si>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</si>
  <si>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</si>
  <si>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</si>
  <si>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</si>
  <si>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</si>
  <si>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</si>
  <si>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</si>
  <si>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</si>
  <si>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</si>
  <si>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</si>
  <si>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</si>
  <si>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</si>
  <si>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</si>
  <si>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</si>
  <si>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</si>
  <si>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</si>
  <si>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</si>
  <si>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</si>
  <si>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</si>
  <si>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</si>
  <si>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</si>
  <si>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</si>
  <si>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</si>
  <si>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</si>
  <si>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</si>
  <si>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</si>
  <si>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</si>
  <si>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</si>
  <si>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</si>
  <si>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</si>
  <si>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</si>
  <si>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</si>
  <si>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</si>
  <si>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</si>
  <si>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</si>
  <si>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</si>
  <si>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</si>
  <si>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</si>
  <si>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</si>
  <si>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</si>
  <si>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</si>
  <si>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</si>
  <si>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</si>
  <si>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</si>
  <si>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</si>
  <si>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</si>
  <si>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</si>
  <si>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</si>
  <si>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</si>
  <si>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</si>
  <si>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</si>
  <si>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</si>
  <si>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</si>
  <si>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</si>
  <si>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</si>
  <si>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</si>
  <si>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</si>
  <si>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</si>
  <si>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</si>
  <si>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</si>
  <si>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</si>
  <si>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</si>
  <si>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</si>
  <si>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</si>
  <si>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</si>
  <si>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</si>
  <si>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</si>
  <si>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</si>
  <si>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</si>
  <si>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</si>
  <si>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</si>
  <si>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</si>
  <si>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</si>
  <si>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</si>
  <si>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</si>
  <si>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</si>
  <si>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</si>
  <si>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</si>
  <si>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</si>
  <si>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</si>
  <si>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</si>
  <si>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</si>
  <si>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</si>
  <si>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</si>
  <si>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</si>
  <si>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</si>
  <si>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</si>
  <si>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</si>
  <si>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</si>
  <si>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</si>
  <si>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</si>
  <si>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</si>
  <si>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</si>
  <si>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</si>
  <si>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</si>
  <si>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</si>
  <si>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</si>
  <si>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</si>
  <si>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</si>
  <si>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</si>
  <si>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</si>
  <si>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</si>
  <si>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</si>
  <si>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</si>
  <si>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</si>
  <si>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</si>
  <si>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</si>
  <si>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</si>
  <si>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</si>
  <si>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</si>
  <si>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</si>
  <si>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</si>
  <si>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</si>
  <si>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</si>
  <si>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</si>
  <si>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</si>
  <si>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</si>
  <si>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</si>
  <si>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</si>
  <si>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</si>
  <si>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</si>
  <si>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</si>
  <si>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</si>
  <si>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</si>
  <si>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</si>
  <si>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</si>
  <si>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</si>
  <si>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</si>
  <si>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</si>
  <si>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</si>
  <si>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</si>
  <si>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</si>
  <si>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</si>
  <si>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</si>
  <si>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</si>
  <si>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</si>
  <si>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</si>
  <si>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</si>
  <si>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</si>
  <si>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</si>
  <si>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</si>
  <si>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</si>
  <si>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</si>
  <si>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</si>
  <si>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</si>
  <si>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</si>
  <si>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</si>
  <si>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</si>
  <si>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</si>
  <si>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</si>
  <si>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</si>
  <si>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</si>
  <si>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</si>
  <si>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</si>
  <si>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</si>
  <si>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</si>
  <si>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</si>
  <si>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</si>
  <si>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</si>
  <si>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</si>
  <si>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</si>
  <si>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</si>
  <si>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</si>
  <si>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</si>
  <si>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</si>
  <si>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</si>
  <si>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</si>
  <si>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</si>
  <si>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</si>
  <si>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</si>
  <si>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</si>
  <si>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</si>
  <si>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</si>
  <si>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</si>
  <si>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</si>
  <si>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</si>
  <si>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</si>
  <si>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</si>
  <si>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</si>
  <si>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</si>
  <si>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</si>
  <si>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</si>
  <si>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</si>
  <si>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</si>
  <si>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</si>
  <si>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</si>
  <si>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</si>
  <si>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</si>
  <si>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</si>
  <si>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</si>
  <si>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</si>
  <si>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</si>
  <si>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</si>
  <si>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</si>
  <si>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</si>
  <si>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</si>
  <si>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</si>
  <si>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</si>
  <si>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</si>
  <si>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</si>
  <si>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</si>
  <si>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</si>
  <si>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</si>
  <si>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</si>
  <si>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</si>
  <si>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</si>
  <si>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</si>
  <si>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</si>
  <si>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</si>
  <si>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</si>
  <si>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</si>
  <si>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</si>
  <si>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</si>
  <si>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</si>
  <si>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</si>
  <si>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</si>
  <si>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</si>
  <si>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</si>
  <si>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</si>
  <si>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</si>
  <si>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</si>
  <si>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</si>
  <si>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</si>
  <si>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</si>
  <si>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</si>
  <si>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</si>
  <si>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</si>
  <si>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</si>
  <si>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</si>
  <si>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</si>
  <si>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</si>
  <si>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</si>
  <si>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</si>
  <si>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</si>
  <si>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</si>
  <si>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</si>
  <si>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</si>
  <si>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</si>
  <si>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</si>
  <si>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</si>
  <si>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</si>
  <si>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</si>
  <si>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</si>
  <si>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</si>
  <si>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</si>
  <si>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</si>
  <si>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</si>
  <si>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</si>
  <si>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</si>
  <si>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</si>
  <si>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</si>
  <si>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</si>
  <si>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</si>
  <si>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</si>
  <si>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</si>
  <si>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</si>
  <si>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</si>
  <si>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</si>
  <si>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</si>
  <si>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</si>
  <si>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</si>
  <si>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</si>
  <si>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</si>
  <si>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</si>
  <si>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</si>
  <si>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</si>
  <si>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</si>
  <si>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</si>
  <si>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</si>
  <si>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</si>
  <si>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</si>
  <si>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</si>
  <si>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</si>
  <si>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</si>
  <si>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</si>
  <si>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</si>
  <si>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</si>
  <si>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</si>
  <si>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</si>
  <si>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</si>
  <si>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</si>
  <si>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</si>
  <si>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</si>
  <si>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</si>
  <si>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</si>
  <si>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</si>
  <si>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</si>
  <si>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</si>
  <si>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</si>
  <si>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</si>
  <si>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</si>
  <si>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</si>
  <si>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</si>
  <si>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</si>
  <si>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</si>
  <si>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</si>
  <si>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</si>
  <si>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</si>
  <si>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</si>
  <si>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</si>
  <si>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</si>
  <si>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</si>
  <si>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</si>
  <si>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</si>
  <si>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</si>
  <si>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</si>
  <si>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</si>
  <si>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</si>
  <si>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</si>
  <si>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</si>
  <si>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</si>
  <si>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</si>
  <si>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</si>
  <si>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</si>
  <si>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</si>
  <si>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</si>
  <si>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</si>
  <si>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</si>
  <si>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</si>
  <si>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</si>
  <si>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</si>
  <si>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</si>
  <si>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</si>
  <si>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</si>
  <si>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</si>
  <si>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</si>
  <si>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</si>
  <si>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</si>
  <si>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</si>
  <si>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</si>
  <si>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</si>
  <si>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</si>
  <si>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</si>
  <si>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</si>
  <si>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</si>
  <si>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</si>
  <si>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</si>
  <si>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</si>
  <si>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</si>
  <si>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</si>
  <si>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</si>
  <si>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</si>
  <si>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</si>
  <si>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</si>
  <si>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</si>
  <si>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</si>
  <si>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</si>
  <si>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</si>
  <si>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</si>
  <si>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</si>
  <si>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</si>
  <si>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</si>
  <si>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</si>
  <si>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</si>
  <si>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</si>
  <si>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</si>
  <si>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</si>
  <si>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</si>
  <si>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</si>
  <si>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</si>
  <si>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</si>
  <si>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</si>
  <si>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</si>
  <si>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</si>
  <si>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</si>
  <si>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</si>
  <si>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</si>
  <si>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</si>
  <si>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</si>
  <si>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</si>
  <si>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</si>
  <si>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</si>
  <si>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</si>
  <si>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</si>
  <si>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</si>
  <si>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</si>
  <si>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</si>
  <si>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</si>
  <si>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</si>
  <si>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</si>
  <si>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</si>
  <si>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</si>
  <si>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</si>
  <si>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</si>
  <si>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</si>
  <si>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</si>
  <si>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</si>
  <si>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</si>
  <si>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</si>
  <si>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</si>
  <si>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</si>
  <si>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</si>
  <si>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</si>
  <si>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</si>
  <si>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</si>
  <si>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</si>
  <si>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</si>
  <si>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</si>
  <si>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</si>
  <si>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</si>
  <si>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</si>
  <si>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</si>
  <si>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</si>
  <si>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</si>
  <si>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</si>
  <si>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</si>
  <si>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</si>
  <si>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</si>
  <si>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</si>
  <si>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</si>
  <si>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</si>
  <si>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</si>
  <si>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</si>
  <si>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</si>
  <si>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</si>
  <si>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</si>
  <si>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</si>
  <si>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</si>
  <si>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</si>
  <si>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</si>
  <si>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</si>
  <si>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</si>
  <si>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</si>
  <si>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</si>
  <si>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</si>
  <si>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</si>
  <si>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</si>
  <si>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</si>
  <si>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</si>
  <si>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</si>
  <si>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</si>
  <si>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</si>
  <si>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</si>
  <si>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</si>
  <si>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</si>
  <si>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</si>
  <si>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</si>
  <si>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</si>
  <si>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</si>
  <si>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</si>
  <si>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</si>
  <si>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</si>
  <si>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</si>
  <si>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</si>
  <si>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</si>
  <si>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</si>
  <si>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</si>
  <si>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</si>
  <si>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</si>
  <si>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</si>
  <si>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</si>
  <si>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</si>
  <si>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</si>
  <si>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</si>
  <si>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</si>
  <si>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</si>
  <si>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</si>
  <si>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</si>
  <si>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</si>
  <si>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</si>
  <si>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</si>
  <si>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</si>
  <si>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</si>
  <si>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</si>
  <si>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</si>
  <si>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</si>
  <si>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</si>
  <si>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</si>
  <si>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</si>
  <si>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</si>
  <si>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</si>
  <si>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</si>
  <si>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</si>
  <si>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</si>
  <si>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</si>
  <si>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</si>
  <si>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</si>
  <si>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</si>
  <si>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</si>
  <si>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</si>
  <si>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</si>
  <si>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</si>
  <si>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</si>
  <si>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</si>
  <si>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</si>
  <si>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</si>
  <si>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</si>
  <si>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</si>
  <si>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</si>
  <si>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</si>
  <si>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</si>
  <si>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</si>
  <si>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</si>
  <si>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</si>
  <si>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</si>
  <si>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</si>
  <si>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</si>
  <si>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</si>
  <si>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</si>
  <si>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</si>
  <si>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</si>
  <si>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</si>
  <si>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</si>
  <si>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</si>
  <si>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</si>
  <si>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</si>
  <si>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</si>
  <si>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</si>
  <si>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</si>
  <si>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</si>
  <si>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</si>
  <si>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</si>
  <si>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</si>
  <si>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</si>
  <si>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</si>
  <si>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</si>
  <si>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</si>
  <si>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</si>
  <si>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</si>
  <si>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</si>
  <si>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</si>
  <si>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</si>
  <si>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</si>
  <si>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</si>
  <si>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</si>
  <si>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</si>
  <si>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</si>
  <si>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</si>
  <si>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</si>
  <si>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</si>
  <si>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</si>
  <si>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</si>
  <si>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</si>
  <si>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</si>
  <si>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</si>
  <si>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</si>
  <si>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</si>
  <si>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</si>
  <si>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</si>
  <si>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</si>
  <si>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</si>
  <si>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</si>
  <si>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</si>
  <si>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</si>
  <si>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</si>
  <si>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</si>
  <si>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</si>
  <si>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</si>
  <si>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</si>
  <si>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</si>
  <si>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</si>
  <si>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</si>
  <si>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</si>
  <si>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</si>
  <si>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</si>
  <si>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</si>
  <si>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</si>
  <si>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</si>
  <si>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</si>
  <si>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</si>
  <si>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</si>
  <si>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</si>
  <si>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</si>
  <si>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</si>
  <si>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</si>
  <si>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</si>
  <si>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</si>
  <si>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</si>
  <si>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</si>
  <si>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</si>
  <si>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</si>
  <si>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</si>
  <si>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</si>
  <si>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</si>
  <si>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</si>
  <si>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</si>
  <si>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</si>
  <si>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</si>
  <si>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</si>
  <si>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</si>
  <si>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</si>
  <si>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</si>
  <si>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</si>
  <si>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</si>
  <si>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</si>
  <si>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</si>
  <si>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</si>
  <si>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</si>
  <si>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</si>
  <si>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</si>
  <si>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</si>
  <si>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</si>
  <si>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</si>
  <si>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</si>
  <si>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</si>
  <si>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</si>
  <si>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</si>
  <si>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</si>
  <si>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</si>
  <si>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</si>
  <si>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</si>
  <si>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</si>
  <si>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</si>
  <si>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</si>
  <si>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</si>
  <si>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</si>
  <si>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</si>
  <si>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</si>
  <si>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</si>
  <si>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</si>
  <si>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</si>
  <si>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</si>
  <si>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</si>
  <si>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</si>
  <si>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</si>
  <si>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</si>
  <si>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</si>
  <si>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</si>
  <si>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</si>
  <si>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</si>
  <si>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</si>
  <si>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</si>
  <si>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</si>
  <si>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</si>
  <si>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</si>
  <si>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</si>
  <si>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</si>
  <si>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</si>
  <si>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</si>
  <si>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</si>
  <si>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</si>
  <si>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</si>
  <si>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</si>
  <si>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</si>
  <si>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</si>
  <si>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</si>
  <si>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</si>
  <si>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</si>
  <si>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</si>
  <si>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</si>
  <si>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</si>
  <si>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</si>
  <si>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</si>
  <si>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</si>
  <si>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</si>
  <si>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</si>
  <si>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</si>
  <si>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</si>
  <si>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</si>
  <si>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</si>
  <si>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</si>
  <si>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</si>
  <si>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</si>
  <si>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</si>
  <si>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</si>
  <si>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</si>
  <si>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</si>
  <si>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</si>
  <si>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</si>
  <si>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</si>
  <si>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</si>
  <si>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</si>
  <si>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</si>
  <si>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</si>
  <si>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</si>
  <si>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</si>
  <si>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</si>
  <si>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</si>
  <si>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</si>
  <si>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</si>
  <si>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</si>
  <si>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</si>
  <si>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</si>
  <si>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</si>
  <si>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</si>
  <si>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</si>
  <si>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</si>
  <si>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</si>
  <si>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</si>
  <si>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</si>
  <si>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</si>
  <si>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</si>
  <si>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</si>
  <si>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</si>
  <si>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</si>
  <si>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</si>
  <si>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</si>
  <si>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</si>
  <si>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</si>
  <si>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</si>
  <si>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</si>
  <si>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</si>
  <si>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</si>
  <si>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</si>
  <si>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</si>
  <si>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</si>
  <si>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</si>
  <si>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</si>
  <si>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</si>
  <si>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</si>
  <si>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</si>
  <si>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</si>
  <si>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</si>
  <si>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</si>
  <si>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</si>
  <si>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</si>
  <si>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</si>
  <si>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</si>
  <si>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</si>
  <si>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</si>
  <si>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</si>
  <si>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</si>
  <si>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</si>
  <si>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</si>
  <si>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</si>
  <si>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</si>
  <si>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</si>
  <si>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</si>
  <si>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</si>
  <si>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</si>
  <si>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</si>
  <si>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</si>
  <si>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</si>
  <si>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</si>
  <si>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</si>
  <si>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</si>
  <si>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</si>
  <si>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</si>
  <si>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</si>
  <si>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</si>
  <si>
    <t>4.2</t>
  </si>
  <si>
    <t>Modify the Agile Burnup worksheet to avoid having to copy the Product Backlog values to the last iteration finish date</t>
  </si>
  <si>
    <t>4.2.1</t>
  </si>
  <si>
    <t>Very minor formatting to the agile burnup chart.</t>
  </si>
  <si>
    <t>4.2.2</t>
  </si>
  <si>
    <t>Modified the agile burnup chart to use #N/A for cells without values so the Product Backlog and Total Done lines can use markers without a 0 value</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</si>
  <si>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</si>
  <si>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</si>
  <si>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</si>
  <si>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t>These values are used to pick the team capacity on the Burnup Chart worksheet.
You can add, remove, or change values in this list.</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</si>
  <si>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</si>
  <si>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Added team capacity calculations to the Agile Burnup Chart worksheet; fix cell F6 on that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</si>
</sst>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3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31" fillId="26" borderId="6" xfId="0" applyNumberFormat="1" applyFont="1"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00FF"/>
      <color rgb="FF009900"/>
      <color rgb="FFF15928"/>
      <color rgb="FFFFCCFF"/>
      <color rgb="FFFFCCCC"/>
      <color rgb="FFFF99CC"/>
      <color rgb="FFF1592A"/>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(1-Point entry)'!$V$104:$DS$104</c:f>
            </c:multiLvlStr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multiLvlStrRef>
              <c:f>'SPERT® Normal (1-Point entry)'!$V$104:$DS$104</c:f>
            </c:multiLvlStr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multiLvlStrRef>
              <c:f>'SPERT® Normal (1-Point entry)'!$V$104:$DS$104</c:f>
            </c:multiLvlStr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(1-Point entry)'!$V$104:$DS$104</c:f>
            </c:multiLvlStr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(3-Point entry)'!$V$104:$DS$104</c:f>
            </c:multiLvlStr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multiLvlStrRef>
              <c:f>'SPERT® Normal (3-Point entry)'!$V$104:$DS$104</c:f>
            </c:multiLvlStr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multiLvlStrRef>
              <c:f>'SPERT® Normal (3-Point entry)'!$V$104:$DS$104</c:f>
            </c:multiLvlStr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(3-Point entry)'!$V$104:$DS$104</c:f>
            </c:multiLvlStr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entry)'!$Z$104:$DW$104</c:f>
            </c:multiLvlStr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entry)'!$Z$104:$DW$104</c:f>
            </c:multiLvlStr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entry)'!$Z$104:$DW$104</c:f>
            </c:multiLvlStr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entry)'!$Z$104:$DW$104</c:f>
            </c:multiLvlStr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Charts'!$W$4:$DS$4</c:f>
            </c:multiLvlStr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Charts'!$W$4:$DS$4</c:f>
            </c:multiLvlStr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Charts'!$W$4:$DS$4</c:f>
            </c:multiLvlStr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Simulation'!$X$4:$DU$4</c:f>
            </c:multiLvlStr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Simulation'!$X$4:$DU$4</c:f>
            </c:multiLvlStr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Simulation'!$X$4:$DU$4</c:f>
            </c:multiLvlStr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22</xdr:row>
      <xdr:rowOff>66675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724276"/>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4"/>
      <c r="H18" s="374"/>
      <c r="I18" s="374"/>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821</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4.3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55" t="s">
        <v>851</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817</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819</v>
      </c>
      <c r="H37" s="12"/>
    </row>
    <row r="38" spans="1:8" x14ac:dyDescent="0.25">
      <c r="A38" s="5"/>
      <c r="B38" s="155" t="s">
        <v>763</v>
      </c>
      <c r="C38" s="12"/>
      <c r="D38" s="261" t="s">
        <v>820</v>
      </c>
      <c r="H38" s="12"/>
    </row>
    <row r="39" spans="1:8" x14ac:dyDescent="0.25">
      <c r="A39" s="19"/>
      <c r="B39" s="155" t="s">
        <v>91</v>
      </c>
      <c r="C39" s="12"/>
      <c r="D39" s="261" t="s">
        <v>818</v>
      </c>
      <c r="H39" s="12"/>
    </row>
    <row r="40" spans="1:8" x14ac:dyDescent="0.25">
      <c r="A40" s="5"/>
      <c r="B40" s="262" t="s">
        <v>768</v>
      </c>
      <c r="D40" s="261" t="s">
        <v>847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833</v>
      </c>
      <c r="C2" s="214"/>
    </row>
    <row r="3" spans="1:7" x14ac:dyDescent="0.25">
      <c r="A3" s="5"/>
      <c r="B3" s="5"/>
    </row>
    <row r="4" spans="1:7" ht="17.25" x14ac:dyDescent="0.3">
      <c r="A4" s="5"/>
      <c r="B4" s="5" t="s">
        <v>822</v>
      </c>
      <c r="D4" s="246"/>
      <c r="G4" s="215"/>
    </row>
    <row r="5" spans="1:7" x14ac:dyDescent="0.25">
      <c r="A5" s="5"/>
      <c r="B5" s="5" t="s">
        <v>823</v>
      </c>
      <c r="D5" s="247"/>
      <c r="G5" s="215"/>
    </row>
    <row r="6" spans="1:7" x14ac:dyDescent="0.25">
      <c r="A6" s="5"/>
      <c r="B6" s="5" t="s">
        <v>824</v>
      </c>
      <c r="G6" s="215"/>
    </row>
    <row r="7" spans="1:7" x14ac:dyDescent="0.25">
      <c r="A7" s="5"/>
      <c r="B7" s="5" t="s">
        <v>825</v>
      </c>
      <c r="G7" s="215"/>
    </row>
    <row r="8" spans="1:7" ht="17.25" x14ac:dyDescent="0.3">
      <c r="A8" s="5"/>
      <c r="B8" s="5"/>
      <c r="D8" s="248"/>
      <c r="G8" s="215"/>
    </row>
    <row r="9" spans="1:7" x14ac:dyDescent="0.25">
      <c r="A9" s="5"/>
      <c r="B9" s="5" t="s">
        <v>826</v>
      </c>
      <c r="D9" s="247"/>
      <c r="G9" s="215"/>
    </row>
    <row r="10" spans="1:7" x14ac:dyDescent="0.25">
      <c r="A10" s="5"/>
      <c r="B10" s="5" t="s">
        <v>827</v>
      </c>
      <c r="G10" s="215"/>
    </row>
    <row r="11" spans="1:7" x14ac:dyDescent="0.25">
      <c r="A11" s="5"/>
      <c r="B11" s="5" t="s">
        <v>828</v>
      </c>
      <c r="G11" s="215"/>
    </row>
    <row r="12" spans="1:7" x14ac:dyDescent="0.25">
      <c r="A12" s="5"/>
      <c r="B12" s="342" t="s">
        <v>829</v>
      </c>
      <c r="G12" s="215"/>
    </row>
    <row r="13" spans="1:7" x14ac:dyDescent="0.25">
      <c r="A13" s="5"/>
      <c r="B13" s="5" t="s">
        <v>832</v>
      </c>
      <c r="G13" s="215"/>
    </row>
    <row r="14" spans="1:7" x14ac:dyDescent="0.25">
      <c r="A14" s="5"/>
      <c r="B14" s="5" t="s">
        <v>831</v>
      </c>
      <c r="G14" s="215"/>
    </row>
    <row r="15" spans="1:7" x14ac:dyDescent="0.25">
      <c r="A15" s="5"/>
      <c r="B15" s="5" t="s">
        <v>842</v>
      </c>
      <c r="G15" s="215"/>
    </row>
    <row r="16" spans="1:7" x14ac:dyDescent="0.25">
      <c r="A16" s="5"/>
      <c r="B16" s="5"/>
      <c r="G16" s="216"/>
    </row>
    <row r="17" spans="1:9" x14ac:dyDescent="0.25">
      <c r="A17" s="5"/>
      <c r="B17" s="5" t="s">
        <v>830</v>
      </c>
      <c r="G17" s="215"/>
    </row>
    <row r="18" spans="1:9" x14ac:dyDescent="0.25">
      <c r="A18" s="5"/>
      <c r="B18" s="5" t="s">
        <v>834</v>
      </c>
      <c r="G18" s="374"/>
      <c r="H18" s="374"/>
      <c r="I18" s="374"/>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4.3 – © 2015-2020, William W. Davis, MSPM, PMP</v>
      </c>
      <c r="C25" s="12"/>
      <c r="D25" s="261"/>
      <c r="H25" s="12"/>
    </row>
    <row r="26" spans="1:9" x14ac:dyDescent="0.25">
      <c r="A26" s="5"/>
      <c r="B26" s="339" t="s">
        <v>140</v>
      </c>
      <c r="C26" s="103"/>
      <c r="D26" s="261"/>
      <c r="E26" s="103"/>
      <c r="F26" s="103"/>
      <c r="G26" s="103"/>
      <c r="H26" s="103"/>
    </row>
    <row r="27" spans="1:9" x14ac:dyDescent="0.25">
      <c r="A27" s="5"/>
      <c r="B27" s="339" t="s">
        <v>141</v>
      </c>
      <c r="C27" s="103"/>
      <c r="D27" s="261"/>
      <c r="H27" s="12"/>
    </row>
    <row r="28" spans="1:9" x14ac:dyDescent="0.25">
      <c r="A28" s="5"/>
      <c r="B28" s="339" t="s">
        <v>94</v>
      </c>
      <c r="C28" s="103"/>
      <c r="D28" s="261"/>
      <c r="H28" s="12"/>
    </row>
    <row r="29" spans="1:9" x14ac:dyDescent="0.25">
      <c r="A29" s="5"/>
      <c r="B29" s="339" t="s">
        <v>220</v>
      </c>
      <c r="C29" s="103"/>
      <c r="D29" s="261"/>
      <c r="H29" s="12"/>
    </row>
    <row r="30" spans="1:9" x14ac:dyDescent="0.25">
      <c r="A30" s="5"/>
      <c r="B30" s="355" t="s">
        <v>851</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0"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56"/>
      <c r="D3" s="205" t="s">
        <v>197</v>
      </c>
      <c r="E3" s="206"/>
      <c r="F3" s="207"/>
      <c r="G3" s="207"/>
      <c r="H3" s="206"/>
      <c r="I3" s="206"/>
      <c r="J3" s="206"/>
      <c r="K3" s="208"/>
      <c r="L3" s="35"/>
      <c r="M3" s="35"/>
      <c r="N3" s="35"/>
      <c r="O3" s="35"/>
      <c r="P3" s="35"/>
      <c r="Q3" s="35"/>
      <c r="R3" s="5"/>
    </row>
    <row r="4" spans="1:18" ht="20.100000000000001" customHeight="1" x14ac:dyDescent="0.25">
      <c r="A4" s="258"/>
      <c r="B4" s="259" t="s">
        <v>840</v>
      </c>
      <c r="C4" s="357"/>
      <c r="D4" s="205" t="s">
        <v>841</v>
      </c>
      <c r="E4" s="206"/>
      <c r="F4" s="207"/>
      <c r="G4" s="207"/>
      <c r="H4" s="206"/>
      <c r="I4" s="206"/>
      <c r="J4" s="206"/>
      <c r="K4" s="208"/>
      <c r="L4" s="35"/>
      <c r="M4" s="35"/>
      <c r="N4" s="35"/>
      <c r="O4" s="35"/>
      <c r="P4" s="35"/>
      <c r="Q4" s="35"/>
      <c r="R4" s="5"/>
    </row>
    <row r="5" spans="1:18" ht="20.100000000000001" customHeight="1" x14ac:dyDescent="0.25">
      <c r="A5" s="190"/>
      <c r="B5" s="191" t="s">
        <v>200</v>
      </c>
      <c r="C5" s="357"/>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57"/>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59"/>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368" t="s">
        <v>867</v>
      </c>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4.3 – © 2015-2020, William W. Davis, MSPM, PMP</v>
      </c>
      <c r="C19" s="189"/>
      <c r="D19" s="5"/>
      <c r="E19" s="2"/>
      <c r="F19" s="5"/>
      <c r="G19" s="5"/>
      <c r="H19" s="2"/>
      <c r="I19" s="5"/>
      <c r="J19" s="5"/>
      <c r="K19" s="5"/>
      <c r="L19" s="5"/>
      <c r="M19" s="5"/>
      <c r="N19" s="5"/>
      <c r="O19" s="5"/>
      <c r="P19" s="5"/>
      <c r="Q19" s="5"/>
      <c r="R19" s="5"/>
    </row>
    <row r="20" spans="1:18" x14ac:dyDescent="0.25">
      <c r="A20" s="2"/>
      <c r="B20" s="323" t="s">
        <v>140</v>
      </c>
      <c r="C20" s="323"/>
      <c r="D20" s="323"/>
      <c r="E20" s="323"/>
      <c r="F20" s="323"/>
      <c r="G20" s="323"/>
      <c r="H20" s="2"/>
      <c r="I20" s="5"/>
      <c r="J20" s="5"/>
      <c r="K20" s="5"/>
      <c r="L20" s="5"/>
      <c r="M20" s="5"/>
      <c r="N20" s="5"/>
      <c r="O20" s="5"/>
      <c r="P20" s="5"/>
      <c r="Q20" s="5"/>
      <c r="R20" s="5"/>
    </row>
    <row r="21" spans="1:18" x14ac:dyDescent="0.25">
      <c r="A21" s="2"/>
      <c r="B21" s="323" t="s">
        <v>141</v>
      </c>
      <c r="C21" s="323"/>
      <c r="D21" s="323"/>
      <c r="E21" s="323"/>
      <c r="F21" s="323"/>
      <c r="G21" s="323"/>
      <c r="H21" s="2"/>
      <c r="I21" s="5"/>
      <c r="J21" s="5"/>
      <c r="K21" s="5"/>
      <c r="L21" s="5"/>
      <c r="M21" s="5"/>
      <c r="N21" s="5"/>
      <c r="O21" s="5"/>
      <c r="P21" s="5"/>
      <c r="Q21" s="5"/>
      <c r="R21" s="5"/>
    </row>
    <row r="22" spans="1:18" x14ac:dyDescent="0.25">
      <c r="A22" s="2"/>
      <c r="B22" s="323" t="s">
        <v>94</v>
      </c>
      <c r="C22" s="323"/>
      <c r="D22" s="323"/>
      <c r="E22" s="323"/>
      <c r="F22" s="323"/>
      <c r="G22" s="323"/>
      <c r="H22" s="2"/>
      <c r="I22" s="5"/>
      <c r="J22" s="5"/>
      <c r="K22" s="5"/>
      <c r="L22" s="5"/>
      <c r="M22" s="5"/>
      <c r="N22" s="5"/>
      <c r="O22" s="5"/>
      <c r="P22" s="5"/>
      <c r="Q22" s="5"/>
      <c r="R22" s="5"/>
    </row>
    <row r="23" spans="1:18" x14ac:dyDescent="0.25">
      <c r="A23" s="2"/>
      <c r="B23" s="323" t="s">
        <v>220</v>
      </c>
      <c r="C23" s="323"/>
      <c r="D23" s="323"/>
      <c r="E23" s="323"/>
      <c r="F23" s="323"/>
      <c r="G23" s="323"/>
      <c r="H23" s="2"/>
      <c r="I23" s="5"/>
      <c r="J23" s="5"/>
      <c r="K23" s="5"/>
      <c r="L23" s="5"/>
      <c r="M23" s="5"/>
      <c r="N23" s="5"/>
      <c r="O23" s="5"/>
      <c r="P23" s="5"/>
      <c r="Q23" s="5"/>
      <c r="R23" s="5"/>
    </row>
    <row r="24" spans="1:18" x14ac:dyDescent="0.25">
      <c r="A24" s="2"/>
      <c r="B24" s="375" t="s">
        <v>851</v>
      </c>
      <c r="C24" s="375"/>
      <c r="D24" s="323"/>
      <c r="E24" s="323"/>
      <c r="F24" s="323"/>
      <c r="G24" s="323"/>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4"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87" t="s">
        <v>115</v>
      </c>
      <c r="H6" s="388"/>
      <c r="I6" s="388"/>
      <c r="J6" s="388"/>
      <c r="K6" s="388"/>
      <c r="L6" s="388"/>
      <c r="M6" s="388"/>
      <c r="N6" s="388"/>
      <c r="O6" s="388"/>
      <c r="P6" s="388"/>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85" t="s">
        <v>179</v>
      </c>
      <c r="B14" s="385"/>
      <c r="C14" s="385"/>
      <c r="D14" s="385"/>
      <c r="E14" s="385"/>
      <c r="F14" s="385"/>
      <c r="G14" s="385"/>
      <c r="H14" s="386"/>
      <c r="I14" s="58" t="s">
        <v>175</v>
      </c>
      <c r="J14" s="173" t="s">
        <v>178</v>
      </c>
      <c r="K14" s="183"/>
      <c r="L14" s="183"/>
      <c r="M14" s="183"/>
      <c r="N14" s="183"/>
      <c r="O14" s="183"/>
      <c r="P14" s="183"/>
      <c r="Q14" s="183"/>
      <c r="R14" s="183"/>
      <c r="S14" s="183"/>
      <c r="T14" s="183"/>
    </row>
    <row r="15" spans="1:22" ht="20.100000000000001" customHeight="1" x14ac:dyDescent="0.25">
      <c r="A15" s="385"/>
      <c r="B15" s="385"/>
      <c r="C15" s="385"/>
      <c r="D15" s="385"/>
      <c r="E15" s="385"/>
      <c r="F15" s="385"/>
      <c r="G15" s="385"/>
      <c r="H15" s="386"/>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83" t="s">
        <v>117</v>
      </c>
      <c r="B17" s="383"/>
      <c r="C17" s="383"/>
      <c r="D17" s="383"/>
      <c r="E17" s="383"/>
      <c r="F17" s="383"/>
      <c r="G17" s="383"/>
      <c r="H17" s="383"/>
      <c r="I17" s="384"/>
      <c r="J17" s="57" t="s">
        <v>67</v>
      </c>
      <c r="K17" s="2"/>
      <c r="L17" s="382" t="s">
        <v>109</v>
      </c>
      <c r="M17" s="382"/>
      <c r="N17" s="382"/>
      <c r="O17" s="382"/>
      <c r="P17" s="382"/>
      <c r="Q17" s="382"/>
      <c r="R17" s="382"/>
      <c r="S17" s="382"/>
      <c r="T17" s="382"/>
    </row>
    <row r="18" spans="1:20" ht="19.899999999999999" customHeight="1" x14ac:dyDescent="0.25">
      <c r="A18" s="383"/>
      <c r="B18" s="383"/>
      <c r="C18" s="383"/>
      <c r="D18" s="383"/>
      <c r="E18" s="383"/>
      <c r="F18" s="383"/>
      <c r="G18" s="383"/>
      <c r="H18" s="383"/>
      <c r="I18" s="384"/>
      <c r="J18" s="128">
        <f>IF(AND(B4&gt;0,C4&gt;0,D4&gt;0,NOT(ISBLANK(H12))),(D4-B4)*VLOOKUP(H12,VLookups!$A$4:$B$13,2,FALSE),"")</f>
        <v>36</v>
      </c>
      <c r="K18" s="2"/>
      <c r="L18" s="382"/>
      <c r="M18" s="382"/>
      <c r="N18" s="382"/>
      <c r="O18" s="382"/>
      <c r="P18" s="382"/>
      <c r="Q18" s="382"/>
      <c r="R18" s="382"/>
      <c r="S18" s="382"/>
      <c r="T18" s="382"/>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89" t="s">
        <v>76</v>
      </c>
      <c r="M20" s="390"/>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92" t="s">
        <v>73</v>
      </c>
      <c r="M22" s="392" t="s">
        <v>74</v>
      </c>
      <c r="N22" s="176" t="s">
        <v>121</v>
      </c>
      <c r="O22" s="35"/>
      <c r="P22" s="35"/>
      <c r="Q22" s="35"/>
      <c r="R22" s="35"/>
      <c r="S22" s="35"/>
      <c r="T22" s="5"/>
    </row>
    <row r="23" spans="1:20" ht="15" customHeight="1" x14ac:dyDescent="0.25">
      <c r="A23" s="2"/>
      <c r="B23" s="5"/>
      <c r="C23" s="5"/>
      <c r="D23" s="5"/>
      <c r="E23" s="2"/>
      <c r="F23" s="2"/>
      <c r="G23" s="5"/>
      <c r="H23" s="2"/>
      <c r="I23" s="2"/>
      <c r="J23" s="175"/>
      <c r="K23" s="2"/>
      <c r="L23" s="393"/>
      <c r="M23" s="393"/>
      <c r="N23" s="176" t="s">
        <v>803</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802</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91" t="str">
        <f>VLOOKUP(L20,VLookups!A43:C44,3,FALSE)</f>
        <v>Show the likelihood that the SPERT estimates will be EQUAL TO or GREATER THAN an uncertainty</v>
      </c>
      <c r="O27" s="391"/>
      <c r="P27" s="391"/>
      <c r="Q27" s="391"/>
      <c r="R27" s="391"/>
      <c r="S27" s="391"/>
      <c r="T27" s="136"/>
    </row>
    <row r="28" spans="1:20" ht="20.100000000000001" customHeight="1" x14ac:dyDescent="0.25">
      <c r="A28" s="134"/>
      <c r="B28" s="136"/>
      <c r="C28" s="136"/>
      <c r="D28" s="136"/>
      <c r="E28" s="136"/>
      <c r="F28" s="136"/>
      <c r="G28" s="136"/>
      <c r="H28" s="136"/>
      <c r="I28" s="136"/>
      <c r="J28" s="136"/>
      <c r="K28" s="136"/>
      <c r="L28" s="136"/>
      <c r="M28" s="179" t="s">
        <v>112</v>
      </c>
      <c r="N28" s="376" t="s">
        <v>54</v>
      </c>
      <c r="O28" s="377"/>
      <c r="P28" s="377"/>
      <c r="Q28" s="377"/>
      <c r="R28" s="377"/>
      <c r="S28" s="378"/>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79" t="s">
        <v>79</v>
      </c>
      <c r="C33" s="380"/>
      <c r="D33" s="381"/>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4.3 – © 2015-2020, William W. Davis, MSPM, PMP</v>
      </c>
      <c r="C45" s="5"/>
      <c r="D45" s="5"/>
      <c r="E45" s="5"/>
      <c r="F45" s="2"/>
      <c r="G45" s="2"/>
      <c r="H45" s="5"/>
      <c r="I45" s="5"/>
      <c r="J45" s="2"/>
      <c r="K45" s="5"/>
      <c r="L45" s="5"/>
      <c r="M45" s="5"/>
      <c r="N45" s="5"/>
      <c r="O45" s="5"/>
      <c r="P45" s="5"/>
      <c r="Q45" s="5"/>
      <c r="R45" s="5"/>
      <c r="S45" s="5"/>
      <c r="T45" s="5"/>
    </row>
    <row r="46" spans="1:20" x14ac:dyDescent="0.25">
      <c r="A46" s="2"/>
      <c r="B46" s="375" t="s">
        <v>140</v>
      </c>
      <c r="C46" s="375"/>
      <c r="D46" s="375"/>
      <c r="E46" s="375"/>
      <c r="F46" s="375"/>
      <c r="G46" s="375"/>
      <c r="H46" s="375"/>
      <c r="I46" s="104"/>
      <c r="J46" s="2"/>
      <c r="K46" s="5"/>
      <c r="L46" s="5"/>
      <c r="M46" s="5"/>
      <c r="N46" s="5"/>
      <c r="O46" s="5"/>
      <c r="P46" s="5"/>
      <c r="Q46" s="5"/>
      <c r="R46" s="5"/>
      <c r="S46" s="5"/>
      <c r="T46" s="5"/>
    </row>
    <row r="47" spans="1:20" x14ac:dyDescent="0.25">
      <c r="A47" s="2"/>
      <c r="B47" s="375" t="s">
        <v>141</v>
      </c>
      <c r="C47" s="375"/>
      <c r="D47" s="375"/>
      <c r="E47" s="375"/>
      <c r="F47" s="375"/>
      <c r="G47" s="375"/>
      <c r="H47" s="375"/>
      <c r="I47" s="104"/>
      <c r="J47" s="2"/>
      <c r="K47" s="5"/>
      <c r="L47" s="5"/>
      <c r="M47" s="5"/>
      <c r="N47" s="5"/>
      <c r="O47" s="5"/>
      <c r="P47" s="5"/>
      <c r="Q47" s="5"/>
      <c r="R47" s="5"/>
      <c r="S47" s="5"/>
      <c r="T47" s="5"/>
    </row>
    <row r="48" spans="1:20" x14ac:dyDescent="0.25">
      <c r="A48" s="2"/>
      <c r="B48" s="375" t="s">
        <v>94</v>
      </c>
      <c r="C48" s="375"/>
      <c r="D48" s="375"/>
      <c r="E48" s="375"/>
      <c r="F48" s="375"/>
      <c r="G48" s="375"/>
      <c r="H48" s="375"/>
      <c r="I48" s="104"/>
      <c r="J48" s="2"/>
      <c r="K48" s="5"/>
      <c r="L48" s="5"/>
      <c r="M48" s="5"/>
      <c r="N48" s="5"/>
      <c r="O48" s="5"/>
      <c r="P48" s="5"/>
      <c r="Q48" s="5"/>
      <c r="R48" s="5"/>
      <c r="S48" s="5"/>
      <c r="T48" s="5"/>
    </row>
    <row r="49" spans="1:20" x14ac:dyDescent="0.25">
      <c r="A49" s="2"/>
      <c r="B49" s="375" t="s">
        <v>220</v>
      </c>
      <c r="C49" s="375"/>
      <c r="D49" s="375"/>
      <c r="E49" s="375"/>
      <c r="F49" s="375"/>
      <c r="G49" s="375"/>
      <c r="H49" s="375"/>
      <c r="I49" s="104"/>
      <c r="J49" s="2"/>
      <c r="K49" s="5"/>
      <c r="L49" s="5"/>
      <c r="M49" s="5"/>
      <c r="N49" s="5"/>
      <c r="O49" s="5"/>
      <c r="P49" s="5"/>
      <c r="Q49" s="5"/>
      <c r="R49" s="5"/>
      <c r="S49" s="5"/>
      <c r="T49" s="5"/>
    </row>
    <row r="50" spans="1:20" x14ac:dyDescent="0.25">
      <c r="A50" s="2"/>
      <c r="B50" s="375" t="s">
        <v>851</v>
      </c>
      <c r="C50" s="375"/>
      <c r="D50" s="375"/>
      <c r="E50" s="375"/>
      <c r="F50" s="375"/>
      <c r="G50" s="375"/>
      <c r="H50" s="375"/>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94" t="s">
        <v>768</v>
      </c>
      <c r="C60" s="394"/>
      <c r="D60" s="394"/>
      <c r="E60" s="394"/>
      <c r="F60" s="394"/>
      <c r="G60" s="394"/>
      <c r="H60" s="394"/>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89" t="s">
        <v>76</v>
      </c>
      <c r="N1" s="390"/>
      <c r="O1" s="395" t="str">
        <f>VLOOKUP(M1,VLookups!A43:C44,3,FALSE)</f>
        <v>Show the likelihood that the SPERT estimates will be EQUAL TO or GREATER THAN an uncertainty</v>
      </c>
      <c r="P1" s="395"/>
      <c r="Q1" s="395"/>
      <c r="R1" s="395"/>
      <c r="S1" s="395"/>
      <c r="T1" s="395"/>
      <c r="U1" s="5"/>
    </row>
    <row r="2" spans="1:225" ht="15" customHeight="1" x14ac:dyDescent="0.25">
      <c r="B2" s="53">
        <v>-0.5</v>
      </c>
      <c r="C2" s="90" t="s">
        <v>89</v>
      </c>
      <c r="D2" s="102">
        <v>1</v>
      </c>
      <c r="E2" s="26"/>
      <c r="F2" s="26"/>
      <c r="G2" s="25"/>
      <c r="H2" s="26"/>
      <c r="I2" s="26"/>
      <c r="J2" s="5"/>
      <c r="K2" s="5"/>
      <c r="L2" s="5"/>
      <c r="M2" s="399" t="s">
        <v>73</v>
      </c>
      <c r="N2" s="399" t="s">
        <v>74</v>
      </c>
      <c r="O2" s="396" t="s">
        <v>54</v>
      </c>
      <c r="P2" s="397"/>
      <c r="Q2" s="397"/>
      <c r="R2" s="397"/>
      <c r="S2" s="397"/>
      <c r="T2" s="398"/>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0"/>
      <c r="N3" s="400"/>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368" t="s">
        <v>867</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79" t="s">
        <v>79</v>
      </c>
      <c r="C106" s="380"/>
      <c r="D106" s="381"/>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5" t="s">
        <v>140</v>
      </c>
      <c r="C148" s="375"/>
      <c r="D148" s="375"/>
      <c r="E148" s="375"/>
      <c r="F148" s="375"/>
      <c r="G148" s="375"/>
      <c r="H148" s="375"/>
      <c r="I148" s="104"/>
      <c r="J148" s="5"/>
      <c r="K148" s="5"/>
      <c r="L148" s="5"/>
      <c r="M148" s="5"/>
      <c r="N148" s="5"/>
      <c r="O148" s="5"/>
      <c r="P148" s="5"/>
      <c r="Q148" s="5"/>
      <c r="R148" s="5"/>
      <c r="S148" s="5"/>
      <c r="T148" s="5"/>
      <c r="U148" s="5"/>
    </row>
    <row r="149" spans="1:21" x14ac:dyDescent="0.25">
      <c r="A149" s="2"/>
      <c r="B149" s="375" t="s">
        <v>141</v>
      </c>
      <c r="C149" s="375"/>
      <c r="D149" s="375"/>
      <c r="E149" s="375"/>
      <c r="F149" s="375"/>
      <c r="G149" s="375"/>
      <c r="H149" s="375"/>
      <c r="I149" s="104"/>
      <c r="J149" s="5"/>
      <c r="K149" s="5"/>
      <c r="L149" s="5"/>
      <c r="M149" s="5"/>
      <c r="N149" s="5"/>
      <c r="O149" s="5"/>
      <c r="P149" s="5"/>
      <c r="Q149" s="5"/>
      <c r="R149" s="5"/>
      <c r="S149" s="5"/>
      <c r="T149" s="5"/>
      <c r="U149" s="5"/>
    </row>
    <row r="150" spans="1:21" x14ac:dyDescent="0.25">
      <c r="A150" s="2"/>
      <c r="B150" s="375" t="s">
        <v>94</v>
      </c>
      <c r="C150" s="375"/>
      <c r="D150" s="375"/>
      <c r="E150" s="375"/>
      <c r="F150" s="375"/>
      <c r="G150" s="375"/>
      <c r="H150" s="375"/>
      <c r="I150" s="104"/>
      <c r="J150" s="5"/>
      <c r="K150" s="5"/>
      <c r="L150" s="5"/>
      <c r="M150" s="5"/>
      <c r="N150" s="5"/>
      <c r="O150" s="5"/>
      <c r="P150" s="5"/>
      <c r="Q150" s="5"/>
      <c r="R150" s="5"/>
      <c r="S150" s="5"/>
      <c r="T150" s="5"/>
      <c r="U150" s="5"/>
    </row>
    <row r="151" spans="1:21" x14ac:dyDescent="0.25">
      <c r="A151" s="2"/>
      <c r="B151" s="375" t="s">
        <v>220</v>
      </c>
      <c r="C151" s="375"/>
      <c r="D151" s="375"/>
      <c r="E151" s="375"/>
      <c r="F151" s="375"/>
      <c r="G151" s="375"/>
      <c r="H151" s="375"/>
      <c r="I151" s="104"/>
      <c r="J151" s="5"/>
      <c r="K151" s="5"/>
      <c r="L151" s="5"/>
      <c r="M151" s="5"/>
      <c r="N151" s="5"/>
      <c r="O151" s="5"/>
      <c r="P151" s="5"/>
      <c r="Q151" s="5"/>
      <c r="R151" s="5"/>
      <c r="S151" s="5"/>
      <c r="T151" s="5"/>
      <c r="U151" s="5"/>
    </row>
    <row r="152" spans="1:21" x14ac:dyDescent="0.25">
      <c r="A152" s="2"/>
      <c r="B152" s="375" t="s">
        <v>851</v>
      </c>
      <c r="C152" s="375"/>
      <c r="D152" s="375"/>
      <c r="E152" s="375"/>
      <c r="F152" s="375"/>
      <c r="G152" s="375"/>
      <c r="H152" s="375"/>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4" t="s">
        <v>768</v>
      </c>
      <c r="C162" s="394"/>
      <c r="D162" s="394"/>
      <c r="E162" s="394"/>
      <c r="F162" s="394"/>
      <c r="G162" s="394"/>
      <c r="H162" s="394"/>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89" t="s">
        <v>76</v>
      </c>
      <c r="N1" s="390"/>
      <c r="O1" s="395" t="str">
        <f>VLOOKUP(M1,VLookups!A43:C44,3,FALSE)</f>
        <v>Show the likelihood that the SPERT estimates will be EQUAL TO or GREATER THAN an uncertainty</v>
      </c>
      <c r="P1" s="395"/>
      <c r="Q1" s="395"/>
      <c r="R1" s="395"/>
      <c r="S1" s="395"/>
      <c r="T1" s="395"/>
      <c r="U1" s="5"/>
    </row>
    <row r="2" spans="1:225" ht="15" customHeight="1" x14ac:dyDescent="0.25">
      <c r="B2" s="25"/>
      <c r="C2" s="25"/>
      <c r="D2" s="25"/>
      <c r="E2" s="26"/>
      <c r="F2" s="26"/>
      <c r="G2" s="25"/>
      <c r="H2" s="26"/>
      <c r="I2" s="26"/>
      <c r="J2" s="5"/>
      <c r="K2" s="5"/>
      <c r="L2" s="5"/>
      <c r="M2" s="399" t="s">
        <v>73</v>
      </c>
      <c r="N2" s="399" t="s">
        <v>74</v>
      </c>
      <c r="O2" s="396" t="s">
        <v>54</v>
      </c>
      <c r="P2" s="397"/>
      <c r="Q2" s="397"/>
      <c r="R2" s="397"/>
      <c r="S2" s="397"/>
      <c r="T2" s="398"/>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0"/>
      <c r="N3" s="400"/>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368" t="s">
        <v>867</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79" t="s">
        <v>79</v>
      </c>
      <c r="C106" s="380"/>
      <c r="D106" s="381"/>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5" t="s">
        <v>140</v>
      </c>
      <c r="C148" s="375"/>
      <c r="D148" s="375"/>
      <c r="E148" s="375"/>
      <c r="F148" s="375"/>
      <c r="G148" s="375"/>
      <c r="H148" s="375"/>
      <c r="I148" s="104"/>
      <c r="J148" s="2"/>
      <c r="K148" s="2"/>
      <c r="L148" s="5"/>
      <c r="M148" s="5"/>
      <c r="N148" s="5"/>
      <c r="O148" s="5"/>
      <c r="P148" s="5"/>
      <c r="Q148" s="5"/>
      <c r="R148" s="5"/>
      <c r="S148" s="5"/>
      <c r="T148" s="5"/>
      <c r="U148" s="5"/>
    </row>
    <row r="149" spans="1:21" x14ac:dyDescent="0.25">
      <c r="A149" s="2"/>
      <c r="B149" s="375" t="s">
        <v>141</v>
      </c>
      <c r="C149" s="375"/>
      <c r="D149" s="375"/>
      <c r="E149" s="375"/>
      <c r="F149" s="375"/>
      <c r="G149" s="375"/>
      <c r="H149" s="375"/>
      <c r="I149" s="104"/>
      <c r="J149" s="2"/>
      <c r="K149" s="2"/>
      <c r="L149" s="5"/>
      <c r="M149" s="5"/>
      <c r="N149" s="5"/>
      <c r="O149" s="5"/>
      <c r="P149" s="5"/>
      <c r="Q149" s="5"/>
      <c r="R149" s="5"/>
      <c r="S149" s="5"/>
      <c r="T149" s="5"/>
      <c r="U149" s="5"/>
    </row>
    <row r="150" spans="1:21" x14ac:dyDescent="0.25">
      <c r="A150" s="2"/>
      <c r="B150" s="375" t="s">
        <v>94</v>
      </c>
      <c r="C150" s="375"/>
      <c r="D150" s="375"/>
      <c r="E150" s="375"/>
      <c r="F150" s="375"/>
      <c r="G150" s="375"/>
      <c r="H150" s="375"/>
      <c r="I150" s="104"/>
      <c r="J150" s="2"/>
      <c r="K150" s="2"/>
      <c r="L150" s="5"/>
      <c r="M150" s="5"/>
      <c r="N150" s="5"/>
      <c r="O150" s="5"/>
      <c r="P150" s="5"/>
      <c r="Q150" s="5"/>
      <c r="R150" s="5"/>
      <c r="S150" s="5"/>
      <c r="T150" s="5"/>
      <c r="U150" s="5"/>
    </row>
    <row r="151" spans="1:21" x14ac:dyDescent="0.25">
      <c r="A151" s="2"/>
      <c r="B151" s="375" t="s">
        <v>220</v>
      </c>
      <c r="C151" s="375"/>
      <c r="D151" s="375"/>
      <c r="E151" s="375"/>
      <c r="F151" s="375"/>
      <c r="G151" s="375"/>
      <c r="H151" s="375"/>
      <c r="I151" s="104"/>
      <c r="J151" s="2"/>
      <c r="K151" s="2"/>
      <c r="L151" s="5"/>
      <c r="M151" s="5"/>
      <c r="N151" s="5"/>
      <c r="O151" s="5"/>
      <c r="P151" s="5"/>
      <c r="Q151" s="5"/>
      <c r="R151" s="5"/>
      <c r="S151" s="5"/>
      <c r="T151" s="5"/>
      <c r="U151" s="5"/>
    </row>
    <row r="152" spans="1:21" x14ac:dyDescent="0.25">
      <c r="A152" s="2"/>
      <c r="B152" s="375" t="s">
        <v>851</v>
      </c>
      <c r="C152" s="375"/>
      <c r="D152" s="375"/>
      <c r="E152" s="375"/>
      <c r="F152" s="375"/>
      <c r="G152" s="375"/>
      <c r="H152" s="375"/>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4" t="s">
        <v>768</v>
      </c>
      <c r="C162" s="394"/>
      <c r="D162" s="394"/>
      <c r="E162" s="394"/>
      <c r="F162" s="394"/>
      <c r="G162" s="394"/>
      <c r="H162" s="394"/>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89" t="s">
        <v>76</v>
      </c>
      <c r="R1" s="390"/>
      <c r="S1" s="401" t="str">
        <f>VLOOKUP(Q1,VLookups!A43:C44,3,FALSE)</f>
        <v>Show the likelihood that the SPERT estimates will be EQUAL TO or GREATER THAN an uncertainty</v>
      </c>
      <c r="T1" s="401"/>
      <c r="U1" s="401"/>
      <c r="V1" s="401"/>
      <c r="W1" s="401"/>
      <c r="X1" s="401"/>
      <c r="Y1" s="5"/>
    </row>
    <row r="2" spans="1:229" ht="15" customHeight="1" x14ac:dyDescent="0.25">
      <c r="A2" s="2"/>
      <c r="C2" s="2"/>
      <c r="D2" s="53">
        <v>-0.5</v>
      </c>
      <c r="E2" s="122" t="s">
        <v>102</v>
      </c>
      <c r="F2" s="102">
        <v>1</v>
      </c>
      <c r="G2" s="2"/>
      <c r="I2" s="26"/>
      <c r="J2" s="26"/>
      <c r="K2" s="25"/>
      <c r="L2" s="26"/>
      <c r="M2" s="26"/>
      <c r="N2" s="5"/>
      <c r="O2" s="5"/>
      <c r="P2" s="5"/>
      <c r="Q2" s="399" t="s">
        <v>73</v>
      </c>
      <c r="R2" s="399" t="s">
        <v>74</v>
      </c>
      <c r="S2" s="396" t="s">
        <v>54</v>
      </c>
      <c r="T2" s="397"/>
      <c r="U2" s="397"/>
      <c r="V2" s="397"/>
      <c r="W2" s="397"/>
      <c r="X2" s="398"/>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400"/>
      <c r="R3" s="400"/>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368" t="s">
        <v>867</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79" t="s">
        <v>79</v>
      </c>
      <c r="E106" s="380"/>
      <c r="F106" s="381"/>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4.3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5" t="s">
        <v>140</v>
      </c>
      <c r="C148" s="375"/>
      <c r="D148" s="375"/>
      <c r="E148" s="375"/>
      <c r="F148" s="375"/>
      <c r="G148" s="375"/>
      <c r="H148" s="375"/>
      <c r="I148" s="375"/>
      <c r="J148" s="375"/>
      <c r="K148" s="48"/>
      <c r="L148" s="48"/>
      <c r="M148" s="48"/>
      <c r="N148" s="5"/>
      <c r="O148" s="5"/>
      <c r="P148" s="5"/>
      <c r="Q148" s="5"/>
      <c r="R148" s="5"/>
      <c r="S148" s="5"/>
      <c r="T148" s="5"/>
      <c r="U148" s="5"/>
      <c r="V148" s="5"/>
      <c r="W148" s="5"/>
      <c r="X148" s="5"/>
      <c r="Y148" s="5"/>
    </row>
    <row r="149" spans="1:25" x14ac:dyDescent="0.25">
      <c r="A149" s="2"/>
      <c r="B149" s="375" t="s">
        <v>141</v>
      </c>
      <c r="C149" s="375"/>
      <c r="D149" s="375"/>
      <c r="E149" s="375"/>
      <c r="F149" s="375"/>
      <c r="G149" s="375"/>
      <c r="H149" s="375"/>
      <c r="I149" s="375"/>
      <c r="J149" s="375"/>
      <c r="K149" s="48"/>
      <c r="L149" s="48"/>
      <c r="M149" s="48"/>
      <c r="N149" s="5"/>
      <c r="O149" s="5"/>
      <c r="P149" s="5"/>
      <c r="Q149" s="5"/>
      <c r="R149" s="5"/>
      <c r="S149" s="5"/>
      <c r="T149" s="5"/>
      <c r="U149" s="5"/>
      <c r="V149" s="5"/>
      <c r="W149" s="5"/>
      <c r="X149" s="5"/>
      <c r="Y149" s="5"/>
    </row>
    <row r="150" spans="1:25" x14ac:dyDescent="0.25">
      <c r="A150" s="2"/>
      <c r="B150" s="375" t="s">
        <v>94</v>
      </c>
      <c r="C150" s="375"/>
      <c r="D150" s="375"/>
      <c r="E150" s="375"/>
      <c r="F150" s="375"/>
      <c r="G150" s="375"/>
      <c r="H150" s="375"/>
      <c r="I150" s="375"/>
      <c r="J150" s="375"/>
      <c r="K150" s="48"/>
      <c r="L150" s="48"/>
      <c r="M150" s="48"/>
      <c r="N150" s="5"/>
      <c r="O150" s="5"/>
      <c r="P150" s="5"/>
      <c r="Q150" s="5"/>
      <c r="R150" s="5"/>
      <c r="S150" s="5"/>
      <c r="T150" s="5"/>
      <c r="U150" s="5"/>
      <c r="V150" s="5"/>
      <c r="W150" s="5"/>
      <c r="X150" s="5"/>
      <c r="Y150" s="5"/>
    </row>
    <row r="151" spans="1:25" x14ac:dyDescent="0.25">
      <c r="A151" s="2"/>
      <c r="B151" s="375" t="s">
        <v>220</v>
      </c>
      <c r="C151" s="375"/>
      <c r="D151" s="375"/>
      <c r="E151" s="375"/>
      <c r="F151" s="375"/>
      <c r="G151" s="375"/>
      <c r="H151" s="375"/>
      <c r="I151" s="375"/>
      <c r="J151" s="375"/>
      <c r="K151" s="48"/>
      <c r="L151" s="48"/>
      <c r="M151" s="48"/>
      <c r="N151" s="5"/>
      <c r="O151" s="5"/>
      <c r="P151" s="5"/>
      <c r="Q151" s="5"/>
      <c r="R151" s="5"/>
      <c r="S151" s="5"/>
      <c r="T151" s="5"/>
      <c r="U151" s="5"/>
      <c r="V151" s="5"/>
      <c r="W151" s="5"/>
      <c r="X151" s="5"/>
      <c r="Y151" s="5"/>
    </row>
    <row r="152" spans="1:25" x14ac:dyDescent="0.25">
      <c r="A152" s="2"/>
      <c r="B152" s="375" t="s">
        <v>851</v>
      </c>
      <c r="C152" s="375"/>
      <c r="D152" s="375"/>
      <c r="E152" s="375"/>
      <c r="F152" s="375"/>
      <c r="G152" s="375"/>
      <c r="H152" s="375"/>
      <c r="I152" s="375"/>
      <c r="J152" s="375"/>
      <c r="K152" s="375"/>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94" t="s">
        <v>768</v>
      </c>
      <c r="C162" s="394"/>
      <c r="D162" s="394"/>
      <c r="E162" s="394"/>
      <c r="F162" s="394"/>
      <c r="G162" s="394"/>
      <c r="H162" s="394"/>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89" t="s">
        <v>76</v>
      </c>
      <c r="N1" s="390"/>
      <c r="O1" s="395" t="str">
        <f>VLOOKUP(M1,VLookups!A43:C44,3,FALSE)</f>
        <v>Show the likelihood that the SPERT estimates will be EQUAL TO or GREATER THAN an uncertainty</v>
      </c>
      <c r="P1" s="395"/>
      <c r="Q1" s="395"/>
      <c r="R1" s="395"/>
      <c r="S1" s="395"/>
      <c r="T1" s="395"/>
      <c r="U1" s="5"/>
    </row>
    <row r="2" spans="1:225" ht="15" customHeight="1" x14ac:dyDescent="0.25">
      <c r="B2" s="25"/>
      <c r="C2" s="25"/>
      <c r="D2" s="25"/>
      <c r="E2" s="26"/>
      <c r="F2" s="26"/>
      <c r="G2" s="25"/>
      <c r="H2" s="26"/>
      <c r="I2" s="26"/>
      <c r="J2" s="5"/>
      <c r="K2" s="5"/>
      <c r="L2" s="5"/>
      <c r="M2" s="399" t="s">
        <v>73</v>
      </c>
      <c r="N2" s="399" t="s">
        <v>74</v>
      </c>
      <c r="O2" s="396" t="s">
        <v>54</v>
      </c>
      <c r="P2" s="397"/>
      <c r="Q2" s="397"/>
      <c r="R2" s="397"/>
      <c r="S2" s="397"/>
      <c r="T2" s="398"/>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0"/>
      <c r="N3" s="400"/>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79" t="s">
        <v>79</v>
      </c>
      <c r="C7" s="380"/>
      <c r="D7" s="381"/>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368" t="s">
        <v>867</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4.3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5" t="s">
        <v>140</v>
      </c>
      <c r="C29" s="375"/>
      <c r="D29" s="375"/>
      <c r="E29" s="375"/>
      <c r="F29" s="375"/>
      <c r="G29" s="375"/>
      <c r="H29" s="375"/>
      <c r="I29" s="104"/>
      <c r="J29" s="2"/>
      <c r="K29" s="2"/>
      <c r="L29" s="5"/>
      <c r="M29" s="5"/>
      <c r="N29" s="5"/>
      <c r="O29" s="5"/>
      <c r="P29" s="5"/>
      <c r="Q29" s="5"/>
      <c r="R29" s="5"/>
      <c r="S29" s="5"/>
      <c r="T29" s="5"/>
      <c r="U29" s="5"/>
    </row>
    <row r="30" spans="1:21" x14ac:dyDescent="0.25">
      <c r="A30" s="2"/>
      <c r="B30" s="375" t="s">
        <v>141</v>
      </c>
      <c r="C30" s="375"/>
      <c r="D30" s="375"/>
      <c r="E30" s="375"/>
      <c r="F30" s="375"/>
      <c r="G30" s="375"/>
      <c r="H30" s="375"/>
      <c r="I30" s="104"/>
      <c r="J30" s="2"/>
      <c r="K30" s="2"/>
      <c r="L30" s="5"/>
      <c r="M30" s="5"/>
      <c r="N30" s="5"/>
      <c r="O30" s="5"/>
      <c r="P30" s="5"/>
      <c r="Q30" s="5"/>
      <c r="R30" s="5"/>
      <c r="S30" s="5"/>
      <c r="T30" s="5"/>
      <c r="U30" s="5"/>
    </row>
    <row r="31" spans="1:21" x14ac:dyDescent="0.25">
      <c r="A31" s="2"/>
      <c r="B31" s="375" t="s">
        <v>94</v>
      </c>
      <c r="C31" s="375"/>
      <c r="D31" s="375"/>
      <c r="E31" s="375"/>
      <c r="F31" s="375"/>
      <c r="G31" s="375"/>
      <c r="H31" s="375"/>
      <c r="I31" s="104"/>
      <c r="J31" s="2"/>
      <c r="K31" s="2"/>
      <c r="L31" s="5"/>
      <c r="M31" s="5"/>
      <c r="N31" s="5"/>
      <c r="O31" s="5"/>
      <c r="P31" s="5"/>
      <c r="Q31" s="5"/>
      <c r="R31" s="5"/>
      <c r="S31" s="5"/>
      <c r="T31" s="5"/>
      <c r="U31" s="5"/>
    </row>
    <row r="32" spans="1:21" x14ac:dyDescent="0.25">
      <c r="A32" s="2"/>
      <c r="B32" s="375" t="s">
        <v>220</v>
      </c>
      <c r="C32" s="375"/>
      <c r="D32" s="375"/>
      <c r="E32" s="375"/>
      <c r="F32" s="375"/>
      <c r="G32" s="375"/>
      <c r="H32" s="375"/>
      <c r="I32" s="104"/>
      <c r="J32" s="2"/>
      <c r="K32" s="2"/>
      <c r="L32" s="5"/>
      <c r="M32" s="5"/>
      <c r="N32" s="5"/>
      <c r="O32" s="5"/>
      <c r="P32" s="5"/>
      <c r="Q32" s="5"/>
      <c r="R32" s="5"/>
      <c r="S32" s="5"/>
      <c r="T32" s="5"/>
      <c r="U32" s="5"/>
    </row>
    <row r="33" spans="1:21" x14ac:dyDescent="0.25">
      <c r="A33" s="2"/>
      <c r="B33" s="375" t="s">
        <v>851</v>
      </c>
      <c r="C33" s="375"/>
      <c r="D33" s="375"/>
      <c r="E33" s="375"/>
      <c r="F33" s="375"/>
      <c r="G33" s="375"/>
      <c r="H33" s="375"/>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94" t="s">
        <v>768</v>
      </c>
      <c r="C43" s="394"/>
      <c r="D43" s="394"/>
      <c r="E43" s="394"/>
      <c r="F43" s="394"/>
      <c r="G43" s="394"/>
      <c r="H43" s="394"/>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89" t="s">
        <v>76</v>
      </c>
      <c r="P1" s="390"/>
      <c r="Q1" s="395" t="str">
        <f>VLOOKUP(O1,VLookups!A43:C44,3,FALSE)</f>
        <v>Show the likelihood that the SPERT estimates will be EQUAL TO or GREATER THAN an uncertainty</v>
      </c>
      <c r="R1" s="395"/>
      <c r="S1" s="395"/>
      <c r="T1" s="395"/>
      <c r="U1" s="395"/>
      <c r="V1" s="395"/>
      <c r="W1" s="5"/>
    </row>
    <row r="2" spans="1:227" ht="15" customHeight="1" x14ac:dyDescent="0.25">
      <c r="B2" s="25"/>
      <c r="C2" s="25"/>
      <c r="D2" s="25"/>
      <c r="E2" s="287"/>
      <c r="F2" s="287"/>
      <c r="G2" s="25"/>
      <c r="H2" s="287"/>
      <c r="I2" s="287"/>
      <c r="J2" s="5"/>
      <c r="K2" s="5"/>
      <c r="L2" s="5"/>
      <c r="M2" s="5"/>
      <c r="N2" s="5"/>
      <c r="O2" s="399" t="s">
        <v>73</v>
      </c>
      <c r="P2" s="399" t="s">
        <v>74</v>
      </c>
      <c r="Q2" s="396" t="s">
        <v>54</v>
      </c>
      <c r="R2" s="397"/>
      <c r="S2" s="397"/>
      <c r="T2" s="397"/>
      <c r="U2" s="397"/>
      <c r="V2" s="398"/>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400"/>
      <c r="P3" s="400"/>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0.94571079565892024</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79" t="s">
        <v>79</v>
      </c>
      <c r="C7" s="380"/>
      <c r="D7" s="381"/>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368" t="s">
        <v>867</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402" t="str">
        <f>VLOOKUP(O1,VLookups!A43:L44,12,FALSE)</f>
        <v>Show the percentage of simulated trials that were LESS THAN or EQUAL TO the SPERT estimates above</v>
      </c>
      <c r="R9" s="402"/>
      <c r="S9" s="402"/>
      <c r="T9" s="402"/>
      <c r="U9" s="402"/>
      <c r="V9" s="402"/>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09" t="s">
        <v>791</v>
      </c>
      <c r="C10" s="410"/>
      <c r="D10" s="411"/>
      <c r="F10" s="2"/>
      <c r="G10" s="5"/>
      <c r="H10" s="5"/>
      <c r="I10" s="5"/>
      <c r="J10" s="5"/>
      <c r="K10" s="5"/>
      <c r="L10" s="5"/>
      <c r="M10" s="5"/>
      <c r="N10" s="5"/>
      <c r="O10" s="5"/>
      <c r="Q10" s="403" t="s">
        <v>795</v>
      </c>
      <c r="R10" s="404"/>
      <c r="S10" s="404"/>
      <c r="T10" s="404"/>
      <c r="U10" s="404"/>
      <c r="V10" s="405"/>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65" t="s">
        <v>865</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Q15" s="406" t="s">
        <v>864</v>
      </c>
      <c r="R15" s="407"/>
      <c r="S15" s="407"/>
      <c r="T15" s="408"/>
      <c r="U15" s="5"/>
      <c r="V15" s="5"/>
      <c r="W15" s="5"/>
    </row>
    <row r="16" spans="1:227" ht="15" customHeight="1" x14ac:dyDescent="0.2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Q17" s="364">
        <v>0.05</v>
      </c>
      <c r="R17" s="366" t="str">
        <f t="shared" ref="R17:R26" si="22">IF(ISERROR(_xlfn.PERCENTILE.EXC($C$64:$C$10063,Q17)),"",_xlfn.PERCENTILE.EXC($C$66:$C$10065,Q17))</f>
        <v/>
      </c>
      <c r="S17" s="364">
        <v>0.55000000000000004</v>
      </c>
      <c r="T17" s="366" t="str">
        <f t="shared" ref="T17:T26" si="23">IF(ISERROR(_xlfn.PERCENTILE.EXC($C$64:$C$10063,S17)),"",_xlfn.PERCENTILE.EXC($C$64:$C$10063,S17))</f>
        <v/>
      </c>
      <c r="U17" s="5"/>
      <c r="V17" s="5"/>
      <c r="W17" s="5"/>
    </row>
    <row r="18" spans="1:23" ht="15" customHeight="1" x14ac:dyDescent="0.25">
      <c r="A18" s="303"/>
      <c r="B18" s="303"/>
      <c r="C18" s="304" t="s">
        <v>241</v>
      </c>
      <c r="D18" s="302">
        <f>COUNTIF($C$64:$C$10063,"&lt;"&amp;D15)/10000</f>
        <v>0</v>
      </c>
      <c r="F18" s="46"/>
      <c r="G18" s="5"/>
      <c r="H18" s="5"/>
      <c r="I18" s="5"/>
      <c r="J18" s="5"/>
      <c r="K18" s="5"/>
      <c r="L18" s="5"/>
      <c r="M18" s="5"/>
      <c r="Q18" s="364">
        <v>0.1</v>
      </c>
      <c r="R18" s="366" t="str">
        <f t="shared" si="22"/>
        <v/>
      </c>
      <c r="S18" s="364">
        <v>0.6</v>
      </c>
      <c r="T18" s="366" t="str">
        <f t="shared" si="23"/>
        <v/>
      </c>
      <c r="U18" s="5"/>
      <c r="V18" s="5"/>
      <c r="W18" s="5"/>
    </row>
    <row r="19" spans="1:23" ht="15" customHeight="1" x14ac:dyDescent="0.25">
      <c r="A19" s="5"/>
      <c r="B19" s="33"/>
      <c r="C19" s="304" t="s">
        <v>242</v>
      </c>
      <c r="D19" s="302">
        <f>COUNTIF($C$64:$C$10063,"&gt;"&amp;D16)/10000</f>
        <v>0</v>
      </c>
      <c r="G19" s="5"/>
      <c r="H19" s="5"/>
      <c r="I19" s="5"/>
      <c r="J19" s="5"/>
      <c r="K19" s="5"/>
      <c r="L19" s="5"/>
      <c r="M19" s="5"/>
      <c r="Q19" s="364">
        <v>0.15</v>
      </c>
      <c r="R19" s="366" t="str">
        <f t="shared" si="22"/>
        <v/>
      </c>
      <c r="S19" s="364">
        <v>0.65</v>
      </c>
      <c r="T19" s="366" t="str">
        <f t="shared" si="23"/>
        <v/>
      </c>
      <c r="U19" s="5"/>
      <c r="V19" s="5"/>
      <c r="W19" s="5"/>
    </row>
    <row r="20" spans="1:23" ht="15" customHeight="1" x14ac:dyDescent="0.25">
      <c r="A20" s="5"/>
      <c r="B20" s="33"/>
      <c r="C20" s="304"/>
      <c r="D20" s="33"/>
      <c r="G20" s="5"/>
      <c r="H20" s="5"/>
      <c r="I20" s="5"/>
      <c r="J20" s="5"/>
      <c r="K20" s="5"/>
      <c r="L20" s="5"/>
      <c r="M20" s="5"/>
      <c r="Q20" s="364">
        <v>0.2</v>
      </c>
      <c r="R20" s="366" t="str">
        <f t="shared" si="22"/>
        <v/>
      </c>
      <c r="S20" s="364">
        <v>0.7</v>
      </c>
      <c r="T20" s="366" t="str">
        <f t="shared" si="23"/>
        <v/>
      </c>
      <c r="U20" s="5"/>
      <c r="V20" s="5"/>
      <c r="W20" s="5"/>
    </row>
    <row r="21" spans="1:23" ht="15" customHeight="1" x14ac:dyDescent="0.25">
      <c r="A21" s="5"/>
      <c r="B21" s="33"/>
      <c r="C21" s="304" t="s">
        <v>41</v>
      </c>
      <c r="D21" s="367">
        <f>MIN($C$64:$C$10063)</f>
        <v>0</v>
      </c>
      <c r="E21" s="2"/>
      <c r="F21" s="2"/>
      <c r="G21" s="5"/>
      <c r="H21" s="5"/>
      <c r="I21" s="5"/>
      <c r="J21" s="5"/>
      <c r="K21" s="5"/>
      <c r="L21" s="5"/>
      <c r="M21" s="5"/>
      <c r="N21" s="5"/>
      <c r="O21" s="5"/>
      <c r="P21" s="5"/>
      <c r="Q21" s="364">
        <v>0.25</v>
      </c>
      <c r="R21" s="366" t="str">
        <f t="shared" si="22"/>
        <v/>
      </c>
      <c r="S21" s="364">
        <v>0.75</v>
      </c>
      <c r="T21" s="366" t="str">
        <f t="shared" si="23"/>
        <v/>
      </c>
      <c r="U21" s="5"/>
      <c r="V21" s="5"/>
      <c r="W21" s="5"/>
    </row>
    <row r="22" spans="1:23" ht="15" customHeight="1" x14ac:dyDescent="0.25">
      <c r="A22" s="5"/>
      <c r="B22" s="5"/>
      <c r="C22" s="304" t="s">
        <v>42</v>
      </c>
      <c r="D22" s="367">
        <f>MAX($C$64:$C$10063)</f>
        <v>0</v>
      </c>
      <c r="E22" s="2"/>
      <c r="F22" s="2"/>
      <c r="G22" s="5"/>
      <c r="H22" s="5"/>
      <c r="I22" s="5"/>
      <c r="J22" s="5"/>
      <c r="K22" s="5"/>
      <c r="L22" s="5"/>
      <c r="M22" s="5"/>
      <c r="N22" s="5"/>
      <c r="O22" s="5"/>
      <c r="P22" s="5"/>
      <c r="Q22" s="364">
        <v>0.3</v>
      </c>
      <c r="R22" s="366" t="str">
        <f t="shared" si="22"/>
        <v/>
      </c>
      <c r="S22" s="364">
        <v>0.8</v>
      </c>
      <c r="T22" s="366" t="str">
        <f t="shared" si="23"/>
        <v/>
      </c>
      <c r="U22" s="5"/>
      <c r="V22" s="5"/>
      <c r="W22" s="5"/>
    </row>
    <row r="23" spans="1:23" ht="15" customHeight="1" x14ac:dyDescent="0.25">
      <c r="A23" s="5"/>
      <c r="B23" s="5"/>
      <c r="C23" s="304" t="s">
        <v>790</v>
      </c>
      <c r="D23" s="361" t="str">
        <f>IF(ISERR(AVERAGE($C$64:$C$10063)),"",AVERAGE($C$64:$C$10063))</f>
        <v/>
      </c>
      <c r="E23" s="2"/>
      <c r="F23" s="2"/>
      <c r="G23" s="5"/>
      <c r="H23" s="5"/>
      <c r="I23" s="5"/>
      <c r="J23" s="5"/>
      <c r="K23" s="5"/>
      <c r="L23" s="5"/>
      <c r="M23" s="5"/>
      <c r="N23" s="5"/>
      <c r="O23" s="5"/>
      <c r="P23" s="5"/>
      <c r="Q23" s="364">
        <v>0.35</v>
      </c>
      <c r="R23" s="366" t="str">
        <f t="shared" si="22"/>
        <v/>
      </c>
      <c r="S23" s="364">
        <v>0.85</v>
      </c>
      <c r="T23" s="366" t="str">
        <f t="shared" si="23"/>
        <v/>
      </c>
      <c r="U23" s="5"/>
      <c r="V23" s="5"/>
      <c r="W23" s="5"/>
    </row>
    <row r="24" spans="1:23" ht="15" customHeight="1" x14ac:dyDescent="0.25">
      <c r="A24" s="5"/>
      <c r="B24" s="5"/>
      <c r="C24" s="304" t="s">
        <v>862</v>
      </c>
      <c r="D24" s="361" t="str">
        <f>IF(ISERR(MEDIAN($C$64:$C$10063)),"",MEDIAN($C$64:$C$10063))</f>
        <v/>
      </c>
      <c r="E24" s="2"/>
      <c r="F24" s="2"/>
      <c r="G24" s="5"/>
      <c r="H24" s="5"/>
      <c r="I24" s="5"/>
      <c r="J24" s="5"/>
      <c r="K24" s="5"/>
      <c r="L24" s="5"/>
      <c r="M24" s="5"/>
      <c r="N24" s="5"/>
      <c r="O24" s="5"/>
      <c r="P24" s="5"/>
      <c r="Q24" s="364">
        <v>0.4</v>
      </c>
      <c r="R24" s="366" t="str">
        <f t="shared" si="22"/>
        <v/>
      </c>
      <c r="S24" s="364">
        <v>0.9</v>
      </c>
      <c r="T24" s="366" t="str">
        <f t="shared" si="23"/>
        <v/>
      </c>
      <c r="U24" s="5"/>
      <c r="V24" s="5"/>
      <c r="W24" s="5"/>
    </row>
    <row r="25" spans="1:23" x14ac:dyDescent="0.25">
      <c r="A25" s="5"/>
      <c r="B25" s="5"/>
      <c r="C25" s="304" t="s">
        <v>860</v>
      </c>
      <c r="D25" s="362" t="str" cm="1">
        <f t="array" ref="D25">IF(ISERR(_xlfn.MODE.SNGL(ROUND($C$64:$C$10063,0))),"",_xlfn.MODE.SNGL(ROUND($C$64:$C$10063,0)))</f>
        <v/>
      </c>
      <c r="E25" s="2"/>
      <c r="F25" s="2"/>
      <c r="G25" s="5"/>
      <c r="H25" s="5"/>
      <c r="I25" s="5"/>
      <c r="J25" s="5"/>
      <c r="K25" s="5"/>
      <c r="L25" s="5"/>
      <c r="M25" s="5"/>
      <c r="N25" s="5"/>
      <c r="O25" s="5"/>
      <c r="P25" s="5"/>
      <c r="Q25" s="364">
        <v>0.45</v>
      </c>
      <c r="R25" s="366" t="str">
        <f t="shared" si="22"/>
        <v/>
      </c>
      <c r="S25" s="364">
        <v>0.95</v>
      </c>
      <c r="T25" s="366" t="str">
        <f t="shared" si="23"/>
        <v/>
      </c>
      <c r="U25" s="5"/>
      <c r="V25" s="5"/>
      <c r="W25" s="5"/>
    </row>
    <row r="26" spans="1:23" ht="15" customHeight="1" x14ac:dyDescent="0.25">
      <c r="A26" s="5"/>
      <c r="B26" s="5"/>
      <c r="C26" s="304" t="s">
        <v>861</v>
      </c>
      <c r="D26" s="361" t="str">
        <f>IF(ISERR(_xlfn.STDEV.P($C$64:$C$10063)),"",_xlfn.STDEV.P($C$64:$C$10063))</f>
        <v/>
      </c>
      <c r="E26" s="2"/>
      <c r="F26" s="2"/>
      <c r="G26" s="5"/>
      <c r="H26" s="5"/>
      <c r="I26" s="5"/>
      <c r="J26" s="5"/>
      <c r="K26" s="5"/>
      <c r="L26" s="5"/>
      <c r="M26" s="5"/>
      <c r="N26" s="5"/>
      <c r="O26" s="5"/>
      <c r="P26" s="5"/>
      <c r="Q26" s="364">
        <v>0.5</v>
      </c>
      <c r="R26" s="366" t="str">
        <f t="shared" si="22"/>
        <v/>
      </c>
      <c r="S26" s="364">
        <v>0.99</v>
      </c>
      <c r="T26" s="366" t="str">
        <f t="shared" si="23"/>
        <v/>
      </c>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4.3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5" t="s">
        <v>140</v>
      </c>
      <c r="C45" s="375"/>
      <c r="D45" s="375"/>
      <c r="E45" s="375"/>
      <c r="F45" s="375"/>
      <c r="G45" s="375"/>
      <c r="H45" s="375"/>
      <c r="I45" s="286"/>
      <c r="J45" s="2"/>
      <c r="K45" s="2"/>
      <c r="L45" s="5"/>
      <c r="M45" s="5"/>
      <c r="N45" s="5"/>
      <c r="O45" s="5"/>
      <c r="P45" s="5"/>
      <c r="Q45" s="5"/>
      <c r="R45" s="5"/>
      <c r="S45" s="5"/>
      <c r="T45" s="5"/>
      <c r="U45" s="5"/>
      <c r="V45" s="5"/>
      <c r="W45" s="5"/>
    </row>
    <row r="46" spans="1:23" x14ac:dyDescent="0.25">
      <c r="A46" s="2"/>
      <c r="B46" s="375" t="s">
        <v>141</v>
      </c>
      <c r="C46" s="375"/>
      <c r="D46" s="375"/>
      <c r="E46" s="375"/>
      <c r="F46" s="375"/>
      <c r="G46" s="375"/>
      <c r="H46" s="375"/>
      <c r="I46" s="286"/>
      <c r="J46" s="2"/>
      <c r="K46" s="2"/>
      <c r="L46" s="5"/>
      <c r="M46" s="5"/>
      <c r="N46" s="5"/>
      <c r="O46" s="5"/>
      <c r="P46" s="5"/>
      <c r="Q46" s="5"/>
      <c r="R46" s="5"/>
      <c r="S46" s="5"/>
      <c r="T46" s="5"/>
      <c r="U46" s="5"/>
      <c r="V46" s="5"/>
      <c r="W46" s="5"/>
    </row>
    <row r="47" spans="1:23" x14ac:dyDescent="0.25">
      <c r="A47" s="2"/>
      <c r="B47" s="375" t="s">
        <v>94</v>
      </c>
      <c r="C47" s="375"/>
      <c r="D47" s="375"/>
      <c r="E47" s="375"/>
      <c r="F47" s="375"/>
      <c r="G47" s="375"/>
      <c r="H47" s="375"/>
      <c r="I47" s="286"/>
      <c r="J47" s="2"/>
      <c r="K47" s="2"/>
      <c r="L47" s="5"/>
      <c r="M47" s="5"/>
      <c r="N47" s="5"/>
      <c r="O47" s="5"/>
      <c r="P47" s="5"/>
      <c r="Q47" s="5"/>
      <c r="R47" s="5"/>
      <c r="S47" s="5"/>
      <c r="T47" s="5"/>
      <c r="U47" s="5"/>
      <c r="V47" s="5"/>
      <c r="W47" s="5"/>
    </row>
    <row r="48" spans="1:23" x14ac:dyDescent="0.25">
      <c r="A48" s="2"/>
      <c r="B48" s="375" t="s">
        <v>220</v>
      </c>
      <c r="C48" s="375"/>
      <c r="D48" s="375"/>
      <c r="E48" s="375"/>
      <c r="F48" s="375"/>
      <c r="G48" s="375"/>
      <c r="H48" s="375"/>
      <c r="I48" s="286"/>
      <c r="J48" s="2"/>
      <c r="K48" s="2"/>
      <c r="L48" s="5"/>
      <c r="M48" s="5"/>
      <c r="N48" s="5"/>
      <c r="O48" s="5"/>
      <c r="P48" s="5"/>
      <c r="Q48" s="5"/>
      <c r="R48" s="5"/>
      <c r="S48" s="5"/>
      <c r="T48" s="5"/>
      <c r="U48" s="5"/>
      <c r="V48" s="5"/>
      <c r="W48" s="5"/>
    </row>
    <row r="49" spans="1:23" x14ac:dyDescent="0.25">
      <c r="A49" s="2"/>
      <c r="B49" s="375" t="s">
        <v>851</v>
      </c>
      <c r="C49" s="375"/>
      <c r="D49" s="375"/>
      <c r="E49" s="375"/>
      <c r="F49" s="375"/>
      <c r="G49" s="375"/>
      <c r="H49" s="375"/>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94" t="s">
        <v>768</v>
      </c>
      <c r="C59" s="394"/>
      <c r="D59" s="394"/>
      <c r="E59" s="394"/>
      <c r="F59" s="394"/>
      <c r="G59" s="394"/>
      <c r="H59" s="394"/>
    </row>
    <row r="61" spans="1:23" x14ac:dyDescent="0.25">
      <c r="B61" s="412" t="s">
        <v>794</v>
      </c>
      <c r="C61" s="412"/>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835</v>
      </c>
      <c r="C1" s="344"/>
      <c r="D1" s="343"/>
      <c r="E1" s="344"/>
      <c r="F1" s="319"/>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51"/>
      <c r="D14" s="351"/>
      <c r="E14" s="351"/>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52" t="str">
        <f>IF(OR(C9="",C15=""),"",C9/C15)</f>
        <v/>
      </c>
      <c r="D16" s="353" t="str">
        <f>IF(OR($C$9="",$C$15=""),"",IF(ISBLANK(D9),$C$9,D9)/IF(ISBLANK(D15),$C$15,D15))</f>
        <v/>
      </c>
      <c r="E16" s="353"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846</v>
      </c>
      <c r="C17" s="351"/>
      <c r="D17" s="351"/>
      <c r="E17" s="351"/>
      <c r="F17" s="285" t="s">
        <v>845</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843</v>
      </c>
      <c r="C19" s="235"/>
      <c r="D19" s="235"/>
      <c r="E19" s="235"/>
      <c r="F19" s="285" t="s">
        <v>844</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50" t="str">
        <f>IF(OR(C3="",C20=""),"",C3+C20)</f>
        <v/>
      </c>
      <c r="D21" s="350" t="str">
        <f>IF(OR($C$3="",$C$20=""),"",IF(ISBLANK(D3),$C$3,D3)+IF(ISBLANK(D20),$C$20,D20))</f>
        <v/>
      </c>
      <c r="E21" s="350"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368" t="s">
        <v>867</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4.3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5" t="s">
        <v>140</v>
      </c>
      <c r="C24" s="375"/>
      <c r="D24" s="375"/>
      <c r="E24" s="375"/>
      <c r="F24" s="375"/>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5" t="s">
        <v>141</v>
      </c>
      <c r="C25" s="375"/>
      <c r="D25" s="375"/>
      <c r="E25" s="375"/>
      <c r="F25" s="375"/>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5" t="s">
        <v>94</v>
      </c>
      <c r="C26" s="375"/>
      <c r="D26" s="375"/>
      <c r="E26" s="375"/>
      <c r="F26" s="375"/>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5" t="s">
        <v>220</v>
      </c>
      <c r="C27" s="375"/>
      <c r="D27" s="375"/>
      <c r="E27" s="375"/>
      <c r="F27" s="375"/>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5" t="s">
        <v>851</v>
      </c>
      <c r="C28" s="375"/>
      <c r="D28" s="375"/>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94" t="s">
        <v>768</v>
      </c>
      <c r="C38" s="394"/>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5" x14ac:dyDescent="0.25"/>
  <cols>
    <col min="1" max="1" width="5.7109375" customWidth="1"/>
    <col min="2" max="2" width="14.7109375" customWidth="1"/>
    <col min="3" max="3" width="8.7109375" customWidth="1"/>
    <col min="4" max="5" width="14.7109375" customWidth="1"/>
    <col min="6" max="6" width="14.7109375" hidden="1" customWidth="1"/>
    <col min="7" max="7" width="14.7109375" customWidth="1"/>
    <col min="8" max="8" width="14.7109375" hidden="1" customWidth="1"/>
    <col min="9" max="9" width="14.7109375" customWidth="1"/>
    <col min="10" max="10" width="14.7109375" hidden="1" customWidth="1"/>
    <col min="11" max="13" width="14.7109375" customWidth="1"/>
    <col min="14" max="14" width="5.7109375" customWidth="1"/>
    <col min="15" max="17" width="14.7109375" customWidth="1"/>
    <col min="18" max="18" width="9.140625" customWidth="1"/>
  </cols>
  <sheetData>
    <row r="1" spans="1:26" ht="24" customHeight="1" x14ac:dyDescent="0.25">
      <c r="A1" s="55"/>
      <c r="B1" s="55" t="s">
        <v>805</v>
      </c>
      <c r="C1" s="55"/>
      <c r="D1" s="5"/>
      <c r="E1" s="5"/>
      <c r="F1" s="2"/>
      <c r="G1" s="2"/>
      <c r="H1" s="2"/>
      <c r="I1" s="2"/>
      <c r="J1" s="2"/>
      <c r="K1" s="2"/>
      <c r="L1" s="5"/>
      <c r="M1" s="2"/>
      <c r="N1" s="2"/>
      <c r="O1" s="5"/>
      <c r="P1" s="5"/>
      <c r="Q1" s="5"/>
      <c r="R1" s="5"/>
      <c r="S1" s="5"/>
      <c r="T1" s="5"/>
      <c r="U1" s="5"/>
      <c r="V1" s="5"/>
      <c r="W1" s="5"/>
      <c r="X1" s="5"/>
      <c r="Y1" s="5"/>
      <c r="Z1" s="5"/>
    </row>
    <row r="2" spans="1:26" x14ac:dyDescent="0.25">
      <c r="A2" s="413" t="s">
        <v>5</v>
      </c>
      <c r="B2" s="413" t="s">
        <v>837</v>
      </c>
      <c r="C2" s="416" t="s">
        <v>875</v>
      </c>
      <c r="D2" s="413" t="s">
        <v>806</v>
      </c>
      <c r="E2" s="413" t="s">
        <v>838</v>
      </c>
      <c r="F2" s="416" t="s">
        <v>808</v>
      </c>
      <c r="G2" s="416" t="s">
        <v>836</v>
      </c>
      <c r="H2" s="416" t="s">
        <v>839</v>
      </c>
      <c r="I2" s="416" t="s">
        <v>839</v>
      </c>
      <c r="J2" s="416" t="s">
        <v>807</v>
      </c>
      <c r="K2" s="416" t="s">
        <v>807</v>
      </c>
      <c r="L2" s="327" t="s">
        <v>854</v>
      </c>
      <c r="M2" s="327" t="s">
        <v>804</v>
      </c>
      <c r="O2" s="415" t="s">
        <v>809</v>
      </c>
      <c r="P2" s="415" t="s">
        <v>810</v>
      </c>
    </row>
    <row r="3" spans="1:26" x14ac:dyDescent="0.25">
      <c r="A3" s="414"/>
      <c r="B3" s="414"/>
      <c r="C3" s="417"/>
      <c r="D3" s="414"/>
      <c r="E3" s="414"/>
      <c r="F3" s="417"/>
      <c r="G3" s="417"/>
      <c r="H3" s="417"/>
      <c r="I3" s="417"/>
      <c r="J3" s="417"/>
      <c r="K3" s="417"/>
      <c r="L3" s="329">
        <v>0.15</v>
      </c>
      <c r="M3" s="329">
        <v>0.85</v>
      </c>
      <c r="O3" s="415"/>
      <c r="P3" s="415"/>
    </row>
    <row r="4" spans="1:26" x14ac:dyDescent="0.25">
      <c r="A4" s="414"/>
      <c r="B4" s="414"/>
      <c r="C4" s="417"/>
      <c r="D4" s="414"/>
      <c r="E4" s="414"/>
      <c r="F4" s="417"/>
      <c r="G4" s="417"/>
      <c r="H4" s="417"/>
      <c r="I4" s="417"/>
      <c r="J4" s="417"/>
      <c r="K4" s="417"/>
      <c r="L4" s="341" t="str">
        <f ca="1">IFERROR(_xlfn.NORM.INV(1-L3,$O$20,$P$20),"")</f>
        <v/>
      </c>
      <c r="M4" s="341" t="str">
        <f ca="1">IFERROR(_xlfn.NORM.INV(1-M3,$O$20,$P$20),"")</f>
        <v/>
      </c>
      <c r="O4" s="415"/>
      <c r="P4" s="415"/>
    </row>
    <row r="5" spans="1:26" x14ac:dyDescent="0.2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2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2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16" t="s">
        <v>848</v>
      </c>
      <c r="P7" s="416" t="s">
        <v>811</v>
      </c>
      <c r="Q7" s="416" t="s">
        <v>812</v>
      </c>
    </row>
    <row r="8" spans="1:26" ht="15" customHeight="1" x14ac:dyDescent="0.25">
      <c r="A8" s="334">
        <v>4</v>
      </c>
      <c r="B8" s="332"/>
      <c r="C8" s="239"/>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17"/>
      <c r="P8" s="417"/>
      <c r="Q8" s="417"/>
    </row>
    <row r="9" spans="1:26" x14ac:dyDescent="0.25">
      <c r="A9" s="334">
        <v>5</v>
      </c>
      <c r="B9" s="332"/>
      <c r="C9" s="239"/>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18"/>
      <c r="P9" s="418"/>
      <c r="Q9" s="418"/>
    </row>
    <row r="10" spans="1:26" x14ac:dyDescent="0.25">
      <c r="A10" s="334">
        <v>6</v>
      </c>
      <c r="B10" s="332"/>
      <c r="C10" s="239"/>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25">
      <c r="A11" s="334">
        <v>7</v>
      </c>
      <c r="B11" s="332"/>
      <c r="C11" s="239"/>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25">
      <c r="A12" s="334">
        <v>8</v>
      </c>
      <c r="B12" s="332"/>
      <c r="C12" s="239"/>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16" t="s">
        <v>815</v>
      </c>
      <c r="P12" s="416" t="s">
        <v>816</v>
      </c>
    </row>
    <row r="13" spans="1:26" x14ac:dyDescent="0.25">
      <c r="A13" s="334">
        <v>9</v>
      </c>
      <c r="B13" s="332"/>
      <c r="C13" s="239"/>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17"/>
      <c r="P13" s="417"/>
    </row>
    <row r="14" spans="1:26" x14ac:dyDescent="0.25">
      <c r="A14" s="334">
        <v>10</v>
      </c>
      <c r="B14" s="332"/>
      <c r="C14" s="239"/>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18"/>
      <c r="P14" s="418"/>
    </row>
    <row r="15" spans="1:26" x14ac:dyDescent="0.25">
      <c r="A15" s="334">
        <v>11</v>
      </c>
      <c r="B15" s="332"/>
      <c r="C15" s="239"/>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25">
      <c r="A16" s="334">
        <v>12</v>
      </c>
      <c r="B16" s="332"/>
      <c r="C16" s="239"/>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25">
      <c r="A17" s="334">
        <v>13</v>
      </c>
      <c r="B17" s="332"/>
      <c r="C17" s="239"/>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16" t="s">
        <v>814</v>
      </c>
      <c r="P17" s="416" t="s">
        <v>813</v>
      </c>
    </row>
    <row r="18" spans="1:16" x14ac:dyDescent="0.25">
      <c r="A18" s="334">
        <v>14</v>
      </c>
      <c r="B18" s="332"/>
      <c r="C18" s="239"/>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17"/>
      <c r="P18" s="417"/>
    </row>
    <row r="19" spans="1:16" x14ac:dyDescent="0.25">
      <c r="A19" s="334">
        <v>15</v>
      </c>
      <c r="B19" s="332"/>
      <c r="C19" s="239"/>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18"/>
      <c r="P19" s="418"/>
    </row>
    <row r="20" spans="1:16" x14ac:dyDescent="0.25">
      <c r="A20" s="334">
        <v>16</v>
      </c>
      <c r="B20" s="332"/>
      <c r="C20" s="239"/>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25">
      <c r="A21" s="334">
        <v>17</v>
      </c>
      <c r="B21" s="332"/>
      <c r="C21" s="239"/>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25">
      <c r="A22" s="334">
        <v>18</v>
      </c>
      <c r="B22" s="332"/>
      <c r="C22" s="239"/>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25">
      <c r="A23" s="334">
        <v>19</v>
      </c>
      <c r="B23" s="332"/>
      <c r="C23" s="239"/>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25">
      <c r="A24" s="334">
        <v>20</v>
      </c>
      <c r="B24" s="332"/>
      <c r="C24" s="239"/>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25">
      <c r="A25" s="334">
        <v>21</v>
      </c>
      <c r="B25" s="332"/>
      <c r="C25" s="239"/>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25">
      <c r="A26" s="334">
        <v>22</v>
      </c>
      <c r="B26" s="332"/>
      <c r="C26" s="239"/>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25">
      <c r="A27" s="334">
        <v>23</v>
      </c>
      <c r="B27" s="332"/>
      <c r="C27" s="239"/>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25">
      <c r="A28" s="334">
        <v>24</v>
      </c>
      <c r="B28" s="332"/>
      <c r="C28" s="239"/>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25">
      <c r="A29" s="334">
        <v>25</v>
      </c>
      <c r="B29" s="332"/>
      <c r="C29" s="239"/>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25">
      <c r="A30" s="334">
        <v>26</v>
      </c>
      <c r="B30" s="332"/>
      <c r="C30" s="239"/>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25">
      <c r="A31" s="334">
        <v>27</v>
      </c>
      <c r="B31" s="332"/>
      <c r="C31" s="239"/>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25">
      <c r="A32" s="334">
        <v>28</v>
      </c>
      <c r="B32" s="332"/>
      <c r="C32" s="239"/>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25">
      <c r="A33" s="334">
        <v>29</v>
      </c>
      <c r="B33" s="332"/>
      <c r="C33" s="239"/>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25">
      <c r="A34" s="334">
        <v>30</v>
      </c>
      <c r="B34" s="332"/>
      <c r="C34" s="239"/>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25">
      <c r="A35" s="334">
        <v>31</v>
      </c>
      <c r="B35" s="332"/>
      <c r="C35" s="239"/>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25">
      <c r="A36" s="334">
        <v>32</v>
      </c>
      <c r="B36" s="332"/>
      <c r="C36" s="239"/>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25">
      <c r="A37" s="334">
        <v>33</v>
      </c>
      <c r="B37" s="332"/>
      <c r="C37" s="239"/>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25">
      <c r="A38" s="334">
        <v>34</v>
      </c>
      <c r="B38" s="332"/>
      <c r="C38" s="239"/>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25">
      <c r="A39" s="334">
        <v>35</v>
      </c>
      <c r="B39" s="332"/>
      <c r="C39" s="239"/>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25">
      <c r="A40" s="334">
        <v>36</v>
      </c>
      <c r="B40" s="332"/>
      <c r="C40" s="239"/>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25">
      <c r="A41" s="334">
        <v>37</v>
      </c>
      <c r="B41" s="332"/>
      <c r="C41" s="239"/>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25">
      <c r="A42" s="334">
        <v>38</v>
      </c>
      <c r="B42" s="332"/>
      <c r="C42" s="239"/>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25">
      <c r="A43" s="334">
        <v>39</v>
      </c>
      <c r="B43" s="332"/>
      <c r="C43" s="239"/>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25">
      <c r="A44" s="334">
        <v>40</v>
      </c>
      <c r="B44" s="332"/>
      <c r="C44" s="239"/>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25">
      <c r="A45" s="334">
        <v>41</v>
      </c>
      <c r="B45" s="332"/>
      <c r="C45" s="239"/>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25">
      <c r="A46" s="334">
        <v>42</v>
      </c>
      <c r="B46" s="332"/>
      <c r="C46" s="239"/>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25">
      <c r="A47" s="334">
        <v>43</v>
      </c>
      <c r="B47" s="332"/>
      <c r="C47" s="239"/>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25">
      <c r="A48" s="334">
        <v>44</v>
      </c>
      <c r="B48" s="332"/>
      <c r="C48" s="239"/>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25">
      <c r="A49" s="334">
        <v>45</v>
      </c>
      <c r="B49" s="332"/>
      <c r="C49" s="239"/>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25">
      <c r="A50" s="334">
        <v>46</v>
      </c>
      <c r="B50" s="332"/>
      <c r="C50" s="239"/>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25">
      <c r="A51" s="334">
        <v>47</v>
      </c>
      <c r="B51" s="332"/>
      <c r="C51" s="239"/>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25">
      <c r="A52" s="334">
        <v>48</v>
      </c>
      <c r="B52" s="332"/>
      <c r="C52" s="239"/>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25">
      <c r="A53" s="334">
        <v>49</v>
      </c>
      <c r="B53" s="332"/>
      <c r="C53" s="239"/>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25">
      <c r="A54" s="334">
        <v>50</v>
      </c>
      <c r="B54" s="332"/>
      <c r="C54" s="239"/>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25">
      <c r="A55" s="334">
        <v>51</v>
      </c>
      <c r="B55" s="332"/>
      <c r="C55" s="239"/>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25">
      <c r="A56" s="345">
        <v>52</v>
      </c>
      <c r="B56" s="346"/>
      <c r="C56" s="373"/>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25">
      <c r="A57" s="335" t="s">
        <v>853</v>
      </c>
      <c r="B57" s="1"/>
      <c r="C57" s="1"/>
      <c r="J57" s="325"/>
      <c r="K57" s="325"/>
      <c r="L57" s="368" t="s">
        <v>867</v>
      </c>
    </row>
    <row r="58" spans="1:13" x14ac:dyDescent="0.25">
      <c r="B58" s="1"/>
      <c r="C58" s="1"/>
      <c r="J58" s="325"/>
      <c r="K58" s="325"/>
      <c r="L58" s="325"/>
    </row>
    <row r="59" spans="1:13" x14ac:dyDescent="0.25">
      <c r="B59" s="1"/>
      <c r="C59" s="1"/>
      <c r="L59" s="325"/>
    </row>
    <row r="78" spans="1:11" x14ac:dyDescent="0.25">
      <c r="A78" s="2"/>
      <c r="B78" s="19" t="str">
        <f>CONCATENATE("Version ",'Change Log'!$B$3," – © 2015-",YEAR('Change Log'!$A$3),", William W. Davis, MSPM, PMP")</f>
        <v>Version 4.3 – © 2015-2020, William W. Davis, MSPM, PMP</v>
      </c>
      <c r="C78" s="19"/>
      <c r="D78" s="5"/>
      <c r="E78" s="5"/>
      <c r="F78" s="5"/>
      <c r="G78" s="5"/>
    </row>
    <row r="79" spans="1:11" x14ac:dyDescent="0.25">
      <c r="A79" s="2"/>
      <c r="B79" s="375" t="s">
        <v>140</v>
      </c>
      <c r="C79" s="375"/>
      <c r="D79" s="375"/>
      <c r="E79" s="375"/>
      <c r="F79" s="375"/>
      <c r="G79" s="375"/>
      <c r="H79" s="375"/>
      <c r="I79" s="375"/>
      <c r="J79" s="375"/>
      <c r="K79" s="375"/>
    </row>
    <row r="80" spans="1:11" x14ac:dyDescent="0.25">
      <c r="A80" s="2"/>
      <c r="B80" s="375" t="s">
        <v>141</v>
      </c>
      <c r="C80" s="375"/>
      <c r="D80" s="375"/>
      <c r="E80" s="375"/>
      <c r="F80" s="375"/>
      <c r="G80" s="375"/>
      <c r="H80" s="354"/>
      <c r="I80" s="354"/>
    </row>
    <row r="81" spans="1:12" x14ac:dyDescent="0.25">
      <c r="A81" s="2"/>
      <c r="B81" s="375" t="s">
        <v>94</v>
      </c>
      <c r="C81" s="375"/>
      <c r="D81" s="375"/>
      <c r="E81" s="375"/>
      <c r="F81" s="354"/>
      <c r="G81" s="354"/>
    </row>
    <row r="82" spans="1:12" x14ac:dyDescent="0.25">
      <c r="A82" s="2"/>
      <c r="B82" s="375" t="s">
        <v>220</v>
      </c>
      <c r="C82" s="375"/>
      <c r="D82" s="375"/>
      <c r="E82" s="375"/>
      <c r="F82" s="375"/>
      <c r="G82" s="375"/>
      <c r="H82" s="354"/>
      <c r="I82" s="354"/>
    </row>
    <row r="83" spans="1:12" x14ac:dyDescent="0.25">
      <c r="A83" s="2"/>
      <c r="B83" s="375" t="s">
        <v>851</v>
      </c>
      <c r="C83" s="375"/>
      <c r="D83" s="375"/>
      <c r="E83" s="375"/>
      <c r="F83" s="375"/>
      <c r="G83" s="375"/>
      <c r="H83" s="375"/>
      <c r="I83" s="375"/>
      <c r="J83" s="375"/>
      <c r="K83" s="375"/>
    </row>
    <row r="84" spans="1:12" x14ac:dyDescent="0.25">
      <c r="A84" s="2"/>
      <c r="B84" s="155" t="s">
        <v>215</v>
      </c>
      <c r="C84" s="155"/>
      <c r="D84" s="5"/>
      <c r="E84" s="5"/>
      <c r="F84" s="5"/>
      <c r="G84" s="5"/>
    </row>
    <row r="85" spans="1:12" x14ac:dyDescent="0.25">
      <c r="A85" s="2"/>
      <c r="B85" s="155" t="s">
        <v>92</v>
      </c>
      <c r="C85" s="155"/>
      <c r="D85" s="5"/>
      <c r="E85" s="5"/>
      <c r="F85" s="5"/>
      <c r="G85" s="5"/>
    </row>
    <row r="86" spans="1:12" x14ac:dyDescent="0.25">
      <c r="A86" s="19"/>
      <c r="B86" s="155" t="s">
        <v>214</v>
      </c>
      <c r="C86" s="155"/>
      <c r="D86" s="5"/>
      <c r="E86" s="5"/>
      <c r="F86" s="5"/>
      <c r="G86" s="5"/>
    </row>
    <row r="87" spans="1:12" x14ac:dyDescent="0.25">
      <c r="A87" s="19"/>
      <c r="B87" s="155" t="s">
        <v>216</v>
      </c>
      <c r="C87" s="155"/>
      <c r="D87" s="5"/>
      <c r="E87" s="5"/>
      <c r="F87" s="5"/>
      <c r="G87" s="5"/>
    </row>
    <row r="88" spans="1:12" x14ac:dyDescent="0.25">
      <c r="A88" s="19"/>
      <c r="B88" s="155" t="s">
        <v>761</v>
      </c>
      <c r="C88" s="155"/>
      <c r="D88" s="5"/>
      <c r="E88" s="5"/>
      <c r="F88" s="5"/>
      <c r="G88" s="5"/>
    </row>
    <row r="89" spans="1:12" x14ac:dyDescent="0.25">
      <c r="A89" s="19"/>
      <c r="B89" s="155" t="s">
        <v>762</v>
      </c>
      <c r="C89" s="155"/>
      <c r="D89" s="5"/>
      <c r="E89" s="5"/>
      <c r="F89" s="5"/>
      <c r="G89" s="5"/>
    </row>
    <row r="90" spans="1:12" x14ac:dyDescent="0.25">
      <c r="A90" s="2"/>
      <c r="B90" s="155"/>
      <c r="C90" s="155"/>
      <c r="D90" s="5"/>
      <c r="E90" s="5"/>
      <c r="F90" s="5"/>
      <c r="G90" s="5"/>
    </row>
    <row r="91" spans="1:12" x14ac:dyDescent="0.25">
      <c r="A91" s="2"/>
      <c r="B91" s="155" t="s">
        <v>763</v>
      </c>
      <c r="C91" s="155"/>
      <c r="D91" s="5"/>
      <c r="E91" s="5"/>
      <c r="F91" s="5"/>
      <c r="G91" s="5"/>
    </row>
    <row r="92" spans="1:12" x14ac:dyDescent="0.25">
      <c r="A92" s="2"/>
      <c r="B92" s="155" t="s">
        <v>91</v>
      </c>
      <c r="C92" s="155"/>
      <c r="D92" s="5"/>
      <c r="E92" s="5"/>
      <c r="F92" s="5"/>
      <c r="G92" s="5"/>
    </row>
    <row r="93" spans="1:12" x14ac:dyDescent="0.25">
      <c r="A93" s="1"/>
      <c r="B93" s="394" t="s">
        <v>768</v>
      </c>
      <c r="C93" s="394"/>
      <c r="D93" s="394"/>
      <c r="E93" s="394"/>
      <c r="F93" s="394"/>
      <c r="G93" s="394"/>
      <c r="H93" s="394"/>
      <c r="I93" s="372"/>
      <c r="J93" s="269"/>
      <c r="K93" s="269"/>
      <c r="L93" s="269"/>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VLookups!$B$52:$B$59</xm:f>
          </x14:formula1>
          <xm:sqref>C8:C56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73"/>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796</v>
      </c>
    </row>
    <row r="3" spans="1:17" x14ac:dyDescent="0.25">
      <c r="A3" s="56" t="s">
        <v>39</v>
      </c>
      <c r="B3" s="57" t="s">
        <v>40</v>
      </c>
      <c r="C3" s="58" t="s">
        <v>51</v>
      </c>
      <c r="D3" s="58" t="s">
        <v>6</v>
      </c>
      <c r="E3" s="58" t="s">
        <v>52</v>
      </c>
    </row>
    <row r="4" spans="1:17" x14ac:dyDescent="0.25">
      <c r="A4" s="309" t="s">
        <v>13</v>
      </c>
      <c r="B4" s="219">
        <v>7.0710678118654752E-2</v>
      </c>
      <c r="C4" s="59">
        <v>1</v>
      </c>
      <c r="D4" s="59">
        <v>98</v>
      </c>
      <c r="E4" s="59">
        <v>1</v>
      </c>
    </row>
    <row r="5" spans="1:17" x14ac:dyDescent="0.25">
      <c r="A5" s="309" t="s">
        <v>797</v>
      </c>
      <c r="B5" s="219">
        <v>0.1</v>
      </c>
      <c r="C5" s="59">
        <v>2</v>
      </c>
      <c r="D5" s="59">
        <v>96</v>
      </c>
      <c r="E5" s="59">
        <v>2</v>
      </c>
      <c r="G5" s="308"/>
      <c r="H5" s="313" t="s">
        <v>61</v>
      </c>
      <c r="I5" s="60"/>
      <c r="J5" s="60"/>
      <c r="K5" s="60"/>
      <c r="L5" s="60"/>
      <c r="M5" s="60"/>
      <c r="N5" s="60"/>
      <c r="O5" s="60"/>
      <c r="P5" s="320"/>
      <c r="Q5" s="314"/>
    </row>
    <row r="6" spans="1:17" x14ac:dyDescent="0.25">
      <c r="A6" s="309" t="s">
        <v>0</v>
      </c>
      <c r="B6" s="219">
        <v>0.1414213562373095</v>
      </c>
      <c r="C6" s="59">
        <v>4</v>
      </c>
      <c r="D6" s="59">
        <v>92</v>
      </c>
      <c r="E6" s="59">
        <v>4</v>
      </c>
      <c r="G6" s="219"/>
      <c r="H6" s="315" t="s">
        <v>62</v>
      </c>
      <c r="I6" s="312"/>
      <c r="J6" s="312"/>
      <c r="K6" s="312"/>
      <c r="L6" s="312"/>
      <c r="M6" s="312"/>
      <c r="N6" s="312"/>
      <c r="O6" s="312"/>
      <c r="P6" s="319"/>
      <c r="Q6" s="316"/>
    </row>
    <row r="7" spans="1:17" x14ac:dyDescent="0.25">
      <c r="A7" s="309" t="s">
        <v>3</v>
      </c>
      <c r="B7" s="219">
        <v>0.17320508075688773</v>
      </c>
      <c r="C7" s="59">
        <v>6</v>
      </c>
      <c r="D7" s="59">
        <v>88</v>
      </c>
      <c r="E7" s="59">
        <v>6</v>
      </c>
      <c r="G7" s="59"/>
      <c r="H7" s="317" t="s">
        <v>800</v>
      </c>
      <c r="I7" s="61"/>
      <c r="J7" s="61"/>
      <c r="K7" s="61"/>
      <c r="L7" s="61"/>
      <c r="M7" s="61"/>
      <c r="N7" s="61"/>
      <c r="O7" s="61"/>
      <c r="P7" s="321"/>
      <c r="Q7" s="318"/>
    </row>
    <row r="8" spans="1:17" x14ac:dyDescent="0.25">
      <c r="A8" s="309" t="s">
        <v>1</v>
      </c>
      <c r="B8" s="219">
        <v>0.2</v>
      </c>
      <c r="C8" s="59">
        <v>8</v>
      </c>
      <c r="D8" s="59">
        <v>84</v>
      </c>
      <c r="E8" s="59">
        <v>8</v>
      </c>
    </row>
    <row r="9" spans="1:17" x14ac:dyDescent="0.25">
      <c r="A9" s="309" t="s">
        <v>4</v>
      </c>
      <c r="B9" s="219">
        <v>0.23452078799117146</v>
      </c>
      <c r="C9" s="59">
        <v>11</v>
      </c>
      <c r="D9" s="59">
        <v>78</v>
      </c>
      <c r="E9" s="59">
        <v>11</v>
      </c>
      <c r="G9" s="220" t="s">
        <v>217</v>
      </c>
    </row>
    <row r="10" spans="1:17" x14ac:dyDescent="0.25">
      <c r="A10" s="309" t="s">
        <v>2</v>
      </c>
      <c r="B10" s="219">
        <v>0.27386127875258304</v>
      </c>
      <c r="C10" s="59">
        <v>15</v>
      </c>
      <c r="D10" s="59">
        <v>70</v>
      </c>
      <c r="E10" s="59">
        <v>15</v>
      </c>
      <c r="G10" s="220" t="s">
        <v>218</v>
      </c>
    </row>
    <row r="11" spans="1:17" x14ac:dyDescent="0.25">
      <c r="A11" s="309" t="s">
        <v>798</v>
      </c>
      <c r="B11" s="219">
        <v>0.31622776601683794</v>
      </c>
      <c r="C11" s="59">
        <v>20</v>
      </c>
      <c r="D11" s="59">
        <v>60</v>
      </c>
      <c r="E11" s="59">
        <v>20</v>
      </c>
      <c r="G11" s="220" t="s">
        <v>219</v>
      </c>
    </row>
    <row r="12" spans="1:17" x14ac:dyDescent="0.25">
      <c r="A12" s="309" t="s">
        <v>799</v>
      </c>
      <c r="B12" s="219">
        <v>0.35355339059327379</v>
      </c>
      <c r="C12" s="59">
        <v>25</v>
      </c>
      <c r="D12" s="59">
        <v>50</v>
      </c>
      <c r="E12" s="59">
        <v>25</v>
      </c>
    </row>
    <row r="13" spans="1:17" x14ac:dyDescent="0.25">
      <c r="A13" s="309" t="s">
        <v>14</v>
      </c>
      <c r="B13" s="219">
        <v>0.40620192023179802</v>
      </c>
      <c r="C13" s="59">
        <v>33</v>
      </c>
      <c r="D13" s="59">
        <v>34</v>
      </c>
      <c r="E13" s="59">
        <v>33</v>
      </c>
    </row>
    <row r="16" spans="1:17" x14ac:dyDescent="0.25">
      <c r="A16" s="419" t="s">
        <v>878</v>
      </c>
      <c r="B16" s="310">
        <v>-0.05</v>
      </c>
    </row>
    <row r="17" spans="1:2" x14ac:dyDescent="0.25">
      <c r="A17" s="420"/>
      <c r="B17" s="310">
        <v>-0.1</v>
      </c>
    </row>
    <row r="18" spans="1:2" x14ac:dyDescent="0.25">
      <c r="A18" s="420"/>
      <c r="B18" s="310">
        <v>-0.15</v>
      </c>
    </row>
    <row r="19" spans="1:2" x14ac:dyDescent="0.25">
      <c r="A19" s="420"/>
      <c r="B19" s="310">
        <v>-0.2</v>
      </c>
    </row>
    <row r="20" spans="1:2" x14ac:dyDescent="0.25">
      <c r="A20" s="420"/>
      <c r="B20" s="310">
        <v>-0.25</v>
      </c>
    </row>
    <row r="21" spans="1:2" x14ac:dyDescent="0.25">
      <c r="A21" s="420"/>
      <c r="B21" s="310">
        <v>-0.3</v>
      </c>
    </row>
    <row r="22" spans="1:2" x14ac:dyDescent="0.25">
      <c r="A22" s="420"/>
      <c r="B22" s="310">
        <v>-0.35</v>
      </c>
    </row>
    <row r="23" spans="1:2" x14ac:dyDescent="0.25">
      <c r="A23" s="420"/>
      <c r="B23" s="310">
        <v>-0.4</v>
      </c>
    </row>
    <row r="24" spans="1:2" x14ac:dyDescent="0.25">
      <c r="A24" s="420"/>
      <c r="B24" s="310">
        <v>-0.5</v>
      </c>
    </row>
    <row r="25" spans="1:2" x14ac:dyDescent="0.25">
      <c r="A25" s="420"/>
      <c r="B25" s="310">
        <v>-0.6</v>
      </c>
    </row>
    <row r="26" spans="1:2" x14ac:dyDescent="0.25">
      <c r="A26" s="421"/>
      <c r="B26" s="310">
        <v>-0.7</v>
      </c>
    </row>
    <row r="27" spans="1:2" x14ac:dyDescent="0.25">
      <c r="B27" s="52"/>
    </row>
    <row r="29" spans="1:2" x14ac:dyDescent="0.25">
      <c r="A29" s="422" t="s">
        <v>876</v>
      </c>
      <c r="B29" s="310">
        <v>0.1</v>
      </c>
    </row>
    <row r="30" spans="1:2" x14ac:dyDescent="0.25">
      <c r="A30" s="422"/>
      <c r="B30" s="310">
        <v>0.2</v>
      </c>
    </row>
    <row r="31" spans="1:2" x14ac:dyDescent="0.25">
      <c r="A31" s="422"/>
      <c r="B31" s="310">
        <v>0.3</v>
      </c>
    </row>
    <row r="32" spans="1:2" x14ac:dyDescent="0.25">
      <c r="A32" s="422"/>
      <c r="B32" s="310">
        <v>0.4</v>
      </c>
    </row>
    <row r="33" spans="1:21" x14ac:dyDescent="0.25">
      <c r="A33" s="422"/>
      <c r="B33" s="310">
        <v>0.5</v>
      </c>
    </row>
    <row r="34" spans="1:21" x14ac:dyDescent="0.25">
      <c r="A34" s="422"/>
      <c r="B34" s="310">
        <v>0.75</v>
      </c>
    </row>
    <row r="35" spans="1:21" x14ac:dyDescent="0.25">
      <c r="A35" s="422"/>
      <c r="B35" s="310">
        <v>1</v>
      </c>
    </row>
    <row r="36" spans="1:21" x14ac:dyDescent="0.25">
      <c r="A36" s="422"/>
      <c r="B36" s="310">
        <v>1.25</v>
      </c>
    </row>
    <row r="37" spans="1:21" x14ac:dyDescent="0.25">
      <c r="A37" s="422"/>
      <c r="B37" s="310">
        <v>1.5</v>
      </c>
    </row>
    <row r="38" spans="1:21" x14ac:dyDescent="0.25">
      <c r="A38" s="422"/>
      <c r="B38" s="310">
        <v>1.75</v>
      </c>
    </row>
    <row r="39" spans="1:21" x14ac:dyDescent="0.25">
      <c r="A39" s="422"/>
      <c r="B39" s="310">
        <v>2</v>
      </c>
    </row>
    <row r="42" spans="1:21" x14ac:dyDescent="0.25">
      <c r="A42" s="83" t="s">
        <v>87</v>
      </c>
      <c r="B42" s="82"/>
    </row>
    <row r="43" spans="1:21" x14ac:dyDescent="0.25">
      <c r="A43" s="309" t="s">
        <v>76</v>
      </c>
      <c r="B43" s="6" t="b">
        <f>FALSE</f>
        <v>0</v>
      </c>
      <c r="C43" s="66" t="s">
        <v>84</v>
      </c>
      <c r="D43" s="80"/>
      <c r="E43" s="80"/>
      <c r="F43" s="80"/>
      <c r="G43" s="80"/>
      <c r="H43" s="80"/>
      <c r="I43" s="80"/>
      <c r="J43" s="80"/>
      <c r="K43" s="80"/>
      <c r="L43" s="363" t="s">
        <v>866</v>
      </c>
      <c r="M43" s="80"/>
      <c r="N43" s="80"/>
      <c r="O43" s="80"/>
      <c r="P43" s="80"/>
      <c r="Q43" s="80"/>
      <c r="R43" s="80"/>
      <c r="S43" s="80"/>
      <c r="T43" s="80"/>
      <c r="U43" s="81"/>
    </row>
    <row r="44" spans="1:21" x14ac:dyDescent="0.25">
      <c r="A44" s="309" t="s">
        <v>75</v>
      </c>
      <c r="B44" s="6" t="b">
        <f>TRUE</f>
        <v>1</v>
      </c>
      <c r="C44" s="66" t="s">
        <v>103</v>
      </c>
      <c r="D44" s="80"/>
      <c r="E44" s="80"/>
      <c r="F44" s="80"/>
      <c r="G44" s="80"/>
      <c r="H44" s="80"/>
      <c r="I44" s="80"/>
      <c r="J44" s="80"/>
      <c r="K44" s="80"/>
      <c r="L44" s="363" t="s">
        <v>863</v>
      </c>
      <c r="M44" s="80"/>
      <c r="N44" s="80"/>
      <c r="O44" s="80"/>
      <c r="P44" s="80"/>
      <c r="Q44" s="80"/>
      <c r="R44" s="80"/>
      <c r="S44" s="80"/>
      <c r="T44" s="80"/>
      <c r="U44" s="81"/>
    </row>
    <row r="47" spans="1:21" x14ac:dyDescent="0.25">
      <c r="A47" s="83" t="s">
        <v>86</v>
      </c>
      <c r="B47" s="82"/>
    </row>
    <row r="48" spans="1:21" x14ac:dyDescent="0.25">
      <c r="A48" s="309" t="s">
        <v>78</v>
      </c>
      <c r="B48" s="6" t="b">
        <f>TRUE</f>
        <v>1</v>
      </c>
    </row>
    <row r="49" spans="1:2" x14ac:dyDescent="0.25">
      <c r="A49" s="309" t="s">
        <v>79</v>
      </c>
      <c r="B49" s="6" t="b">
        <f>FALSE</f>
        <v>0</v>
      </c>
    </row>
    <row r="50" spans="1:2" x14ac:dyDescent="0.25">
      <c r="A50" s="368" t="s">
        <v>867</v>
      </c>
    </row>
    <row r="51" spans="1:2" x14ac:dyDescent="0.25">
      <c r="A51" s="368"/>
    </row>
    <row r="52" spans="1:2" x14ac:dyDescent="0.25">
      <c r="A52" s="424" t="s">
        <v>877</v>
      </c>
      <c r="B52" s="310">
        <v>0</v>
      </c>
    </row>
    <row r="53" spans="1:2" x14ac:dyDescent="0.25">
      <c r="A53" s="425"/>
      <c r="B53" s="310">
        <v>0.2</v>
      </c>
    </row>
    <row r="54" spans="1:2" x14ac:dyDescent="0.25">
      <c r="A54" s="425"/>
      <c r="B54" s="310">
        <v>0.3</v>
      </c>
    </row>
    <row r="55" spans="1:2" x14ac:dyDescent="0.25">
      <c r="A55" s="425"/>
      <c r="B55" s="310">
        <v>0.4</v>
      </c>
    </row>
    <row r="56" spans="1:2" x14ac:dyDescent="0.25">
      <c r="A56" s="425"/>
      <c r="B56" s="310">
        <v>0.5</v>
      </c>
    </row>
    <row r="57" spans="1:2" x14ac:dyDescent="0.25">
      <c r="A57" s="425"/>
      <c r="B57" s="310">
        <v>0.6</v>
      </c>
    </row>
    <row r="58" spans="1:2" x14ac:dyDescent="0.25">
      <c r="A58" s="425"/>
      <c r="B58" s="310">
        <v>0.7</v>
      </c>
    </row>
    <row r="59" spans="1:2" x14ac:dyDescent="0.25">
      <c r="A59" s="426"/>
      <c r="B59" s="310">
        <v>0.8</v>
      </c>
    </row>
    <row r="60" spans="1:2" x14ac:dyDescent="0.25">
      <c r="A60" s="368"/>
    </row>
    <row r="61" spans="1:2" x14ac:dyDescent="0.25">
      <c r="A61" s="368"/>
    </row>
    <row r="62" spans="1:2" x14ac:dyDescent="0.25">
      <c r="A62" s="157" t="str">
        <f>CONCATENATE("Version ",'Change Log'!$B$3," – © 2015-",YEAR('Change Log'!$A$3),", William W. Davis, MSPM, PMP")</f>
        <v>Version 4.3 – © 2015-2020, William W. Davis, MSPM, PMP</v>
      </c>
    </row>
    <row r="64" spans="1:2" x14ac:dyDescent="0.25">
      <c r="A64" s="156" t="s">
        <v>215</v>
      </c>
    </row>
    <row r="65" spans="1:5" x14ac:dyDescent="0.25">
      <c r="A65" s="156" t="s">
        <v>92</v>
      </c>
    </row>
    <row r="66" spans="1:5" x14ac:dyDescent="0.25">
      <c r="A66" s="156" t="s">
        <v>214</v>
      </c>
    </row>
    <row r="67" spans="1:5" x14ac:dyDescent="0.25">
      <c r="A67" s="156" t="s">
        <v>216</v>
      </c>
    </row>
    <row r="68" spans="1:5" x14ac:dyDescent="0.25">
      <c r="A68" s="156" t="s">
        <v>761</v>
      </c>
    </row>
    <row r="69" spans="1:5" x14ac:dyDescent="0.25">
      <c r="A69" s="156" t="s">
        <v>762</v>
      </c>
    </row>
    <row r="70" spans="1:5" x14ac:dyDescent="0.25">
      <c r="A70" s="156"/>
    </row>
    <row r="71" spans="1:5" x14ac:dyDescent="0.25">
      <c r="A71" s="156" t="s">
        <v>763</v>
      </c>
    </row>
    <row r="72" spans="1:5" x14ac:dyDescent="0.25">
      <c r="A72" s="156" t="s">
        <v>91</v>
      </c>
    </row>
    <row r="73" spans="1:5" x14ac:dyDescent="0.25">
      <c r="A73" s="423" t="s">
        <v>768</v>
      </c>
      <c r="B73" s="423"/>
      <c r="C73" s="423"/>
      <c r="D73" s="423"/>
      <c r="E73" s="423"/>
    </row>
  </sheetData>
  <mergeCells count="4">
    <mergeCell ref="A16:A26"/>
    <mergeCell ref="A29:A39"/>
    <mergeCell ref="A73:E73"/>
    <mergeCell ref="A52:A59"/>
  </mergeCells>
  <hyperlinks>
    <hyperlink ref="A73"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7" t="s">
        <v>70</v>
      </c>
      <c r="C3" s="427"/>
      <c r="D3" s="427"/>
      <c r="E3" s="5"/>
      <c r="F3" s="5"/>
      <c r="G3" s="427" t="s">
        <v>66</v>
      </c>
      <c r="H3" s="427"/>
      <c r="I3" s="427"/>
      <c r="J3" s="5"/>
      <c r="K3" s="5"/>
      <c r="L3" s="427" t="s">
        <v>71</v>
      </c>
      <c r="M3" s="427"/>
      <c r="N3" s="427"/>
      <c r="O3" s="5"/>
      <c r="P3" s="5"/>
      <c r="Q3" s="5"/>
    </row>
    <row r="4" spans="1:17" x14ac:dyDescent="0.25">
      <c r="A4" s="5"/>
      <c r="B4" s="5"/>
      <c r="C4" s="63" t="s">
        <v>801</v>
      </c>
      <c r="D4" s="21">
        <f>_xlfn.STDEV.P(B13:D112)</f>
        <v>8.4852813742385695</v>
      </c>
      <c r="E4" s="5"/>
      <c r="F4" s="5"/>
      <c r="G4" s="5"/>
      <c r="H4" s="63" t="s">
        <v>801</v>
      </c>
      <c r="I4" s="21">
        <f>_xlfn.STDEV.P(G13:I112)</f>
        <v>24</v>
      </c>
      <c r="J4" s="5"/>
      <c r="K4" s="5"/>
      <c r="L4" s="5"/>
      <c r="M4" s="63" t="s">
        <v>801</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2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25">
      <c r="A11" s="62"/>
      <c r="B11" s="428" t="str">
        <f>IF(B10+C10+D10=100,"","Distribution not equal to 100")</f>
        <v/>
      </c>
      <c r="C11" s="428"/>
      <c r="D11" s="428"/>
      <c r="E11" s="5"/>
      <c r="F11" s="62"/>
      <c r="G11" s="428" t="str">
        <f>IF(G10+H10+I10=100,"","Distribution not equal to 100")</f>
        <v/>
      </c>
      <c r="H11" s="428"/>
      <c r="I11" s="428"/>
      <c r="J11" s="5"/>
      <c r="K11" s="62"/>
      <c r="L11" s="428" t="str">
        <f>IF(L10+M10+N10=100,"","Distribution not equal to 100")</f>
        <v/>
      </c>
      <c r="M11" s="428"/>
      <c r="N11" s="428"/>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368" t="s">
        <v>867</v>
      </c>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4.3 – © 2015-2020, William W. Davis, MSPM, PMP</v>
      </c>
      <c r="B114" s="5"/>
      <c r="C114" s="5"/>
      <c r="D114" s="2"/>
      <c r="E114" s="2"/>
      <c r="F114" s="5"/>
      <c r="G114" s="5"/>
      <c r="H114" s="5"/>
      <c r="I114" s="5"/>
      <c r="J114" s="2"/>
      <c r="K114" s="5"/>
      <c r="L114" s="5"/>
      <c r="M114" s="5"/>
      <c r="N114" s="5"/>
      <c r="O114" s="5"/>
      <c r="P114" s="5"/>
      <c r="Q114" s="5"/>
      <c r="R114" s="5"/>
    </row>
    <row r="115" spans="1:18" x14ac:dyDescent="0.25">
      <c r="A115" s="429" t="s">
        <v>49</v>
      </c>
      <c r="B115" s="429"/>
      <c r="C115" s="429"/>
      <c r="D115" s="429"/>
      <c r="E115" s="429"/>
      <c r="F115" s="429"/>
      <c r="G115" s="429"/>
      <c r="H115" s="5"/>
      <c r="I115" s="5"/>
      <c r="J115" s="2"/>
      <c r="K115" s="5"/>
      <c r="L115" s="5"/>
      <c r="M115" s="5"/>
      <c r="N115" s="5"/>
      <c r="O115" s="5"/>
      <c r="P115" s="5"/>
      <c r="Q115" s="5"/>
      <c r="R115" s="5"/>
    </row>
    <row r="116" spans="1:18" x14ac:dyDescent="0.25">
      <c r="A116" s="429" t="s">
        <v>141</v>
      </c>
      <c r="B116" s="429"/>
      <c r="C116" s="429"/>
      <c r="D116" s="429"/>
      <c r="E116" s="429"/>
      <c r="F116" s="429"/>
      <c r="G116" s="429"/>
      <c r="H116" s="5"/>
      <c r="I116" s="5"/>
      <c r="J116" s="2"/>
      <c r="K116" s="5"/>
      <c r="L116" s="5"/>
      <c r="M116" s="5"/>
      <c r="N116" s="5"/>
      <c r="O116" s="5"/>
      <c r="P116" s="5"/>
      <c r="Q116" s="5"/>
      <c r="R116" s="5"/>
    </row>
    <row r="117" spans="1:18" x14ac:dyDescent="0.25">
      <c r="A117" s="429" t="s">
        <v>94</v>
      </c>
      <c r="B117" s="429"/>
      <c r="C117" s="429"/>
      <c r="D117" s="429"/>
      <c r="E117" s="429"/>
      <c r="F117" s="429"/>
      <c r="G117" s="429"/>
      <c r="H117" s="5"/>
      <c r="I117" s="5"/>
      <c r="J117" s="2"/>
      <c r="K117" s="5"/>
      <c r="L117" s="5"/>
      <c r="M117" s="5"/>
      <c r="N117" s="5"/>
      <c r="O117" s="5"/>
      <c r="P117" s="5"/>
      <c r="Q117" s="5"/>
      <c r="R117" s="5"/>
    </row>
    <row r="118" spans="1:18" x14ac:dyDescent="0.25">
      <c r="A118" s="429" t="s">
        <v>220</v>
      </c>
      <c r="B118" s="429"/>
      <c r="C118" s="429"/>
      <c r="D118" s="429"/>
      <c r="E118" s="429"/>
      <c r="F118" s="429"/>
      <c r="G118" s="429"/>
      <c r="H118" s="5"/>
      <c r="I118" s="5"/>
      <c r="J118" s="2"/>
      <c r="K118" s="5"/>
      <c r="L118" s="5"/>
      <c r="M118" s="5"/>
      <c r="N118" s="5"/>
      <c r="O118" s="5"/>
      <c r="P118" s="5"/>
      <c r="Q118" s="5"/>
      <c r="R118" s="5"/>
    </row>
    <row r="119" spans="1:18" x14ac:dyDescent="0.25">
      <c r="A119" s="429" t="s">
        <v>851</v>
      </c>
      <c r="B119" s="429"/>
      <c r="C119" s="429"/>
      <c r="D119" s="429"/>
      <c r="E119" s="429"/>
      <c r="F119" s="429"/>
      <c r="G119" s="429"/>
      <c r="H119" s="429"/>
      <c r="I119" s="429"/>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23" t="s">
        <v>768</v>
      </c>
      <c r="B129" s="423"/>
      <c r="C129" s="423"/>
      <c r="D129" s="423"/>
      <c r="E129" s="423"/>
      <c r="F129" s="423"/>
      <c r="G129" s="423"/>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74" t="s">
        <v>206</v>
      </c>
      <c r="F17" s="374"/>
      <c r="G17" s="374"/>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30"/>
  <sheetViews>
    <sheetView showGridLines="0" workbookViewId="0">
      <selection activeCell="B3" sqref="B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43985</v>
      </c>
      <c r="B3" s="279" t="s">
        <v>874</v>
      </c>
      <c r="C3" s="280" t="s">
        <v>879</v>
      </c>
    </row>
    <row r="4" spans="1:3" x14ac:dyDescent="0.25">
      <c r="A4" s="278">
        <v>43984</v>
      </c>
      <c r="B4" s="279" t="s">
        <v>872</v>
      </c>
      <c r="C4" s="280" t="s">
        <v>873</v>
      </c>
    </row>
    <row r="5" spans="1:3" x14ac:dyDescent="0.25">
      <c r="A5" s="278">
        <v>43977</v>
      </c>
      <c r="B5" s="279" t="s">
        <v>870</v>
      </c>
      <c r="C5" s="280" t="s">
        <v>871</v>
      </c>
    </row>
    <row r="6" spans="1:3" x14ac:dyDescent="0.25">
      <c r="A6" s="278">
        <v>43974</v>
      </c>
      <c r="B6" s="279" t="s">
        <v>868</v>
      </c>
      <c r="C6" s="280" t="s">
        <v>869</v>
      </c>
    </row>
    <row r="7" spans="1:3" x14ac:dyDescent="0.25">
      <c r="A7" s="278">
        <v>43961</v>
      </c>
      <c r="B7" s="279" t="s">
        <v>858</v>
      </c>
      <c r="C7" s="280" t="s">
        <v>859</v>
      </c>
    </row>
    <row r="8" spans="1:3" x14ac:dyDescent="0.25">
      <c r="A8" s="278">
        <v>43947</v>
      </c>
      <c r="B8" s="279" t="s">
        <v>857</v>
      </c>
      <c r="C8" s="280" t="s">
        <v>856</v>
      </c>
    </row>
    <row r="9" spans="1:3" x14ac:dyDescent="0.25">
      <c r="A9" s="278">
        <v>43944</v>
      </c>
      <c r="B9" s="279" t="s">
        <v>852</v>
      </c>
      <c r="C9" s="280" t="s">
        <v>855</v>
      </c>
    </row>
    <row r="10" spans="1:3" x14ac:dyDescent="0.25">
      <c r="A10" s="278">
        <v>43832</v>
      </c>
      <c r="B10" s="279" t="s">
        <v>849</v>
      </c>
      <c r="C10" s="280" t="s">
        <v>850</v>
      </c>
    </row>
    <row r="11" spans="1:3" x14ac:dyDescent="0.25">
      <c r="A11" s="210">
        <v>43658</v>
      </c>
      <c r="B11" s="211" t="s">
        <v>770</v>
      </c>
      <c r="C11" s="212" t="s">
        <v>771</v>
      </c>
    </row>
    <row r="12" spans="1:3" x14ac:dyDescent="0.25">
      <c r="A12" s="210">
        <v>43655</v>
      </c>
      <c r="B12" s="211" t="s">
        <v>766</v>
      </c>
      <c r="C12" s="212" t="s">
        <v>769</v>
      </c>
    </row>
    <row r="13" spans="1:3" x14ac:dyDescent="0.25">
      <c r="A13" s="210">
        <v>43646</v>
      </c>
      <c r="B13" s="211" t="s">
        <v>246</v>
      </c>
      <c r="C13" s="212" t="s">
        <v>247</v>
      </c>
    </row>
    <row r="14" spans="1:3" x14ac:dyDescent="0.25">
      <c r="A14" s="210">
        <v>43534</v>
      </c>
      <c r="B14" s="211" t="s">
        <v>244</v>
      </c>
      <c r="C14" s="212" t="s">
        <v>245</v>
      </c>
    </row>
    <row r="15" spans="1:3" x14ac:dyDescent="0.25">
      <c r="A15" s="87">
        <v>43421</v>
      </c>
      <c r="B15" s="88" t="s">
        <v>225</v>
      </c>
      <c r="C15" s="89" t="s">
        <v>226</v>
      </c>
    </row>
    <row r="16" spans="1:3" x14ac:dyDescent="0.25">
      <c r="A16" s="87">
        <v>43365</v>
      </c>
      <c r="B16" s="88" t="s">
        <v>147</v>
      </c>
      <c r="C16" s="89" t="s">
        <v>174</v>
      </c>
    </row>
    <row r="17" spans="1:3" x14ac:dyDescent="0.25">
      <c r="A17" s="87">
        <v>42795</v>
      </c>
      <c r="B17" s="88" t="s">
        <v>108</v>
      </c>
      <c r="C17" s="89" t="s">
        <v>113</v>
      </c>
    </row>
    <row r="18" spans="1:3" x14ac:dyDescent="0.25">
      <c r="A18" s="87">
        <v>42769</v>
      </c>
      <c r="B18" s="88" t="s">
        <v>100</v>
      </c>
      <c r="C18" s="89" t="s">
        <v>101</v>
      </c>
    </row>
    <row r="19" spans="1:3" x14ac:dyDescent="0.25">
      <c r="A19" s="87">
        <v>42747</v>
      </c>
      <c r="B19" s="88" t="s">
        <v>98</v>
      </c>
      <c r="C19" s="89" t="s">
        <v>99</v>
      </c>
    </row>
    <row r="20" spans="1:3" x14ac:dyDescent="0.25">
      <c r="A20" s="87">
        <v>42738</v>
      </c>
      <c r="B20" s="88" t="s">
        <v>97</v>
      </c>
      <c r="C20" s="89" t="s">
        <v>146</v>
      </c>
    </row>
    <row r="21" spans="1:3" x14ac:dyDescent="0.25">
      <c r="A21" s="87">
        <v>42736</v>
      </c>
      <c r="B21" s="88" t="s">
        <v>60</v>
      </c>
      <c r="C21" s="89" t="s">
        <v>77</v>
      </c>
    </row>
    <row r="22" spans="1:3" x14ac:dyDescent="0.25">
      <c r="A22" s="84">
        <v>42649</v>
      </c>
      <c r="B22" s="85" t="s">
        <v>58</v>
      </c>
      <c r="C22" s="86" t="s">
        <v>59</v>
      </c>
    </row>
    <row r="23" spans="1:3" x14ac:dyDescent="0.25">
      <c r="A23" s="84">
        <v>42646</v>
      </c>
      <c r="B23" s="85" t="s">
        <v>53</v>
      </c>
      <c r="C23" s="86" t="s">
        <v>57</v>
      </c>
    </row>
    <row r="24" spans="1:3" x14ac:dyDescent="0.25">
      <c r="A24" s="84">
        <v>42634</v>
      </c>
      <c r="B24" s="85" t="s">
        <v>48</v>
      </c>
      <c r="C24" s="86" t="s">
        <v>50</v>
      </c>
    </row>
    <row r="25" spans="1:3" x14ac:dyDescent="0.25">
      <c r="A25" s="84">
        <v>42623</v>
      </c>
      <c r="B25" s="85" t="s">
        <v>31</v>
      </c>
      <c r="C25" s="86" t="s">
        <v>35</v>
      </c>
    </row>
    <row r="26" spans="1:3" x14ac:dyDescent="0.25">
      <c r="A26" s="84">
        <v>42560</v>
      </c>
      <c r="B26" s="85" t="s">
        <v>27</v>
      </c>
      <c r="C26" s="86" t="s">
        <v>28</v>
      </c>
    </row>
    <row r="27" spans="1:3" x14ac:dyDescent="0.25">
      <c r="A27" s="84">
        <v>42554</v>
      </c>
      <c r="B27" s="85" t="s">
        <v>25</v>
      </c>
      <c r="C27" s="86" t="s">
        <v>26</v>
      </c>
    </row>
    <row r="28" spans="1:3" x14ac:dyDescent="0.25">
      <c r="A28" s="84">
        <v>42286</v>
      </c>
      <c r="B28" s="85" t="s">
        <v>22</v>
      </c>
      <c r="C28" s="86" t="s">
        <v>23</v>
      </c>
    </row>
    <row r="29" spans="1:3" x14ac:dyDescent="0.25">
      <c r="A29" s="84">
        <v>42264</v>
      </c>
      <c r="B29" s="85" t="s">
        <v>20</v>
      </c>
      <c r="C29" s="86" t="s">
        <v>21</v>
      </c>
    </row>
    <row r="30" spans="1:3" x14ac:dyDescent="0.25">
      <c r="A30" s="84">
        <v>42216</v>
      </c>
      <c r="B30" s="85" t="s">
        <v>18</v>
      </c>
      <c r="C30"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W Davis</cp:lastModifiedBy>
  <dcterms:created xsi:type="dcterms:W3CDTF">2014-10-13T19:50:16Z</dcterms:created>
  <dcterms:modified xsi:type="dcterms:W3CDTF">2020-06-04T01:10:50Z</dcterms:modified>
</cp:coreProperties>
</file>