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rdip\Downloads\"/>
    </mc:Choice>
  </mc:AlternateContent>
  <bookViews>
    <workbookView xWindow="0" yWindow="0" windowWidth="20490" windowHeight="5655"/>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I151" i="1" l="1"/>
  <c r="AE151" i="1"/>
  <c r="Q151" i="1"/>
  <c r="AI74" i="1"/>
  <c r="AE74" i="1"/>
  <c r="Q74" i="1"/>
  <c r="AI67" i="1"/>
  <c r="AE67" i="1"/>
  <c r="Q67" i="1"/>
  <c r="AI62" i="1"/>
  <c r="AE62" i="1"/>
  <c r="Q62" i="1"/>
  <c r="AI142" i="1"/>
  <c r="AE142" i="1"/>
  <c r="Q142" i="1"/>
  <c r="AI40" i="1"/>
  <c r="AE40" i="1"/>
  <c r="Q40" i="1"/>
  <c r="AI35" i="1"/>
  <c r="AE35" i="1"/>
  <c r="Q35" i="1"/>
  <c r="AI137" i="1"/>
  <c r="AE137" i="1"/>
  <c r="Q137" i="1"/>
  <c r="AI66" i="1"/>
  <c r="AE66" i="1"/>
  <c r="Q66" i="1"/>
  <c r="AI91" i="1"/>
  <c r="AE91" i="1"/>
  <c r="Q91" i="1"/>
  <c r="AI20" i="1"/>
  <c r="AE20" i="1"/>
  <c r="Q20" i="1"/>
  <c r="AI24" i="1"/>
  <c r="AE24" i="1"/>
  <c r="Q24" i="1"/>
  <c r="AI2" i="1"/>
  <c r="AE2" i="1"/>
  <c r="Q2" i="1"/>
  <c r="AI52" i="1"/>
  <c r="AE52" i="1"/>
  <c r="Q52" i="1"/>
  <c r="AI83" i="1"/>
  <c r="AE83" i="1"/>
  <c r="Q83" i="1"/>
  <c r="AI147" i="1"/>
  <c r="AE147" i="1"/>
  <c r="Q147" i="1"/>
  <c r="AI97" i="1"/>
  <c r="AE97" i="1"/>
  <c r="Q97" i="1"/>
  <c r="AI16" i="1"/>
  <c r="AE16" i="1"/>
  <c r="Q16" i="1"/>
  <c r="AI22" i="1"/>
  <c r="AE22" i="1"/>
  <c r="Q22" i="1"/>
  <c r="AI89" i="1"/>
  <c r="AE89" i="1"/>
  <c r="Q89" i="1"/>
  <c r="AI41" i="1"/>
  <c r="AE41" i="1"/>
  <c r="Q41" i="1"/>
  <c r="AI126" i="1"/>
  <c r="AE126" i="1"/>
  <c r="Q126" i="1"/>
  <c r="AI57" i="1"/>
  <c r="AE57" i="1"/>
  <c r="Q57" i="1"/>
  <c r="AI14" i="1"/>
  <c r="AE14" i="1"/>
  <c r="Q14" i="1"/>
  <c r="AI81" i="1"/>
  <c r="AE81" i="1"/>
  <c r="Q81" i="1"/>
  <c r="AI105" i="1"/>
  <c r="AE105" i="1"/>
  <c r="Q105" i="1"/>
  <c r="AI8" i="1"/>
  <c r="AE8" i="1"/>
  <c r="Q8" i="1"/>
  <c r="AI94" i="1"/>
  <c r="AE94" i="1"/>
  <c r="Q94" i="1"/>
  <c r="AI114" i="1"/>
  <c r="AE114" i="1"/>
  <c r="Q114" i="1"/>
  <c r="AI65" i="1"/>
  <c r="AE65" i="1"/>
  <c r="Q65" i="1"/>
  <c r="AI101" i="1"/>
  <c r="AE101" i="1"/>
  <c r="Q101" i="1"/>
  <c r="AI59" i="1"/>
  <c r="AE59" i="1"/>
  <c r="Q59" i="1"/>
  <c r="AI85" i="1"/>
  <c r="AE85" i="1"/>
  <c r="Q85" i="1"/>
  <c r="AI63" i="1"/>
  <c r="AE63" i="1"/>
  <c r="Q63" i="1"/>
  <c r="AI115" i="1"/>
  <c r="AE115" i="1"/>
  <c r="Q115" i="1"/>
  <c r="AI71" i="1"/>
  <c r="AE71" i="1"/>
  <c r="Q71" i="1"/>
  <c r="AI3" i="1"/>
  <c r="AE3" i="1"/>
  <c r="Q3" i="1"/>
  <c r="AI11" i="1"/>
  <c r="AE11" i="1"/>
  <c r="Q11" i="1"/>
  <c r="AI77" i="1"/>
  <c r="AE77" i="1"/>
  <c r="Q77" i="1"/>
  <c r="AI132" i="1"/>
  <c r="AE132" i="1"/>
  <c r="Q132" i="1"/>
  <c r="AI6" i="1"/>
  <c r="AE6" i="1"/>
  <c r="Q6" i="1"/>
  <c r="AI95" i="1"/>
  <c r="AE95" i="1"/>
  <c r="Q95" i="1"/>
  <c r="AI110" i="1"/>
  <c r="AE110" i="1"/>
  <c r="Q110" i="1"/>
  <c r="AI38" i="1"/>
  <c r="AE38" i="1"/>
  <c r="Q38" i="1"/>
  <c r="AI149" i="1"/>
  <c r="AE149" i="1"/>
  <c r="Q149" i="1"/>
  <c r="AI103" i="1"/>
  <c r="AE103" i="1"/>
  <c r="Q103" i="1"/>
  <c r="AI36" i="1"/>
  <c r="AE36" i="1"/>
  <c r="Q36" i="1"/>
  <c r="AI60" i="1"/>
  <c r="AE60" i="1"/>
  <c r="Q60" i="1"/>
  <c r="AI145" i="1"/>
  <c r="AE145" i="1"/>
  <c r="Q145" i="1"/>
  <c r="AI19" i="1"/>
  <c r="AE19" i="1"/>
  <c r="AI5" i="1"/>
  <c r="AE5" i="1"/>
  <c r="Q5" i="1"/>
  <c r="AI144" i="1"/>
  <c r="AE144" i="1"/>
  <c r="Q144" i="1"/>
  <c r="AI23" i="1"/>
  <c r="AE23" i="1"/>
  <c r="Q23" i="1"/>
  <c r="AI42" i="1"/>
  <c r="AE42" i="1"/>
  <c r="Q42" i="1"/>
  <c r="AI118" i="1"/>
  <c r="AE118" i="1"/>
  <c r="Q118" i="1"/>
  <c r="AI34" i="1"/>
  <c r="AE34" i="1"/>
  <c r="Q34" i="1"/>
  <c r="AI46" i="1"/>
  <c r="AE46" i="1"/>
  <c r="Q46" i="1"/>
  <c r="AI53" i="1"/>
  <c r="AE53" i="1"/>
  <c r="Q53" i="1"/>
  <c r="AI64" i="1"/>
  <c r="AE64" i="1"/>
  <c r="Q64" i="1"/>
  <c r="AI131" i="1"/>
  <c r="AE131" i="1"/>
  <c r="Q131" i="1"/>
  <c r="AI29" i="1"/>
  <c r="AE29" i="1"/>
  <c r="Q29" i="1"/>
  <c r="AI76" i="1"/>
  <c r="AE76" i="1"/>
  <c r="Q76" i="1"/>
  <c r="AI55" i="1"/>
  <c r="AE55" i="1"/>
  <c r="Q55" i="1"/>
  <c r="AI17" i="1"/>
  <c r="AE17" i="1"/>
  <c r="Q17" i="1"/>
  <c r="AI113" i="1"/>
  <c r="AE113" i="1"/>
  <c r="Q113" i="1"/>
  <c r="AI138" i="1"/>
  <c r="AE138" i="1"/>
  <c r="Q138" i="1"/>
  <c r="AI86" i="1"/>
  <c r="AE86" i="1"/>
  <c r="Q86" i="1"/>
  <c r="AI58" i="1"/>
  <c r="AE58" i="1"/>
  <c r="AI141" i="1"/>
  <c r="AE141" i="1"/>
  <c r="Q141" i="1"/>
  <c r="AI13" i="1"/>
  <c r="AE13" i="1"/>
  <c r="Q13" i="1"/>
  <c r="AI120" i="1"/>
  <c r="AE120" i="1"/>
  <c r="Q120" i="1"/>
  <c r="AI45" i="1"/>
  <c r="AE45" i="1"/>
  <c r="Q45" i="1"/>
  <c r="AI111" i="1"/>
  <c r="AE111" i="1"/>
  <c r="Q111" i="1"/>
  <c r="AI21" i="1"/>
  <c r="AE21" i="1"/>
  <c r="Q21" i="1"/>
  <c r="AI98" i="1"/>
  <c r="AE98" i="1"/>
  <c r="Q98" i="1"/>
  <c r="AI75" i="1"/>
  <c r="AE75" i="1"/>
  <c r="Q75" i="1"/>
  <c r="AI148" i="1"/>
  <c r="AE148" i="1"/>
  <c r="Q148" i="1"/>
  <c r="AI136" i="1"/>
  <c r="AE136" i="1"/>
  <c r="Q136" i="1"/>
  <c r="AI125" i="1"/>
  <c r="AE125" i="1"/>
  <c r="Q125" i="1"/>
  <c r="AI88" i="1"/>
  <c r="AE88" i="1"/>
  <c r="Q88" i="1"/>
  <c r="AI106" i="1"/>
  <c r="AE106" i="1"/>
  <c r="Q106" i="1"/>
  <c r="AI26" i="1"/>
  <c r="AE26" i="1"/>
  <c r="Q26" i="1"/>
  <c r="AI78" i="1"/>
  <c r="AE78" i="1"/>
  <c r="Q78" i="1"/>
  <c r="AI92" i="1"/>
  <c r="AE92" i="1"/>
  <c r="Q92" i="1"/>
  <c r="AI150" i="1"/>
  <c r="AE150" i="1"/>
  <c r="Q150" i="1"/>
  <c r="AI12" i="1"/>
  <c r="AE12" i="1"/>
  <c r="Q12" i="1"/>
  <c r="AI93" i="1"/>
  <c r="AE93" i="1"/>
  <c r="Q93" i="1"/>
  <c r="AI50" i="1"/>
  <c r="AE50" i="1"/>
  <c r="Q50" i="1"/>
  <c r="AI99" i="1"/>
  <c r="AE99" i="1"/>
  <c r="Q99" i="1"/>
  <c r="AI32" i="1"/>
  <c r="AE32" i="1"/>
  <c r="Q32" i="1"/>
  <c r="AI79" i="1"/>
  <c r="AE79" i="1"/>
  <c r="Q79" i="1"/>
  <c r="AI51" i="1"/>
  <c r="AE51" i="1"/>
  <c r="Q51" i="1"/>
  <c r="AI54" i="1"/>
  <c r="AE54" i="1"/>
  <c r="Q54" i="1"/>
  <c r="AI61" i="1"/>
  <c r="AE61" i="1"/>
  <c r="Q61" i="1"/>
  <c r="AI117" i="1"/>
  <c r="AE117" i="1"/>
  <c r="Q117" i="1"/>
  <c r="AI140" i="1"/>
  <c r="AE140" i="1"/>
  <c r="Q140" i="1"/>
  <c r="AI134" i="1"/>
  <c r="AE134" i="1"/>
  <c r="Q134" i="1"/>
  <c r="AI31" i="1"/>
  <c r="AE31" i="1"/>
  <c r="Q31" i="1"/>
  <c r="AI49" i="1"/>
  <c r="AE49" i="1"/>
  <c r="Q49" i="1"/>
  <c r="AI72" i="1"/>
  <c r="AE72" i="1"/>
  <c r="Q72" i="1"/>
  <c r="AI130" i="1"/>
  <c r="AE130" i="1"/>
  <c r="Q130" i="1"/>
  <c r="AI87" i="1"/>
  <c r="AE87" i="1"/>
  <c r="Q87" i="1"/>
  <c r="AI43" i="1"/>
  <c r="AE43" i="1"/>
  <c r="Q43" i="1"/>
  <c r="AI121" i="1"/>
  <c r="AE121" i="1"/>
  <c r="Q121" i="1"/>
  <c r="AI146" i="1"/>
  <c r="AE146" i="1"/>
  <c r="Q146" i="1"/>
  <c r="AI25" i="1"/>
  <c r="AE25" i="1"/>
  <c r="Q25" i="1"/>
  <c r="AI44" i="1"/>
  <c r="AE44" i="1"/>
  <c r="Q44" i="1"/>
  <c r="AI143" i="1"/>
  <c r="AE143" i="1"/>
  <c r="Q143" i="1"/>
  <c r="AI27" i="1"/>
  <c r="AE27" i="1"/>
  <c r="Q27" i="1"/>
  <c r="AI80" i="1"/>
  <c r="AE80" i="1"/>
  <c r="Q80" i="1"/>
  <c r="AI39" i="1"/>
  <c r="AE39" i="1"/>
  <c r="Q39" i="1"/>
  <c r="AI30" i="1"/>
  <c r="AE30" i="1"/>
  <c r="Q30" i="1"/>
  <c r="AI33" i="1"/>
  <c r="AE33" i="1"/>
  <c r="Q33" i="1"/>
  <c r="AI70" i="1"/>
  <c r="AE70" i="1"/>
  <c r="Q70" i="1"/>
  <c r="AI47" i="1"/>
  <c r="AE47" i="1"/>
  <c r="Q47" i="1"/>
  <c r="AI4" i="1"/>
  <c r="AE4" i="1"/>
  <c r="Q4" i="1"/>
  <c r="AI18" i="1"/>
  <c r="AE18" i="1"/>
  <c r="Q18" i="1"/>
  <c r="AI107" i="1"/>
  <c r="AE107" i="1"/>
  <c r="Q107" i="1"/>
  <c r="AI127" i="1"/>
  <c r="AE127" i="1"/>
  <c r="Q127" i="1"/>
  <c r="AI28" i="1"/>
  <c r="AE28" i="1"/>
  <c r="Q28" i="1"/>
  <c r="AI15" i="1"/>
  <c r="AE15" i="1"/>
  <c r="Q15" i="1"/>
  <c r="AI139" i="1"/>
  <c r="AE139" i="1"/>
  <c r="Q139" i="1"/>
  <c r="AI96" i="1"/>
  <c r="AE96" i="1"/>
  <c r="Q96" i="1"/>
  <c r="AI124" i="1"/>
  <c r="AE124" i="1"/>
  <c r="Q124" i="1"/>
  <c r="AI119" i="1"/>
  <c r="AE119" i="1"/>
  <c r="Q119" i="1"/>
  <c r="AI135" i="1"/>
  <c r="AE135" i="1"/>
  <c r="Q135" i="1"/>
  <c r="AI123" i="1"/>
  <c r="AE123" i="1"/>
  <c r="Q123" i="1"/>
  <c r="AI112" i="1"/>
  <c r="AE112" i="1"/>
  <c r="Q112" i="1"/>
  <c r="AI102" i="1"/>
  <c r="AE102" i="1"/>
  <c r="Q102" i="1"/>
  <c r="AI7" i="1"/>
  <c r="AE7" i="1"/>
  <c r="Q7" i="1"/>
  <c r="AI9" i="1"/>
  <c r="AE9" i="1"/>
  <c r="Q9" i="1"/>
  <c r="AI84" i="1"/>
  <c r="AE84" i="1"/>
  <c r="Q84" i="1"/>
  <c r="AI48" i="1"/>
  <c r="AE48" i="1"/>
  <c r="Q48" i="1"/>
  <c r="AI56" i="1"/>
  <c r="AE56" i="1"/>
  <c r="Q56" i="1"/>
  <c r="AI10" i="1"/>
  <c r="AE10" i="1"/>
  <c r="Q10" i="1"/>
  <c r="AI82" i="1"/>
  <c r="AE82" i="1"/>
  <c r="Q82" i="1"/>
  <c r="AI116" i="1"/>
  <c r="AE116" i="1"/>
  <c r="Q116" i="1"/>
  <c r="AI108" i="1"/>
  <c r="AE108" i="1"/>
  <c r="AI104" i="1"/>
  <c r="AE104" i="1"/>
  <c r="Q104" i="1"/>
  <c r="AI37" i="1"/>
  <c r="AE37" i="1"/>
  <c r="Q37" i="1"/>
  <c r="AI100" i="1"/>
  <c r="AE100" i="1"/>
  <c r="Q100" i="1"/>
  <c r="AI90" i="1"/>
  <c r="AE90" i="1"/>
  <c r="Q90" i="1"/>
  <c r="AI133" i="1"/>
  <c r="AE133" i="1"/>
  <c r="Q133" i="1"/>
  <c r="AI128" i="1"/>
  <c r="AE128" i="1"/>
  <c r="AI73" i="1"/>
  <c r="AE73" i="1"/>
  <c r="Q73" i="1"/>
  <c r="AI69" i="1"/>
  <c r="AE69" i="1"/>
  <c r="Q69" i="1"/>
  <c r="AI68" i="1"/>
  <c r="AE68" i="1"/>
  <c r="Q68" i="1"/>
  <c r="AI122" i="1"/>
  <c r="AE122" i="1"/>
  <c r="AE129" i="1"/>
  <c r="AI109" i="1"/>
  <c r="AE109" i="1"/>
  <c r="Q109" i="1"/>
</calcChain>
</file>

<file path=xl/sharedStrings.xml><?xml version="1.0" encoding="utf-8"?>
<sst xmlns="http://schemas.openxmlformats.org/spreadsheetml/2006/main" count="3667" uniqueCount="1253">
  <si>
    <t>Sr.No</t>
  </si>
  <si>
    <t>Article Title</t>
  </si>
  <si>
    <t>Abstract</t>
  </si>
  <si>
    <t>Dieseas</t>
  </si>
  <si>
    <t>Animal Used</t>
  </si>
  <si>
    <t>Traditional System</t>
  </si>
  <si>
    <t>Name of ingredient in formulation</t>
  </si>
  <si>
    <t>Authors</t>
  </si>
  <si>
    <t>Organisations</t>
  </si>
  <si>
    <t>Journal Title</t>
  </si>
  <si>
    <t>Volume</t>
  </si>
  <si>
    <t>Issue</t>
  </si>
  <si>
    <t>Start Page</t>
  </si>
  <si>
    <t>End Page</t>
  </si>
  <si>
    <t>Publication Year</t>
  </si>
  <si>
    <t>DOI</t>
  </si>
  <si>
    <t>DOI Link</t>
  </si>
  <si>
    <t>Book DOI</t>
  </si>
  <si>
    <t>Early Access Date</t>
  </si>
  <si>
    <t>Number of Pages</t>
  </si>
  <si>
    <t>WoS Categories</t>
  </si>
  <si>
    <t>Web of Science Index</t>
  </si>
  <si>
    <t>Research Areas</t>
  </si>
  <si>
    <t>IDS Number</t>
  </si>
  <si>
    <t>Pubmed Id</t>
  </si>
  <si>
    <t>Open Access Designations</t>
  </si>
  <si>
    <t>Highly Cited Status</t>
  </si>
  <si>
    <t>Hot Paper Status</t>
  </si>
  <si>
    <t>Date of Export</t>
  </si>
  <si>
    <t>UT (Unique WOS ID)</t>
  </si>
  <si>
    <t>Web of Science Record</t>
  </si>
  <si>
    <t>Effect of Helicanthes elasticus (Desv.) Danser extracts on immune profile of Wistar albino rats</t>
  </si>
  <si>
    <t>Helicanthes elasticus (Desv.) Danser is a common type of mistletoes of Indian origin. In Indian traditional and folklore medicines the plant is claimed to possess a range of medicinal values such as immunomodulator, anti-diabetic and anti-microbial properties. However, there is no experimental proof for its therapeutic claim. The aqueous and alcoholic extracts of H. elastica were evaluated for its immunomodulatory effect on antibody formation against sheep red blood cells and on cell mediated immunity of immunological paw edema model. Ethanolic and aqueous extracts have shown dose dependent elevation in the antibody titer value in comparison to control group at 14th and 21st day of sensitization (**p &lt; 0.01). There is a mild to moderate elevation were observed in the immunological paw edema at highest dose (400 mg/kg) during 21st day after sensitization. The histopathological observation shows that there is an increase in the white pulp of spleen and increased cellularity and formation of distinct germinal cells in lymph node. H. elasticus extracts possess marked antibody formation propensity without significant modification on cell mediated immunity. (C) 2020 The Authors. Published by Elsevier B.V. on behalf of King Saud University.</t>
  </si>
  <si>
    <t>immunonidulatory disease , diabetes</t>
  </si>
  <si>
    <t>Traditional Medicine</t>
  </si>
  <si>
    <t>Kumar, KNS; Reddy, GD; Mundugaru, R; Rajagopal, R; Alfarhan, A; Kim, YO; Na, SW; Kim, HJ</t>
  </si>
  <si>
    <t xml:space="preserve"> Arignar Anna Govt Hosp Campus, Siddha Cent Res Inst CCRS, Chennai, Tamil Nadu, India; DM Wayanad Inst Med Sci, Dept Pharmacol, Wayanad, India</t>
  </si>
  <si>
    <t>SAUDI JOURNAL OF BIOLOGICAL SCIENCES</t>
  </si>
  <si>
    <t>10.1016/j.sjbs.2020.08.049</t>
  </si>
  <si>
    <t/>
  </si>
  <si>
    <t>WOS:000579942400019</t>
  </si>
  <si>
    <t>OR</t>
  </si>
  <si>
    <t>Adaptogenic Activity of Biflavonoid (2,3-dihydrohinokiflavone) from the 'Sanjeevani' in Mice: Behavioural and Biochemical Approach</t>
  </si>
  <si>
    <t>Selaginella bryopteris L. is frequently used in traditional Indian systems of medicine for the prevention and therapy of several diseases. The objective of the present study was to isolate the phytocompound 2 '',3 ''-dihydrohinokiflavone from S. bryopteris by chromatographic and spectroscopic analysis and evaluate bioactive fraction (12.5-100 mg/kg, p.o) for putative anti-stress activity against several anti-stress animals' models like (hypoxia time, swimming induced stress). Phytochemical analysis showed the presence of 2 '',3 ''-dihydrohinokiflavone (4.5 mg/kg) in the plant sample. BF in dose-dependent manner 12.5-100 mg/kg, p.o. delayed the hypoxia time, increased the swimming time, and reduced the incidence and severity of stomach ulceration in mice. BF increased the labor productivity and decreased exhaustion and significantly inhibited the stress-induced hypothermic effect, produced depletion of ascorbic acid, cholesterol, and corticosteroid and it also reduced adrenal gland weight. Anti-stress test in stressed mice was well confirmed by BF of S. bryopteris for use as an adaptogen.</t>
  </si>
  <si>
    <t>stress</t>
  </si>
  <si>
    <t>Mice</t>
  </si>
  <si>
    <t>Selaginella bryopteris</t>
  </si>
  <si>
    <t>Gautam, A; Azmi, L; Rao, CV; Jawaid, T; Kamal, M; Alsanad, SM</t>
  </si>
  <si>
    <t>1 CSIR Natl Bot Res Inst, Pharmacognosy &amp; Ethnopharmacol Div, Lucknow 226001, Uttar Pradesh, India; 2 Univ Lucknow, Inst Pharmaceut Sci, Dept Pharmaceut Chem, Lucknow 226031, Uttar Pradesh, India; 2 Univ Lucknow, Inst Pharmaceut Sci, Dept Pharmaceut Chem, Lucknow 226031, Uttar Pradesh, India; 4 Prince Sattam Bin Abdulaziz Univ, Coll Pharm, Dept Pharmaceut Chem, Al Kharj 11942, Saudi Arabia</t>
  </si>
  <si>
    <t>LATIN AMERICAN JOURNAL OF PHARMACY</t>
  </si>
  <si>
    <t>WOS:000897759600006</t>
  </si>
  <si>
    <t>Amelioration of cisplatin induced nephrotoxicity by Phyla nodiflora (L.) Greene</t>
  </si>
  <si>
    <t>Phyla nodiflora (Verbenaceae), commonly called frog fruit and locally, jal bhuti, is the traditional folk medicine accepted in the Indian Medicine as well as the Traditional system of Chinese Medicine (TCM) for various treatments viz., urinary disorder, lithiasis, knee joint pain, diuresis and swelling. In the present study, we tried to standardise crude Phyla nodiflora ethanol extract (PNE) using HPTLC and also evaluated its protection against cisplatin induced nephrotoxicity in rats. HPTLC quantification of rutin and fingerprinting profile was performed. Serum kidney toxicity markers, renal tissue antioxidant and pro-inflammatory cytokine levels were assessed followed by DNA fragmentation assay and histopathological examination of renal tissue. Rutin concentration in ethanol extract was found to be 5.35% w/w. In HPTLC fingerprinting 12 peaks with R-f ranges from 0.08 to 0.86 were confirmed. Serum biochemical parameters, renal tissue antioxidants and pro-inflammatory cytokines levels were found to be restored. The results demonstrated the nephroprotective activity of P. nodiflora ethanol extract (400 mg/kg, p.o.) as evidenced by protection of kidneys from cisplatin induced DNA fragmentation and damage tissue architecture.</t>
  </si>
  <si>
    <t>urinary disorder, lithiasis, knee joint pain, diuresis and swelling</t>
  </si>
  <si>
    <t>Rats</t>
  </si>
  <si>
    <t>Sharma, S; Dixit, P; Sairam, K; Sahu, AN</t>
  </si>
  <si>
    <t>1 Indian Inst Technol BHU, Dept Pharmaceut Engn &amp; Technol, Varanasi 221005, Uttar Pradesh, India</t>
  </si>
  <si>
    <t>INDIAN JOURNAL OF EXPERIMENTAL BIOLOGY</t>
  </si>
  <si>
    <t>WOS:000583043300003</t>
  </si>
  <si>
    <t>Antidiabetic, Toxicological, and Metabolomic Profiling of Aqueous Extract of Cichorium intybus Seeds</t>
  </si>
  <si>
    <t>Background: Cichorium intybus has a wide range of therapeutic applications in Indian traditional systems of medicine, especially in metabolic disorders. Objective: To evaluate the toxicity profile and to investigate the antidiabetic, antihyperlipidemic, and antioxidative efficacy of C. intybus seeds in Wistar rats. Materials and Methods: The aqueous extract of seeds was prepared by decoction, and its quality control analysis was carried out by thin-layer chromatography and ultra-performance liquid chromatography-mass spectrometry (UPLC-MS) fingerprinting. Wistar rats were fed with high-fat diet for 5 weeks followed by a single dose of streptozotocin intraperitoneally to induce diabetes. The protective group of rats was given aqueous extract during and after the induction of type 2 diabetes mellitus. Further, repeated dose 28-day (subacute) and repeated dose 90-day (chronic) toxicity studies were conducted as per the OECD guidelines. Results: A total of 18 metabolites have been tentatively identified by UPLC-MS profiling in aqueous extract of C. intybus seeds. No significant changes in mortality and biochemical parameters have been observed during toxicity studies. Moreover, administration of the extract to a protective group of diabetic rats attenuated serum glucose and triglyceride levels by 52.7% and 65.3%, respectively, supported by similar results for parameters related to insulin resistance and oxidative stress. The beneficial effect of extract has also been confirmed through in silica screening. Conclusion: C. intybus can be used as a natural dietary supplement for the prevention and management of diabetes and can be explored to develop a potent phytopharmaceutical for diabetes.</t>
  </si>
  <si>
    <t>metabolic disorder</t>
  </si>
  <si>
    <t>Chandra, K; Khan, W; Jetley, S; Ahmad, S; Jain, SK</t>
  </si>
  <si>
    <t>1 Jamia Hamdard, HIMSR, Dept Biochem, New Delhi 110062, India</t>
  </si>
  <si>
    <t>PHARMACOGNOSY MAGAZINE</t>
  </si>
  <si>
    <t>S377</t>
  </si>
  <si>
    <t>S383</t>
  </si>
  <si>
    <t>10.4103/pm.pm_583_17</t>
  </si>
  <si>
    <t>WOS:000444771700015</t>
  </si>
  <si>
    <t>Evaluation of CYP2D, CYP1A2 and Distribution of Tetrandrine, Fangchinoline in the Brain, Liver, and Kidney of Wistar Rats after Short-Term Exposure to Cyclea peltata</t>
  </si>
  <si>
    <t>Background: Cyclea peltata (CP) roots are used in Indian traditional medicine to treat various diseases. However, short-term toxic effects of CP are completely unknown. Objectives: The aim of this study is to evaluate short-term toxic effects of CP, tissue distribution of bioactive alkaloids tetrandrine, fangchinoline in the brain, liver, kidney, and mRNA expression of CYP2D, CYP1A2 after CP administration. Materials and Methods: In vitro toxicity evaluation of CP was carried out using annexin 5/propidium iodide assay with or without CP treatment in L 929 cell line. And in vivo short term toxicity of CP was evaluated inWistar rats for 28 days. Liquid chromatography quadrupole time-of-flight mass spectrometry (LC-Q-TOF-MS) based tissue distribution of bioactive molecules was assessed and mRNA expression of CYP1A2, CYP2D, CYP2C6, and CYP2E1 were estimated using qRT-polymerase chain reaction. Results: In vitro toxicity of 70% aqueous ethanol extract of CP 50 mu g/mL showed 62.18% cell viability. Oral administration of CP (50, 500 mg/kg) did not cause any clinical, hematological, serum biochemical, and histopathological changes in rats, whereas CP (1000 mg/kg) showed infiltrative changes in the kidney and lungs. Imbalance in oxidative stress and antioxidant defense was reflected as elevated MDA levels in rat liver. LC-Q-TOF-MS studies could detect tissue distribution of bioactive alkaloids tetrandrine, fangchinoline and their decomposed masses in the liver and kidney, whereas tetrandrine and its decomposed molecule (580.3) ([M + H]-43) + could cross blood-brain barrier and were detected in the brain. Evaluation of mRNA expression revealed dose-dependent increase in expression of CYP2D and CYP1A2. Conclusion: Oral administration of CP 500 mg/kg for 28 days is safer in rats due to balanced antioxidant defense. Imbalance in antioxidant defense enzymes and toxic metabolites formed through the escalation of CYP2D, CYP1A2 and metabolism of bioactive alkaloids of CP may be the reason for infiltrative changes in kidney, lungs observed after 28 days CP 1000 mg/kg administration.</t>
  </si>
  <si>
    <t>toxicity related to brain, liver and kidney</t>
  </si>
  <si>
    <t>Anuja, GI; Shine, VJ; Latha, PG; Suja, SR; Abraham, SS; Nair, VTG; Rajasekharan, S</t>
  </si>
  <si>
    <t>1 Jawaharlal Nehru Trop Bot Garden &amp; Res Inst, Ethnomed &amp; Ethnopharmacol Div, Thiruvananthapuram 695562, Kerala, India 2 Rajiv Gandhi Ctr Biotechnol, Canc Res, Thiruvananthapuram, Kerala, India 3 State Inst Anim Dis, Thiruvananthapuram, Kerala, India</t>
  </si>
  <si>
    <t>S77</t>
  </si>
  <si>
    <t>S86</t>
  </si>
  <si>
    <t>10.4103/pm.pm_166_20</t>
  </si>
  <si>
    <t>WOS:000725298400011</t>
  </si>
  <si>
    <t>Althea rosea Seed Extract Ameliorates 1,2-Dimethylhydrazine Induced Preneoplastic Lesions in Mouse Model of Colon Cancer by Modulating Oxidative Stress and Inflammation</t>
  </si>
  <si>
    <t>Background: Phytochemicals with strong antioxidant and anti-inflammatory properties are known to modulate the process of carcinogenesis. Althea rosea (AR) is an ornamental plant and is an integral part of traditional medicine for curing a wide range of inflammatory disorders such as asthma, inflammatory bowel diseases, and arthritis.Therefore, its potential as a chemopreventive agent in cancer needs to be evaluated using an appropriate animal model. Materials and Methods: In this study, different in vitroassays including total phenoliccontent, 1,1-diphenyl-2-picrylhydrazyl, 2,2'-azino-bis (3-ethylbenzothiazoline-6-sulfonate), and ferric reducing antioxidant power were used to evaluate the antioxidant capacity of AR seed extract. In addition, in vivo study at two different doses, i.e., 100 and 200 mg/kg body weight, was also conducted to analyze the chemopreventive potential of AR seed extract. The chemopreventive efficacy of AR seed extract was assessed by analysis of aberrant crypt foci (ACF), goblet cells/crypt, apoptotic index, and nuclear factor-kappa B (NF-kappa B) signaling pathway. Results: The results of in vitro assays suggested that AR seed extract exhibits a strong antioxidant potential. Administration of AR seed extract to 1,2-dimethylhydrazine group animals resulted in a marked reduction in ACF number, lymphocytic infiltration, and erosion of mucin layer from the intestinal epithelium. AR seed extract induced apoptosis in colonocytes as evident from the analysis of cleaved caspase-3, Bcl-2, and poly (ADP-ribose) polymerase 1/2 expression. Furthermore, treatment with AR seed extract inhibited the expression of NF-kappa B, a central mediator of chronic inflammation. The AR seed extract also ameliorated the damaging effects of oxidative stress by decreasing free radical generation and increasing the levels of enzymatic and non-enzymatic antioxidants. Conclusion: Taken together, these findings emphasized that AR seed extract could be considered as promising natural chemopreventive against colon carcinogenesis and should be further evaluated for the identification of active principle(s).</t>
  </si>
  <si>
    <t>colon cancer</t>
  </si>
  <si>
    <t>Narota, A; Kumar, S; Kaur, R; Kaur, S; Aggarwal, R; Agnihotri, N</t>
  </si>
  <si>
    <t>1 Panjab Univ, Dept Biochem, BMS Block 2,Sect 25,South Campus, Chandigarh 160014, India;
2 CSIR IHBT, Pharmacol &amp; Toxicol Lab, Block J, Palampur, Himachal Prades, India; 3 Post Grad Inst Med Educ &amp; Res, Dept Immunopathol, Chandigarh, India</t>
  </si>
  <si>
    <t>S360</t>
  </si>
  <si>
    <t>S370</t>
  </si>
  <si>
    <t>10.4103/pm.pm_559_19</t>
  </si>
  <si>
    <t>WOS:000598744200018</t>
  </si>
  <si>
    <t>Antihyperglycemic Activity, Antioxidant Enzymes and Histopathological Studies of Salacia oblonga in Streptozotocin Nicotinamide Induced Type 2 Diabetic Rats</t>
  </si>
  <si>
    <t>Salacia oblonga (Celastraceae), a traditional ayurvedic herbal plant commonly called as ponkoranti. The antidiabetic and Histopathological studies of aqueous stem extracts of Salacia oblonga carried in Streptozotocin-nicotinamide induced diabetic rats which were orally treated with glibenclamide and Salacia oblonga stem extracts at lower (250 mg/kg) and higher (500 mg/kg) concentrations. The normal rats were administrated for the oral glucose tolerance test at 0, 30, 60 and 120 min after glucose load. Fasting blood glucose levels were measured by glucose oxidase strips and glucometer. The protective effect was evaluated by studying the effect of antioxidant enzymes, lipid peroxidation and Histopathological changes after the treatment period. Treatment done with 500 mg/kg of stem extract produced more effect with improved protein (1.18 +/- 1.45 mg), superoxide dismutase (229.15 +/- 1.52 U/mg protein), Catalase (19.51 +/- 1.35 U/min/mg protein), Glutathione (1.54 +/-.29 U/min/mg protein), Glutathione peroxidase (1.74 +/- 1.56 U/min/mg) and reduced lipid peroxidation (1.76 +/- 2.31 mu m/min/mg). From the study, it was found that the stem extracts potentially increase the antioxidants and reduced the lipid peroxidation. The rats which were treated with Salacia oblonga and glibenclamide significantly reduced the glucose level (p&lt;0.001). Histopathological alterations were restored after the treatment with stem extracts of Salacia oblonga at lower and higher concentrations. The significant effect on the vital organs such as liver and pancreas demonstrates the herbal usage of potential endangered plant. The spectral analysis (gas chromatography-mass spectrometry) explored the potential natural chemical constituents which were responsible for the antioxidant and antidiabetic activity. Further preclinical and clinical trials are required to confirm the potential of Salacia oblonga stem extract.</t>
  </si>
  <si>
    <t>diabetes</t>
  </si>
  <si>
    <t>Malar, CGR; Chellaram, C</t>
  </si>
  <si>
    <t>1 Vel Tech Multitech Dr Rangarajan Dr Sakunthala Eng, Dept Chem, Chennai 600062, Tamil Nadu, India</t>
  </si>
  <si>
    <t>INDIAN JOURNAL OF PHARMACEUTICAL SCIENCES</t>
  </si>
  <si>
    <t>WOS:000982034200012</t>
  </si>
  <si>
    <t>Naringin Attenuates the Diabetic Neuropathy in STZ-Induced Type 2 Diabetic Wistar Rats</t>
  </si>
  <si>
    <t>The application of traditional medicines for the treatment of diseases, including diabetic neuropathy (DN), has received great attention. The aim of this study was to investigate the ameliorative potential of naringin, a flavanone, to treat streptozotocin-induced DN in rat models. After the successful induction of diabetes, DN complications were measured by various behavioral tests after 4 weeks of post-induction of diabetes with or without treatment with naringin. Serum biochemical assays such as fasting blood glucose, HbA1c%, insulin, lipid profile, and oxidative stress parameters were determined. Proinflammatory cytokines such as TNF-alpha and IL-6, and neuron-specific markers such as BDNF and NGF, were also assessed. In addition, pancreatic and brain tissues were subjected to histopathology to analyze structural alterations. The diabetic rats exhibited increased paw withdrawal frequencies for the acetone drop test and decreased frequencies for the plantar test, hot plate test, and tail flick test. The diabetic rats also showed an altered level of proinflammatory cytokines and oxidative stress parameters, as well as altered levels of proinflammatory cytokines and oxidative stress parameters. Naringin treatment significantly improved these parameters and helped in restoring the normal architecture of the brain and pancreatic tissues. The findings show that naringin's neuroprotective properties may be linked to its ability to suppress the overactivation of inflammatory molecules and mediators of oxidative stress.</t>
  </si>
  <si>
    <t>type 2 diabetes</t>
  </si>
  <si>
    <t>Ahmad, MF; Naseem, N; Rahman, I; Imam, N; Younus, H; Pandey, SK; Siddiqui, WA</t>
  </si>
  <si>
    <t>Aligarh Muslim University; Ben Gurion University</t>
  </si>
  <si>
    <t>LIFE-BASEL</t>
  </si>
  <si>
    <t>10.3390/life12122111</t>
  </si>
  <si>
    <t>WOS:000902489500001</t>
  </si>
  <si>
    <t>Protective effects of Glycyrrhiza glabra supplementation against methotrexate-induced hepato-renal damage in rats: An experimental approach</t>
  </si>
  <si>
    <t>Ethnopharmacological relevance: In traditional medicine, Glycyrrhiza glabra, commonly known as liquorice, is known to possess promising pharmacological properties including anti-oxidative, anti-inflammatory, gastro, hepato and nephro-protective activities. Aim: The present study investigated the protective effects of Glycyrrhiza glabra rhizome extract (GGE) on MTX-induced hepato-renal damage in Wistar albino rats. Materials and methods: Rats were pre-treated with GGE (100, 200 or 400 mg/kg) from day 1 to 15 and administered MTX (20 mg/kg) on day 4. Methotrexate-induced hepato-renal damage was assessed by serum toxicity biomarkers (AST, ALT, BUN and creatinine), oxidative stress estimation (MDA, GSH, SOD, CAT, peroxidase and glutathione reductase), interleukins profiling (TNF-alpha, IL-1 beta, IL-6 and IL-12), tissue histopathology and immunohistochemical (caspase-3 and NFkB) examination. Results: MTX induced hepato-renal damage resulted in elevated serum levels of AST, ALT, BUN and creatinine, increased pro-inflammatory cytokines concentration and accumulation of MDA and reduced levels of GSH, SOD, CAT, peroxidase and glutathione reductase. Conversely, co-treatment with GGE dose-dependently ameliorated oxidative stress, serum interleukins, hepato-renal toxicity biomarkers (p &lt; 0.001), preserved tissue architecture and downregulated both caspase-3 and NFkB expression in hepato-renal tissue. Conclusion: The above results suggested that GGE can alleviate MTX-induced hepato-renal damage by decreasing oxidative stress and suppressing the ensuing activation of pro-apoptotic and pro-inflammatory pathways.</t>
  </si>
  <si>
    <t>renal damage</t>
  </si>
  <si>
    <t>Chauhan, P; Sharma, H; Kumar, U; Mayachari, A; Sangli, G; Singh, S</t>
  </si>
  <si>
    <t>All India Institute of Medical Sciences (AIIMS) New Delhi; All India Institute of Medical Sciences (AIIMS) New Delhi</t>
  </si>
  <si>
    <t>JOURNAL OF ETHNOPHARMACOLOGY</t>
  </si>
  <si>
    <t>10.1016/j.jep.2020.113209</t>
  </si>
  <si>
    <t>WOS:000569707400004</t>
  </si>
  <si>
    <t>Protective effect of Terminalia chebula against seizures, seizure-induced cognitive impairment and oxidative stress in experimental models of seizures in rats</t>
  </si>
  <si>
    <t>Ethnopharmacological relevance: Teminalia chebula (TC) has been traditionally used in the Ayurvedic system of medicine primarily for gastrointestinal disorders. Its fruit extract has also been used to treat epilepsy and other CNS disorders. Aim of the study: To evaluate the effect of hydroalcoholic fruit extract of Terminalia chebula (HETC) on experimental models of seizures, seizure-induced cognitive impairment and oxidative stress in rats. Materials and methods: In vitro antioxidant activity of HETC was evaluated by using ABTS, NO and DPPH radical scavenging assay. For in-vivo study, seizures were induced in Wistar rats (200-225 g) by pentylenetetrazole (PTZ) and maximal-electroshock. (MES). The anticonvulsant effect of the HETC (250, 500, and 1000 mg/kg, orally) was evaluated in seizure models. The therapeutic and sub-therapeutic dose of valproate and phenytoin were also assayed. The potential effect of co-administration of HETC (500 mg/kg) with sub-therapeutic dose of valproate and phenytoin were also evaluated in PTZ and MES seizures model respectively. Effect on cognition was assessed using elevated plus maze (EPM) and passive avoidance test (PA). The in- vivo oxidative stress parameters (malondialdehyde and glutathione) were assessed in the cerebral cortex and hippocampus part of rat brain. Results: The IC50 value of HETC in in vitro antioxidant assays i.e. ABTS, DPPH and NO radical scavenging assay was found to be 2.27 pg/ml, 6.04 pg/ml and 4.37 pg/ml respectively. In experimental study, PTZ and MES treated groups exhibited 100% seizures with increased oxidative stress (p &lt; 0.001) and cognitive deficits (p &lt; 0.01) as compared to control group. HETC at highest dose (1000 mg/kg) showed 83.33% (5/6) protection in MES induced seizures while 66.66% (4/6) protection in PTZ induced seizures. However, HETC (1000 mg/kg) and co-administration of sub-therapeutic dose of HETC with valproate and phenytoin showed complete protection. In addition, it also attenuated the seizure induced oxidative stress and cognitive impairment as indicated by significant (p &lt; 0.01) improvement in the transfer latencies in EPM and PA as compared to PTZ and MES treated group. Conclusions: The findings suggest that HETC exhibited significant anticonvulsant activity and also potentiated the subtherapeutic dose of phenytoin and valproate indicate its usefulness as an adjuvant to antiepileptic drugs with an advantage of preventing cognitive impairment and oxidative stress.</t>
  </si>
  <si>
    <t>oxidative stress</t>
  </si>
  <si>
    <t>Kumar, R; Arora, R; Agarwal, A; Gupta, YK</t>
  </si>
  <si>
    <t>All India Institute of Medical Sciences (AIIMS) New Delhi; Natural Remedies Pvt. Ltd.</t>
  </si>
  <si>
    <t>10.1016/j.jep.2017.12.008</t>
  </si>
  <si>
    <t>WOS:000427213500012</t>
  </si>
  <si>
    <t>Preclinical assessment of stem of Nicotiana tabacum on excision wound model</t>
  </si>
  <si>
    <t>Agro-waste material derived from N. tabacum has shown enormous potential antioxidant and antimicrobial activity. Hence in the present study, we investigated the wound healing efficacy of ethanolic extract of stem of Nicotiana tabacum on wistar rat model. Ethanolic extract prepared from defatted stem was to check various phytochemicals using spectrophotometric and chromatographic technique. The antioxidant potential was determined by FRAP and Reducing Power assay in extract. Cytotoxicity of extracts was determined using mouse fibroblast L929 cell lines by MTT assay. In vivo angiogenic activity was observed on chick chorioallantoic membrane (CAM) model by observing blood vessels formation and its branching. In vivo wound healing activity was observed on excision wounds in rat model by quantifying percentage of wound contraction, antioxidant activity and histopathology studies. From the present study, polyphenols, tannins and alkaloids were found to be determined in the ethanolic extract by means of spectrophotometric and chromatographic analysis against standards. Antioxidant assay revealed maximum antioxidant potential in ethanolic extract. Cytotoxic effect of extract has not been shown on L929 cell line. From CAM model, extract has shown growth of blood vessels formation at concentration of 480 ?g/ml. Topical application of extracts on excision wounds, revealed wound healing activity i.e. 98.7% ? 0.002 on 14th day as well as enzymatic activity (SOD, CAT, GST) and non enzyme content (GSH and Lipid peroxidation) has been found to be high in granulated tissue. Hisopathological studies confirmed the re-epithelization in skin wounds. It can be concluded that stem of N. tabacum can be used as herbal remedy in wound healing process as a topical application.</t>
  </si>
  <si>
    <t>wound healing</t>
  </si>
  <si>
    <t>Herbal medicine</t>
  </si>
  <si>
    <t>Nicotiana tabacum</t>
  </si>
  <si>
    <t>Sharma, Y; Kaur, A; Bhardwaj, R; Srivastava, N; Lal, M; Madan, S; Bala, K</t>
  </si>
  <si>
    <t>Amity University Noida; Amity University Noida; Amity University Noida; Patna University</t>
  </si>
  <si>
    <t>BIOORGANIC CHEMISTRY</t>
  </si>
  <si>
    <t>10.1016/j.bioorg.2021.104731</t>
  </si>
  <si>
    <t>FEB 2021</t>
  </si>
  <si>
    <t>WOS:000639154800007</t>
  </si>
  <si>
    <t>Ziziphus mauritiana Lam attenuates inflammation via downregulating NFxB pathway in LPS-stimulated RAW 264.7 macrophages &amp; OVA-induced airway inflammation in mice models</t>
  </si>
  <si>
    <t>Ethnopharmacological relevance: Ziziphus mauritiana Lam leaves were utilized in treating asthma, diabetes, inflammation, and hepatic diseases in Indian traditional medicine. The leaves were used as an edible vegetables in rural parts of India.Aim of the study: The aim is to prove the anti-inflammatory activity of Ziziphus mauritiana Lam leaves against LPSstimulated RAW 264.7 macrophages and OVA-induced airway inflammation in mice through its attenuation mechanism in the NFxB signalling pathway.Materials and methods: Terpenoids present in MEZ were quantified using U(H)PLC analysis. MEZ at 50 and 100 mu g/mL were tested against LPS stimulated RAW 264.7 macrophages. The concentration of NO, ROS, and cytokines was quantified from the cell culture supernatants. OVA-induced asthma in mice was adopted for screening airway inflammation. MEZ at 250 and 500 mg/kg was tested for airway hyperresponsiveness, leukocyte counting, pro-inflammatory cytokines (IL-4, IL-5, IL-13 and TNF-a), lung histopathology, and various inflammatory gene expressions in lungs for NFxB signalling pathway in asthma.Results: Terpenoids like betulin, betulinic acid, oleanolic acid, and ursolic acid were quantified from U(H)PLC analysis. MEZ at higher doses reduced the NO, ROS, and pro-inflammatory cytokines in LPS stimulated RAW 264.7 macrophages. MEZ at 500 mg/kg significantly reduced AHR and also decreased total and differential leukocytes. MEZ also reduced the expressions of ICAM, VCAM, and Muc5C genes. Histopathological analysis revealed MEZ significantly reduced the leukocyte infiltration and mucus hypersecretion in the lungs. MEZ suppressed lung inflammation by inhibition of p65 mediated IxB-a translocation in the NFxB signalling pathway.Conclusion: From these findings, MEZ significantly reduced airway inflammation by inhibiting NFxB mediated inflammatory pathway. Hence, this study proved that Ziziphus mauritiana Lam has anti-asthmatic potential in Indian traditional medicine.</t>
  </si>
  <si>
    <t>inflammotory disease</t>
  </si>
  <si>
    <t xml:space="preserve">Ziziphus mauritiana </t>
  </si>
  <si>
    <t>Ramar, MK; Henry, LJK; Ramachandran, S; Chidambaram, K; Kandasamy, R</t>
  </si>
  <si>
    <t>Anna University; Anna University of Technology Tiruchirappalli; Anna University; Anna University of Technology Tiruchirappalli; King Khalid University; Anna University; Anna University of Technology Tiruchirappalli</t>
  </si>
  <si>
    <t>10.1016/j.jep.2022.115445</t>
  </si>
  <si>
    <t>JUN 2022</t>
  </si>
  <si>
    <t>WOS:000818487000002</t>
  </si>
  <si>
    <t>Ethnoveterinary practices amongst tribal pig farmers in Karbi Anglong district of Assam, India</t>
  </si>
  <si>
    <t>Folk traditional knowledge and practices are very rich and popular among the tribal farmers in different agricultural practices. The community-based cross-sectional study was carried out to know about pig farming patterns, ethnoveterinary knowledge and practices among various tribal pig farmers in Karbi Anglong district of Assam, India. Various field data pertaining to pig management were collected through personnel interviews, pre-tested semi-structured questionnaires, participatory rural appraisal, group discussions and field visits. This study attempted to evaluate the potential use of medicinal plants and their by-products as feed ingredients and traditional folk medicine. A total of 40 species of ethnoveterinary medicinal plants were recorded which are principally used to cure various major and minor ailments like fracture, parasitic infestation, maggot wound, diarrhoea, fever, etc. The use of locally available feed ingredients will help in the exploration of forest resources, minimize production costs. The present study recorded a total of 21 wild plant species which are used for feeding pigs with the most frequently used species belonging to Broussonetia papyrifera, Colocasia esculenta, Alternanthera sessilis, etc. The study will help the farmers, environmentalists, researchers, and other stakeholders to identify, document, familiarize and a better understanding of the distribution of rich medicinal plants in the hill region.</t>
  </si>
  <si>
    <t>fracture, parasitic inectation, maggot wound, diarrhoea, fever</t>
  </si>
  <si>
    <t>Doley, MK; Maibangsa, S; Baruah, N; Neog, M; Shyam, J; Hazarika, R; Pathak, PK</t>
  </si>
  <si>
    <t>Assam Agr Univ, Krishi Vigyan Kendra, Diphu 782462, Assam, India</t>
  </si>
  <si>
    <t>INDIAN JOURNAL OF TRADITIONAL KNOWLEDGE</t>
  </si>
  <si>
    <t>WOS:000838325200012</t>
  </si>
  <si>
    <t>Antidiabetic activity of Cassia angustifolia Vahl. and Raphanus sativus Linn. leaf extracts</t>
  </si>
  <si>
    <t>Metabolic disorders are a worldwide problem as declared by WHO. Metabolic disorders especially diabetes and obesity are of growing concern due to associated adverse impact on quality of life.1,2 All over the world, one of the leading causes of morbidity as well as mortality is diabetes mellitus. The number of people affected with diabetes has risen worldwide from 108 million in 1980 to 422 million in 2014. In 2015, diabetes caused an estimated 1.6 million deaths globally. WHO has declared that diabetes will be the seventh leading cause of death in 2030.3 Rising prevalence of type-2 diabetes and adverse effects associated with currently available synthetic anti-diabetic drugs are also an important point of concern.4
Traditionally used herbal medicines are getting significantly increased attention globally. There is also increase in public funding for international traditional herbal medicine research. WHO also promotes safe and effective use of herbal medicines. Since many years herbal medicines are reliable, satisfactory and preferable treatment option among people world-wide. Market value of herbal medicines is increasing day by day and due to same reason there is increase in number of investors in herbal medicine production and research.5,6
Many studies have done in past in search of new herbal drugs to treat diabetes, still there is quest for a better and effective anti-diabetic herbal medicine. Leaves of senna (番泻叶 fān xiè yè, Cassia angustifolia Vahl.) and leaves of radish (菜头 cài tóu, Raphanus sativus Linn.) are reported to possess antioxidant,7,8 antihyperlipidemic9, antihyperglycemic10,11 and α-glucosidase inhibitory activity,12 thus both plants possess ability to ameliorate diabetes and associated consequences. The lack of sufficient research on the effectiveness of Raphanus sativus (RS) and Cassia angustifolia (CA) leaf extracts as treatment option in diabetes indicates need for evaluation of anti-diabetic potential of these herbs, so the current study is planned to evaluate anti-diabetic activity of RS and CA leaf extracts in high fat diet and low dose streptozotocin-induced diabetes mellitus.</t>
  </si>
  <si>
    <t>diabetes, metabolic disorders</t>
  </si>
  <si>
    <t>Jani, DK; Goswami, S</t>
  </si>
  <si>
    <t>Babaria Inst Pharm, Dept Pharmacol, BITS Edu Campus,Vadodara Mumbai NH 08, Vadodara 391240, Gujarat, India</t>
  </si>
  <si>
    <t>JOURNAL OF TRADITIONAL AND COMPLEMENTARY MEDICINE</t>
  </si>
  <si>
    <t>10.1016/j.jtcme.2019.03.002</t>
  </si>
  <si>
    <t>WOS:000646475800005</t>
  </si>
  <si>
    <t>Hyperglycemia-associated Alzheimer's-like symptoms and other behavioral effects attenuated by Plumeria obtusa L. Extract in alloxan-induced diabetic rats</t>
  </si>
  <si>
    <t>Diabetes mellitus is a chronic metabolic complaint with numerous short- and long-term complications that harm a person's physical and psychological health. Plumeria obtusa L. is a traditional medicine used in the treatment of diabetes to reduce complications related to behavior. Plumeria is a genus with antipsychotic activities. The objective of this study was to examine the effects of a methanolic extract of Plumeria obtusa L. in the attenuation of diabetes, on symptoms of Alzheimer disease, and on other associated behavioral aspects. A single dose of alloxan was administered to an experimental group of rats to induce development of diabetes (150 mg/kg, intraperitoneal) and the rats were then administered selected doses of methanolic extract of Plumeria obtusa L. (Po.Cr) or glibenclamide (0.6 mg/kg) for 45 consecutive days. Behavioral effects were evaluated using three validated assays of anxiety-related behavior: the open field test, the light and dark test, and the elevated plus maze. Anti-depressant effects of Plumeria obtusa L. were evaluated using the forced swim test (FST) and memory and learning were assessed using the Morris water maze (MWM) task. Po.Cr was also evaluated for phytochemicals using total phenolic content (TPC), total flavonoid content (TFC), and high-performance liquid chromatography assays, and antioxidant capability was assessed through assays of DPPH radical scavenging, total oxidation capacity, and total reducing capacity. In the alloxan-induced model of diabetes, the administration of Po.Cr and glibenclamide for 45 days produced a marked decrease (p &lt; 0.001) in hyperglycemia compared to control animals. Po.Cr treatment also resulted in improvement in indicators, such as body weight and lipid profile (p &lt; 0.05), as well as restoration of normal levels of alanine transaminase (ALT) (p &lt; 0.001), a biomarker of liver function. Diabetic rats presented more Alzheimer-like symptoms, with greater impairment of memory and learning, and increased anxiety and depression compared to non-diabetic normal rats, whereas treated diabetic rats showed significant improvements in memory and behavioral outcomes. These results demonstrate that Po.Cr reversed alloxan-induced hyperglycemia and ameliorated Alzheimer-related behavioral changes, which supports additional study and assessment of conventional use of the plant to treat diabetes and associated behavioral complications.</t>
  </si>
  <si>
    <t>Alzheimer's Disease</t>
  </si>
  <si>
    <t>Naz, S; Imran, I; Farooq, MA; Shah, SAH; Ajmal, I; Zahra, Z; Aslam, A; Sarwar, MI; Shah, JF; Aleem, A</t>
  </si>
  <si>
    <t>Bahauddin Zakariya University; East China Normal University</t>
  </si>
  <si>
    <t>FRONTIERS IN PHARMACOLOGY</t>
  </si>
  <si>
    <t>10.3389/fphar.2022.1077570</t>
  </si>
  <si>
    <t>WOS:000905969700001</t>
  </si>
  <si>
    <t>Anti-diabetic and anti-oxidant activities of Devdarvadyarishta in streptozotocin induced diabetic rats</t>
  </si>
  <si>
    <t>Devdarvadyarishta is a honey based medicated alcoholic formulation that has been documented to elicit hypoglycemic activity in Ayurvedic lexicon. The aim of this present study was to evaluate the anti-diabetic and anti-oxidant effect of Devdarvadyarishta in STZ induced type II diabetic rats. 24 Wistar albino rats were distributed into four groups with six animals in each group viz., Group I (Normal Control Group), Group II (Diabetic control group), group III (Standard drug Glibenclamide at 10 mg/kg of body weight), group IV (Devdarvadyarishta at 2000 mg/kg of body weight). Diabetes was induced by intraperitoneal injection of STZ at dose level of 35 mg/kg. The whole study was conducted for 30 days. Changes in parameters like body weight, blood glucose, blood urea, serum cholesterol, triglycerides, creatinine, insulin, alkaline phosphatase, oral glucose tolerance test and liver anti-oxidant parameters viz., superoxide dismutase and reduced glutathione were recorded. Histopathology of liver and pancreas was also done. Result showed significant improvement in parameters like body weight, lipid profile, blood glucose, serum creatinine, insulin and alkaline phosphatase which were almost analogous to potent antidiabetic drug glibenclamide. Histopathological studies reinforce the healing of pancreas by increase in pancreatic islet numbers and size, amelioration in atrophy, well-rejuvenated normal cellular arrangement and reduced necrosis with normal blood vessels in liver by test drug as a possible mechanism of its antidiabetic and anti-oxidant activity our study suggests that Devdarvadyarishta suppresses the symptoms of diabetes and diabetes related oxidative stress in animal study.</t>
  </si>
  <si>
    <t>diabetes, oxidative stress</t>
  </si>
  <si>
    <t>Ayurveda</t>
  </si>
  <si>
    <t>Devdarvadyarishta</t>
  </si>
  <si>
    <t>Goyal, C; Sharma, K; Joshi, N</t>
  </si>
  <si>
    <t>Banaras Hindu University (BHU)</t>
  </si>
  <si>
    <t>10.56042/ijtk.v22i1.33710</t>
  </si>
  <si>
    <t>WOS:001022147600008</t>
  </si>
  <si>
    <t>Decalepis hamiltonii and its bioactive constituents mitigate isoproterenol-induced cardiotoxicity in aged rats</t>
  </si>
  <si>
    <t>Aging is associated with functional decline and structural deteriorations of the myocardium and plays a crucial role in cardiovascular ailments. Decalepis hamiltonii (Dh) is a well known medicinal plant used in traditional medicine and exhibits potent antioxidant properties. Therefore, the current study was proposed to assess the cardioprotective potential of Dh extract and its bioactive constituents [Ellagic acid (EA) and 4-hydroxyisophthalic acid (4-HIA)] against isoproterenol (ISO)-induced region-specific myocardial damage in aging rats. Male albino Wistar rats aged 22 months were administered orally with Dh extract (100mg/kg BW), EA (50 mg/kg BW), and 4-HIA (30 mg/kg BW) for one month before inducing MI using ISO (150 mg/kg BW) for the consecutive last two days. The ISO group exhibited a significant increase in hemodynamic parameters, cardiac marker enzymes, serum lipids, and oxidative stress markers. A significant reduction in region-specific antioxidant enzymes levels and histopathological alterations were observed in ISO-treated rats. Whereas, pretreatment of EA, 4-HIA, and Dh extract reduced the cardiac dysfunction biomarkers and mitigated oxidative stress by enhancing antioxidant enzymes and restoring histopathological changes in ISO-treated rats. The Overall findings give insights into the therapeutic applications of Dh extract and its compounds in ameliorating cardiovascular disorders through its antioxidant potential. (c) 2021 SAAB. Published by Elsevier B.V. All rights reserved.</t>
  </si>
  <si>
    <t>cardiotoxicity</t>
  </si>
  <si>
    <t>Anupama, SK; Ansari, MA; Anand, S; Sowbhagya, R; Sultana, S; Punekar, SM; Ravikiran, T; Alomary, MN; Alghamdi, S; Qasem, AH; Aljuaid, A; Almehmadi, M; Thiruvengadam, M; Lakshmeesha, TR</t>
  </si>
  <si>
    <t>Bangalore Univ, Dept Microbiol &amp; Biotechnol, Bengaluru, India; Reva Inst, Dept Biotechnol, Bangalore, India</t>
  </si>
  <si>
    <t>SOUTH AFRICAN JOURNAL OF BOTANY</t>
  </si>
  <si>
    <t>10.1016/j.sajb.2021.10.022</t>
  </si>
  <si>
    <t>DEC 2022</t>
  </si>
  <si>
    <t>WOS:000900101300004</t>
  </si>
  <si>
    <t>Agaricus blazei extract abrogates rotenone-induced dopamine depletion and motor deficits by its anti-oxidative and anti-inflammatory properties in Parkinsonic mice</t>
  </si>
  <si>
    <t>Neuroinflammation and oxidative damage are the two main malfactors that play an important role in the pathogenesis of experimental and clinical Parkinson's disease (PD). The current study was aimed to study the possible anti-oxidant and anti-inflammatory effects of the methanolic extract of Agaricus blazei (A. blazei) against rotenone-induced PD in mice. Male Albino mice were randomized and divided into the following groups: control, treated with rotenone (1 mg/kg/day), co-treated with rotenone and A. blazei (50, 100, and 200 mg/kg b.w.), and treated with A. blazei alone (200 mg/kg b.w.). After the end of the experimental period, behavioral studies, biochemical estimations, and protein expression patterns of inflammatory markers were studied. Rotenone treatment exhibited enhanced motor impairments, neurochemical deficits, oxidative stress, and inflammation, whereas oral administration of A. blazei extract attenuated the above-said indices. Even though further research is needed to prove its efficacy in clinical studies, the results of our study concluded that A. blazei extract offers a promising and new therapeutic lead for treatment of PD.</t>
  </si>
  <si>
    <t>oxidative stress, inflammation, Parkinson's disease</t>
  </si>
  <si>
    <t xml:space="preserve">Agaricus blazei </t>
  </si>
  <si>
    <t>Gobi, VV; Rajasankar, S; Ramkumar, M; Dhanalakshmi, C; Manivasagam, T; Thenmozhi, AJ; Essa, MM; Chidambaram, R; Kalandar, A</t>
  </si>
  <si>
    <t>Bharath Institute of Higher Education &amp; Research; Annamalai University; Sultan Qaboos University; Sultan Qaboos University; Bharath Institute of Higher Education &amp; Research; Sri Lakshmi Narayana Institute of Medical Sciences; Haramaya University</t>
  </si>
  <si>
    <t>NUTRITIONAL NEUROSCIENCE</t>
  </si>
  <si>
    <t>10.1080/1028415X.2017.1337290</t>
  </si>
  <si>
    <t>WOS:000446593600007</t>
  </si>
  <si>
    <t>Ipomoea pes-tigridis L. extract accelerates wound healing in Wistar albino rats in excision and incision models</t>
  </si>
  <si>
    <t>Ethnopharmacological relevance: An annual herb, Ipomoea pes-tigridis L. (Convolvulaceae) is widely used for its anti-inflammatory and anti-spasmodic properties in traditional medicine. As well as treating wounds, fever, skin disorders, and other ailments, it is also used for other purposes. Aim of the study: This study investigated polyphenolic content, antioxidant activity, RP-HPLC, wound healing, and antioxidant enzyme activity. In terms of I. pes-tigridis potential for healing wounds, there is no scientific data available. Hence this study is designed to use animal models to investigate the ethnopharmacological report. Materials methods: The crude extracts of stem and leaf were subjected to phytochemicals, TPC, TTC, TFC, and free radical scavenging assays (DPPH, ABTS, etc). Excision and incision models were used to assess wound healing using the screened extracts (IPLEA, IPLM, IPSEA, and IPSM). Various tissue parameters (hydroxyproline, hexosamine, hexuronic acid content), as well as antioxidant enzyme activity (SOD, Catalase, GPX, LPO), were also examined. Results: The maximum amount of polyphenolic content was found in IPLM (TPC- 118.86 &amp; PLUSMN; 5.94 mg GAE/g, TTC 75.25 &amp; PLUSMN; 2.64 mg TAE/g, and TFC-25.73 &amp; PLUSMN; 0.99 mg GAE/g) with significant IC50 value of 1.65 &amp; PLUSMN; 0.87 &amp; mu;g/mL among all the extracts. Coumaric acid was reported high (92.86 mg/g) in RP-HPLC analysis of crude extract in IPLEA. The in vivo excision wound healing model revealed that 1% IPLM had better healing property with the maximum wound healing area (0.098 &amp; PLUSMN; 0.03 cm) and wound concentration (95.56 &amp; PLUSMN; 1.95%) was reported with the significance level of ***P &lt; 0.001, **P &lt; 0.01, *P &lt; 0.05. In the incision model, IPLM represented maximum tensile strength (27500 gf). A significant functional effect of the granulation tissue parameters and enzyme antioxidants on the wound-healed area of dry tissue was also observed. Finally, the histopathological analysis showed enhanced re-epithelialization, fibroblast proliferation, and collagen synthesis in wound-treated animal tissue in both models. Conclusion: According to the present study, antioxidant-rich I. pes-tigridis promotes healthy cell regeneration while reducing inflammation and oxidative stress for wound healing. Additionally, it also enhances circulation and promotes healing.</t>
  </si>
  <si>
    <t>Nataraj, G; Jagadeesan, G; Manoharan, AL; Muniyandi, K; Sathyanarayanan, S; Thangaraj, P</t>
  </si>
  <si>
    <t>Bharathiar University; University of Texas System; University of Texas Health Science Center Houston; Baylor College of Medicine; VOLCANI INSTITUTE OF AGRICULTURAL RESEARCH; PSG College of Arts &amp; Science; Bharathiar University</t>
  </si>
  <si>
    <t>10.1016/j.jep.2023.116808</t>
  </si>
  <si>
    <t>JUN 2023</t>
  </si>
  <si>
    <t>WOS:001037021900001</t>
  </si>
  <si>
    <t>Brassica juncea (L.) Czern. leaves alleviate adjuvant-induced rheumatoid arthritis in rats via modulating the finest disease targets-IL2RA, IL18 and VEGFA</t>
  </si>
  <si>
    <t>Brassica juncea (BJ) is a familiar edible crop, which has been used as a dietary ingredient and to prepare anti-inflammatory/anti-arthritic formulations in Ayurveda. But, the scientific validation or confirmation of its therapeutic properties is very limited. This study was performed to determine the efficiency of BJ leaves for the treatment of Rheumatoid arthritis using in vivo and in silico systems. Standard in vitro procedures was followed to study the total phenolic, flavonoid contents and free radical scavenging ability of the extracts of BJ. The effective extract was screened and the presence of bioactive chemicals was studied using HPLC. Further, the possible therapeutic actions of the BJ active principles against the disease targets were studied using PPI networking and docking analysis. IL2RA, IL18 and VEGFA are found to be the potential RA target and the compounds detected from BJ extract have shown great binding efficiency towards the target from molecular docking study. The resulting complexes were then subject to 100 ns molecular dynamics simulation studies with the GROMACS package to analyze the stability of docked protein-ligand complexes and to assess the fluctuation and conformational changes during protein-ligand interactions. To confirm the anti-arthritic activity of BJ, the extract was tested in CFA-induced arthritic Wistar rats. The test groups administered with BJ extract showed retrieval of altered hematological parameters and substantial recovery from inflammation and degeneration of rat hind paw. Communicated by Ramaswamy H. Sarma</t>
  </si>
  <si>
    <t>rheumatoid arthritis</t>
  </si>
  <si>
    <t>Brassica juncea</t>
  </si>
  <si>
    <t>Lakshmanan, DK; Murugesan, S; Rajendran, S; Ravichandran, G; Elangovan, A; Raju, K; Prathiviraj, R; Pandiyan, R; Thilagar, S</t>
  </si>
  <si>
    <t>Bharathidasan University; Pondicherry University; Bharathidasan University</t>
  </si>
  <si>
    <t>JOURNAL OF BIOMOLECULAR STRUCTURE &amp; DYNAMICS</t>
  </si>
  <si>
    <t>10.1080/07391102.2021.1907226</t>
  </si>
  <si>
    <t>MAR 2021</t>
  </si>
  <si>
    <t>WOS:000635843900001</t>
  </si>
  <si>
    <t>Tumor Retardation and Immunomodulatory potential of Polyherbal Formulation HC9 in Mouse Melanoma Model</t>
  </si>
  <si>
    <t>Background: HC9, a polyherbal formulation, is based on Stanyashodhana Kashaya (an Ayurvedic formulation) that is being prescribed by Ayurvedic physicians for the treatment of various disorders of mammary glands. We have recently reported anticancer activity of HC9 in breast cancer cell lines through various molecular mechanisms. Few studies have shown an association between breast cancer and melanoma that has prompted us to find whether HC9 could regulate the melanoma growth as well. Aim of the Study: The aim was to investigate the tumor retardation and immunomodulatory potential of HC9 in mouse melanoma model. Materials and Methods: C57BL/ 6 mice, with B16F10-induced melanoma tumors, were divided into six groups: tumor control, doxorubicin (2 mg/kg body weight [b. w.]), low dose (100 mg/kg b.w.), intermediate (200 mg/kg b.w.), and high dose (400 mg/kg b.w.) of HC9. No tumor control served as the negative control group. The mice were orally gavaged with HC9 daily for 3 weeks. The urine and blood samples from all the animals were taken before necropsy. The expression of T-helper type 1 (Th1) (interferon-. and interleukin [IL]-2) and Th2 (IL-4 and IL-10) serum cytokines was evaluated by ELISA assay. Results: HC9 significantly retarded the tumor growth in C57BL/6 mouse melanoma model. The animals did not show any changes in body weight and food consumption throughout the study period. Urine and histopathological analysis revealed no signs of toxicity in HC9-treated animals. HC9 appreciably increased the serum levels of Th1 with a concomitant decrease in Th2 cytokines. Conclusion: HC9 retarded the tumor growth in mouse melanoma model and induced immunomodulation, thereby suggesting the potential of the formulation against melanomas.</t>
  </si>
  <si>
    <t>tumor</t>
  </si>
  <si>
    <t xml:space="preserve">Polyherbal Formulation </t>
  </si>
  <si>
    <t>Suryavanshi, S; Shinde, K; Raina, P; Kaul-Ghanekar, R</t>
  </si>
  <si>
    <t>Bharati Vidyapeeth Deemed University</t>
  </si>
  <si>
    <t>10.4103/pm.pm_289_19</t>
  </si>
  <si>
    <t>WOS:000567599200024</t>
  </si>
  <si>
    <t>Leech extract: A candidate cardioprotective against hypertension-induced cardiac hypertrophy and fibrosis</t>
  </si>
  <si>
    <t>Ethnopharmacological relevance: The prevalence of cardiovascular diseases (CVDs) has been increasing worldwide. Despite significant improvements in therapeutics and on-going developments of novel targeted-treatment regimens, cardiac diseases lack effective preventive and curative therapies with minimal side effects. Therefore, there is an urgent need to identify and propagate alternative and complementary therapies against cardiovascular diseases. Some traditional Chinese medicines can contribute to the prevention and treatment of CVDs and other chronic diseases, with few side effects. Hirudo, a medicinal leech, has been acclaimed for improving blood circulation and overcoming blood stagnation; however, the precise molecular mechanisms of leech extract treatment against pathological cardiac remodeling remain elusive. In this study, we aimed to delineate the molecular mechanisms of medicinal leech extract in the treatment of cardiac hypertrophy and fibrosis, using both in vitro and in vivo assessments. Materials and methods: We conducted in vitro and in vivo animal experiments, including cell-viability assays, fluorescence microscopy, immunoblotting, immunohistochemistry, and Masson's trichrome staining. Results: Pre-treatment with leech extract conferred a survival benefit to spontaneously-hypertensive rats (SHRs) and significantly reduced angiotensin II (ANG II)-induced cardiac hypertrophy and fibrosis. ANG II-stimulated cardiac hypertrophy markers were attenuated by leech extract treatment, versus controls. Translational expression of stress-associated mitogen-activated protein kinases (MAPKs) was also repressed. In vivo, leech extract treatment significantly ameliorated the cardiac hypertrophy phenotype in SHRs and diminished interstitial fibrosis, accompanied with reduced fibrosis markers. Conclusion: Leech extract treatment under a hypertensive condition exerted significant cardio-protective benefits by reducing the expression of cardiac hypertrophy-related transcription factors, stress-associated MAPKs, and fibrosis mediators. Our findings imply that medicinal leach extract may be effective against hypertension-induced cardiac hypertrophy and fibrosis.</t>
  </si>
  <si>
    <t>cardiac hypertrophy</t>
  </si>
  <si>
    <t>Wang, CH; Pandey, S; Sivalingam, K; Shibu, MA; Kuo, WW; Yeh, YL; Viswanadha, VP; Lin, YC; Liao, SC; Huang, CY</t>
  </si>
  <si>
    <t>Buddhist Tzu Chi General Hospital; Hualien Tzu Chi Hospital; Buddhist Tzu Chi General Hospital; Hualien Tzu Chi Hospital; China Medical University Taiwan; Buddhist Tzu Chi General Hospital; Hualien Tzu Chi Hospital; China Medical University Taiwan; Changhua Christian Hospital; Bharathiar University; China Medical University Taiwan; China Medical University Taiwan; Tzu Chi University of Science &amp; Technology; China Medical University Taiwan; China Medical University Hospital - Taiwan; Asia University Taiwan</t>
  </si>
  <si>
    <t>10.1016/j.jep.2020.113346</t>
  </si>
  <si>
    <t>WOS:000582639600054</t>
  </si>
  <si>
    <t>Cardioprotective effects of transplanted adipose-derived stem cells under Ang II stress with Danggui administration augments cardiac function through upregulation of insulin-like growth factor 1 receptor in late-stage hypertension rats</t>
  </si>
  <si>
    <t>In aging hypertensive conditions, deterioration of insulin-like growth factor 1 receptor (IGF1R) cause a pathological impact on hypertensive hearts with an increased Ang II level. Recovering these adverse conditions through transplanted adipose-derived stem cells is a challenging approach. Moreover, Danggui, a Traditional Chinese medicine (TCM), is used for the treatment of cardioprotective effects. In this study, to evaluate whether the combined effect of MSCs and TCM can recover the cardiac function in late-stage hypertension rats. We observed that lower dose of Danggui crude extract treatment showed an increased level of cell viability with maintained stemness properties and growth rate in rat adipose-derived stem cells (rADSCs). Further, we cocultured the H9c2 cells with rADSCs and the results revealed that Danggui-treated MSCs enhanced the IGF1R expression and attenuated the hypertrophy in H9c2 cells against Ang II challenge by immunoblot and rhodamine-phalloidin staining. In addition, Danggui crude extract was also quantified and characterized by HPLC and LC-MS analysis. Furthermore, the in vivo study was performed by considering 11 months old rats (n = 7). Importantly, the oral administration of Danggui crude extract with stem cells intravenous injection in SHR-D-ADSCs group showed a combination effect to augment the cardiac function through enhancement of ejection fraction, fractional shortening, contractility function in the late-stage hypertension conditions. We have also observed a decreased apoptosis rate in the heart tissue of SHR-D-ADSCs group. Taken together, these results indicate that the combinatorial effects of Danggui crude extract and stem cell therapy enhanced cardiac function in late-stage SHR rats.</t>
  </si>
  <si>
    <t>hypertention, stress</t>
  </si>
  <si>
    <t>Barik, P; Shibu, MA; Hsieh, DJY; Day, CH; Chen, RJ; Kuo, WW; Chang, YM; Padma, VV; Ho, TJ; Huang, CY</t>
  </si>
  <si>
    <t>Buddhist Tzu Chi General Hospital; Hualien Tzu Chi Hospital; China Medical University Taiwan; Chung Shan Medical University; Chung Shan Medical University; Chung Shan Medical University Hospital; Taipei Medical University; China Medical University Taiwan; I Shou University; Bharathiar University; Tzu Chi University; Buddhist Tzu Chi General Hospital; Hualien Tzu Chi Hospital; China Medical University Taiwan; China Medical University Hospital - Taiwan; Asia University Taiwan; Tzu Chi University of Science &amp; Technology</t>
  </si>
  <si>
    <t>ENVIRONMENTAL TOXICOLOGY</t>
  </si>
  <si>
    <t>10.1002/tox.23145</t>
  </si>
  <si>
    <t>APR 2021</t>
  </si>
  <si>
    <t>WOS:000641713200001</t>
  </si>
  <si>
    <t>Sub-acute toxicological and behavioural effects of two candidate therapeutics, cinnamaldehyde and eugenol, for treatment of ESBL producing-quinolone resistant pathogenic Enterobacteriaceae</t>
  </si>
  <si>
    <t>Present study deals with evaluation of antibacterial activity of cinnamaldehyde and eugenol against both extended-spectrum-beta-lactamase (ESBL)-producing and quinolone resistant (QR) (ESBL-QR) pathogenic Enterobactericeae along with determination of its in vivo toxicity level in a murine model to investigate their pharmacological potential. Broth microdilution assay was used to determine minimum inhibitory concentrations (MICs) of cinnamaldehyde (CIN), eugenol (EG) and traditional antibiotics against ESBL-QR Enterobactericeae. Sub-acute oral toxicity study (14 days) was carried out in Swiss albino mice to evaluate any toxicological and behavioural effect viz novelty suppressed feeding (NSF), novel object recognition (NOR), tail suspension test (TST) and social interaction test of cinnamaldehyde and eugenol. Cinnamaldehyde and eugenol demonstrated mode-MIC of 7.28 and 7.34 mu g/mL among maximum numbers of Escherichia coli (32.1%) and 0.91 and 3.67 mu g/mL among maximum numbers of Klebsiella pneumoniae (24.2%) isolates, respectively. For haematological and toxicological analyses, after 14 days of oral administration of cinnamaldehyde (0.91-10 mg/kg) and eugenol (7.34-70 mg/kg), blood was collected from the murine model, while histological examinations were performed on liver and kidney. There was no alteration in food and water intake among treated animals. Toxicological and behavioural studies displayed good safety profiles of cinnamaldehyde and eugenol. The results indicated potential antibacterial efficacy of cinnamaldehyde and eugenol against pathogenic ESBL-QR Enterobacteriaceae, without any significant toxicological and behavioural effects.</t>
  </si>
  <si>
    <t>bacterial or pathogenic infection</t>
  </si>
  <si>
    <t xml:space="preserve">cinnamaldehyde and eugenol </t>
  </si>
  <si>
    <t>Dhara, L; Tripathi, A</t>
  </si>
  <si>
    <t>Calcutta School of Tropical Medicine (CSTM)</t>
  </si>
  <si>
    <t>CLINICAL AND EXPERIMENTAL PHARMACOLOGY AND PHYSIOLOGY</t>
  </si>
  <si>
    <t>10.1111/1440-1681.13276</t>
  </si>
  <si>
    <t>WOS:000530851800007</t>
  </si>
  <si>
    <t>Assessment of the Gastroprotective Effect of the Chaga Medicinal Mushroom, Inonotus obliquus (Agaricomycetes), Against the Gastric Mucosal Ulceration Induced by Ethanol in Experimental Rats</t>
  </si>
  <si>
    <t>The chaga medicinal mushroom (Inonotus obliquus) was traditionally used to treat various ailments. To establish the pharmacological properties of I. obliquus, studies were performed to show the antiulcer activity of the ethanolic extract. The ethanolic extract of I. obliquus was prepared. The antiulcer activity of I. obliquus was determined using gastric ulcerated rats (ulceration induced by ethanol). The ethanolic extract of I. obliquus (200 mg/kg) did not cause any sign of toxicity or sensitivity to rats when the extracts were administered by oral feed. Oral administration of ethanolic extract of I. obliquus exhibited antiulcer activity in all models used. The ethanolic extract of I. obliquus showed an effective antiulcer activity, which could be due to the presence of various biologically active compounds. This confirmed the traditional uses of I. obliquus in the treatment of ailments.</t>
  </si>
  <si>
    <t>gastric mucosal ulcer</t>
  </si>
  <si>
    <t>Xin, X; Qu, J; Veeraraghavan, VP; Mohan, SK; Gu, KB</t>
  </si>
  <si>
    <t>Capital Medical University; Capital Medical University; Saveetha Institute of Medical &amp; Technical Science; Saveetha Dental College &amp; Hospital; Imam Abdulrahman Bin Faisal University</t>
  </si>
  <si>
    <t>INTERNATIONAL JOURNAL OF MEDICINAL MUSHROOMS</t>
  </si>
  <si>
    <t>10.1615/IntJMedMushrooms.2019031154</t>
  </si>
  <si>
    <t>WOS:000486567200006</t>
  </si>
  <si>
    <t>Study of analgesic effect of earthworm extract</t>
  </si>
  <si>
    <t>Pain represents a major clinical problem and one which has exercised generations of healthcare professionals. Earthworms are used as a traditional Chinese medicine, and have been applied pharmacologically and clinically since a long time in China. However, the analgesic effects of earthworm extract (EE) are seldom studied. Hence, we evaluated the analgesic effects of EE in mice. The obtained data showed that EE increased pain threshold and exhibited peripheral but not central analgesic effects in mice; evidenced by increased inhibition ratio in acetic acid writhing test and formalin test, whereas only slight increase in inhibition ratio in hot plate test and tail immersion test. In addition, EE decreased serum norepinephrine (NE), 5-hydroxytryptamine (5-HT), and nitric oxide (NO) synthase (NOS) concentration, similar to other analgesic drugs like morphine and aspirin. In a nutshell, the obtained data have demonstrated that EE has peripheral analgesic properties and could be used as a promising analgesic drug.</t>
  </si>
  <si>
    <t>analgesic effect</t>
  </si>
  <si>
    <t xml:space="preserve">earthworm extract </t>
  </si>
  <si>
    <t>Luo, W; Deng, ZH; Li, R; Cheng, G; Kotian, RN; Li, YS; Li, WP</t>
  </si>
  <si>
    <t>Central South University; Hunan Agricultural University; Bangalore Medical College &amp; Research Institute (BMCRI)</t>
  </si>
  <si>
    <t>BIOSCIENCE REPORTS</t>
  </si>
  <si>
    <t>10.1042/BSR20171554</t>
  </si>
  <si>
    <t>WOS:000424695500026</t>
  </si>
  <si>
    <t>Nutritional and phytochemical composition of pecan nut [Carya illinoinensis (Wangenh.) K. Koch] and its hypocholesterolemic effect in an animal model</t>
  </si>
  <si>
    <t>Purpose The health-promoting phytochemicals such as phenolic compounds and flavonoids present in nonfatty portion of pecan nut remain overlooked. The present study aimed to evaluate the nutritional and antinutritional/phytochemical constituents of pecan nut and its effect (as a whole nut flour) on the blood lipid profile in the rat model. Design/methodology/approach The nutritional composition as well as phytochemicals were evaluated by using standard chemical methods. A controlled randomized study was conducted to assess the hypocholesterolemic effect of nut supplementation in male Wistar albino rats. Findings Phytochemicals/antinutrients analysis exhibited remarkable amount of phenolic compounds (47.05 +/- 9.85-302.67 +/- 7.72 mg GAE/100 g) and flavonoids (44.95 +/- 0.23 mg/100 g) with low trypsin inhibitor activity (TIA) (1.18 +/- 0.03 TIU/mg), saponins (0.49 +/- 0.04 g/100 g), alkaloids (0.26 +/- 0.03 mg/100 g), phytic acid (854.75 +/- 15.47) and oxalates (8.15 +/- 0.58 mg/100 g) content. Kernel oil showed 2.87 +/- 0.75 meq O-2/kg oil peroxide value (PV), well below the maximum permissible limit, demonstrating good oxidative stability of pecan oil. Pecan nut-supplemented diet exhibited a favorable alteration in the blood lipid profile by decreasing total cholesterol (TC) (from 85.42 +/- 1.62-229.23 +/- 3.43 to 72.24 +/- 1.39-106.10 +/- 1.69 mg/dl) and low-density lipoprotein cholesterol (LDL-C) (from 64.02 +/- 1.96-199.07 +/- 4.40 to 38.73 +/- 0.79-55.48 +/- 1.69 mg/dl) and increasing high density lipoprotein cholesterol (HDL-C) (from 8.70 +/- 0.85-9.64 +/- 1.10 to 20.25 +/- 0.65-24.96 +/- 0.56 mg/dl) when compared with control (CC). Research limitations/implications This information would be further useful for assessing the biological quality of pecan nut as well as developing value-added food products by exploiting deoiled pecan protein concentrates. Originality/value Pecan nut is a rich source of traditional nutrients and phytochemicals and can be recommended to patients with hypercholesterolemia and related cardiovascular diseases.</t>
  </si>
  <si>
    <t>hypocholesterolemic effect</t>
  </si>
  <si>
    <t>Tanwar, B; Modgil, R; Goyal, A</t>
  </si>
  <si>
    <t>Ch. Sarwan Kumar Himachal Pradesh Krishi Vishvavidyalaya</t>
  </si>
  <si>
    <t>BRITISH FOOD JOURNAL</t>
  </si>
  <si>
    <t>10.1108/BFJ-08-2020-0689</t>
  </si>
  <si>
    <t>DEC 2020</t>
  </si>
  <si>
    <t>WOS:000595849100001</t>
  </si>
  <si>
    <t>Beneficial effects of roots of Argyreia nervosa (Brum.f.) Bojer on testosterone biosynthesis in testis and spermatogenesis in Wistar rats</t>
  </si>
  <si>
    <t>Ethnopharmacological relevance: Roots of Argyreia nervosa (Burm.f.) Bojer is used traditionally as an aphrodisiac and mentioned in the indigenous system of medicine as spermatogenic. The roots of the plant are also used as bitter, tonic, and alternative. Aim of the study: To study the effect of n-butanol fraction (BTF) and ethyl acetate fraction (ETF) of methanol extract prepared from the roots of Argyreia nervosa and scopoletin isolated from ETF on testosterone biosynthesis in testis and spermatogenesis using rats. Materials and methods: The effect of BTF, ETF, and scopoletin on the testosterone biosynthesis was evaluated by determining the alteration in expression of mRNA corresponding to steroidogenic enzymes and concentration of testosterone using TM-3 cell line. The ability of BTF and ETF in altering the level of testicular cholesterol and testosterone along with mRNA expression corresponding to 3 beta-Hydroxy-Delta(5)-steroid dehydrogenase (3 beta-HSD) and Acute Steroid Regulatory Protein (StAR) was evaluated using rats as experimental animals. The sperm concentration in the seminal fluid was determined, and histological studies of testicular tissues were also carried out. Results: Test solutions containing BTF, ETF, and scopoletin showed a dose-dependent and statistically significant increase in the testosterone content when incubated with TM-3 cells. The test solutions also increased the fold expression of mRNA corresponding to StAR and 3 beta-HSD enzymes from TM-3 cells. BTF and ETF elevated testicular testosterone levels by 3.57 and 3.84-fold as compared to control animals, while the fractions showed 9.04 and 10.41-fold alteration in expression of mRNA corresponding to StAR, respectively. BTF and ETF altered the expression of mRNA corresponding to 3 beta-HSD by 13.43 and 15.04-fold in testicular tissues; moreover, they elevated the activity of 3 beta-HSD by 7.11 and 7.73 fold, respectively. The animals treated with BTF and ETF showed increased sperm concentration. Histological observations showed that the lumen of seminiferous tubules was densely populated with spermatozoa and Leydig cells were intensely stained. Extract prepared from fruits of Tribulus terrestris Linn and testosterone served as positive controls. Conclusion: BTF, ETF, and scopoletin could promote testosterone biosynthesis by elevating mRNA expression corresponding to StAR, 3 beta-HSD, and by increasing 3 beta-HSD activity in the testicular tissues. Elevated testosterone concentration in testis promoted spermatogenesis. The studies provided the probable mechanism through which the roots of A. nervosa act as spermatogenic.</t>
  </si>
  <si>
    <t>testicular disease and spermatogensis/reproductive disease</t>
  </si>
  <si>
    <t>Patel, N; Patel, P; Chudasama, P; Patel, S; Raval, M</t>
  </si>
  <si>
    <t>Charotar University of Science &amp; Technology - Charusat</t>
  </si>
  <si>
    <t>10.1016/j.jep.2022.115025</t>
  </si>
  <si>
    <t>FEB 2022</t>
  </si>
  <si>
    <t>WOS:000821323200005</t>
  </si>
  <si>
    <t>Tinosporaside from Tinospora cordifolia Encourages Skeletal Muscle Glucose Transport through Both PI-3-Kinase- and AMPK-Dependent Mechanisms</t>
  </si>
  <si>
    <t>The stem of Tinospora cordifolia has been traditionally used in traditional Indian systems of medicine for blood sugar control, without the knowledge of the underlying mechanism and chemical constitution responsible for the observed anti-diabetic effect. In the present study, Tinosporaside, a diterpenoid isolated from the stem of T. cordifolia, was investigated for its effects on glucose utilization in skeletal muscle cells, which was followed by determining the anti-hyperglycemic efficacy in our diabetic db/db mice model. We found that tinosporaside augmented glucose uptake by increasing the translocation of GLUT4 to the plasma membrane in L6 myotubes, upon prolonged exposure for 16 h. Moreover, tinosporaside treatment significantly increased the phosphorylation of protein kinase B/AKT (Ser-473) and 5 ' AMP-activated protein kinase (AMPK, Thr-172). These effects were abolished in the presence of the wortmannin and compound C. Administration of tinosporaside to db/db mice improved glucose tolerance and peripheral insulin sensitivity associated with increased gene expression and phosphorylation of the markers of phosphoinositide 3-kinases (PI3Ks) and AMPK signaling in skeletal muscle tissue. The findings revealed that tinosporaside exerted its antidiabetic efficacy by enhancing the rate of glucose utilization in skeletal muscle, mediated by PI3K- and AMPK-dependent signaling mechanisms.</t>
  </si>
  <si>
    <t>diabetic disease</t>
  </si>
  <si>
    <t>Tinospora cordifolia</t>
  </si>
  <si>
    <t>Mishra, A; Sharma, K; Pandey, J; Dev, K; Kadan, S; Sahai, M; Ahmad, I; Srivastava, AK; Tamrakar, AK; Zaid, H; Maurya, R</t>
  </si>
  <si>
    <t>Council of Scientific &amp; Industrial Research (CSIR) - India; CSIR - Central Drug Research Institute (CDRI); Academy of Scientific &amp; Innovative Research (AcSIR); Banaras Hindu University (BHU); Council of Scientific &amp; Industrial Research (CSIR) - India; CSIR - Central Drug Research Institute (CDRI); Arab American University</t>
  </si>
  <si>
    <t>MOLECULES</t>
  </si>
  <si>
    <t>10.3390/molecules28020483</t>
  </si>
  <si>
    <t>WOS:000927726800001</t>
  </si>
  <si>
    <t>Reversal of insulin resistance by Ficus benghalensis bark in fructose-induced insulin-resistant rats</t>
  </si>
  <si>
    <t>Ethnopharmacological relevance: Bark of Ficus benghalensis L. (family: Moraceae), commonly known as Banyan is recorded as Nyagrodha in Ayurvedic Pharmacopeia of India to manage burning sensation, obesity, diabetes, bleeding disorders, thirst, skin diseases, wounds, and dysmenorrhoea. However, the effect of F. benghalensis bark over glycolysis, gluconeogenesis, and appetite regulation in insulin-resistant pathogenesis has not been reported yet. Aim of the study: The present study aimed to investigate the effect of hydroalcoholic extract of F. benghalensis bark in gluconeogenesis, glycolysis, and appetite regulation in fructose-induced insulin resistance in experimental rats. Materials and methods: Male Wister rats were supplemented with fructose in drinking water (10% w/v for 42 days and 20% w/v for next 12 days; a total of 54 days); insulin resistance was confirmed via the elevated area under the curve of the glucose during oral glucose tolerance test after 54 days and was subjected with extract treatment for next 30 days. After 30 days of treatment, animals were fasted to perform oral glucose and insulin tolerance test to estimate glucose and insulin levels. The blood sample was collected for biochemical estimation and the liver homogenate was prepared to estimate hepatic enzymes and enzymatic and non-enzymatic anti-oxidant biomarkers followed by histopathological evaluation. Also, glycogen content was quantified in gastrocnemius muscle and liver homogenates. Further, reported bioactives from the F. benghalensis were retrieved from the ChEBI database and docked against hexokinase, phosphofructokinase, glucose-6-phosphatase, lactate dehydrogenase, and fructose-1,6-biphosphatase to identify the probable lead hits against the enzymes involved in gluconeogenesis. Results: Treatment with the F. benghalensis bark extract significantly increased the body weight and food intake and significantly decreased fructose supplemented water intake. Further, treatment with extract significantly increased the exogenous glucose clearance and well responded to the exogenous insulin. Further, extract treatment improved lipid metabolism, ameliorated plasma leptin, and multiple enzymatic and non-enzymatic antioxidant biomarkers. Likewise, it also improved gluconeogenesis mediated pathogenesis of non-alcoholic fatty liver injury. Additionally, molecular docking also identified mucusisoflavone A and B as lead hits in downregulating gluconeogenesis. Conclusion: Hydroalcoholic extract of F. benghalensis bark may prevent insulin resistance by downregulating gluconeogenesis and improving the appetite in fructose-induced insulin-resistant rats.</t>
  </si>
  <si>
    <t>burning sensation, obesity, diabetes, bleeding disorders, thirst, skin diseases, wounds, and dysmenorrhoea</t>
  </si>
  <si>
    <t>Ficus benghalensis</t>
  </si>
  <si>
    <t>Khanal, P; Patil, BM</t>
  </si>
  <si>
    <t>Council of Scientific &amp; Industrial Research (CSIR) - India; CSIR - Central Drug Research Institute (CDRI); Academy of Scientific &amp; Innovative Research (AcSIR); Council of Scientific &amp; Industrial Research (CSIR) - India; CSIR - Central Drug Research Institute (CDRI); Council of Scientific &amp; Industrial Research (CSIR) - India; CSIR - Central Institute of Medicinal &amp; Aromatic Plants (CIMAP); Central University of Haryana</t>
  </si>
  <si>
    <t>10.1016/j.jep.2021.114761</t>
  </si>
  <si>
    <t>NOV 2021</t>
  </si>
  <si>
    <t>WOS:000718039000003</t>
  </si>
  <si>
    <t>Anti-inflammatory efficacy of brown seaweed (Padina tetrastromatica) in 3T3-L1 adipocytes and low-dose LPS induced inflammation in C57BL6 mice</t>
  </si>
  <si>
    <t>Chronic systemic inflammation is a central indicator of numerous diseases. Regulation of inflammation in adi-pose and liver is essential in mitigating obesity. SIRT1 is known to modulate inflammation and metabolic pathways. Brown algae Padina tetrastromatica possesses anti-oxidant and anti-inflammatory properties. However, the synergistic effects of P. tetrastromatica bioactives Fucoxanthin (Fx) and Total lipids (TL) to inhibit inflam-mation in SIRT1 silenced 3T3-L1 adipocytes remain unknown. Furthermore, the role of anti-inflammatory food supplements in mitigating systemic inflammation stays elusive. Therefore, here we studied the effects of P.tet-rastromatica bioactives on cytokine production and activation of cell signals in SIRT1 silenced and LPS-induced inflammation in 3T3-L1 adipocytes and mice models. Preliminary in silico screening of Fx and its metabolites with target inflammatory markers was performed. The effects of Fx and TL on adipogenesis and reactive oxygen species (ROS) in silenced cells were detected by Oil Red O and DCFH-DA assay. Cytokine production and protein expression of NF-xB, COX-2, IL-10 and SIRT1 were determined by ELISA and western blotting. Fx and TL significantly inhibited adipogenesis, ROS, and Nitric oxide (NO), pro-inflammatory cytokine production (IL-6, IL-1ss, MCP-1, TNF-alpha) in SIRT1 silenced and LPS-challenged inflamed cells. Inflammatory marker (NF-xB, COX-2) expression was downregulated in Fx and TL treated cells compared to LPS and SIRT1 silenced cells indicating their modulating mechanistic ability to mitigate inflammation. Whereas, the expression of anti-inflammatory cytokine IL-10, adiponectin and NAD+ were upregulated significantly in Fx and TL treated cells compared to silenced and LPS insulted cells. These results were further validated by feeding seaweed and barley blended anti-inflammatory food (AIF) to LPS-treated mice. Results showed that AIF supplementation inhibited ROS genera-tion, and pro-inflammatory cytokine, COX-2 and NF-xB expression. Whereas, feeding AIF upregulated adipo-nectin, NAD+, IL-10, and SIRT1 levels. Results suggest potential therapeutic food applications of P. tetrastromatica to manage inflammation and obesity.</t>
  </si>
  <si>
    <t>inflammation in mitigating obesity</t>
  </si>
  <si>
    <t>Brown alge</t>
  </si>
  <si>
    <t>Padina tetrastromatica</t>
  </si>
  <si>
    <t>Sharma, PP; Chonche, MJ; Mudhol, S; Muthukumar, SP; Baskaran, V</t>
  </si>
  <si>
    <t>Council of Scientific &amp; Industrial Research (CSIR) - India; CSIR - Central Food Technological Research Institute (CFTRI); Academy of Scientific &amp; Innovative Research (AcSIR); Council of Scientific &amp; Industrial Research (CSIR) - India; CSIR - Central Food Technological Research Institute (CFTRI)</t>
  </si>
  <si>
    <t>ALGAL RESEARCH-BIOMASS BIOFUELS AND BIOPRODUCTS</t>
  </si>
  <si>
    <t>10.1016/j.algal.2023.103027</t>
  </si>
  <si>
    <t>MAR 2023</t>
  </si>
  <si>
    <t>WOS:000953238000001</t>
  </si>
  <si>
    <t>Quebrachitol from Putranjiva roxburghii Wall. (Putranjivaceae) a potent antimalarial: Pre-clinical efficacy and its interaction with PfLDH</t>
  </si>
  <si>
    <t>Researchers are exploring natural resources in search of a new and effective anti-malarial compound to address the challenges in malarial treatment due to emerging incidences of drug-resistant strains. Following background knowledge of traditional medicine, we evaluated the in-vitro and in-vivo anti-malarial efficacy of Putranjiva P. roxburghii (Putranjivaceae) twigs ethanol extracts and fraction (PRT). In-vitro parasite-specific lactate dehydrogenase (pLDH) assay was performed using a chloroquine-sensitive Plasmodium falciparum strain. The results of the in-vitro study were further validated by in-vivo anti-malarial studies on P. berghei Keyberg 173 (K173) infected mice. The crude ethanol extract of the PRT showed the most moderate antiparasitic activity (IC50 = 15.51 mu g/ mL). In contrast, its butanol fraction extract showed potent activity (IC50 = 5.14 mu g/mL) with a selectivity index (SI) of 28.87. Two phytochemicals, viz. 2, 4 dihydroxy-5-(hydroxymethyl) benzoic acid (DHMBA), and quebrachitol (QBC), were identified with anti-parasitic activity (IC50 = 5.01 mu g/mL and 0.87 mu g/mL) and selectivity index (SI) of 45 and 158. The in-vivo studies confirmed the significant anti-malarial activity of QBC at the dose of 30 and 60 mg/kg body weight with chemo-suppression values of 73.26% and 61.88%, respectively. The present study demonstrates the bioactive marker-based standardization of P. roxburghii twig, the antiplasmodial potential of PRT, and the role of QBC in suppressing parasitemia. The findings of the study support QBC as a prospective lead for a natural product-based adjunct remedy to conventional antiparasitic agents for malarial infectious.</t>
  </si>
  <si>
    <t>malaria</t>
  </si>
  <si>
    <t xml:space="preserve">P. roxburghii </t>
  </si>
  <si>
    <t>Mishra, S; Kumar, S; Ramdas; Khare, S; Shukla, A; Shanker, K; Pal, A; Khan, F; Darokar, MP</t>
  </si>
  <si>
    <t>Council of Scientific &amp; Industrial Research (CSIR) - India; CSIR - Central Institute of Medicinal &amp; Aromatic Plants (CIMAP); Council of Scientific &amp; Industrial Research (CSIR) - India; CSIR - Central Institute of Medicinal &amp; Aromatic Plants (CIMAP); Council of Scientific &amp; Industrial Research (CSIR) - India; CSIR - Central Institute of Medicinal &amp; Aromatic Plants (CIMAP); Council of Scientific &amp; Industrial Research (CSIR) - India; CSIR - Central Institute of Medicinal &amp; Aromatic Plants (CIMAP)</t>
  </si>
  <si>
    <t>PARASITOLOGY INTERNATIONAL</t>
  </si>
  <si>
    <t>10.1016/j.parint.2022.102675</t>
  </si>
  <si>
    <t>SEP 2022</t>
  </si>
  <si>
    <t>WOS:000862942200008</t>
  </si>
  <si>
    <t>Myricitrin - a flavonoid isolated from the Indian olive tree (Elaeocarpus floribundus) - inhibits Monoamine oxidase in the brain and elevates striatal dopamine levels: therapeutic implications against Parkinson's disease</t>
  </si>
  <si>
    <t>Flavonoids exhibit several biological activities including inhibition of Monoamine oxidase (MAO), an enzyme that metabolizes several neurotransmitters. Thus, MAO inhibitors are well included in traditional therapeutic practices to fine-tune neuromotor behavior. This study aims to isolate flavonoids from a less explored plant of northeast India, named Indian olive (Elaeocarpus floribundus; Ef, family Elaeocarpaceae), and evaluate their MAO inhibitory properties. Four flavonoids from Ef leaf extract, namely, myricitrin, mearnsitrin, myricetin, and mearnsetin, are taken into consideration. Spectrofluorimetric assay is carried out to determine the MAO inhibitory properties. Next, in vitro and in vivo toxicity studies are performed in neuronal cell line and Drosophila, respectively. Furthermore, MAO inhibition by the selected compounds and their effect on dopamine levels are examined in the mouse brain. We evaluated the therapeutic potential in a mouse model of Parkinson's disease (PD) in terms of behavior, neurotransmitter levels, and dopaminergic neuronal loss. In an in vitro setup, all four compounds inhibited total MAO, whereas myricitrin exhibited some selectivity against MAO-B at 100 mu M. Myricitrin and mearnsitrin exhibited no toxicity, in vitro or in vivo. However, only myricitrin inhibited MAO in the mouse brain and elevated dopamine levels. Myricitrin was able to attenuate motor incoordination in the mouse model of PD and improved dopamine levels in the striatum.</t>
  </si>
  <si>
    <t>Parkinson's disease</t>
  </si>
  <si>
    <t>Banerjee, C; Nandy, S; Chakraborty, J; Kumar, D</t>
  </si>
  <si>
    <t>Council of Scientific &amp; Industrial Research (CSIR) - India; CSIR - Indian Institute of Chemical Biology (IICB); Council of Scientific &amp; Industrial Research (CSIR) - India; CSIR - Human Resource Development Centre; Academy of Scientific &amp; Innovative Research (AcSIR); Council of Scientific &amp; Industrial Research (CSIR) - India; CSIR - Indian Institute of Chemical Biology (IICB)</t>
  </si>
  <si>
    <t>FOOD &amp; FUNCTION</t>
  </si>
  <si>
    <t>10.1039/d2fo00734g</t>
  </si>
  <si>
    <t>MAY 2022</t>
  </si>
  <si>
    <t>WOS:000804199800001</t>
  </si>
  <si>
    <t>Standardized root extract of Withania somnifera and Withanolide A exert moderate vasorelaxant effect in the rat aortic rings by enhancing nitric oxide generation</t>
  </si>
  <si>
    <t>Ethno-pharmacological relevance: Withania somnifera (L.) Dunal, commonly known as Ashwagandha, belongs to the family Solanaceae. In Ayurveda, Ashwagandha has been defined as one of the most important herb and is considered to be the best adaptogen. It is also an excellent rejuvenator, a general health tonic and cure for various disorders such as cerebrovascular, insomnia, asthma, ulcers, etc. Steroidal lactones (Withanolides: Withanolide A, Withaferin A, Withanolide D, Withanone, etc) isolated from this plant, possess promising me-dicinal properties such as anti-inflammatory, immune-stimulatory etc. Standardized root extract of the plant NMITLI-118R (NM) was prepared at CSIR-CIMAP, and was investigated for various biological activities at CSIR-CDRI. Among the notable medicinal properties, NM exhibited excellent neuroprotective activity in the middle cerebral artery occlusion (MCAO) rat model. Aim of the study: Endothelial dysfunction is the primary event in the cerebrovascular or cardiovascular disorders, present study was thus undertaken to evaluate vasoprotective potential of NM and its biomarker compound Withanolide A (WA) using rat aortic rings and EA.hy926 endothelial cells. Material and methods: Transverse aortic rings of 10 weeks old Wistar rats were used to evaluate effect of NM and WA on the vasoreactivity. While, mechanism of NM and WA mediated vasorelaxant was investigated in Ea. hy926 cell line by measuring NO generation, nitrite content, Serine 1177 phosphorylation of eNOS, reduced/ oxidized biopterin levels and expression of endothelial nitric oxide synthase (eNOS) mRNA and protein. Results: Fingerprinting of NM using HPLC identified presence of WA in the extract. NM as well as WA exerted moderate vasorelaxant effect in the endothelium intact rat aortic rings which was lesser than acetylcholine (ACh). NM and WA augmented ACh induced relaxation in the rat aortic rings. NM and WA dependent vaso-relaxation was blocked by N-nitro-L-arginine methyl ester (L-NAME) or 1H-[1,2,4] oxadiazolo [4,3,-a]quinox-alin-1-one (ODQ), indicating role of NO/cGMP. Further Ea.hy926 cells treated with NM and WA showed accumulation of nitrite content, enhanced NO levels, eNOS expression and eNOS phosphorylation (Serine 1177). Conclusion: Altogether NM and WA dependent improvement in the NO availability seems to be mediated by the enhanced eNOS phosphorylation. WA, seems to be one of the active constituent of NM, and presence of other vasoactive substances cannot be ruled out. The data obtained imply that the vasorelaxant property of NM is beneficial for its neuroprotective potential.</t>
  </si>
  <si>
    <t>cerebrovascular, insomnia, asthma, ulcers</t>
  </si>
  <si>
    <t>Withania somnifera and Withanolide A</t>
  </si>
  <si>
    <t>Pathak, P; Shukla, P; Kanshana, JS; Jagavelu, K; Sangwan, NS; Dwivedi, AK; Dikshit, M</t>
  </si>
  <si>
    <t>Council of Scientific &amp; Industrial Research (CSIR) - India; CSIR - Indian Institute of Chemical Technology (IICT); Academy of Scientific &amp; Innovative Research (AcSIR); Council of Scientific &amp; Industrial Research (CSIR) - India; CSIR - Centre for Cellular &amp; Molecular Biology (CCMB); Council of Scientific &amp; Industrial Research (CSIR) - India; CSIR - Indian Institute of Chemical Technology (IICT)</t>
  </si>
  <si>
    <t>10.1016/j.jep.2021.114296</t>
  </si>
  <si>
    <t>JUL 2021</t>
  </si>
  <si>
    <t>WOS:000713286400006</t>
  </si>
  <si>
    <t>Adhatoda Vasica attenuates inflammatory and hypoxic responses in preclinical mouse models: potential for repurposing in COVID-19-like conditions</t>
  </si>
  <si>
    <t>Background COVID-19 pneumonia has been associated with severe acute hypoxia, sepsis-like states, thrombosis and chronic sequelae including persisting hypoxia and fibrosis. The molecular hypoxia response pathway has been associated with such pathologies and our recent observations on anti-hypoxic and anti-inflammatory effects of whole aqueous extract of Adhatoda Vasica (AV) prompted us to explore its effects on relevant preclinical mouse models. Methods In this study, we tested the effect of whole aqueous extract of AV, in murine models of bleomycin induced pulmonary fibrosis, Cecum Ligation and Puncture (CLP) induced sepsis, and siRNA induced hypoxia-thrombosis phenotype. The effect on lung of AV treated naive mice was also studied at transcriptome level. We also determined if the extract may have any effect on SARS-CoV2 replication. Results Oral administration AV extract attenuates increased airway inflammation, levels of transforming growth factor-beta 1 (TGF-beta 1), IL-6, HIF-1 alpha and improves the overall survival rates of mice in the models of pulmonary fibrosis and sepsis and rescues the siRNA induced inflammation and associated blood coagulation phenotypes in mice. We observed downregulation of hypoxia, inflammation, TGF-beta 1, and angiogenesis genes and upregulation of adaptive immunity-related genes in the lung transcriptome. AV treatment also reduced the viral load in Vero cells infected with SARS-CoV2. Conclusion Our results provide a scientific rationale for this ayurvedic herbal medicine in ameliorating the hypoxia-hyperinflammation features and highlights the repurposing potential of AV in COVID-19-like conditions.</t>
  </si>
  <si>
    <t xml:space="preserve">Adhatoda Vasica </t>
  </si>
  <si>
    <t>Gheware, A; Dholakia, D; Kannan, S; Panda, L; Rani, R; Pattnaik, BR; Jain, V; Parekh, Y; Enayathullah, MG; Bokara, KK; Subramanian, V; Mukerji, M; Agrawal, A; Prasher, B</t>
  </si>
  <si>
    <t>Council of Scientific &amp; Industrial Research (CSIR) - India; CSIR - Institute of Genomics &amp; Integrative Biology (IGIB); Council of Scientific &amp; Industrial Research (CSIR) - India; CSIR - Institute of Genomics &amp; Integrative Biology (IGIB); Council of Scientific &amp; Industrial Research (CSIR) - India; CSIR - Institute of Genomics &amp; Integrative Biology (IGIB); Council of Scientific &amp; Industrial Research (CSIR) - India; CSIR - Institute of Genomics &amp; Integrative Biology (IGIB); Council of Scientific &amp; Industrial Research (CSIR) - India; CSIR - Central Leather Research Institute (CLRI); Council of Scientific &amp; Industrial Research (CSIR) - India; CSIR - Centre for Cellular &amp; Molecular Biology (CCMB); Academy of Scientific &amp; Innovative Research (AcSIR)</t>
  </si>
  <si>
    <t>RESPIRATORY RESEARCH</t>
  </si>
  <si>
    <t>10.1186/s12931-021-01698-9</t>
  </si>
  <si>
    <t>WOS:000637777200002</t>
  </si>
  <si>
    <t>Evaluation of the effect of herbal extracts and their bioactive compounds against motion sickness by regulating neurotransmitter levels in vitro and in vivo</t>
  </si>
  <si>
    <t>Motion sickness (MS) is caused due to sensory mismatch. Sensory conflict theory which proves acetylcholine, histamine elevations as the primary reason for MS provides a path for an effective pharmaco-therapy, by an attempt to inhibit the elevation of acetylcholine, histamine during travel. The present study aimed to screen herbal extracts and their bioactive compounds for anti-MS effect by using in vitro and in vivo models. Ten herbal extracts and their bioactive compounds were tested for its effect on acetylcholine esterase (AChE) activity, histamine and dopamine release in human leukaemia KU812 and rat pheochromocytoma PC12 cells respectively. Rutin hydrate, menthol, eugenol, linalool and hesperidin showed less inhibitory effect on AChE activity and promoting the degradation of acetylcholine and inhibited the release of histamine and dopamine from KU812 and PC12 cells. These bioactive compounds being present in Ocimum basilicum L. var. basilicum seed extract (OBSE) was chosen for further validation studies in vivo. Anti-MS effect was evaluated in BALB/c mice model using conditioned taste aversion. Pre-treatment with OBSE at 300 mg/kg bodyweight concentration prevented MS by reducing acetylcholine, histamine, dopamine, epinephrine levels, cholinergic receptor muscarinic 1 gene expression and increasing serotonin and norepinephrine levels and thus it could serve as a potent herbal antidote for MS.</t>
  </si>
  <si>
    <t>neurotrasmitter disease, motion sickness</t>
  </si>
  <si>
    <t>Ocimum basilicum L. var. basilicum</t>
  </si>
  <si>
    <t>Maheswari, DU; Anand, T; Padma, A; Ilaiyaraja, N; Khanum, F</t>
  </si>
  <si>
    <t>Defence Research &amp; Development Organisation (DRDO); Defence Food Research Laboratory (DFRL)</t>
  </si>
  <si>
    <t>10.1016/j.sajb.2019.12.012</t>
  </si>
  <si>
    <t>WOS:000539678400014</t>
  </si>
  <si>
    <t>Trans-Himalayan Phytococktail Confers Protection Against Hypobaric Hypoxia-Induced Hippocampal Neurodegeneration and Memory Impairment in Male Sprague Dawley Rats</t>
  </si>
  <si>
    <t>Background: Exposure to hypobaric hypoxia (HH) has been reported to cause neurodegeneration and memory impairment. Hippophae rhamnoides, Prunus armeniaca, and Rhodiola imbricata, the indigenous plants of Indian Trans-Himalaya are widely used in traditional Tibetan and Amchi system of medicine. These are rich sources of diverse bioactive metabolites having prophylactic and therapeutic uses against a wide array of neurodegenerative diseases. The objective of this study was to elucidate the prophylactic and neuroprotective efficacy of formulated phytococktail (PC) against simulated HH-induced neurodegeneration in male Sprague Dawley (SD) rats. Materials and Methods: A PC containing H. rhamnoides fruit pulp, P. armeniaca fruit pulp, and R. imbricata dry root extract (100:50:1) was formulated. The neuroprotective efficacy of PC was evaluated in male SD rats following exposure to 7 day HH at simulated altitude (25,000 ft, 282 mm Hg). Rats were divided into four groups viz., normoxia group (NOR), normoxic group treated with PC (NORPC), 7 day hypoxic group treated with vehicle (7DH), and 7 day hypoxic group treated with PC (7DHPC). Memory impairment and neuromorphological alterations were measured. Targeted protein expression was analyzed by immunoblotting study. Results: PC supplementation significantly reduced the oxidative stress markers during exposure to HH. Spatial memory impairment by HH was significantly ameliorated by PC. HH-induced augmented pyknosis, decreased dendritic arborization, and increased Hoechst-positive neurons in hippocampal CA3 region were significantly ameliorated by PC. Immunoblotting study showed upregulation of BDNF and TrkB expression by PC. PC also prevented the hippocampal neurodegeneration by activating the PI3K/AKT signaling pathway, which leads to GSK-3 beta inactivation by its phosphorylation and alleviation of hippocampal Caspase3 expression leading to inhibition of apoptotic neuronal cell death. Conclusion: The present study advocates the potential role of PC as an effective neuroprotective supplement in preventing HH-induced neurodegeneration. Activation of the PI3K/Akt pathway through BDNF/TrkB interaction following PC supplementation after exposure to HH inhibits hippocampal neuronal apoptosis and memory impairment.</t>
  </si>
  <si>
    <t>Neurodegeneration and Memory related disease</t>
  </si>
  <si>
    <t>Dhar, P; Das, SK; Barhwal, K; Hota, SK; Mishra, KP; Singh, SB</t>
  </si>
  <si>
    <t>Defence Research &amp; Development Organisation (DRDO); Defence Institute of High Altitude Research (DIHAR); Siksha 'O' Anusandhan University; All India Institute of Medical Sciences (AIIMS) Bhubaneswar; Defence Research &amp; Development Organisation (DRDO); Defence Institute of Physiology &amp; Allied Sciences (DIPAS); National Institute of Pharmaceutical Education &amp; Research (NIPER)</t>
  </si>
  <si>
    <t>HIGH ALTITUDE MEDICINE &amp; BIOLOGY</t>
  </si>
  <si>
    <t>10.1089/ham.2019.0011</t>
  </si>
  <si>
    <t>WOS:000487363700010</t>
  </si>
  <si>
    <t>Anthocyanin-Biofortified Colored Wheat Prevents High Fat Diet-Induced Alterations in Mice: Nutrigenomics Studies</t>
  </si>
  <si>
    <t>Scope Effective health-promoting results of either anthocyanins or whole wheat against chronic diseases are well reported. The current study is designed to understand the effect and underlying mechanism of anthocyanins-biofortified whole wheat on high-fat diet (HF)-induced obesity and its comorbidities. Method and Results Mice are fed a HFD supplemented with isoenergetic white, purple, or black whole wheat for 12 weeks and analyzed by physiological, biochemical, and nutrigenomics studies (qRT-PCR and RNA-Seq analysis). Black wheat significantly reduces body weight gain and fat pad. Both black and purple wheats reduce total cholesterol, triglyceride, and free fatty acid levels in serum, with the restoration of blood and insulin resistance. Black wheat significantly elevates the expression of enzymes related to fatty acid balancing, beta-oxidation, and oxidative stress that supported the biochemical and physiological positive outcomes. Moreover, the transcriptome analysis of adipose and liver tissue reveals activation of multiple pathways and genes related to fatty acid-beta oxidation (crat, acca2, lonp2 etc.), antioxidative enzymes (gpx1, sod1, nxnl1 etc.), along with balancing of fatty acid metabolism specifically in black wheat supplemented mice. Conclusion Taken together, the results suggest that the incorporation of colored wheat (especially black wheat) in the diet can prevent obesity and related metabolic complications.</t>
  </si>
  <si>
    <t>anthocyanins, chronic disease</t>
  </si>
  <si>
    <t>Food</t>
  </si>
  <si>
    <t>anthocyanins-biofortified whole wheat</t>
  </si>
  <si>
    <t>Sharma, S; Khare, P; Kumar, A; Chunduri, V; Kumar, A; Kapoor, P; Mongol, P; Kondepudi, KK; Bishnoi, M; Gore, M</t>
  </si>
  <si>
    <t>Department of Biotechnology (DBT) India; National Agri Food Biotechnology Institute (NABI); Department of Biotechnology (DBT) India; National Agri Food Biotechnology Institute (NABI); National Institute of Pharmaceutical Education &amp; Research (NIPER); National Institute of Pharmaceutical Education &amp; Research, S.A.S. Nagar (Mohali)</t>
  </si>
  <si>
    <t>MOLECULAR NUTRITION &amp; FOOD RESEARCH</t>
  </si>
  <si>
    <t>10.1002/mnfr.201900999</t>
  </si>
  <si>
    <t>MAY 2020</t>
  </si>
  <si>
    <t>WOS:000533541200001</t>
  </si>
  <si>
    <t>Polyphenol rich extracts of finger millet and kodo millet ameliorate high fat diet-induced metabolic alterations</t>
  </si>
  <si>
    <t>Finger millet (FM) and kodo millet (KM) are known for their multiple health benefits. Several studies have indicated the antioxidant and hypoglycemic potential of polyphenol rich extracts (PREs) from them. However, the protective roles of PREs from these millets in overcoming high-fat diet (HFD)-induced obesity have not yet been investigated. This study aimed to identify the polyphenols in FM-PREs and KM-PREs using HPLC-DAD/ESI-MS, and to evaluate the role of PREs in mitigating lipopolysaccharide induced inflammation in murine macrophage cells and in the reduction of HFD-induced metabolic complications using male Swiss albino mice. The results suggested that KM-PRE had higher polyphenol content than FM-PRE, of which taxifolin (98%) and catechin (86.6%) were the major fractions respectively. FM-PRE and KM-PRE prevented obesity, however, KM-PRE was more profound in preventing weight gain, adipose tissue hypertrophy, hepatic steatosis, and systemic inflammation than FM-PRE. This study suggests that FM-PRE and KM-PRE could be exploited for developing functional foods or nutraceuticals against obesity and comorbidities.</t>
  </si>
  <si>
    <t>oxidative stress, inflammatory disease</t>
  </si>
  <si>
    <t>finger millet and kodo millet</t>
  </si>
  <si>
    <t>Khare, P; Maurya, R; Bhatia, R; Mangal, P; Singh, J; Podili, K; Bishnoi, M; Kondepudi, KK</t>
  </si>
  <si>
    <t>Department of Biotechnology (DBT) India; National Agri Food Biotechnology Institute (NABI); Department of Biotechnology (DBT) India; Regional Centre for Biotechnology; National Institute of Pharmaceutical Education &amp; Research (NIPER); National Institute of Pharmaceutical Education &amp; Research, S.A.S. Nagar (Mohali); Vellore Institute of Technology (VIT); VIT Vellore</t>
  </si>
  <si>
    <t>10.1039/d0fo01643h</t>
  </si>
  <si>
    <t>WOS:000592490800038</t>
  </si>
  <si>
    <t>Combination of TRP channel dietary agonists induces energy expending and glucose utilizing phenotype in HFD-fed mice</t>
  </si>
  <si>
    <t>Background Bioactive dietary constituents activating Transient receptor potential (TRP) channels have emerged as promising candidates for the prevention of metabolic disorders. Objective The present study is an attempt to evaluate anti-obesity potential of a dietary TRP-based tri-agonist, combination of sub-effective doses of capsaicin (TRPV1 agonist), menthol (TRPM8 agonist), and cinnamaldehyde (TRPA1 agonist) in high-fat diet (HFD)-fed mice. Design Male C57BL/6 J mice divided into three groups (n = 8), were fed on normal pellet diet (NPD), or high-fat diet (HFD) (60% energy by fat) and HFD + CB (combination of capsaicin 0.4 mg/Kg, menthol 20 mg/Kg, and cinnamaldehyde 2 mg/Kg; p.o) for 12 weeks. Effects on HFD-induced weight gain, biochemical, histological and genomic changes in the WAT, BAT, liver and hypothalamus tissues were studied. Results Administration of tri-agonist prevented HFD-induced increase in weight gain, improved altered morphometric parameters, glucose homeostasis, and adipose tissue hypertrophy. Tri-agonist supplementation was found to induce browning of white adipose tissue and promote brown adipose tissue activation. Enhanced glucose utilization and prevention of lipid accumulation and insulin resistance in the liver was observed in mice supplemented with a tri-agonist. Conclusion The present work provides evidence that the new approach based on combination of sub-effective doses of TRP channel agonists (TRI-AGONIST) can be employed to develop concept-based functional food for therapeutic and preventive strategies against HFD-associated pathological complications.</t>
  </si>
  <si>
    <t>obesity</t>
  </si>
  <si>
    <t xml:space="preserve">combination of capsaicin, menthol, and cinnamaldehyde </t>
  </si>
  <si>
    <t>Kaur, J; Kumar, V; Kumar, V; Shafi, S; Khare, P; Mahajan, N; Bhadada, SK; Kondepudi, KK; Bhunia, RK; Kuhad, A; Bishnoi, M</t>
  </si>
  <si>
    <t>Department of Biotechnology (DBT) India; National Agri Food Biotechnology Institute (NABI); Panjab University; Panjab University; University of Erlangen Nuremberg; Department of Biotechnology (DBT) India; Regional Centre for Biotechnology; Post Graduate Institute of Medical Education &amp; Research (PGIMER), Chandigarh</t>
  </si>
  <si>
    <t>INTERNATIONAL JOURNAL OF OBESITY</t>
  </si>
  <si>
    <t>10.1038/s41366-021-00967-3</t>
  </si>
  <si>
    <t>SEP 2021</t>
  </si>
  <si>
    <t>WOS:000700557900001</t>
  </si>
  <si>
    <t>Pharmacological potential of Withania somnifera (L.) Dunal and Tinospora cordifolia (Willd.) Miers on the experimental models of COVID-19, T cell differentiation, and neutrophil functions</t>
  </si>
  <si>
    <t>Cytokine release syndrome (CRS) due to severe acute respiratory coronavirus-2 (SARS-CoV-2) infection leads to life-threatening pneumonia which has been associated with coronavirus disease (COVID-19) pathologies. Centuries-old Asian traditional medicines such as Withania somnifera (L.) Dunal (WS) and Tinospora cordifolia (Willd.) Miers (TC) possess potent immunomodulatory effects and were used by the AYUSH ministry, in India during the COVID-19 pandemic. In the present study, we investigated WS and TC's anti-viral and immunomodulatory efficacy at the human equivalent doses using suitable in vitro and in vivo models. While both WS and TC showed immuno-modulatory potential, WS showed robust protection against loss in body weight, viral load, and pulmonary pathology in the hamster model of SARS-CoV2. In vitro pretreatment of mice and human neutrophils with WS and TC had no adverse effect on PMA, calcium ionophore, and TRLM-induced ROS generation, phagocytosis, bactericidal activity, and NETs formation. Interestingly, WS significantly suppressed the pro-inflammatory cytokines-induced Th1, Th2, and Th17 differentiation. We also used hACE2 transgenic mice to further investigate the efficacy of WS against acute SARS-CoV2 infection. Prophylactic treatment of WS in the hACE2 mice model showed significant protection against body weight loss, inflammation, and the lung viral load. The results obtained indicate that WS promoted the immunosuppressive environment in the hamster and hACE2 transgenic mice models and limited the worsening of the disease by reducing inflammation, suggesting that WS might be useful against other acute viral infections. The present study thus provides pre-clinical efficacy data to demonstrate a robust protective effect of WS against COVID-19 through its broader immunomodulatory activity</t>
  </si>
  <si>
    <t>viral and immunomodulatory disease</t>
  </si>
  <si>
    <t>Withania somnifera</t>
  </si>
  <si>
    <t>Rizvi, ZA; Babele, P; Madan, U; Sadhu, S; Tripathy, MR; Goswami, S; Mani, S; Dikshit, M; Awasthi, A</t>
  </si>
  <si>
    <t>Department of Biotechnology (DBT) India; Translational Health Science &amp; Technology Institute (THSTI); Department of Biotechnology (DBT) India; Translational Health Science &amp; Technology Institute (THSTI); Department of Biotechnology (DBT) India; Translational Health Science &amp; Technology Institute (THSTI); Council of Scientific &amp; Industrial Research (CSIR) - India; CSIR - Central Drug Research Institute (CDRI)</t>
  </si>
  <si>
    <t>FRONTIERS IN IMMUNOLOGY</t>
  </si>
  <si>
    <t>10.3389/fimmu.2023.1138215</t>
  </si>
  <si>
    <t>WOS:000953671600001</t>
  </si>
  <si>
    <t>Evaluation of developmental toxicity and genotoxicity of aqueous seed extract of Croton tiglium L. using zebrafish</t>
  </si>
  <si>
    <t>Croton tiglium L. has been used in Ayurvedic and Chinese herbal medicinal formulations from ancient times. Although its seeds are widely prescribed as traditional medicine, there is a dearth of information, regarding its toxic effects, and the mechanisms underlying its toxicity. This study aims to investigate the developmental toxicity and genotoxicity of the aqueous seed extract of C. tiglium L. (AECT) in zebrafish. We have examined the effects of AECT on the early embryonic development of zebrafish. Zebrafish embryos, treated with different concentrations of the AECT, suffered embryonic lethality and displayed various developmental defects. The 96 h-LC50 of AECT was found to be 162.78 mu g/ml. Interestingly, the developmental abnormalities observed, such as pericardial edema (PE), yolk sac edema (YSE), spinal curvature (SC), and delayed hatching, varied in severity, in a dose-dependent manner. Zebrafish embryos, treated with different concentrations of AECT, exhibited exaggerated cell death in the anatomical regions of brain, heart, and trunk. Our data suggest that the phenomenon of apoptosis is probably responsible for both embryonic lethality and developmental toxicity in zebrafish embryos. Furthermore, the genotoxic potential of the AECT, in vivo, was evaluated using micronucleus assay and comet assay, on the peripheral blood of zebrafish. The results suggest that AECT has the potential to cause genotoxicity in the peripheral blood of zebrafish.</t>
  </si>
  <si>
    <t>genotoxicity</t>
  </si>
  <si>
    <t>Zebrafish</t>
  </si>
  <si>
    <t>Ayurveda and TCM</t>
  </si>
  <si>
    <t>Yumnamcha, T; Devi, MD; Roy, D; Nongthomba, U</t>
  </si>
  <si>
    <t>Department of Life Sciences, Manipur University, Canchipur, India.; Department of Molecular Reproduction, Development and Genetics, Indian Institute of Science, Bangalore, India.</t>
  </si>
  <si>
    <t>DRUG AND CHEMICAL TOXICOLOGY</t>
  </si>
  <si>
    <t>10.1080/01480545.2019.1708094</t>
  </si>
  <si>
    <t>JAN 2020</t>
  </si>
  <si>
    <t>WOS:000505649600001</t>
  </si>
  <si>
    <t>Procyanidin A2, an anti-diabetic condensed tannin extracted from Wendlandia glabrata, reduces elevated G-6-Pase and mRNA levels in diabetic mice and increases glucose uptake in CC1 hepatocytes and C1C12 myoblast cells</t>
  </si>
  <si>
    <t>To reduce the global burden of diabetes in an affordable way great attention has been paid to the search for functional foods and herbal remedies. One of the most popularly used functional foods in the North Eastern region of India is tender shoots of Wendlandia glabrata DC. In the current study identification of active anti-diabetic constituent of the tender shoots of W. glabrata was guided through alpha-glucosidase inhibition and procyanidin A2 was identified with IC50 0.27 +/- 0.01 mu g mL(-1) making it potential source for postprandial management of DM type 2. The study has also demonstrated procyanidin A2 as a potent anti-diabetic agent that exhibits significant glucose-6-phosphatase inhibitory activities and downregulated mRNA level in diabetic mice as well as increases glucose uptake in hepatocytes and myoblast cells. This study revealed that easily available tender shoots of W. glabrata could be used to make specific dietary recommendations for consumption for affordable management of diabetes.</t>
  </si>
  <si>
    <t>Traditional medicine</t>
  </si>
  <si>
    <t>Wendlandia glabrata</t>
  </si>
  <si>
    <t>Sheikh, Y; Chanu, MB; Mondal, G; Manna, P; Chattoraj, A; Deka, DC; Talukdar, NC; Borah, JC</t>
  </si>
  <si>
    <t>Department of Science &amp; Technology (India); Institute of Advanced Study in Science &amp; Technology (IASST); Council of Scientific &amp; Industrial Research (CSIR) - India; CSIR - North East Institute of Science &amp; Technology (NEIST); Gauhati University</t>
  </si>
  <si>
    <t>RSC ADVANCES</t>
  </si>
  <si>
    <t>10.1039/c9ra02397f</t>
  </si>
  <si>
    <t>WOS:000471912700031</t>
  </si>
  <si>
    <t>Naringenin ameliorates aluminum toxicity-induced testicular dysfunctions in mice by suppressing oxidative stress and histopathological alterations</t>
  </si>
  <si>
    <t>Environmental aluminum intoxication has shown increasingly alarming negative consequences on reproductive health. This needs mechanistic exploration and preventive management using medicines like herbal supplementation. The ameliorative effects of naringenin (NAR) against AlCl3-induced reproductive toxicity were thus evaluated in this study by assessing testicular dysfunction in albino male mice. A group of mice was treated with AlCl3 (10 mg/kg b.w./day) and then with NAR (10 mg/kg b.w./day) for a total of sixty-two days. Results show that treatment of AlCl3 significantly reduced the body weight and testis weight of mice. AlCl3 caused oxidative damage in mice as evidenced by an increase in the concentration of nitric oxide, advanced oxidation of protein product, protein carbonylation, and lipid peroxidation. Furthermore, diminished activity of antioxidant moieties included superoxide dismutase, catalase, glutathione peroxidase, glutathione reductase, reduced glutathione, and oxidized glutathione. Several histological changes, such as spermatogenic cell degeneration, germinal epithelium detachment, and structural abnormalities in seminiferous tubules, were observed in AlCl3-treated mice. Oral administration of NAR was found to restore body weight and testes weight and ameliorated reproductive dysfunctions. NAR decreased oxidative stress, replenished the antioxidant defense system, and improved histopathological alterations in the AlCl3-treated testes. Therefore, the present study suggests that the supplementation of NAR may be a beneficial strategy to mitigate AlCl3-induced reproductive toxicity and testicular dysfunction.</t>
  </si>
  <si>
    <t>testicular infection/reproductive disease</t>
  </si>
  <si>
    <t>Naringenin - bioactive citirus fruit</t>
  </si>
  <si>
    <t>Rai, R; Jat, D; Mishra, SK</t>
  </si>
  <si>
    <t>Dr. Hari Singh Gour University; Lucknow University</t>
  </si>
  <si>
    <t>SYSTEMS BIOLOGY IN REPRODUCTIVE MEDICINE</t>
  </si>
  <si>
    <t>10.1080/19396368.2023.2203794</t>
  </si>
  <si>
    <t>MAY 2023</t>
  </si>
  <si>
    <t>WOS:000990930100001</t>
  </si>
  <si>
    <t>Livogrit Prevents Methionine-Cystine Deficiency Induced Nonalcoholic Steatohepatitis by Modulation of Steatosis and Oxidative Stress in Human Hepatocyte-Derived Spheroid and in Primary Rat Hepatocytes</t>
  </si>
  <si>
    <t>The prevalence of nonalcoholic steatohepatitis (NASH), characterized by fatty liver, oxidative injury, and inflammation, has considerably increased in the recent years. Due to the complexity of NASH pathogenesis, compounds which can target different mechanisms and stages of NASH development are required. A robust screening model with translational capability is also required to develop therapies targeting NASH. In this study, we used HepG2 spheroids and rat primary hepatocytes to evaluate the potency of Livogrit, a tri-herbal Ayurvedic prescription medicine, as a hepatoprotective agent. NASH was developed in the cells via methionine and cystine-deficient cell culture media. Livogrit at concentration of 30 mu g/mL was able to prevent NASH development by decreasing lipid accumulation, ROS production, AST release, NF kappa B activation and increasing lipolysis, GSH (reduced glutathione), and mitochondrial membrane potential. This study suggests that Livogrit might reduce the lipotoxicity-mediated ROS generation and subsequent production of inflammatory mediators as evident from the increased gene expression of FXR, FGF21, CHOP, CXCL5, and their normalization due to Livogrit treatment. Taken together, Livogrit showed the potential as a multimodal therapeutic formulation capable of attenuating the development of NASH. Our study highlights the potential of Livogrit as a hepatoprotective agent with translational possibilities.</t>
  </si>
  <si>
    <t>steatosis, oxidative stress</t>
  </si>
  <si>
    <t>Livogrit</t>
  </si>
  <si>
    <t>Balkrishna, A; Gohel, V; Kumari, P; Manik, M; Bhattacharya, K; Dev, R; Varshney, A</t>
  </si>
  <si>
    <t>Drug Discovery and Development Division, Patanjali Research Institute, Governed by Patanjali Research Foundation Trust, Haridwar, India; Department of Allied and Applied Sciences, University of Patanjali, Patanjali Yog Peeth, Haridwar, India.Patanjali Yog Peeth (UK) Trust, Glasgow, UK.Special Centre for Systems Medicine, Jawaharlal Nehru University, New Delhi, India</t>
  </si>
  <si>
    <t>BIOENGINEERED</t>
  </si>
  <si>
    <t>10.1080/21655979.2022.2065789</t>
  </si>
  <si>
    <t>WOS:000789336600001</t>
  </si>
  <si>
    <t>Enhancement of nutraceutical and anti-diabetic potential of fenugreek (Trigonella foenum-graecum). Sprouts with natural elicitors</t>
  </si>
  <si>
    <t>Trigonella foenum-graecum has been extensively used for centuries in traditional medicine systems for the cure of health ailments including diabetes. Improving the medicinal attributes of plants through the elic-itation strategy is gaining great interest in the recent past. In the current study, an attempt is made to reveal the role and possible mechanism of action of vitamin C elicit phytochemical-rich aqueous extract of 4th day germinated IM6 genotype fenugreek sprouts in the form of lyophilized powder (IM6E) under both in vitro and in vivo conditions. The IM6E demonstrated strong a-glucosidase activity (95.24 %) and moderate a-amylase and invertase inhibition activities under in vitro conditions. The High Performance Thin Layer Chromatography (HPTLC) based analysis demonstrated that IM6E possess significantly higher concentration of phenolic phytochemical quercetin (0.148 %) as compared to diosgenin and trigonelline bioactive anti-diabetic nutraceuticals. In normal rats after loading with glucose and sucrose, the IM6E administration in a dose-dependent manner significantly reduced the post-prandial hyperglycemia, in a similar fashion as the anti-diabetic drug voglibose as evident from the area under curves (AUC) of oral glucose tolerance test (OGTT) and oral sucrose tolerance test (OSTT) tests. The administration of IM6E in streptozotocin (STZ) induced diabetic rats drastically improved the antioxidant activity of plasma in them as determined by Ferric Reducing Ability of Plasma (FRAP) and the effect was found to be dose -dependent. The oral administration of IM6E in diabetic rats normalized almost all the deregulated bio-chemical markers like liver enzymes, lipids and significantly decreased higher blood glucose levels with increasing insulin levels as compared to diabetic control. The best concentration of IM6E was found to be 300 mg/kg b.w after 21 days of experimentation. The intra-peritoneal glucose tolerance test (IPGTT) in diabetic rats responded very well to IM6E treatment and 100 mg/kg.b.w. behaved almost like the admin-istration of 0.5U insulin/kg bw, and thus indicating the insulinotropic nature of IM6E. Our findings clearly reveal the use of IM6E for diabetes management and at the same it possesses great potential when com-bined with voglibose to ameliorate diabetes and its associated complications to a greater extent due to synergistic effects as compared to monotherapy. However, more clinical trials need to be performed before recommending IM6E as an anti-diabetic alternative medicine.(c) 2022 The Author(s). Published by Elsevier B.V. on behalf of King Saud University. This is an open access article under the CC BY-NC-ND license (http://creativecommons.org/licenses/by-nc-nd/4.0/).</t>
  </si>
  <si>
    <t>Laila, O; Murtaza, I; Muzamil, S; Ali, SI; Ali, SA; Paray, BA; Gulnaz, A; Vladulescu, C; Mansoor, S</t>
  </si>
  <si>
    <t>FoH SKUAST K, Div Basic Sci &amp; Humanities, Biochem &amp; Mol Biotechnol Lab, Shalimar Campus, Srinagar 191125, Jammu &amp; Kashmir, India</t>
  </si>
  <si>
    <t>SAUDI PHARMACEUTICAL JOURNAL</t>
  </si>
  <si>
    <t>10.1016/j.jsps.2022.11.001</t>
  </si>
  <si>
    <t>NOV 2023</t>
  </si>
  <si>
    <t>WOS:000996196200001</t>
  </si>
  <si>
    <t>Fertility regulatory potential of Persicaria hydropiper (L.) Delarbre methanolic root extract in female albino mice: An insight into the phytochemicals present and role of the extract in contraception</t>
  </si>
  <si>
    <t>People from some parts of the world traditionally depend on different herbal medicines for fertility reg-ulation. The Mishing women of Assam, India have been using the dry root powder of Persicaria hydropiper for years as a birth control medicine. The present study was designed to investigate the chemical com-position of methanolic extract from the dry roots of P. hydropiper as well as to study its anti -implantation effect. P. hydropiper roots were collected from paddy fields and the methanolic extract was prepared using dry powdered roots. Gas chromatography-mass spectrometry (GCMS) analysis of the methanolic root extract was performed for phytochemical analysis. The estrous cycle of the female mice was monitored by observation of the cells in the vaginal smear. The estrogenic and anti -implantation effect was observed using routine histological procedures with Haematoxylin &amp; Eosin stain-ing performed in mice. Total serum cholesterol level was also measured. The GCMS analysis revealed the presence of stigmasterol and 3-deoxyestradiol, which are known to possess antifertility properties. The extract (1000 mg/kg bodyweight dose) altered the duration and sequence of the estrous cycle of cyclic females with a prolonged metestrous of 2 days, followed by an early estrous. There was hyperplasia in the endometrial epithelium and even shedding of the same on high duration treatment on day 6. There was a significant (p &lt; 0.05) rise in total cholesterol levels in the treated groups. The highest rise was observed in the day 1 group (from 67.91 +/- 1.98 to 147.53 +/- 3.20 mg/dl) while the lowest change was there in the day 2 group (from 78.76 +/- 2.04 to 103.26 +/- 2.34 mg/dl). The presence of compounds like stigmasterol and 3-deoxyestradiol with profound antifertility properties possibly has an influence on the molecular pathway for embryo implantation. The changes in uterine histoarchitecture in the form of uterine hyperplasia on treatment with the extract point out towards the effect of the estrogenic com-pounds. Such implantation preventing results provides support to the traditional belief and opens the door for new drug discovery for reproduction regulation. A detailed molecular study is necessary in this regard.(c) 2022 The Authors. Published by Elsevier B.V. on behalf of King Saud University. This is an open access article under the CC BY-NC-ND license (http://creativecommons.org/licenses/by-nc-nd/4.0/).</t>
  </si>
  <si>
    <t>fertility releated disease</t>
  </si>
  <si>
    <t>Persicaria hydropiper</t>
  </si>
  <si>
    <t>Bairagi, J; Saikia, PJ; Boro, F; Hazarika, A</t>
  </si>
  <si>
    <t>Gauhati University</t>
  </si>
  <si>
    <t>10.1016/j.jsps.2022.09.005</t>
  </si>
  <si>
    <t>NOV 2022</t>
  </si>
  <si>
    <t>WOS:000893108800010</t>
  </si>
  <si>
    <t>Piperine attenuates production of inflammatory biomarkers, oxidative stress and neutrophils in lungs of cigarette smoke-exposed experimental mice</t>
  </si>
  <si>
    <t>Cigarette smoking (CS) induced chronic obstructive pulmonary disease (COPD) is third leading cause of global pulmonary health issue. Currently, there is no effective therapeutic strategy to control perpetuating inflamma-tory response in COPD. The aim of current study was to investigate the protective effects of piperine in CS -induced murine model of COPD. Exposure of experimental animals to cigarettes smoke twice daily for 10 weeks resulted in increased production of pro-inflammatory mediators including IL-1 beta, IL-8, TNF-alpha, LTB-4 and neutrophil elastase (NE) in bronchoalveolar (BAL) fluid. Oxidative stress biomarkers, malondialdehyde (MDA), myeloperoxidase (MPO), nitric oxide and MMP9 also significantly increased in CS-control mice lungs as compared to normal control group (P &lt; 0.001). Moreover, CS also increased recruitment of inflammatory cells, neutrophils and macrophages into BAL fluid and altered breathing rate and tidal volume as compared to normal control mice. However, oral treatment of CS-exposed animals with test drug, piperine (10 mg/kg, b.w. or 20 mg/ kg, b.w.) or reference standard methyl prednisolone (3.25 mg/kg, b.w.) for 21 days or 7 days, respectively, significantly (p &lt; 0.05, 0.01, 0.001) improved pulmonary function and reversed CS-induced production of cy-tokines, oxidative stress biomarkers and other biochemicals as compared to CS-exposed control mice. Further, In silico molecular docking studies exhibited attractive binding affinity of piperine for human neutrophil elastase, MMP-9, MPO and IL-8 receptors. Findings of our study suggest protective effect of piperine in experimental animals by repressing CS-induced infiltration of inflammatory cells and thereby exaggerated production of pro -inflammatory mediators and oxidative stress.</t>
  </si>
  <si>
    <t>chronic obstructive pulmonary disease (COPD)</t>
  </si>
  <si>
    <t xml:space="preserve">piperine </t>
  </si>
  <si>
    <t>Arora, P; Athari, SS; Nainwal, LM</t>
  </si>
  <si>
    <t>GD Goenka University; GD Goenka University</t>
  </si>
  <si>
    <t>FOOD BIOSCIENCE</t>
  </si>
  <si>
    <t>10.1016/j.fbio.2022.101909</t>
  </si>
  <si>
    <t>AUG 2022</t>
  </si>
  <si>
    <t>WOS:000879065300007</t>
  </si>
  <si>
    <t>Anti-allergy and anti-tussive activity of Clitoria ternatea L. in experimental animals</t>
  </si>
  <si>
    <t>Ethnopharmacological relevance: Clitoria ternatea flower is traditionally used in the treatment of respiratory disorders including bronchitis and is one of the ingredients in different Ayurvedic preparations that are used in respiratory disorders. However, till date there is no scientific report on the anti-asthmatic activity of this flower. Aim of the study: Ethanolic extract of Clitoria ternatea flowers (ECT) was evaluated for its anti-allergy and antitussive potential in experimental animals. Additionally, the anti-inflammatory potential of ECT was carried out to draw a plausible mechanism of action of the drug. Materials and Methods: In-vitro anti-asthmatic activity of ECT was evaluated in goat tracheal chain and isolated guinea pig ileum preparations. Acute and chronic anti-asthmatic activity of ECT (100, 200 and 400 mg/kg; p.o.) was estimated in histamine aerosol exposed guinea pigs and in OVA sensitized and challenged mice respectively. Anti-tussive activity of ECT (100, 200 and 400 mg/kg; p.o.) was evaluated against sulfur dioxide- and citric acid induced cough in experimental animals. Moreover, the anti-inflammatory activity of ECT (100, 200 and 400 mg/kg; p.o.) was evaluated against carrageenan- and acetic acid-induced inflammation in rats. Results: ECT attenuated histamine-induced contraction in both goat tracheal chain and isolated guinea pig ileum preparations. ECT (400 mg/kg) attenuated histamine-induced dyspnoea and OVA-induced changes in differential cell count in broncheoalveolar fluid, levels of interleukins (IL-1beta and IL-6) and immunoglobulin (OVA sensitive IgG1) in animals. ECT (400 mg/kg) further ameliorated sulfur dioxide- and citric acid-induced cough in experimental animals. Additionally, ECT (400 mg/kg) attenuated inflammation in carrageenan and acetic acid challenged rodents. Conclusions: Standardized ECT could be considered as a potential therapeutic alternative in the management of allergy-induced asthma.</t>
  </si>
  <si>
    <t>allergy infection</t>
  </si>
  <si>
    <t>Singh, NK; Garabadu, D; Sharma, P; Shrivastava, SK; Mishra, P</t>
  </si>
  <si>
    <t>GLA University; Indian Institute of Technology System (IIT System); Indian Institute of Technology BHU Varanasi (IIT BHU Varanasi); Banaras Hindu University (BHU); GLA University</t>
  </si>
  <si>
    <t>10.1016/j.jep.2018.05.026</t>
  </si>
  <si>
    <t>WOS:000442333900002</t>
  </si>
  <si>
    <t>Antihyperglycemic, antihyperlipidemic and antioxidative evaluation of compounds from Senna sophera (L.) Roxb in streptozotocin-induced diabetic rats</t>
  </si>
  <si>
    <t>Senna sophera (L.) Roxb (Common name: Kasunda, Baner) (Leguminosae) is used as traditional medicine in Africa and Asia. The compounds were isolated from methanolic extract of leaves of Senna sophera (MFCS). Compound A was identified as Hexahydroxy diphenic acid and Compound B as Kaempferol. MFCS administration to diabetic rats exhibited significant reduction in the blood sugar level and showed gain in body weight. After the treatment of 100 mg/kg of MFCS, the blood sugar level was reduced to 52.33 +/- 2.83 mg/dl in comparison to the blood sugar level of vehicle control 76.66 +/- 3.17 mg/dl, whereas treatment with 50 mg/kg of MFCS reduced the blood sugar level slightly (72.33 +/- 2.42 mg/dl). The daily continuous administration of MFCS for a period of 21 days normalised the serum lipid levels confirming the effect of MFCS on diabetic hyperlipidemia. Treatment with MFCS also reversed the activities of antioxidants, which could be a result of decreased lipid peroxidation. [GRAPHICS] .</t>
  </si>
  <si>
    <t>oxidative stress, diabetes</t>
  </si>
  <si>
    <t>Kharat, AR; Kharat, K; Jadhav, M; Makhija, SJ</t>
  </si>
  <si>
    <t>Govt Coll Pharm, Dept Pharmacognosy, Ratnagiri, India;  Deogiri Coll, Ctr Adv Life Sci, Aurangabad, Maharashtra, India</t>
  </si>
  <si>
    <t>NATURAL PRODUCT RESEARCH</t>
  </si>
  <si>
    <t>10.1080/14786419.2017.1399389</t>
  </si>
  <si>
    <t>WOS:000465153400024</t>
  </si>
  <si>
    <t>DEC 2019</t>
  </si>
  <si>
    <t>Ameliorative Potential of a Traditionally Used Plant Fraxinus micrantha against Oxidative Stress and Paracetamol-Induced Hepatotoxicity</t>
  </si>
  <si>
    <t>Background: Liver disorders are one of the serious health issues. The treatment of liver disorders and their associated complications must be done with care due to the adverse effects of present-day medications. Therefore, there is an urgent need to develop effective and non-toxic herbal drugs for hepatoprotection. Objective: The objective of the present study is to investigate the hepatoprotective potential of traditionally used plant Fraxinus micrantha against paracetamol (PCM)-induced hepatotoxicity in rats. Methods: Hepatotoxicity was induced by a standardized single oral dose of paracetamol (PCM) at 3 g/kg body weight. Standard drug (silymarin 50 mg/kg) and test drugs (chloroform and methanol extracts) were administered orally to rats for 7 days. All the animals were sacrificed on the 8th day, and blood was withdrawn by retro-orbital vein puncture, collected in fresh centrifugation tubes, and centrifuged at 10,000 rpm for 10 min to separate serum for various estimations. Livers were isolated immediately for various biochemical and histopathological studies. Results: Treatment with chloroform extract (200, 400, and 800 mg/kg) and methanol extract (200 and 400 mg/kg) ameliorated the elevated levels of hepatic markers, but a significant reduction in these levels was observed by treatment with methanol extract at 800 mg/kg. In addition, treatment with chloroform and methanol extracts resulted in the amelioration of oxidative stress along with the histopathological changes. High-performance liquid chromatographic analysis of methanol extract of F. micrantha revealed the presence of various polyphenols such as rutin, naringenin, kaempferol, physicion, quercetin, and gallic acid. Conclusion: The results of the present study revealed that the observed hepatoprotective effect of methanol extract of F. micrantha may be due to the presence of various polyphenols and also provides pharmacological evidence for the use of F. micrantha bark in folk medicine for the treatment of liver diseases.</t>
  </si>
  <si>
    <t>Singh, H; Kaur, S; Arora, S; Singh, B</t>
  </si>
  <si>
    <t>Guru Nanak Dev Univ, Dept Pharmaceut Sci, Amritsar 143005, Punjab, India; Guru Nanak Dev Univ, Dept Bot &amp; Environm Sci, Amritsar, Punjab, India</t>
  </si>
  <si>
    <t>10.4103/pm.pm_236_19</t>
  </si>
  <si>
    <t>WOS:000517825500009</t>
  </si>
  <si>
    <t>Plumbago zeylanica L. exhibited potent anticancer activity in Ehrlich ascites carcinoma bearing Swiss albino mice</t>
  </si>
  <si>
    <t>Objectives: We investigated the anticancer activity of the PzMH fraction (hexane fraction) extracted from the roots of Plumbago zeylanica L., an ethnomedicinally significant plant widely distributed in India.Methods: The PzMH fraction was obtained through rigorous extraction and purification processes. In vitro cytotoxicity assays were performed to assess its effects on Ehrlich ascites carcinoma (EAC) cells. Acute toxicity studies were conducted to evaluate its safety profile. An in vivo study was carried out on EAC-bearing Swiss albino mice to assess its anticancer efficacy. Flow cytometric and microscopic analyses were done to examine the induction of cell death by the PzMH fraction. Western blot analysis was used to investigate the molecular mechanisms involved.Results: The PzMH fraction exhibited a significant cytotoxic effect in vitro, resulting in 50% cell death in EAC cells at low concentrations. The calculated GI50 value for the PzMH fraction was 42.74 lg/ml, demonstrating a comparable efficacy to the standard drug 5-fluoro uracil (GI50 = 43.38 lg/ml). The safety of therapeutic doses was confirmed through acute toxicity studies, which yielded an LD50 value of 500 mg/kg body weight. In the in vivo study, the PzMH fraction demonstrated a substantial 79.05% inhibition in the growth of EAC cells at the 300 mg/kg body weight dose of PzMH fraction. Flow cytometric and microscopic analyses revealed distinct apoptotic features in EAC cells treated with the PzMH fraction. Cell cycle analysis showed a significant arrest at the G0/G1 stage following treatment. PzMH treatment elicited a response characterized by escalated levels of cleaved caspases-3 and-9, while concurrently leading to a decreased expression of the Bcl2 protein, as evidenced by Western blot analysis.Conclusions: The current research provides empirical evidence supporting the anticancer activity of the PzMH fraction extracted from P. zeylanica. The observed cytotoxicity, safety, and apoptosis-inducing properties make it a promising candidate for further investigation as a potential cancer therapy. Further explo-ration of its phytochemical composition, including major compounds such as 4-hydroxybenzaldehyde, trans-cinnamic acid, plumbagin and lawsone, contributes to our understanding of its mechanisms of action.(c) 2023 The Authors. Published by Elsevier B.V. on behalf of King Saud University. This is an open access article under the CC BY license (http://creativecommons.org/licenses/by/4.0/).</t>
  </si>
  <si>
    <t>cancer</t>
  </si>
  <si>
    <t>Plumbago zeylanica</t>
  </si>
  <si>
    <t>Sharma, N; Thakur, S; Kour, R; Deepika; Kumar, A; Ahmad, A; Kaushik, P; Raja, V; Jain, SK; Kaur, S</t>
  </si>
  <si>
    <t>Guru Nanak Dev University; Guru Nanak Dev University; Chandigarh University; King Saud University; Universitat Politecnica de Valencia</t>
  </si>
  <si>
    <t>JOURNAL OF KING SAUD UNIVERSITY SCIENCE</t>
  </si>
  <si>
    <t>10.1016/j.jksus.2023.102932</t>
  </si>
  <si>
    <t>WOS:001106005400001</t>
  </si>
  <si>
    <t>The starch-rich diet causes lipidemia while the fat-rich diet induces visceral adiposity, meta-inflammation, and insulin resistance differentially in immune biased mouse strains</t>
  </si>
  <si>
    <t>Metabolic disorders are a prime global threat, primarily aided by consuming excess carbohydrate or fat-rich diet. Being related to a chronic inflammatory state, metabolic disorders may have a difference in pathophysiology; like adiposity and insulin resistance (IR), based on the individual immune status. Thus, we aim to explore the effects of different diets on the development of adiposity and IR under different immune backgrounds, using immunebiased mouse strains, BALB/c and C57BL/6. Mouse from each strain was randomly divided based on the diets like a) chow-fed control, b) non-resistant starch-rich, c) unsaturated fat-rich or d) saturated fat-rich groups, and observed for eight weeks, to evaluate the extent of various metabolic disease-related pathophysiology. Results revealed that the consumption of a) non-resistant starch-rich diet enhanced lipidemia, b) both the fat-rich diets enhanced visceral adiposity, and c) saturated fat-rich diet increased meta-inflammation. The extent of lipidemia and visceral adiposity were higher in C57BL/6 while the meta-inflammatory responses were higher in BALB/c. IR was severer in all the treatment diet groups of BALB/c mice compared to the control and corresponding C57BL/6 groups. Maximum IR was observed in the saturated fat-rich group which may have related to the intrinsic immune biases of the mice.</t>
  </si>
  <si>
    <t>inflammatory disease, diabetes</t>
  </si>
  <si>
    <t xml:space="preserve"> a) chow-fed control, b) non-resistant starch-rich, c) unsaturated fat-rich or d) saturated fat-rich </t>
  </si>
  <si>
    <t>Mukherjee, R; Aich, P</t>
  </si>
  <si>
    <t>Homi Bhabha National Institute; National Institute of Science Education &amp; Research (NISER)</t>
  </si>
  <si>
    <t>10.1016/j.fbio.2021.101136</t>
  </si>
  <si>
    <t>JUN 2021</t>
  </si>
  <si>
    <t>WOS:000687486700009</t>
  </si>
  <si>
    <t>PPARα Ligand Caudatin Improves Cognitive Functions and Mitigates Alzheimer's Disease Defects By Inducing Autophagy in Mice Models</t>
  </si>
  <si>
    <t>The autophagy-lysosomal pathway (ALP) is a major cellular machinery involved in the clearance of aggregated proteins in Alzheimer disease (AD). However, ALP is dramatically impaired during AD pathogenesis via accumulation of toxic amyloid beta (A beta) and phosphorylated-Tau (phospho-Tau) proteins in the brain. Therefore, activation of ALP may prevent the increased production of A beta and phospho-Tau in AD. Peroxisome proliferator-activated receptor alpha (PPARa), a transcription factor that can activate autophagy, and transcriptionally regulate transcription factor EB (TFEB) which is a key regulator of ALP. This suggests that targeting PPARa, to reduce ALP impairment, could be a viable strategy for AD therapy. In this study, we investigated the anti-AD activity of Caudatin, an active constituent of Cynanchum otophyllum (a traditional Chinese medicinal herb, Qing Yang Shen; QYS). We found that Caudatin can bind to PPARa as a ligand and augment the expression of ALP in microglial cells and in the brain of 3XTg-AD mice model. Moreover, Caudatin could activate PPARa and transcriptionally regulates TFEB- augmented lysosomal degradation of A beta and phosphor-Tau aggregates in AD cell models. Oral administration of Caudatin decreased AD pathogenesis and ameliorated the cognitive dysfunction in 3XTgAD mouse model. Conclusively, Caudatin can be a potential AD therapeutic agent via activation of PPAR alpha-dependent ALP.</t>
  </si>
  <si>
    <t>Caudatin, an active constituent of Cynanchum otophyllum</t>
  </si>
  <si>
    <t>Krishnamoorthi, S; Iyaswamy, A; Sreenivasmurthy, SG; Thakur, A; Vasudevan, K; Kumar, G; Guan, XJ; Lu, KJ; Gaurav, I; Su, CF; Zhu, Z; Liu, J; Kan, YX; Jayaraman, S; Deng, ZQ; Chua, KK; Cheung, KH; Yang, ZJ; Song, JX; Li, M</t>
  </si>
  <si>
    <t>Hong Kong Baptist University; Saveetha Institute of Medical &amp; Technical Science; Saveetha Dental College &amp; Hospital; Karpagam Academy of Higher Education (KAHE); Hong Kong Baptist University; University of Texas System; University of Texas Medical Branch Galveston; University of Chicago; REVA University; Galgotias University; Saveetha Institute of Medical &amp; Technical Science; Saveetha Dental College &amp; Hospital; Guangzhou University of Chinese Medicine</t>
  </si>
  <si>
    <t>JOURNAL OF NEUROIMMUNE PHARMACOLOGY</t>
  </si>
  <si>
    <t>10.1007/s11481-023-10083-w</t>
  </si>
  <si>
    <t>SEP 2023</t>
  </si>
  <si>
    <t>WOS:001064354300001</t>
  </si>
  <si>
    <t>Exploration of hepatoprotective and antidiabetic potential of Senna occidentalis L. and isolation of bioactive compound by column chromatography</t>
  </si>
  <si>
    <t>The therapeutic effects of a variety of herbal medicines are currently receiving a lot of attention. Senna occidentalis L. is an important herb that tribal people been using in the treatment of a wide range of hepatic problems. The objective of the present investigation was to scientifically validate the traditional claim of Senna occidentalis L. roots, with special reference to hepatoprotective and antidiabetic activity. The roots of authenticated herbs were subjected to extraction by the Soxhlet method. The roots of Senna occidentalis L. were successively extracted with different solvents. Presence of phytochemicals in extracts were recorded after screening. Acute toxicity study was performed as per OECD guidelines 420. After the in-vivo antidiabetic activity (Streptozocin induced model) and hepatoprotective activity (CCl4 induced model), the findings were recorded. The Ethanolic Extract (EE) was subjected to column chromatography, which was subjected to structural elucidation. Senna occidentalis L roots EE exhibited the presence of glycosides, phenols, tannins and flavonoids. The hepatoprotective activity of both the extracts, EE and Ethyl Acetate Extract (EAE) (using Carbon tetrachloride as a hepatotoxicity inducing agent) and hypoglycemic activity (using Streptozocin as a diabetes-inducing agent) in laboratory animals was performed. The findings of hepatoprotective activity exhibited that a maximum reduction in serum ALT level was recorded by EE extracts at a dose of 400 mg/kg. Observations in histopathological examinations revealed that the EE of Senna occidentalis L. is potent enough to protect against cellular damage at a dose of 400 mg/kg. The EE (400 mg/kg) reduced the blood glucose level significantly. Senna occidentalis L. has shown to have hepatoprotective and antidiabetic activity in animal models. When the responses of the two extracts were compared, the EE (400 mg/kg) was found to be more significant in terms of hepatoprotective and anti-diabetic activity. The chromatography of EE was done by column chromatography. Crystals of the isolated compound were isolated, and it was identified as quercetin using Infrared Spectroscopy, H-1 NMR Spectroscopy, C-13 NMR Spectroscopy, and Mass Spectroscopy. The proposed secondary metabolites accountable for hepatoprotective and antidiabetic activity were flavonoids, which have resulted in positive outcomes. (C) 2022 SAAB. Published by Elsevier B.V. All rights reserved.</t>
  </si>
  <si>
    <t>Mishra, AK; Chahal, P; Singh, H; Kumar, A; Mishra, A</t>
  </si>
  <si>
    <t>IFTM Univ, Pharm Acad, Cent Facil Instrumentat, Moradabad 244102, India</t>
  </si>
  <si>
    <t>10.1016/j.sajb.2022.04.024</t>
  </si>
  <si>
    <t>APR 2022</t>
  </si>
  <si>
    <t>WOS:000843403000002</t>
  </si>
  <si>
    <t>Comparative study of the anti-diabetic effect of mucilage and seed extract of Abelmoschus esculentus against streptozotocin-induced diabetes in rat model</t>
  </si>
  <si>
    <t>Objectives: Diabetes mellitus (DtM) is a collection of recurrent metabolic abnormalities that are generally assessed by persistent hyperglycemia. This condition occurs when the insulin released from the pancreatic cells get destroyed and produce little or no insulin. In traditional Chinese medicine, Abelmoschus esculentus (AS) is used for the treatment for type 1 diabetes. This study aims to mitigate type 1 DtM caused by the administration of streptozotocin (STZ). Methods: Diabetes was produced in each of the Wistar rats by administering a single shot administration of STZ intraperitoneally. The rats were split into five groups. Group1 and 2 were normal control and diabetic control group. Groups 3, 4, and 5 were received okra mucilage extract and okra seed crude extract at a dosage of 150 mg/kg, 200 mg/kg, and 200 ml/kg. After 4 weeks animals were sacrificed and blood was collected through cardiac puncture and liver and kidney were dissected for further biochemical as well as histopathological examinations. Result: The FBG, %HbA1c, lipid profile, liver function test, oxidative stress, and histopathology investigation were analyzed. Our result showed a significant difference between different groups in each parameter. Our study revealed that okra mucilage extract has advantage over okra seed crude extract significantly. Conclusion: The extract of AS has an antidiabetic activity and contributes to the overall reduction in BG levels. Its properties can be a remedy to manage DtM. Based on the results of the tests, it was determined that a solid oral formulation might be made using okra-derived mucilage crude extract and aqueous seed extract as a pharmaceutical excipient. (c) 2022 The Authors. Published by Elsevier B.V. on behalf of King Saud University.</t>
  </si>
  <si>
    <t>Aleissa, MS; AL-Zharani, M; Alneghery, LM; Hasnain, MS; Almutairi, B; Ali, D; Alarifi, S; Alkahtani, S</t>
  </si>
  <si>
    <t>Imam Mohammad Ibn Saud Islamic University (IMSIU); King Saud University</t>
  </si>
  <si>
    <t>10.1016/j.jksus.2022.102297</t>
  </si>
  <si>
    <t>WOS:000892067100008</t>
  </si>
  <si>
    <t>Neuroprotective Effect of Bambusa arundinaceae Leaves Extract on Learning and Memory Impairment in Mice: Impact on NR2B, NR1 and GAP Pathways</t>
  </si>
  <si>
    <t>Background and Objective: Bambusa arundinaceae leaves are widely used for treating numerous diseases in Indian traditional medicine. The current study explored the neuroprotective effect of Bambusa arundinaceae leaves ethanolic extract (EEBA) on memory impairment induced by streptozotocin (STZ) in mice. Materials and Methods: The neuroprotective effect of EEBA (100 and 200 mg kg(-1) b.wt., p.o.) was assessed in the Morris Water Maze (MWM) test, Pole Climbing Test (PCT) and in the Elevated Plus Maze (EPM) test in comparison with standard piracetam (100 mg kg(-1) b.wt., i.p.). The activity of acetylcholinesterase (AChE), malondialdehyde (MDA) and reduced glutathione (GSH) were also measured in various mice brain regions. Gene expression was also performed by RT-PCR and western blot test. Results: Treatment with EEBA 200 mg kg(-1) showed a significant effect in all behavioral tests that demonstrated neuroprotective activity. EEBA treatment significantly reduced the AChE and MDA levels in mice brain regions, along with a rise in GSH level. RT-PCR results showed Bax and Bak mRNA were down-regulated, while Bcl-2 mRNA and protein were up-regulated in EEBA (200 mg kg(-1)) group. NR1, NR2B and GAP-43 proteins lead to the reduction of brain cell damage. EEBA 200 mg kg(-1) showed a significant effect by shielding against STZ induced brain damage by interacting with these proteins. Conclusion: The effect of EEBA (200 mg kg(-1) b.wt.) on behavioral and biochemical parameters was comparable with that observed in piracetam treated rats. These findings indicated that EEBA may exert a neuroprotective effect that may be accredited to inhibiting AChE and regulating the protein expression in the brain as well as its antioxidant mechanisms.</t>
  </si>
  <si>
    <t>memory related disease</t>
  </si>
  <si>
    <t>Bambusa arundinaceae</t>
  </si>
  <si>
    <t>Jawaid, T; Kamal, M; Azmi, L; Alkhamees, OA; Alsanad, SM</t>
  </si>
  <si>
    <t>Imam Mohammad Ibn Saud Islamic University (IMSIU); Prince Sattam Bin Abdulaziz University; Lucknow University</t>
  </si>
  <si>
    <t>INTERNATIONAL JOURNAL OF PHARMACOLOGY</t>
  </si>
  <si>
    <t>10.3923/ijp.2020.244.256</t>
  </si>
  <si>
    <t>WOS:000526081200008</t>
  </si>
  <si>
    <t>Toxicity assessment of Tetrodotoxin of commercially exploited smooth blassop Lagocephalus inermis in south-eastern Arabian Sea</t>
  </si>
  <si>
    <t xml:space="preserve">The toxicity assessment of Lagocephalus inermis, commonly known as smooth blassop, which is commercially exploited in the south-eastern Arabian Sea, was conducted in this study, marking the first of its kind for the region. The experiment involved testing control and standard samples during pre-monsoon and post-monsoon seasons. Gross anatomical features were observed, followed by histopathological examination of hearts, livers, and kidneys of deceased mice to determine toxicity. High-performance liquid chromatography (HPLC) was used to analyze standard tetrodotoxin (TTX) concentrations, which showed characteristic peaks at retention times of 4.83 min (mins), 4.792 min, 4.748 min, and 4.729 min for concentrations of 0.1 mg/ml, 0.08 mg/ml, 0.06 mg/ml, and 0.04 mg/ml, respectively. However, the test samples consisting of liver, ovary, and muscle extracts did not exhibit any characteristic peak indicating the presence of TTX in both seasons. Furthermore, bioassays conducted on the test samples did not show any toxicity symptoms, while standard test mice exhibited characteristic symptoms of TTX poisoning. Histopathological examinations revealed congestion, necrosis, degeneration, and hemorrhages in the liver, heart, and kidney tissues of the standard sample, but no changes were observed in the test sample. Based on the findings, it was concluded that Lagocephalus inermis, as exploited along the Karnataka coast, is not toxic at present. However, considering that the bacteria responsible for the species' toxicity may not be sufficiently present to cause toxicity at the current time, it is imperative for Indian food sanitation authorities to continuously monitor and assess the toxicity of pufferfish consumed in terms of food safety.  </t>
  </si>
  <si>
    <t>toxicity study on heart, liver and kidney</t>
  </si>
  <si>
    <t>Traditional food</t>
  </si>
  <si>
    <t>Lagocephalus inermis,</t>
  </si>
  <si>
    <t>Saha, P; Thomas, S; Badanthadka, M; Sharma, K; Mathias, M</t>
  </si>
  <si>
    <t>Indian Council of Agricultural Research (ICAR); ICAR - Central Marine Fisheries Research Institute; Mangalore University; NITTE (Deemed to be University); N.G.S.M Institute of Pharmaceutical Sciences (NGSMIPS); Indian Council of Agricultural Research (ICAR); ICAR - Central Marine Fisheries Research Institute; NITTE (Deemed to be University); K.S. Hegde Medical Academy</t>
  </si>
  <si>
    <t>REGIONAL STUDIES IN MARINE SCIENCE</t>
  </si>
  <si>
    <t>10.1016/j.rsma.2023.103036</t>
  </si>
  <si>
    <t>WOS:001041230200001</t>
  </si>
  <si>
    <t>Evaluation of immunological adjuvant activities of saponin rich fraction from the fruits of Asparagus adscendens Roxb. with less adverse reactions</t>
  </si>
  <si>
    <t>The hemolytic activity, in vitro as well as in vivo toxicity, and immunomodulatory potential of saponins-rich fraction of Asparagus adscendens Roxb. fruit (AA-SRF) have been assessed in this study in order to explore AA-SRF as an alternative safer adjuvant to standard Quil-A saponin. The AA-SRF showed lower hemolytic activity (HD50 = 301.01 +/- 1.63 mu g/ml) than Quil-A (HD50 = 17.15 +/- 2.12 mu g/ml). The sulforhodamine B assay also revealed that AA-SRF was less toxic to VERO cells (IC50 &gt;= 200 +/- 4.32 mu g/ml) than Quil-A (IC50 = 60 +/- 2.78 mu g/ml). The AA-SRF did not lead to mortality in mice up to 1.6 mg and was much safer than Quil-A for in vivo use. Conversely, mice were subcutaneously immunized with OVA 100 mu g alone or along with Alum (200 mu g) or Quil-A (10 mu g) or AA-SRF (50 mu g/100 mu g/200 mu g) on days 0 and 14. The AA-SRF at 100 mu g dose best supported the LPS/Con A primed splenocyte proliferation activity, elevated the serum OVA-specific total IgG antibody, IL-12, CD4 titer and upsurged CD3/CD19 expression in spleen as well as lymph node sections which in turn advocated its adjuvant potential. Thus, AA-SRF can be further studied for use as a safe alternative adjuvant in vaccines.</t>
  </si>
  <si>
    <t>immunomodulatory disease</t>
  </si>
  <si>
    <t>Asparagus adscendens Roxb</t>
  </si>
  <si>
    <t>Singh, R; Sharma, R; Varshney, R; Mal, G; Ghosh, M; Singh, B</t>
  </si>
  <si>
    <t>Indian Council of Agricultural Research (ICAR); ICAR - Indian Veterinary Research Institute; Banaras Hindu University (BHU); Banaras Hindu University (BHU)</t>
  </si>
  <si>
    <t>10.1080/01480545.2022.2067170</t>
  </si>
  <si>
    <t>WOS:000788880000001</t>
  </si>
  <si>
    <t>Cucumis callosus (Rottl.) Cogn. fruit extract ameliorates calcium oxalate urolithiasis in ethylene glycol induced hyperoxaluric Rat model</t>
  </si>
  <si>
    <t>Cucumis callosus dry fruits are traditionally used as folk remedy to treat conditions like urethral irritations, urine stoppage or dribbling and other urinary ailments of man in north-west India. But no study is reported to validate this ethnic practice of using Cucumis fruit in urolithiasis. To evaluate anti-urolithiatic potential of Cucumis, hyperoxaluria was induced in rats by supplying 0.75% ethylene glycol (EG) + 1% ammonium chloride (AC) in drinking water for 14 days. Antiurolithiatic activity of Cucumis callosus hydro-ethanolic extract (CCHEE) was assessed by measuring blood and urine biochemical parameters, oxidative stress indices, histopathology and osteopontin (OPN) expression. Administration of EG-AC to rats caused hyperoxaluria, crystalluria, azotaemia, oxidant/antioxidant imbalance (increase in lipid peroxidation (LPO), and decrease in glutathione (GSH) and catalase (CAT)), up-regulation of OPN and calcium oxalate (CaOx) crystal deposition in kidney. Treatment of afflicted rats with Cucumis fruits extract restored renal function to a great extent (CCHEE group), testified by improvement of stated parameters. Findings demonstrate curative efficacy of Cucumis fruit extract in EG induced urolithiasis of rats. The restoration of renal function was possibly by regulating renal stone formation via reducing urinary oxalate excretion, correcting oxidant/antioxidant imbalances, and reduced expression of OPN. Hence, results of this study validate the ethnic practice of using Cucumis fruit and conclude that fruit extracts have beneficial effects on CaOx urolithiasis and renal function.</t>
  </si>
  <si>
    <t>hyperoxaluric disease, urinary infection</t>
  </si>
  <si>
    <t>Choudhary, SS; Panigrahi, PN; Dhara, SK; Sahoo, M; Dan, A; Thakur, N; Jacob, A; Dey, S</t>
  </si>
  <si>
    <t>Indian Council of Agricultural Research (ICAR); ICAR - Indian Veterinary Research Institute; Indian Council of Agricultural Research (ICAR); ICAR - National Research Centre on Camel; Indian Council of Agricultural Research (ICAR); ICAR - Indian Veterinary Research Institute; Indian Council of Agricultural Research (ICAR); ICAR - Indian Veterinary Research Institute; Banaras Hindu University (BHU)</t>
  </si>
  <si>
    <t>HELIYON</t>
  </si>
  <si>
    <t>10.1016/j.heliyon.2023.e14043</t>
  </si>
  <si>
    <t>WOS:000970619400001</t>
  </si>
  <si>
    <t>Safety Assessment of Potential Probiotic Lactobacillus fermentum MTCC-5898 in Murine Model after Repetitive Dose for 28 Days (Sub-Acute Exposure)</t>
  </si>
  <si>
    <t>Safety assessment of probiotic Lactobacillus fermentum MTCC-5898 (LF) with three doses (10(7), 10(9), and 10(11) cfu/day/animal) was carried on Swiss albino mouse weanlings for 28 days using oral route. Health status of animals was monitored by physical assessment of body weight, organ indices, and histological appearances of liver and intestine along with measurement of hematological parameters (Hb, WBC, RBC count, MCHC, MCV, MCH), biochemical analytes in blood involving glucose, serum enzymes (ALT, AST and LDH), urea, creatinine, and lipid profile (total cholesterol, triglycerides, HDL, VLDL, LDL, and atherogenic index). LF showed no adverse effects on above parameters of general health status after continuous consumption for the experimental period. On the other hand, significant increase (p &lt;= 0.05) in TGF-beta (regulatory cytokine) and considerable decrease (p &lt;= 0.05) in IFN-gamma (pro-inflammatory cytokine) without any major changes in IL-4 and IL-12 in intestinal fluid on consumption of 10(9) cfu/animal/day confirmed its dose-specific response for immune homeostasis. Further, safety of LF was also confirmed by insignificant changes in release of FITC-dextran (4 kDa) in blood on its consumption than control group where only saline was given orally. Moreover, significantly (p &lt;= 0.05) increased mRNA expression of claudin-1 and MUC-2 in intestinal epithelial cells on feeding L. fermentum further supported FITC-dextran permeability data which otherwise showed increased flux of FITC-dextran in blood on consumption of E. coli (10(9) cfu/animal/day) due to intestinal damage. Thus, in vivo results confirmed that Lactobacillus fermentum MTCC 5898 is safe and non-toxic to weanling mice and may be considered for functional food application after clinical testing.</t>
  </si>
  <si>
    <t>inflammatory disease</t>
  </si>
  <si>
    <t xml:space="preserve">Lactobacillus fermentum MTCC-5898 </t>
  </si>
  <si>
    <t>Samtiya, M; Bhat, MI; Gupta, T; Kapila, S; Kapila, R</t>
  </si>
  <si>
    <t>Indian Council of Agricultural Research (ICAR); ICAR - National Dairy Research Institute</t>
  </si>
  <si>
    <t>PROBIOTICS AND ANTIMICROBIAL PROTEINS</t>
  </si>
  <si>
    <t>10.1007/s12602-019-09529-6</t>
  </si>
  <si>
    <t>WOS:000519537600028</t>
  </si>
  <si>
    <t>Physicochemical characterization of Suvarna Bhasma, its toxicity profiling in rat and behavioural assessment in zebrafish model</t>
  </si>
  <si>
    <t>Ethnopharmacological relevance: Suvarna Bhasma is a gold-based Ayurved medicine that has a wide range of therapeutic indications like tuberculosis, diabetes mellitus, rheumatoid arthritis and nervous diseases. Suvarna Bhasma is also used in Suvarnaprashana, an Ayurved advocated therapy being practised to improve immunity in children. Aim of the study: To augment traditional understanding, here we present an evidence-based study on Suvarna Bhasma regarding its physicochemical properties, toxicity and efficacy. Materials and methods: Suvarna Bhasma was characterised by physicochemical characterization techniques such as scanning electron microscope (SEM), transmission electron microscopy (TEM), X-ray diffraction (XRD) and atomic emission spectroscopy (ICP-AES). Toxicity of Suvarna Bhasma was studied in Holtzman rats with daily oral dose from 3 mg/kg (therapeutic dose, TD) up to 30 mg/kg (10 TD) body weight for 90 days. Behavioural study, such as motor and geotactic behaviour were examined in zebrafish model to find out any sign of neurotoxicity or behavioural changes due to Suvarna Bhasma administration. Results: Suvarna Bhasma has two types of gold particles, large ones (similar to 60 mu m) having irregular shapes, and nanosized spherical particles (starting from similar to 10 nm), the latter coated with Fe, Si, O, P and Na. XRD study revealed that all the peaks of Suvarna Bhasma match well with pure gold (face centred cube) with crystallites size 45 +/- 2.8 nm. In rat studies, some change in biochemical parameters such as urea, creatinine and alanine aminotransferase (ALT) was observed mainly at the higher therapeutic dose; however, those parameters were within the normal range. There were no significant macroscopic as well as microscopic treatment-related alteration observed, in any of the organs and tissues evaluated. In zebrafish behavioural study, the motor parameters of Suvarna Bhasma treated fish showed normal behaviour analogous to the vehicle control group. Interestingly, the geotactic behaviour showed anxiolytic effects of Suvarna Bhasma as evidenced by the time spent in the upper zone, and average swimming height. The anxiolytic effects persisted for more than 30 days after withdrawing the Suvarna Bhasma treatment. Conclusions: Suvarna Bhasma contained spherical gold nanoparticles. It was nontoxic in rat model at the does tested. Suvarna Bhasma has anxiolytic effects in zebrafish behavioural model.</t>
  </si>
  <si>
    <t>tuberculosis, diabetes mellitus, rheumatoid arthritis and nervous diseases</t>
  </si>
  <si>
    <t>Biswas, S; Dhumal, R; Selkar, N; Bhagat, S; Chawda, M; Thakur, K; Gudi, R; Vanage, G; Bellare, J</t>
  </si>
  <si>
    <t>Indian Institute of Technology System (IIT System); Indian Institute of Technology (IIT) - Bombay; Indian Institute of Technology System (IIT System); Indian Institute of Technology (IIT) - Bombay; Indian Council of Medical Research (ICMR); ICMR - National Institute for Research in Reproductive Health (NIRRH)</t>
  </si>
  <si>
    <t>10.1016/j.jep.2019.112388</t>
  </si>
  <si>
    <t>WOS:000515412700026</t>
  </si>
  <si>
    <t>Scar free healing mediated by the release of aloe vera and manuka honey from dextran bionanocomposite wound dressings</t>
  </si>
  <si>
    <t>Scar preventive dextran based bionanocomposite dressings containing aloe vera (AV) and manuka honey (MH) were developed as wound care devices. This work was a challenge to fabricate herbal dressing that promotes healing, which at the same time is biocompatible, non-toxic, biodegradable, and cost effective in terms of the simplicity of application in complex chronic wound situations. With this aim, we synthesized in-situ crosslinked dextran/nanosoy/glycerol/chitosan (DNG/Ch) nanocomposite membranes via solvent casting technique followed by subsequent addition of AV and MH to obtain DNG/Ch/AV and DNG/Ch/MH herbal dressings. The drug release kinetics of the bionanocomposite dressings indicated an initial burst release of AV and MH, followed by controlled release when examined in-vitro using non-fickian and quasi-fickian model. Antibacterial studies confirmed &gt;99% antibacterial activity against both Staphylococcus aureus (S. aureus) and Escherichia coli (E. coli) and bacterial adherence test demonstrated its efficacy for arresting microbial invasion. Wound healing analysis conducted in-vivo showed enhanced epithelialization in the terms scar prevention and aesthetics with absolute wound contraction for the mice treated with AV loaded dressings after 14th post wounding day. Histological features displayed ordered deposition of collagen with a thin epidermis layer. Hence, the present herbal dressing could function without many cytotoxidty and biocompatibility issues. (C) 2018 Elsevier B.V. All rights reserved.</t>
  </si>
  <si>
    <t>scar healing, wound healing</t>
  </si>
  <si>
    <t xml:space="preserve">aloe vera (AV) and manuka honey (MH) </t>
  </si>
  <si>
    <t>Singh, S; Gupta, A; Gupta, B</t>
  </si>
  <si>
    <t>Indian Institute of Technology System (IIT System); Indian Institute of Technology (IIT) - Delhi; Sikkim Manipal University</t>
  </si>
  <si>
    <t>INTERNATIONAL JOURNAL OF BIOLOGICAL MACROMOLECULES</t>
  </si>
  <si>
    <t>10.1016/j.ijbiomac.2018.09.124</t>
  </si>
  <si>
    <t>WOS:000449892800027</t>
  </si>
  <si>
    <t>Quality control assessment, toxicity profiling, and experimental validation of network pharmacology-predicted anti-inflammatory potential of Natsiatum herpeticum Buch.-Ham. Ex Arn.</t>
  </si>
  <si>
    <t>Ethnopharmacological relevance: Natsiatum herpticum Buch.-Ham. Ex Arn., a least-explored plant, is being considered a wild edible plant by the Bankariya community of Nepal and the Mishing, Sonowal Kachari, and several ethnic groups in the north-east region of India. It is also used as a traditional remedy for the treatment of pain and inflammation-associated conditions like cuts and wounds, stomach ache, backache, and headache as a practice of a folkloristic system of medicine. In spite of several previous publications suggesting its use by different tribes, no documentation or scientific approaches have been made hitherto to validate its ethno-pharmacological claims. Aim of study: The study aimed at the botanical quality control assessment, toxicity profiling, and network pharmacology-assisted experimental validation of the anti-inflammatory potential of the aqueous extract of N. herpeticum to fill the lacunae in the current knowledge.Material and method: Plant material was authenticated using a classical taxonomical approach and DNA barcoding. The quality control methods, acute toxicity study, and repeated dose 28-day oral toxicity study were performed as per standard guidelines. QToF-MS analysis, drug-likeness properties, network pharmacology-based anti-inflammatory prediction, and in vitro assays were carried out. Results: Quality control assessment was done for the plant. Toxicity studies revealed the aqueous extract to be non-toxic when consumed for short periods at low doses. Alterations in food and water intake, biochemical parameters, and alterations in liver histology (n = 2 female rats) implicate repeated exposure to high doses (2000 mg/kg) that may possess deleterious effects, particularly in hepatic tissues. 21 representative compounds (14 drug-like molecules) were detected by QToF-MS analysis and then subjected to network pharmacology to predict anti-inflammatory effects. It was found that an anti-inflammatory effect may be exerted by modulating inflammatory pathways involving genes such as TNF, PTGS2, EGFR, STAT3, PPARG, PTGER4, PPARA, NOS2, TRPV1, and JAK2. Further, in vitro studies demonstrated plant extract to possess a good anti-inflammatory effect with IC50 values of 98.76, 85.73, and 96.16 &amp; mu;g/ml in protein denaturation, proteinase in-hibition, and haemolysis inhibition assays, respectively.Conclusion: The plant extract was found to be safer at acute dose but may cause potential liver toxicity on prolonged use. The anti-inflammatory property predicted by network pharmacology was further supported by the positive results of in vitro experiments. In summary, to further establish the toxicity profile of this edible plant and its anti-inflammatory properties, chronic toxicity study and in vivo experiments are required.</t>
  </si>
  <si>
    <t>inflammatory disease, pain relief</t>
  </si>
  <si>
    <t>Hazarika, S; Hemalatha, S</t>
  </si>
  <si>
    <t>Indian Institute of Technology System (IIT System); Indian Institute of Technology BHU Varanasi (IIT BHU Varanasi); Banaras Hindu University (BHU); Banaras Hindu University (BHU); Indian Institute of Technology System (IIT System); Indian Institute of Technology BHU Varanasi (IIT BHU Varanasi)</t>
  </si>
  <si>
    <t>10.1016/j.jep.2023.116902</t>
  </si>
  <si>
    <t>JUL 2023</t>
  </si>
  <si>
    <t>WOS:001048753300001</t>
  </si>
  <si>
    <t>Neuroprotective Effect of Coumarin Nasal Formulation: Kindling Model Assessment of Epilepsy</t>
  </si>
  <si>
    <t>Epilepsy is a brain disorder characterized by sudden recurrent seizures. Considering the fact that epileptogenesis is a process that affects the quality of life, our goal is to delay the process of epileptogenesis and to increase the latency of epileptic attacks, offering better quality of life to patients. Traditional system of medicines has a promise in some of the medicines, which have been used for the treatment of epilepsy. One such medicinal plant is Eclipta alba (EA). According to Ayurvedic philosophy, the juice of leaves of EA is pounded with garlic and pepper for the treatment of epilepsy. Taking clue from the Ayurvedic system of medicines, we formulated coumarin fraction of EA, namely, coumarin nasal formulation (CNF) for its nasal delivery. CNF was analyzed by using high performance liquid chromatography (HPLC) and ultraviolet absorption spectroscopy for its drug content determination. In vitro drug release studies were performed in simulated nasal electrolyte solution (SNES) maintaining constant pH of 5.5 at 37 degrees C. Irritation by CNF was evaluated using hen's egg test chorioallantoic membrane (HET-CAM) assay. Formulation was found to be non-irritant in HET-CAM assay. CNF was further assessed in vivo by measuring the progress and attainment of pentylenetetrazole (PTZ) kindling in mice. Neuronal changes were assessed by hematoxylin and eosin (H&amp;E) and Nissl staining technique. Glial fibrillary acidic protein (GFAP) a neuroinflammatory marker and tumor necrosis factor alpha (TNF-alpha) an inflammatory marker were also measured. CNF (10mg/kg, nasal route) when given as a pretreatment lowered seizure score and delayed the progression of seizure similar to diazepam. CNF decreased the PTZ induced oxidative damage, TNF-alpha as well as GFAP levels in the midbrain tissue particularly in hippocampus region. The results suggest that CNF may be a promising therapeutic approach to offer protection from sudden recurrent seizures alone or in combination with current drugs in management of epilepsy.</t>
  </si>
  <si>
    <t>brain disorder</t>
  </si>
  <si>
    <t xml:space="preserve">Eclipta alba, garlic and pepper </t>
  </si>
  <si>
    <t>Muke, S; Kaikini, A; Peshattiwar, V; Bagle, S; Dighe, V; Sathaye, S</t>
  </si>
  <si>
    <t>Institute of Chemical Technology - Mumbai; Indian Council of Medical Research (ICMR); ICMR - National Institute for Research in Reproductive Health (NIRRH)</t>
  </si>
  <si>
    <t>10.3389/fphar.2018.00992</t>
  </si>
  <si>
    <t>WOS:000443440200001</t>
  </si>
  <si>
    <t>Gastroprotective Effect of Hydro-Alcoholic Extract of Polygonum bistorta Lin Root in Indomethacin-Induced Gastric Ulcers in Sprague Dawley Rats</t>
  </si>
  <si>
    <t>Objective: Gastroprotective effect of hydro-alcoholic extract of Polygonum bistorta Linn root (HEPB) was investigated in indomethacin-induced gastric ulcer in Sprague Dawley rats. Background: Polygonum bistorta has been used as hemostatic drug in Unani system of medicine due to its cold and dry temperament. Methods: The rats were grouped into six groups each consisting of five rats. Group-I, group-II, group-III, group-IV, group-V and group-VI rats received 1 mL/kg/day 1% carboxymethyl cellulose (CMC), 1 mL/kg/day 1% CMC, 500 mg/kg/day HEPB, 1000 mg/kg/day HEPB, 20 mg/kg/day ranitidine and 1000 mg/kg/day HEPB per oral (po) respectively for 10 days. Further, rats of all groups except group-I and group-VI were administered with 20 mg/kg b.wt indomethacin po on eleventh day. Then, rats were sacrificed, stomach was opened, and ulcer index was calculated. Mucus barrier and histopathology was determined. Rest of stomach was homogenized in buffer to evaluate antioxidant parameters thiobarbituric acid, catalase and superoxide dismutase (SOD). Results: HEPB in group-III and group-IV significantly (p &lt; 0.01) and dose dependently increased the levels of mucus, SOD and catalase while, decreased ulcer index and thiobarbituric acid reactive substances compared to that of ulcer control group-II. Histopathological findings showed that indomethacin treatment caused gastric ulcer while; HEPB treatment protected them from indomethacin-induced ulcer. Ulcer protection potency of HEPB 1000 mg/kg/day in group-IV was comparable to that of 20 mg/kg/day ranitidine in group-V. Conclusion: HEPB protected stomach from indomethacin-induced gastric ulcers in rats by prevention of induced muco-oxidative stress. Thus, HEPB possesses gastroprotective effect against indomethacin-induced gastric ulcers in rats.</t>
  </si>
  <si>
    <t>gastric ulcer</t>
  </si>
  <si>
    <t>Unani</t>
  </si>
  <si>
    <t xml:space="preserve"> Polygonum bistorta </t>
  </si>
  <si>
    <t>Khushtar, M; Ahmad, A; Rahman, MA</t>
  </si>
  <si>
    <t>Integral University</t>
  </si>
  <si>
    <t>INDIAN JOURNAL OF PHARMACEUTICAL EDUCATION AND RESEARCH</t>
  </si>
  <si>
    <t>10.5530/ijper.52.4.72</t>
  </si>
  <si>
    <t>WOS:000450531500010</t>
  </si>
  <si>
    <t>Combining LC-MS/MS profiles with network pharmacology to predict molecular mechanisms of the hyperlipidemic activity of Lagenaria siceraria stand</t>
  </si>
  <si>
    <t>Ethnopharmacological relevance: Lagenaria siceraria Stand. (Family: Cucurbitaceae), popularly known as bottle gourd, is traditionally used in Ayurvedic medicine as a food plant, especially in hypertension and obesity. Aim of the study: Investigations were undertaken to assign novel lead combinations from this common food plant to multi-molecular modes of actions in the complex disease networks of obesity and hypertension. LC-MS/MS based metabolite screening, in-vivo high fat diet induced hyperlipidemia animal study and network pharmacology explorations of the mechanism of action for lipid lowering effects including a neighbourhood community approach for molecular combinations were performed. Material and methods: Major chemical constituents of the fruits of LS (LSFE) were analysed by HPLC-DAD-MS/MS-QTOF. Wistar albino rats (n = 36), divided into 6 groups (n = 6) received either no treatment or a high-fat diet along with LSFE or Atorvastatin. Lipid profiles and biochemical parameters were evaluated. In silico cross-validated network analyses using different databases and Cytospace were applied. Results: Profiling of LSFE revealed 18 major constituents: phenolic acids like p-Coumaric acid and Ferulic acid, the monolignolconferyl alcohol, the flavonoid glycosides hesperidin and apigenin-7-glucoside. Hyperlipidemic animals treated with LSFE (200 mg/kg, 400 mg/kg, 600 mg/kg) showed a significant improvement of their lipid profiles after 30 days of treatment. Network pharmacology analyses for the major 18 compounds revealed enrichment of the insulin and the ErbB signalling pathway. Novel target node combinations (e.g. AKR1C1, AGXT) including their connection to different pathways were identified in silico. Conclusions: The combined in vivo and bioinformatics analyses propose that lead compounds of LSFE act in combination on relevant targets of hyperlipidemia. Perturbations of the IRS -&gt; Akt -&gt; Foxo1 cascade are predicted which suggest further clinical investigation towards development of safe natural alternative to manage hyperlipidemia.</t>
  </si>
  <si>
    <t>hypertention, obesity</t>
  </si>
  <si>
    <t>Banerjee, S; Tiwari, A; Kar, A; Chanda, J; Biswas, S; Ulrich-Merzenich, G; Mukherjee, PK</t>
  </si>
  <si>
    <t>Jadavpur University; University of Bonn; Department of Biotechnology (DBT) India; Institute of Bioresources &amp; Sustainable Development (IBSD)</t>
  </si>
  <si>
    <t>10.1016/j.jep.2022.115633</t>
  </si>
  <si>
    <t>WOS:000880650800001</t>
  </si>
  <si>
    <t>Improvements in HOMA indices and pancreatic endocrinal tissues in type 2-diabetic rats by DPP-4 inhibition and antioxidant potential of an ethanol fruit extract of Withania coagulans</t>
  </si>
  <si>
    <t>Context Withania coagulans (Stocks) Dunal fruits are used in the therapeutics of several ailments due to possessing of potent phytoconstituents which is also used traditionally for curing the diabetes. Objective The present study was assessing the amelioration potential of the phytochemicals of an ethanol fruit extract of W. coagulans (Stocks) Dunal in the HOMA (Homeostatic model assessment) indices and pancreatic endocrinal tissues by inhibition of DPP-4 and antioxidants activities. Material and methods The identification of phytoconstituents of the test extract was performed by LCMS. Further, assessments of in-vitro, in-vivo and in-silico were achieved by following standard methods. In-vivo studies were conducted on type-2 diabetic rats. Results The chosen extract inhibited DPP-4 activity by 63.2% in an in vitro assay as well as significantly inhibit serum DPP-4 levels. Accordingly, the administration of the ethanol fruit extract resulted in a significant (P &lt;= 0.001) alterations in the lipid profile, antioxidant levels, and HOMA indices. Moreover, pancreatic endocrinal tissues (islet of Langerhans) appeared to have the restoration of normal histoarchitecture as evidenced by increased cellular mass. Molecular docking (Protein-ligands) of identified phytoconstituents with DPP-4 (target enzyme) shown incredibly low binding energy (Kcal/mol) as required for ideal interactions. ADMET analysis of the pharmacokinetics of the identified phytoconstituents indicated an ideal profile as per Lipinski laws. Conclusion It can be concluded that the phytoconstituents of an ethanol fruit extract of W. coagulans have the potential to inhibit DPP-4 which result in improved glucose homeostasis and restoration of pancreatic endocrinal tissues in type-2 diabetic rats.</t>
  </si>
  <si>
    <t>diabetes, pancreatic disease</t>
  </si>
  <si>
    <t>Ram, H; Kumar, P; Purohit, A; Kashyap, P; Kumar, S; Kumar, S; Singh, G; Alqarawi, AA; Hashem, A; Abd-Allah, EF; Al-Arjani, AF; Singh, BP</t>
  </si>
  <si>
    <t>Jai Narain Vyas Univ, Dept Zool, Jodhpur 342001, Rajasthan, India; Guru Gobind Singh Indraprastha Univ, Univ Sch Biotechnol, Sect 16C, New Delhi, India; Pachhunga Univ Coll, Dept Bot, Aizawl 796001, Mizoram, India</t>
  </si>
  <si>
    <t>NUTRITION &amp; METABOLISM</t>
  </si>
  <si>
    <t>10.1186/s12986-021-00547-2</t>
  </si>
  <si>
    <t>WOS:000643889500001</t>
  </si>
  <si>
    <t>Colono-protective Potentiality of Methanolic Bark - Extract of Acacia catechu: A Medicinal Plant against 1,2-Dimethylhydrazine-Induced Toxicity in Wistar Rats</t>
  </si>
  <si>
    <t>The protective efficacy of methanolic bark extract of Acacia catechu Willd. (MEBA) against 1,2-dimethylhydrazine (DMH)-induced colon toxicity was investigated. Acacia catechu is considered one of the most potent medicines for various diseases in Ayurveda, a traditional system of Indian medicine. It is a widely used herb that contains a variety of bioactive components such as phenolic acids, alkaloids, and flavonoids among others. In the present study, MEBA was used as a pretreatment orally at two doses (250 and 500 mg/kg body weight [b.w.] once daily for 7 days), and DMH was administered (at a dose of 40 mg/kg b.w.) subcutaneously on day 7 in Wistar rats. The protective potential of MEBA was assessed in terms of the activity of antioxidant enzymes, lipid peroxidation, and expression of inflammatory markers (iNOS, COX-2, NF-kappa B, IL-6). Pretreatment with MEBA significantly abrogated oxidative damage by diminishing tissue lipid peroxidation, increasing enzymatic activities of various antioxidant enzymes (catalase, glutathione peroxidase, glutathione reductase, glutathione-S-transferase, reduced glutathione), and diminishing the induced expression of inflammatory markers in the colon tissue of Wistar rats. Furthermore, histopathological findings revealed that pretreatment with (MEBA) reduced intense filtration of inflammatory cells and significantly restored the architecture of colonic tissue. The results of this study indicate that MEBA significantly suppresses DMH-induced toxicity by ameliorating oxidative stress and inflammation and by restoring the architecture of colon tissue.</t>
  </si>
  <si>
    <t>colon toxicity</t>
  </si>
  <si>
    <t>Acacia catechu</t>
  </si>
  <si>
    <t>Alpashree; Hasan, SK; Islam, J; Vafa, A; Afzal, SM; Barnwal, P; Siddiqi, A; Ali, R; Sultana, S</t>
  </si>
  <si>
    <t>Jamia Hamdard University</t>
  </si>
  <si>
    <t>JOURNAL OF ENVIRONMENTAL PATHOLOGY TOXICOLOGY AND ONCOLOGY</t>
  </si>
  <si>
    <t>10.1615/JEnvironPatholToxicolOncol.2018026923</t>
  </si>
  <si>
    <t>WOS:000447381600001</t>
  </si>
  <si>
    <t>Microbial Composition of a Traditional Fermented Wheat Preparation-Nishasta and Its Role in the Amelioration of Retinoic Acid-Induced Osteoporosis in Rats</t>
  </si>
  <si>
    <t>Fermented foods have a long history of human use. The purpose of this study was to characterize the microbial composition of a traditional fermented wheat preparation-Nishasta- and to explore its effect in retinoic acid-induced osteoporosis in Wistar rats. The sample was suspended in sterile water (10% w/v), mixed thoroughly, filtered, and gradually diluted. Aliquots of dilutions were cultured in MRS (DeMan-Rogosa-Sharpe) medium, and colonies with similar morphologies were subjected to DNA extraction. The 16S rRNA gene of the isolates was amplified by polymerase chain reaction, checked by agarose gel electrophoresis, and finally identified by sequencing. Anti-osteoporosis screening of Nishasta was carried out in female Wistar rats using retinoic acid as an inducer (70 mg/kg, p.o. once a day for 14 days). Its effect on bone health parameters was determined. The bone metabolism markers such as hydroxyproline (HOP), tartrate-resistant acid phosphatase (TRACP), and alkaline phosphatase (ALP) were evaluated. The results of microbial characterization revealed the presence of ten clones of Lactobacillus plantarum in the fermented preparation with L. plantarum NF3 as the predominant strain. The average microbial count was 2.4 x 10(3) CFU/g. Retinoic acid administration led to a marked disorder of various bone health markers in rats. It also increased the levels of urine calcium and phosphorus, indicating increased bone destruction. Treatment with fermented wheat (at 200, 100, and 50 mg/kg doses, p.o. daily for 42 days after the induction of osteoporosis) improved bone mineral density in a dose-dependent manner. It also improved the bone microstructure and reduced the levels of ALP, TRACP, and HOP. Micro-CT revealed that it reduced trabecular separation and increased the percent bone volume, trabecular numbers, trabecular thickness, and bone mineral density in the rats. The results showed that the fermented wheat promoted bone formation and prevented bone resorption. Our findings clearly established the effectiveness of Nishasta against osteoporosis in Wistar rats that can be partly attributed to the improved gut calcium absorption and microbiota composition.</t>
  </si>
  <si>
    <t>osteoporosis</t>
  </si>
  <si>
    <t>Altaf, A; Alkefai, NH; Panda, BP; Usmani, Z; Amin, S; Mir, SR</t>
  </si>
  <si>
    <t>Jamia Hamdard University; Hafr Albatin University; Jamia Hamdard University; Jamia Hamdard University; Jamia Hamdard University; Jamia Hamdard University</t>
  </si>
  <si>
    <t>FERMENTATION-BASEL</t>
  </si>
  <si>
    <t>10.3390/fermentation8040182</t>
  </si>
  <si>
    <t>WOS:000785515600001</t>
  </si>
  <si>
    <t>Isolation and characterization of bioactive components from hydroalcoholic extract of Cymbopogon jwarancusa (Jones) Schult. to evaluate its hepatoprotective activity</t>
  </si>
  <si>
    <t>Ethnopharmacological relevance: Cymbopogon jwarancusa (Jones) Schult. (Family: Poacea/Gramineae) is being used to treat numerous ailments in traditional/folklore and indigenous system of medicine due to its antioxidant, anti-allergic, antiparasitic, analgesic, antipyretic and anticancer activities; however there is no documented evidence regarding its hepatoprotective efficacy. Aim: This study was aimed to evaluate hepatoprotective activity of hydroalcoholic extract of Cymbopogon jwarancusa (HECJ) against paracetamol (PCM) induced liver damage in albino Wistar rats, and to identify the bioactive components present in the extract responsible for the said activity. Materials and methods: Five groups of rats (n = 6) were orally treated with: 0.5% carboxymethyl cellulose (normal control), 50 mg/kg silymarin (reference standard), HECJ [515 mg/kg (low dose) and 720 mg/kg (high dose)] (test groups) for 7 days daily, followed by induction of hepato-toxicity using PCM (2 gm/kg) on 7th day (PCM control; reference standard; test groups). The blood samples to estimate the level of AST, ALT, ALP, total bilirubin and total protein; liver tissue homogenate for antioxidant markers (GSH, GST, GPx, and LPO) and liver section for histopathological analysis were collected. Isolation and characterization of phytochemicals from HECJ was done by preliminary screening, determination of phenolic, flavonoid and terpenoid content, and GC-MS analysis. Results: The animals pre-treated with HECJ dose-dependently and significantly alleviated the PCM-induced alterations in liver enzymes, plasma proteins, serum total bilirubin and antioxidant markers levels. The histopathological analysis suggest that PCM causes marked necrosis and lymphocyte infiltration, while preservation of the normal hepatic architecture was observed in groups pre-treated with, reference standard drug silymarin, and HECJ. Preliminary screening of the extract, determination of phenolic, flavonoid and terpenoid content, and GC -MS analysis revealed the presence of some important bioactive components such as phenolics, flavonoids, glycoside, tannins, steroids, fatty acids, sterols, esters, saponins, terpenes/terpenoids and essential oil which could be synergistically responsible for the plant's hepatoprotective effect. Conclusions: This study concluded that C. jwarancusa could be taken as a beneficial natural product for its hepatoprotective efficacy; however, future line of work is required to establish its precise mechanism of action.</t>
  </si>
  <si>
    <t>oxidative stess, allergic, parasitic, analgesis, pyretic infecion, cancer</t>
  </si>
  <si>
    <t>Sumaiya, S; Siddiqui, A; Chaudhary, SS; Aslam, M; Ahmad, S; Ansari, MA</t>
  </si>
  <si>
    <t>Jamia Hamdard University; Jamia Hamdard University; Jamia Hamdard University; Jamia Hamdard University</t>
  </si>
  <si>
    <t>10.1016/j.jep.2023.117185</t>
  </si>
  <si>
    <t>WOS:001081586100001</t>
  </si>
  <si>
    <t>Metabolite profiling and Ameliorative effect of quince (Cydonia oblonga) leaves against doxorubicin induced cardiotoxicity in Wistar rats</t>
  </si>
  <si>
    <t>Quince (Cydonia oblonga) leaves are traditionally reported to alleviate the risk of cardiovascular disease. The study envisaged to explore the in vitro and in vivo phytochemical and cardio protective potential of quince extract respectively. Different solvent extracts (Aqueous, Ethanolic, Hydroethanolic, Methanolic) of quince leaf obtained via two different extraction methods (Ultrasonication and Reflux) were evaluated for the phytochemical and antioxidant analysis. Among all the extracts, quince ethanolic extract, extracted via sonication was found to have the maximum phenolics (39.89 +/- 0.67 mg GAE/g DW), flavonoids (21.51 +/- 1.0 mgRE/g DW) and an anti-oxidant potential 2,2-diphenyl-1-picryl-hydrazyl radical (DPPH) with IC50 value of 168.88 +/- 2.24 mu g/ml. The High-performance thin layer chromatograph (HPTLC) and ultrahigh performance liquid chromatography mass spectrometry (UPLC-MS) analysis confirmed the presence of bio active compounds. Furthermore, the in vivo activity was ascertained against Doxorubicin (DOX) induced cardio toxicity in rats fed orally with the extract at 160 and 320 mg/kg body weight. The pre-treated groups significantly assuaged the changes induced by DOX in the electrocardiogram (ECG). Additionally, it mitigated the elevation in the blood serum parameters; aspartate transaminase (AST), lactate dehydrogenase (LDH), creatinine kinase-MB (CK-MB) and also repressed glutathione (GSH) depletion and rise in malondialdehyde (MDA) level induced by DOX. Furthermore, improvement in his-topathological changes of the heart tissue concomitant to DOX induced toxicity was also observed such as, reduced degeneration, necrosis, inflammation and apoptosis. Thus, it could be concluded that cardioprotective activity of quince extract accredited to the occurrence of phytoconstituents prevented the DOX induced car-diotoxicity and helped to reinstate the cardiac damage in rats.</t>
  </si>
  <si>
    <t>Hanan, E; Hasan, N; Zahiruddin, S; Ahmad, S; Sharma, V; Ahmad, FJ</t>
  </si>
  <si>
    <t>10.1016/j.fbio.2023.102691</t>
  </si>
  <si>
    <t>APR 2023</t>
  </si>
  <si>
    <t>WOS:000990798900001</t>
  </si>
  <si>
    <t>Metabolite Profiling and Nephroprotective Potential of the Zea mays L. Silk Extract against Diclofenac-Induced Nephrotoxicity in Wistar Rats</t>
  </si>
  <si>
    <t>The lack of sufficient scientific evidence prompted the analytical investigation of nephroprotective potential of the silk extract of Zea mays L., which is traditionally and ethnomedicinally used for various disorders including kidney dysfunction. The present study was conducted to investigate the phytochemical analysis and demonstrate the nephroprotective potential of the methanolic silk extract of Z. mays L. using a rodent model. High-performance thin-layer chromatography (HPTLC) analysis was carried out to standardize the methanolic silk extract of Z. mays (ZME) using naringenin as a marker. The metabolite profiling of the ZME was carried out using ultrahigh-performance liquid chromatography mass spectrometry (UPLC-MS) on a monolithic capillary silica based C18 column to identify bioactive compounds and for confirmation of the identified markers. Furthermore, for acute toxicity study, a single dose (2000 mg/ kg bw) of the ZME was administered orally to Wistar rats. Also, nephrotoxicity was induced in Wistar rats by injecting diclofenac (DC) (50 mg/kg, bw, i.p.) at a single dose. The efficacy of the ZME as a nephroprotective agent was then evaluated at doses of 100, 200, and 400 mg/kg/day, bw, p.o. Furthermore, the kidney, liver, antioxidant, inflammatory, and apoptotic biochemical markers and histopathological and immunohistochemical alterations (caspase3 and reduced nicotinamide adenine dinucleotide phosphate (NADPH) oxidase-4 (NOX-4)) were evaluated. Phytochemical analysis by HPTLC and UPLC-MS revealed the presence of naringenin, vanillic acid, ferulic acid, gallic acid (GA), ellagic acid, quercetin, and morin, along with other bioactive constituents exhibiting multiple pharmacological properties. The acute toxicity study of the ZME showed no mortality or any clinical signs of toxicity through all the 14 days of the toxicity study at a dose of 2000 mg/kg. Also, administration of DC caused a significant elevation (P &lt; 0.001) in kidney biochemical parameters and also caused oxidative, inflammatory, and apoptotic stress. Furthermore, DC also caused histopathological and immunohistochemical changes. Pretreatment with the ZME attenuated the elevated biochemical markers significantly at medium and high doses along with improvement in histopathological and immunohistochemical damages and showing comparable results to those of alpha-ketoanalogue. The present study verifies the traditional claims of Z. mays silk alleviating various kidney and related disorders by concluding the nephroprotective potential of the ZME. The nephroprotective activity of the ZME is attributed to the phytoconstituents present, acting as potent restoring antioxidants and preventing inflammatory and apoptotic cellular damages in rats. Thus, it holds promising potential in the management of nephrotoxicity.</t>
  </si>
  <si>
    <t>nephrotoxicity</t>
  </si>
  <si>
    <t>Basist, P; Khan, MU; Jan, BS; Gaurav; Khan, MA; Parveen, R; Ahmad, S</t>
  </si>
  <si>
    <t>ACS OMEGA</t>
  </si>
  <si>
    <t>10.1021/acsomega.2c04396</t>
  </si>
  <si>
    <t>OCT 2022</t>
  </si>
  <si>
    <t>WOS:000875687000001</t>
  </si>
  <si>
    <t>Analysis of polyphenols in Aegle marmelos leaf and ameliorative efficacy against diabetic mice through restoration of antioxidant and anti-inflammatory status</t>
  </si>
  <si>
    <t>The biomedical survey reports edible plant Aegle marmelos has been utilized for centuries by tribal communities in India as a dietary supplement for the management of diabetes. Herein, we have investigated cytotoxicity, cytoprotective and antidiabetic activity of characterized alkaloid-free hydroalcoholic extract of A. marmelos (AFEAM; 200 and 400 mg/kg). Identification of polyphenols and quantification of major compounds were done using UPLC-MS and HPTLC, respectively. AFEAM showed good cytocompatibility and cytoprotective potential against oxidative stress induced by hyperglycemia in HepG(2) cells. The AFEAM intake had significantly ameliorated the serum blood glucose level, state of dyslipidemia, level of pro-inflammatory markers (tumor necrosis factor-alpha, interleukin-6, and interleukin-1 beta), and antioxidant (superoxide dismutase, catalase, glutathione peroxidase, and malondialdehyde) status in diabetic mice. Histological examination of the treated groups showed amelioration of damaged pancreas, liver, and kidney tissues. Conclusively, AFEAM intake might be promising dietary supplements for prediabetics as well as an adjuvant to modern treatment in diabetics. Practical applications Different reports have been published on Aegle marmelos but as per our understanding till date, no study has been reported on the amelioration of diabetes due to alkaloid free hydroalcoholic extract of A. marmelos /polyphenolic content in the animal model. The result of this study indicated that A. marmelos supplementation effectively ameliorates diabetes through the restoration of antioxidant and anti-inflammatory status. This study has collated sufficient scientific evidence for the dietary application of A. marmelos in society especially for prediabetics, however, it can also be used as an adjuvant to modern treatments in diabetics.</t>
  </si>
  <si>
    <t>Traditional medicines</t>
  </si>
  <si>
    <t>Aegle marmelos</t>
  </si>
  <si>
    <t>Ibrahim, M; Parveen, B; Zahiruddin, S; Gautam, G; Parveen, R; Khan, MA; Gupta, A; Ahmad, S</t>
  </si>
  <si>
    <t>Jamia Hamdard University; Jamia Hamdard University; Jamia Millia Islamia</t>
  </si>
  <si>
    <t>JOURNAL OF FOOD BIOCHEMISTRY</t>
  </si>
  <si>
    <t>10.1111/jfbc.13852</t>
  </si>
  <si>
    <t>WOS:000671753000001</t>
  </si>
  <si>
    <t>Carum carvi Modulates Acetaminophen-Induced Hepatotoxicity: Effects on TNF-α, NF-κB, and Caspases</t>
  </si>
  <si>
    <t>Carum carvi is a well-known herb traditionally used as a spice in Asian countries. Acetaminophen is a known marketed drug mainly used as an analgesic. It has been scientifically proven that consumption of acetaminophen (paracetamol) is associated with liver toxicity if taken in high doses without medical supervision. The present study evaluated the in vivo antioxidant and hepatoprotective efficacy of Carum carvi against acetaminophen-induced hepatotoxicity in Wistar rats. Our results demonstrate that Carum carvi, at doses (mg/kg) of 100 (D1) and 200 (D2), showed inhibitory properties for DNA-sugar damage, lipid peroxidation, DPPH scavenging, and increased reducing potential in a concentration-dependent manner. Our results also confirm that liver toxicity associated with paracetamol, such as depletion of reduced glutathione and antioxidant enzyme levels, as well as induction of cytochrome P-450, oxidative stress, apoptosis, and inflammatory cytokines, was efficiently restored by Carum carvi treatment in rats. Moreover, the expression of redox-sensitive transcription factors, namely, NF-kappa B and TNF-alpha levels, was also modulated by Carum carvi in the rats. In summary, our study confirms that Carum carvi inhibits inflammation and oxidative stress, thereby protecting liver cells from paracetamol prompted hepatotoxicity.</t>
  </si>
  <si>
    <t>hepatotoxicity</t>
  </si>
  <si>
    <t>Mir, TM; Rehman, MU; Ashfaq, MK; Qamar, W; Khan, R; Ali, A; Almuqbil, M; Alshehri, S; Sultana, S</t>
  </si>
  <si>
    <t>Jamia Hamdard University; University of Mississippi; King Saud University; King Saud University; Department of Science &amp; Technology (India); Institute of Nano Science &amp; Technology (INST); University of Kashmir; King Saud University</t>
  </si>
  <si>
    <t>APPLIED SCIENCES-BASEL</t>
  </si>
  <si>
    <t>10.3390/app122111010</t>
  </si>
  <si>
    <t>WOS:000883368400001</t>
  </si>
  <si>
    <t>Ethnopharmacology-aided antiplasmodial evaluation of six selected plants used for malaria treatment in Nigeria</t>
  </si>
  <si>
    <t>Ethnopharmacological relevance: Sub - Saharan Africa has a high malaria burden and Nigeria accounts for majority of malaria cases worldwide. The aim of this study was to evaluate selected plants extracts used against malaria in Nigeria for antiplasmodial activity. Materials and methods: An ethnomedicinal based - approach by literature survey was used to identify plants used in the study. The parts of the plant used were collected and extracted with 70% v/v ethanol; a portion of each extract was used to prepare successive solvent and residual fractions. Chloroquine-sensitive (3D7) P. falciparum strain and human embryonic kidney cells (HEK293) were used for antiplasmodial and cytotoxicity screening respectively. Hemolysis assay was also carried out on red blood cells (ABCs). Test for in vivo efficacy of an active extract was conducted in a mouse model of established P. berghei ANKA-infection. Results: A total of six plants; Andropogon schirensis, Celtis durandii, Chasmanthera dependens, Daniellia ogea, Icacina trichantha and Triumfetta cordifolia were selected and screened. Triumfetta cordifolia leaf extract was observed to display moderate in vitro antiplasmodial activity (IC50 = 48.09 mu g/ml) and was non-toxic to HEK293 cells and erythrocytes. M a dose of 400 mg/kg, T. cordifolia significantly (p &lt; 0.001) suppressed parasitemia, significantly (p &lt; 0.001) inhibited RBC depletion and prolonged survival in infected mice. Conclusions: T. cordifolia ethanol extract possesses antiplasmodial efficacy and this is the first report of its kind on the plant. It is a potential candidate for further studies to identify its mechanism of action.</t>
  </si>
  <si>
    <t>Andropogon schirensis, Celtis durandii, Chasmanthera dependens, Daniellia ogea, Icacina trichantha and Triumfetta cordifolia</t>
  </si>
  <si>
    <t>Ezenyi, IC; Verma, V; Singh, S; Okhale, SE; Adzu, B</t>
  </si>
  <si>
    <t>Jawaharlal Nehru University, New Delhi</t>
  </si>
  <si>
    <t>10.1016/j.jep.2020.112694</t>
  </si>
  <si>
    <t>WOS:000523600200022</t>
  </si>
  <si>
    <t>Antidiabetic activity of standardized dried tubers extract of Aconitum napellus in streptozotocin-induced diabetic rats</t>
  </si>
  <si>
    <t>India has got rich cultural inheritage in the forms of Ayurveda texts which are a rich and ample source of herbs, shrubs, trees and affluent in medicinally active phytoconstituents. Aconitum napellus is used for the cure of many ailments including rheumatoid arthritis, sciatica and gout. The present work attempts to evaluate the physicochemical and preliminary phytochemical studies on the tubers of Aconitum napellus along with its antidiabetic activity. The herbal standardization was carried out on the basis of organoleptic properties, physical characteristics and physicochemical properties. The body weight of ACON-I (1.25 mg/kg) and ACON-II (2.5 mg/kg) was recorded as 190.40 and 209.40 g, respectively, compared with 163.00 g in diabetic rats at day 28. The body weight of ACON-I and ACON-II was significantly increased compared with diabetic rats (p &lt; 0.01). However, the body weight of ACON-I and ACON-II was decreased significantly (p &lt; 0.01) compared with normal group (222.60 g). The blood glucose levels of diabetic rats and ACON-I group were recorded as 277.800 and 152.400 mg/dl, respectively, compared with 83.600 mg/dl in normal rats (p &lt; 0.01). However, the HbA1c levels of diabetic rats and ACON-I group were recorded as 11.306 and 6.936% Hb, respectively, compared with 4.539% Hb in normal rats. The glucose and HbA1c levels of diabetic and ACON-I groups were significant compared with normal group (p &lt; 0.01). The results of antidiabetic activity showed that the plant can be used as a potent source for the treatment of diabetes and its complications. The results of this work provided the referential information for the identification and standardization of Aconitum napellus along with its role as a hypoglycemic agent.</t>
  </si>
  <si>
    <t xml:space="preserve">Aconitum napellus </t>
  </si>
  <si>
    <t>Shoaib, A; Salem-Bekhit, MM; Siddiqui, HH; Dixit, RK; Bayomi, M; Khalid, M; Badruddeen; Shakeel, F</t>
  </si>
  <si>
    <t>Jazan University; King Saud University; Integral University; King George's Medical University; Prince Sattam Bin Abdulaziz University</t>
  </si>
  <si>
    <t>3 BIOTECH</t>
  </si>
  <si>
    <t>10.1007/s13205-019-2043-7</t>
  </si>
  <si>
    <t>WOS:000514450600002</t>
  </si>
  <si>
    <t>Inhibitory effects of Ganoderma lucidum spore oil on rheumatoid arthritis in a collagen-induced arthritis mouse model</t>
  </si>
  <si>
    <t>Holistic healthcare practitioners have now started to focus on specific traditional medicinal mushrooms to treat rheumatoid arthritis (RA). Ganoderma lucidum (GL) is one of the oldest mushrooms that have been used in ancient Chinese medicine to treat inflammatory ailments, including autoimmune diseases such as RA. Spores from this mushroom have specific effects on immunomodulation, aging, and cancer. However, the effect of G. lucidum spores (GLS) on arthritis remains unclear. Therefore, we investigated the effects of GLS oil in a collagen-induced rheumatoid arthritis (CIA) model. Metabolomics analysis revealed that GLS oil contains ten acids, of which oleic acid (52.12%) and linoleic acid (16.77%) predominated. The GLS oil-treated CIA mice had a significantly lower clinical score (p = 0.0384) for RA than the control CIA mice. Moreover, GLS oil reduced CIA -induced cartilage degeneration and synovial membrane inflammation in the knee. The GLS oil group showed significantly reduced knee eosinophilia (p = 0.0056). Immunostaining of neutrophils revealed that neutrophils infiltrated the CIA group; however, infiltrated neutrophils were significantly reduced in the GLS oil group in both the knees (p = 0.0006) and ankles (p = 0.0023). GLS oil treatment substantially suppressed LPS-or TNF-alpha-induced IL-6 mRNA expression in primary cultured chondrocytes. IL-6 immunohistochemistry results showed that the protein levels of IL-6 were attenuated in the GLS oil group compared to the CIA group. These findings suggest that GLS oil may be useful for the development of RA drugs. Further clinical research is required to identify significant improvements.</t>
  </si>
  <si>
    <t>Ganoderma lucidum</t>
  </si>
  <si>
    <t>Heo, Y; Kim, M; Suminda, GGD; Min, YH; Zhao, YP; Ghosh, M; Son, YO</t>
  </si>
  <si>
    <t>Jeju National University; Jeju National University; Shanghai Jiao Tong University; Jeju National University; Jeju National University</t>
  </si>
  <si>
    <t>BIOMEDICINE &amp; PHARMACOTHERAPY</t>
  </si>
  <si>
    <t>10.1016/j.biopha.2022.114067</t>
  </si>
  <si>
    <t>WOS:000904178100005</t>
  </si>
  <si>
    <t>Nanoemulsion-based piperine to enhance bioavailability for the treatment of LPS-induced depression-like behaviour in mice</t>
  </si>
  <si>
    <t>In the present study, the objective was to encapsulate piperine in nanoform by solvent evaporation method and to investigate the antidepressant-like activity of nanopiperine in lipopolysaccharide (LPS) induced depression in mice. LPS-induced depression in mice was reversed by repeated treatment of nanopiperine at dosages of 5 and 10 mg/kg body weight for 14 days. After 24 h of LPS injection, the animals were exposed to a (TST) tail suspension test and (FST) forced swim test. A sequence of behaviours was measured on days 0, 7, and 14. On day 14, the animals were euthanized, and the blood was collected; biochemical analysis was performed for the measurement of inflammatory and oxidative stress markers. Within the same period, nanopiperine improved hip-pocampal progenitor cell proliferation and increased brain-derived neurotrophic factor (BDNF) levels in the hippocampus of mice subjected to LPS-induced stress. In addition, the neurotransmitter estimation by the HPLC method showed that nanopiperine increased the levels of neurotransmitters. In summary, the nanopiperine showed potent neuroprotective and antidepressant activity, and stability relating to the elevated level of hip-pocampal BDNF level and as compared to pure piperine, the nanopiperine showed better oral bioavailability and stability.</t>
  </si>
  <si>
    <t>Bioavailability in CNS</t>
  </si>
  <si>
    <t>piperine</t>
  </si>
  <si>
    <t>Basavaraju, SM; Mudhol, S; Peddha, MS; Wani, SUD; Krishna, KL; Mehdi, S; Kinattingal, N</t>
  </si>
  <si>
    <t>JSS Academy of Higher Education &amp; Research; JSS College of Pharmacy, Mysuru; Council of Scientific &amp; Industrial Research (CSIR) - India; CSIR - Central Food Technological Research Institute (CFTRI); University of Kashmir</t>
  </si>
  <si>
    <t>NEUROSCIENCE LETTERS</t>
  </si>
  <si>
    <t>10.1016/j.neulet.2023.137441</t>
  </si>
  <si>
    <t>AUG 2023</t>
  </si>
  <si>
    <t>WOS:001065215200001</t>
  </si>
  <si>
    <t>Nephroprotective Effect of Herbal Extract Eurycoma longifolia on Paracetamol-Induced Nephrotoxicity in Rats</t>
  </si>
  <si>
    <t>Paracetamol (PCM) is a well-known drug widely used for its analgesic and antipyretic properties. PCM is generally considered as safe but overdose of PCM can cause nephrotoxicity. Traditionally, herbs have been used for the treatment of drug or toxin-induced renal disorders and numerous medicinal plants were tested for nephroprotection effect in PCM-induced nephrotoxicity model. The aim of the present study was to evaluate the protective effect of the herbal extract Eurycoma longifolia (EL) against PCM-induced nephrotoxicity rat model. Forty Wistar rats were randomly divided into five groups of eight rats each: control (vehicle 10 ml/kg), PCM alone (200 mg/kg PCM), EL 100 (EL 100 mg/kg+200 mg/kg PCM), EL 200 (EL 200 mg/kg+200 mg/kg PCM), and EL 400 (EL 400 mg/kg+200 mg/kg PCM). All animals from control group received vehicle daily and animals from groups PCM alone, EL 100, EL 200, and EL 400 received repeated dose of PCM and the assigned treatment of EL daily for a period of 14 days. On the 15th day, serum creatinine, blood urea nitrogen, protein, and albumin were measured in blood and creatinine clearance was measured in urine collected over 24 hours. Kidney sections of all experimental groups underwent histopathological analysis. There was a significant (p&lt;0.05) increase in serum creatinine and blood urea levels in the PCM alone group compared to the treatment groups due to nephrotoxicity. In the treatment groups, there was a dose-dependent protection against PCM-induced changes observed in serum total protein, albumin, urea, and creatinine. Significant (p&lt;0.05) drop was seen in serum creatinine and blood urea content in EL 200 and EL 400 groups. Creatinine clearance significantly increased for EL 200 (p&lt;0.01) and EL 400 (p &lt; 0.001) groups. Serum total protein and serum albumin content were significantly increased (p&lt;0.05) in EL 200 and EL 400 groups compared to PCM alone group. Histopathological examination (H&amp;E staining) of the rat kidneys revealed severe degeneration in the PCM alone group, while there was evidence of significant dose-dependent protection in the treatment groups against PCM-induced changes. The serum and urine biochemical results and histopathology analysis of the kidney indicate the nephroprotective potential of EL extract against PCM-induced nephrotoxicity.</t>
  </si>
  <si>
    <t>Chinnappan, SM; George, A; Krishnamurthy, PT; Choudhary, Y; Choudhary, VK; Ramani, Y; Dewangan, R</t>
  </si>
  <si>
    <t>JSS Academy of Higher Education &amp; Research; JSS College of Pharmacy, Ooty</t>
  </si>
  <si>
    <t>EVIDENCE-BASED COMPLEMENTARY AND ALTERNATIVE MEDICINE</t>
  </si>
  <si>
    <t>10.1155/2019/9186747</t>
  </si>
  <si>
    <t>WOS:000478930900001</t>
  </si>
  <si>
    <t>Pharmacological screening of Acalypha indica L.: Possible role in the treatment of asthma</t>
  </si>
  <si>
    <t>Ethnopharmacological relevance: Acalypha indica Linn (Euphorbiaceae), a popular traditional medicine, is an erect herb found throughout various parts of India. In Ayurveda, Acalypha indica was commonly used in asthma and allergy. However, no attempts were made in past to validate the antiasthmatic potential of Acalypha indica. Aim of the study: The present study was aimed to assess the anti-asthmatic potential of ethanolic extracts of Acalypha indica leaves (EAIL) using various experimental animal models. Materials and methods: EAIL was analyzed using different screening methods such as acetylcholine and histamine-induced contraction of goat tracheal chain, clonidine-induced catalepsy in mice, milk-induced leucocytosis and eosinophilia in mice, clonidine-induced mast cell degranulation in rats, passive paw anaphylaxis in rats, histamine-induced bronchoconstriction in guinea pigs, and ovalbumin (OVA)-induced histopathological alterations in mice. Results: Data received in the present study showed that EAIL drastically antagonized acetylcholine and histamine-induced contraction of goat tracheal chain, suggesting its anticholinergic and antihistaminic activity respectively. The duration of immobility, produced by clonidine, was found to be decreased in mice which showed its H-1 receptor blocking activity. In milk-induced leucocytosis and eosinophilia in mice, EAIL significantly reduced the number of leucocytes and eosinophils suggesting its adaptogenic and anti-allergic potential. Inhibition of clonidine-induced mast cell degranulation in rats displayed its mast cell stabilizing potential. Reduction of paw edema in passive paw anaphylaxis exhibited antianaphylactic activity of EAIL. Guinea pigs were protected from histamine-induced bronchoconstriction by EAIL which revealed its bronchodilator potential. Furthermore, the histopathological architecture of lung tissue was near to normal. Conclusion: Our results contribute towards validation of the traditional use of Acalypha indica in the treatment of asthma due to the presence of a wide range of phytoconstituents. Hence our investigation revealed that EAIL possessed strong antiasthmatic property by virtue of various mechanisms.</t>
  </si>
  <si>
    <t>asthma</t>
  </si>
  <si>
    <t>Rats, Mice</t>
  </si>
  <si>
    <t>Acalypha indica</t>
  </si>
  <si>
    <t>Ninave, PB; Patil, SD</t>
  </si>
  <si>
    <t>K.L.E. Academy of Higher Education &amp; Research</t>
  </si>
  <si>
    <t>10.1016/j.jep.2022.115093</t>
  </si>
  <si>
    <t>WOS:000821290700005</t>
  </si>
  <si>
    <t>Regulation of Antioxidant Enzyme Levels in Rat Brain</t>
  </si>
  <si>
    <t>The whole plant of Nasturtium microphyllum is used as traditional Indian medicine to treat epilepsy. Previous studies have demonstrated that extracts of these plants were subjected to acute toxicity and then screened for antiepileptic activity on maximal electroshock (MES)- and pentylenetetrazole (PTZ)-induced seizure models in albino Wistar rats. The purpose of the present study is to investigate the effect of ethanolic (95%) extract of N. microphyllum (EENM) on antioxidant enzymes in rat brain after induction of seizures by MES and PTZ. Our aim of study was relationship between seizure activities and altered levels of antioxidant enzymes such as superoxide dismutase (SOD), glutathione peroxidase (GP), glutathione reductase (GR), catalase, and lipid peroxidation on rat brain. Superoxide dismutase, glutathione peroxidase, glutathione reductase, and catalase were decreased in rat brain due to seizure, and it was restored significantly by administration of ethanol extract of N. microphyllum on treated rats. Similar dose-dependent results were obtained in PTZ model also, whereas EERS significantly decreased lipid peroxidation in both models. The anticonvulsant activity of EERS might have antioxidant properties and it delays the generation of free radical in MES- and PTZ-induced epilepsy.</t>
  </si>
  <si>
    <t>oxidative stess</t>
  </si>
  <si>
    <t>Guggilla, S; Karthik, M; Shylendra, B</t>
  </si>
  <si>
    <t>Kakatiya University; Kakatiya University</t>
  </si>
  <si>
    <t>GENEDIS 2020: GENETICS AND NEURODEGENERATIVE DISEASES</t>
  </si>
  <si>
    <t>10.1007/978-3-030-78787-5_3</t>
  </si>
  <si>
    <t>WOS:000754488200003</t>
  </si>
  <si>
    <t>Assessment of in vitro biological activities of Terminalia arjuna Roxb. bark extract and Arjunarishta in inflammatory bowel disease and colorectal cancer</t>
  </si>
  <si>
    <t>Alternative or complementary therapies for several inflammatory disorders have gained considerable acceptability and popularity in recent years. The Arjuna tree, Terminalia arjuna Roxb. (Combretaceae) holds antidiarrheal and antioxidant potential useful in management of inflammatory gastro intestinal ailments. Here, we evaluated the possible effect of T. arjuna hydroalcoholic extract (TAHA) and traditional Ayurvedic formulation Arjunarishta (AA) for the treatment of inflammatory bowel disease (IBD) and colorectal cancer. The phytochemical profile of test materials was confirmed via investigation of total phenolic and flavanoid content and standardized by HPLC-PDA method. In vitro antioxidant activity was carried out using 2,2-diphenyl-1-picrylhydrazyl (DPPH) and ferric reducing ability of plasma (FRAP) assay. Antimicrobial potential was tested against clinical isolates of IBD patients (HM95, HM233, HM251, HM615). Cytotoxicity was determined against human colorectal adenocarcinoma cells (Caco2, COLO.205), whereas, cytocompatibility against normal rat intestinal epithelial (IEC-6) and mouse fibroblast cells (L929). Additionally, in vitro oxidative cell damage stress was estimated by lipid peroxidation biomarker. TAHA displayed higher antioxidant capacity as compared to AA formulation. Different sensitivities were observed against different study cell lines in dose dependant manner Similarly, significant (P &lt;0.05) enhanced malondialdehyde (MDA) concentrations in test materials and 5-FU treated colorectal adenocarcinoma cells was detected as compared to control cells. TAHA and AA exhibited antimicrobial activity against IBD associated clinical isolates. These fmdings provide biological evidence for therapeutic application of TAHA and AA in IBD and colorectal cancer treatment.</t>
  </si>
  <si>
    <t>inflammatory bowel disease and colorectal cancer</t>
  </si>
  <si>
    <t>Cota, DL; Mishra, S; Shengule, SA; Patil, D</t>
  </si>
  <si>
    <t>KLE Univ, KLE Acad Higher Educ &amp; Res, Dr Prabhakar Kore Basic Sci Res Ctr, Belagavi 590010, Karnataka, India</t>
  </si>
  <si>
    <t>WOS:000532174500002</t>
  </si>
  <si>
    <t>Protection of mouse brain from paracetamol-induced stress by Centella asiatica methanol extract</t>
  </si>
  <si>
    <t>Ethnopharmacological relevance: Centella asiatica (CA) is a medicinal herb traditionally used as a brain tonic in Ayurvedic medicine. Various ethnomedical leads revealed the effective use of CA in the treatment of symptoms associated to oxidative stress and inflammation. Aim of the study: The aim of this study was to evaluate the therapeutic ability of CA methanol extract (CAM) in protecting mouse brain and astrocytes from oxidative stress and inflammation induced by Paracetamol, and thus to substantiate the allied traditional/ethnomedical claims of CA. Materials and methods: Chemical profiling of CAM and quantification of its major constituents were carried out by HPTLC-dentometry. Mice were administered with CAM and Paracetamol in various combinations, and oxidative stress parameters (lipid peroxidation, radical scavenging) as well as nitric oxide stress were estimated from isolated mouse brain. Cellular toxicity was investigated by apoptosis/necrosis in primary astrocytes isolated from brain tissues of mouse (which was challenged by CAM/Paracetamol) by flow cytometry and fluorescent microscopy. Expression of inflammatory cytokine mediators (monocyte chemo attractant protein 1, interleukin 1, interferon gamma, tumor necrosis factor beta, interleukin 10 and mitogen activated protein kinase 14 gene) in CAM/Paracetamol administered mouse brain tissues was analyzed by real time PCR. Mouse brain tissues challenged by CAM/Paracetamol were also assessed for gross and histopathology. In addition, staining with acridine orange was carried out in C6 cell lines treated with CAM, and viewed under fluorescent microscopy. Results: Paracetamol elicited reactive oxygen species generation was revealed through Ferric Reducing Antioxidant Power (FRAP) activity. CAM reversed the Paracetamol induced free radical and reactive nitrogen species production and increased the scavenging activity which was more pronounced at the higher dose (80 mg/kg b.wt). CAM negated the Paracetamol-induced damage by inhibiting expression of pro-inflammatory cytokines (MCP 1, IL 1, TNF beta), and increasing the expression of the anti-inflammatory cytokine (IL 10) profoundly. Interestingly, MAPK 14 gene expression was decreased gradually and became same as normal control with increase in the dose of CAM. Also, it was evident that CAM protected mouse primary astrocytes from Paracetamol by maintaining a normal morphology. Similarly, apoptosis of primary astrocytes (treated with Paracetamol/CAM) decreased with the increase in CAM dose (80 mg/kg b.wt.) which was evident from flow cytometric data. Severe brain damage in the form of lesions was apparent from the histology of Paracetamol alone treated mouse brain. Whereas, CAM treated together with Paracetamol upturned these lesions. Surprisingly, CAM alone proved to be cytotoxic to C6 Glioma cells. Conclusions: CAM showed antioxidant and anti-inflammatory effects (which were pronounced at higher doses) against Paracetamol-induced oxidative stress and associated inflammation in mouse brain. The underlying mechanisms may be mediated by inhibiting the pro-inflammatory cytokines TNF beta, IL 1 and MCP 1 via regulation of the antioxidant mediated INF gamma and MAPK 14 gene signalling pathways. The major bioactive constituents in CAM are the triterpenoid saponins, asiaticoside and madecassoside. The present results provide pharmacological evidence that CAM acts as an antioxidant and anti-inflammatory agent. Furthermore, this study validates the use of CA as an antioxidant and anti-inflammatory agent in ethnomedicine.</t>
  </si>
  <si>
    <t xml:space="preserve">stress </t>
  </si>
  <si>
    <t>Centella asiatica</t>
  </si>
  <si>
    <t>Viswanathan, G; Dan, VM; Radhakrishnan, N; Nair, AS; Nair, APR; Baby, S</t>
  </si>
  <si>
    <t>KSCSTE-Jawaharlal Nehru Tropical Botanic Garden &amp; Research Institute (JNTBGRI); KSCSTE-Jawaharlal Nehru Tropical Botanic Garden &amp; Research Institute (JNTBGRI)</t>
  </si>
  <si>
    <t>10.1016/j.jep.2019.03.017</t>
  </si>
  <si>
    <t>WOS:000465049300044</t>
  </si>
  <si>
    <t>Curative effect of arjunolic acid from Terminalia arjuna in non-alcoholic fatty liver disease models</t>
  </si>
  <si>
    <t>The prevalence of Non Alcoholic Fatty Liver Disease (NAFLD) is increasing globally. Terminalia arjuna W. &amp; Arn. (Combretaceae) is an endemic tree found in India and Sri Lanka and used traditionally for its cardioprotective and hepatoprotective effects. Arjunolic acid (AA) is an oleanane triterpenoid found mainly in the heartwood of T. arjuna. This study was aimed to evaluate the hepatoprotective effect of AA using cellular and rodent models of NAFLD. AA was isolated from the ethyl acetate extract of the heartwood of T. arjuna. The structure of AA was confirmed by physical and spectroscopic data. Steatosis was induced in HepG2 cells using palmitate-oleate mixture and the effects of AA on triglyceride accumulation and lipotoxicity were assessed. In vivo effect of AA on NAFLD was assessed using HFD fed rats. The treatment with AA did not affect the cell viability upto 100 mu M and showed GI(25) value of 379.9 mu M in HepG2 cells. The treatment with AA significantly lowered the ORO concentration by 35.98% and triglyceride accumulation by 66.36% at 50 mu M concentration (P &lt; 0.005) compared to the vehicle treated group. The treatment with AA also reduced the leakage of ALT and AST by 61.11 and 48.29% in a significant manner (P &lt; 0.005). The in vivo findings clearly demonstrated that the animals treated with AA at 25 and 50 mg/kg concentrations showed a significant decrease in the levels of transaminases, phosphatase and GGT (P &lt; 0.005). In the liver, the expression of PPAR alpha and FXR alpha expressions were upregulated, while PPAR gamma expression was downregulated by the treatment with AA. The liver histology of the animals showed reduction in steatosis and MNC infiltration. These preliminary evidences suggested that AA might be a promising lead to treat NAFLD. Future robust scientific studies on AA will lead to tailoring it for the treatment of NAFLD.</t>
  </si>
  <si>
    <t>liver disease</t>
  </si>
  <si>
    <t>Toppo, E; Darvin, SS; Esakkimuthu, S; Buvanesvaragurunathan, K; Krishna, TPA; Caesar, SA; Stalin, A; Balakrishna, K; Pandikumar, P; Ignacimuthu, S; Al-Dhabi, NA</t>
  </si>
  <si>
    <t>Loyola College - Chennai; Loyola College - Chennai; King Saud University; King Saud University</t>
  </si>
  <si>
    <t>10.1016/j.biopha.2018.08.019</t>
  </si>
  <si>
    <t>WOS:000445036200106</t>
  </si>
  <si>
    <t>Identification of an Active Biomarker in the Serum of Rats Treated with Indigofera aspalathoides Extract and the Anticancer Potential of Rat Serum Metabolite</t>
  </si>
  <si>
    <t>Indigofera aspalathoides (Sivanar vembu in Tamil) is one of the well-known medicinal plants in the Traditional Indian System of Medicine. It belongs to the family Papilionaceae and is used for the treatment of various skin diseases. However, the potential anti-cancer lead compounds in the plant remain unknown. Therefore, we have chosen the strategy of serum pharmacology to identify the major lead compounds from I. aspalathoides. In our current study, serum pharmacology based identification of bioactive constituents from I. aspalathoides in rat serum which was prepared from rats orally treated with aqueous extract of I. aspalathoides and it was analyzed by using LC-MS and it's in vitro anticancer property of rat serum containing metabolites against A549 lung cancer cells were explored. LC-MS results revealed the presence of different compounds in both plant aqueous extract and rat serum metabolite but among them, compound at m/z 339 (indigocarpan) was found in both aqueous extract and rat serum. The metabolite (indigocarpan) at m/z 339 which was appeared in both aqueous extract and rat serum indicates that it has undergone oral bioavailability to explore its pharmacological mechanism &amp; it could be the major bioactive compound in the plant. In vitro results showed that serum metabolite does not possess cytotoxicity against A549 cells, but morphological changes were observed in drug serum treated cells, which indicates that serum metabolite can inhibit extracellular matrix components. Hence, serum metabolite which contains the major bioactive compound indigocarpan exhibits growth inhibition and prevents invading property of A549 lung cancer cells.</t>
  </si>
  <si>
    <t>lung cancer</t>
  </si>
  <si>
    <t>Paramashivam, SK; Dhiraviam, KN</t>
  </si>
  <si>
    <t>Madurai Kamaraj Univ, Sch Biotechnol, Dept Plant Biotechnol, Madurai 625021, Tamil Nadu,</t>
  </si>
  <si>
    <t>PHARMACEUTICAL CHEMISTRY JOURNAL</t>
  </si>
  <si>
    <t>10.1007/s11094-022-02560-y</t>
  </si>
  <si>
    <t>WOS:000754137300011</t>
  </si>
  <si>
    <t>Magnoflorine prevent the skeletal muscle atrophy via Akt/mTOR/FoxO signal pathway and increase slow-MyHC production in streptozotocin-induced diabetic rats</t>
  </si>
  <si>
    <t>Ethnopharmacological relevance: Tinospora cordifolia (TC) is being used as a blood purifier in Ayurveda since ancient time. It is a very popular immunomodulator and holds anti-inflammatory and anti-oxidative potential, hence anti-aging properties. Therefore, it is also known as 'Amrita' in Ayurveda and is widely used to treat diabetes mellitus type II (T2DM) and its secondary complications; however, its underlying mechanism was not expedited to date. Aim-: To explore the in vivo therapeutic efficiency and mechanism of action of TC and its secondary constitute magnoflorine on the skeletal muscle atrophy in the rat model of T2DM. Method: Animal model of T2DM was developed using streptozotocin (STZ) injection followed by intervention with TC, metformin, and magnoflorine for three weeks. Confirmation of T2DM and abrogation of atrophic markers and possible mechanisms on supplementation of TC and magnoflorine were explored using histology, bio-assays, Western blotting, and q-PCR. Result: TC and Magnoflorine supplementations significantly (p &lt; 0.05) decreased the fasting blood glucose (FBG) levels in T2DM rats. Both treatments prevented the lean body, individual skeletal muscle mass, and myotubes diameter loss (p &lt;= 0.05). Magnoflorine significantly reduced the degradation of the protein indicated by biochemical markers of atrophy i.e. decreased serum creatine kinase (CK) levels and increased myosin heavy chain-beta (MyHC-beta) levels in muscles. Q-PCR and western blotting supported the findings that magnoflorine significantly increased the mRNA and protein abundances (similar to 3 fold) of MyHC-beta.TC and magnoflorine efficiently decreased the expression of ubiquitin-proteasomal E3-ligases (Fn-14/TWEAK, MuRF1, and Atrogin 1), autophagy (Bcl-2/LC3B), and caspase related genes along with calpains activities in T2DM rats. Both TC and magnoflorine also increased the activity of superoxide dismutase, GSH-Px, decreased the activities of beta-glucuronidase, LPO, and prevented any alteration in the catalase activity. In contrast, magnoflorine increased expression of TNF-alpha and IL-6 whereas TC and metformin efficiently decreased the levels of these pro-inflammatory cytokines (p &lt; 0.05). However, magnoflorine was found to increase phosphorylation of Akt more efficiently than TC and metformin. Conclusion: TC, and magnoflorine are found to be effective to control fasting blood glucose levels significantly in T2DM rats. It also promoted the Akt phosphorylation, suppressed autophagy and proteolysis that might be related to blood glucose-lowering efficacy of magnoflorine and TC. However, increased muscle weight, specifically of the soleus muscle, expression of IL-6, and slow MyHC indicated the increased myogenesis in response to magnoflorine and independent from its hypoglycemic activity.</t>
  </si>
  <si>
    <t>Yadav, A; Singh, A; Phogat, J; Dahuja, A; Dabur, R</t>
  </si>
  <si>
    <t>Maharshi Dayanand University; Indian Council of Agricultural Research (ICAR); ICAR - Indian Agricultural Research Institute</t>
  </si>
  <si>
    <t>10.1016/j.jep.2020.113510</t>
  </si>
  <si>
    <t>WOS:000606372400001</t>
  </si>
  <si>
    <t>Catechin rich butanol fraction extracted from Acacia catechu L. (a thirst quencher) exhibits immunostimulatory potential</t>
  </si>
  <si>
    <t>Acacia catechu L., (Fabaceae) named as catechu is a plant, the decoction of heartwood of which is daily consumed as thirst quencher by a good percentage of the population in South India. The plant is mainly distributed in India and other Asian countries. It has been used in Indian traditional medicine for the treatment of asthma, bronchitis, colic, diarrhea, boils, skin afflictions, sores and stomatitis. The present investigation was aimed to study the immunomodulatory effects of different fractions of ethanol extract of A. catechu heartwood and HPLC analysis of the active fraction. Three fractions namely, butanol, chloroform and ethyl acetate were prepared from ethanol extract of A. catechu heartwood. Each of these fractions was assessed for its immunomodulatory activity. In vivo immunomodulatory activity was analyzed by sheep red blood cells (SRBC) specific hemagglutinating antibody titer, plaque-forming cell assay and delayed type hypersensitivity (DTH) reaction in Swiss albino mice. In vitro immunomodulating potential of the fractions was studied using murine peritoneal macrophages and splenocytes. Non-specific immune functions such as phagocytosis (nitroblue tetrazolium reduction assay and cellular lysosomal enzyme assay), nitric oxide (NO) production and cytokine release (TNF-alpha and IL-10) were studied in macrophages. In addition, splenocyte proliferation was also studied. In the in vivo experiments, butanol and chloroform fractions showed an increase in antibody titer dose-dependently. At higher dose (400 mg/kg b. w.) treatment the butanol fraction produced an enhancement in the number of plaque-forming cells (antibody producing cells) in the spleen. SRBC induced DTH reaction was significantly increased with butanol fraction in a dose-dependent manner. Peritoneal macrophages showed an increased phagocytic response on treatment with butanol fraction (100 mu g/mL) as evidenced by its effect on nitroblue tetrazolium reduction and cellular lysosomal enzyme activity. All three fractions inhibited the production of NO and the release of TNF-alpha. Interleukin-10 production was significantly increased after treatment with butanol fraction. High-performance liquid chromatography analysis of the butanol fraction showed the presence of high concentration of catechin. The results suggested that butanol fraction of ethanol extract of A. catechu heartwood had immunomodulatory effects on non-specific, humoral, and cell-mediated immune functions. This study may be useful in validating the rationality of daily consumption of decoction of A. catechu and also its use in traditional medicine system. The study also suggests the possible use of A. catechu in the immunostimulatory herbal preparations. Copyright (C) 2018, Food and Drug Administration, Taiwan. Published by Elsevier Taiwan LLC.</t>
  </si>
  <si>
    <t>immuno related disease</t>
  </si>
  <si>
    <t xml:space="preserve">Acacia catechu </t>
  </si>
  <si>
    <t>Sunil, MA; Sunitha, VS; Ashitha, A; Neethu, S; Midhun, SJ; Radhakrishnan, EK; Jyothis, M</t>
  </si>
  <si>
    <t>Mahatma Gandhi University, Kerala</t>
  </si>
  <si>
    <t>JOURNAL OF FOOD AND DRUG ANALYSIS</t>
  </si>
  <si>
    <t>10.1016/j.jfda.2018.06.010</t>
  </si>
  <si>
    <t>WOS:000455651700018</t>
  </si>
  <si>
    <t>Exploring the Phytochemical Profile and Biological Activities of Clerodendrum infortunatum</t>
  </si>
  <si>
    <t>Clerodendrum infortunatum (C. infortunatum), the hill glory bower, is reputed as the prodigious treasure for Indian folk medicine. The study has focused on exploring the phytochemistry and antitumor potential of the C. infortunatum root extract in vitro and in vivo. The ethyl acetate root extract has demonstrated the highest cytotoxicity in a series of nine human tumor cell lines. Further fractionation of the same has yielded seven compounds. The structures of these compounds were confirmed with spectroscopic techniques. Considering the toxicity observed with the crude extract, cytotoxicity of these compounds was further assessed in two breast carcinoma cell lines (MCF-7[ER/PR-positive HER2-negative] and MDA-MB-231 [ER/PR/ HER2-negative]) and in two cervical cancer [human papilloma virus (HPV)-negative C33A and HPV-positive SiHa] cell lines. Betulinic acid (BA) was found as the active principle contributing the cytotoxic activity, and cervical cancer cell lines documented the minimum IC50 value in 24 h. In order to validate the in vitro experimental data, we have established a xenograft model of HPV-positive cervical cancer in female NOD/SCID mice treated with BA using doxorubicin as the positive control. BA treatment gradually reduced the tumor size, maintaining healthy hematological and biochemical parameters, and improved the survival rate of tumor-bearing mice considerably. Thus, our findings suggest that the C. infortunatum root extract has a promising anticancer property against HPV-positive cervical cancer and supports its usage by traditional healers for treating cervical cancer.</t>
  </si>
  <si>
    <t>Clerodendrum infortunatum</t>
  </si>
  <si>
    <t>Akhil, BS; Ravi, RP; Lekshmi, A; Abeesh, P; Guruvayoorappan, C; Radhakrishnan, KV; Sujathan, K</t>
  </si>
  <si>
    <t>Manipal Academy of Higher Education (MAHE); Council of Scientific &amp; Industrial Research (CSIR) - India; CSIR - National Institute Interdisciplinary Science &amp; Technology (NIIST); Academy of Scientific &amp; Innovative Research (AcSIR)</t>
  </si>
  <si>
    <t>10.1021/acsomega.2c08080</t>
  </si>
  <si>
    <t>WOS:000945545600001</t>
  </si>
  <si>
    <t>Effect of coffee constituents, caffeine and caffeic acid on anxiety and lipopolysaccharide-induced sickness behavior in mice</t>
  </si>
  <si>
    <t>Caffeine (CAF) and polyphenolic compounds like caffeic acid (CA), chlorogenic acid and ferulic acid are commonly consumed through beverages and food. These constituents modulate immune system and impact the systemic inflammatory pathways. This study explored the modulatory effect of CA and CA + CAF on behavior and lipopolysaccharide (LPS) - induced neuroinflammation in mice. An array of behavioral tests suggest that CA (15 mg/kg) and CA + CAF (10 mg/kg + 5 mg/kg) express anxiolytic-like properties. Systemic administration of LPS (1.5 mg/kg) induced profound immobility, increased the systemic/brain cytokine (TNF-alpha and IL-6) levels and altered the host antioxidant defence in all the animals. Seven days pretreatment with CA alone and CA + CAF significantly reversed the LPS-induced behavioral changes and inflammatory markers. Our results suggest that the low doses of CA may offer a comparable anxiolytic and antidepressant effect when combined with CAF.</t>
  </si>
  <si>
    <t>Depression, anxiety</t>
  </si>
  <si>
    <t>Caffeine,caffeic acid (CA), chlorogenic acid and ferulic acid</t>
  </si>
  <si>
    <t>Mudgal, J; Mallik, SB; Nampoothiri, M; Kinra, M; Hall, S; Grant, GD; Anoopkumar-Dukie, S; Davey, AK; Rao, CM; Arora, D</t>
  </si>
  <si>
    <t>Manipal Academy of Higher Education (MAHE); Menzies Health Institute Queensland; Griffith University; Griffith University - Gold Coast Campus</t>
  </si>
  <si>
    <t>JOURNAL OF FUNCTIONAL FOODS</t>
  </si>
  <si>
    <t>10.1016/j.jff.2019.103638</t>
  </si>
  <si>
    <t>WOS:000508491000039</t>
  </si>
  <si>
    <t>Tyrosine Phosphoproteomics of Patient-Derived Xenografts Reveals Ephrin Type-B Receptor 4 Tyrosine Kinase as a Therapeutic Target in Pancreatic Cancer</t>
  </si>
  <si>
    <t>Simple Summary Pancreatic cancer is one of the deadliest solid malignancies. Pancreatic ductal adenocarcinoma accounts for 90% of pancreatic cancer cases with minimal response to traditional chemotherapies. Protein tyrosine kinases have been shown to be hyperactivated in cancers and thus can serve as therapeutic targets. Patient-derived tumor xenografts (PDXs) in animal models such as mice are an appropriate resource to identify such activated kinases. PDXs models are excellent for the identification of therapeutic targets as compared to cell line models as they better reflect an in vivo environment. We identified ephrin type-B receptor 4 (EphB4) as hyperactivated in PDXs derived from pancreatic ductal adenocarcinoma. Pancreatic ductal adenocarcinoma is a recalcitrant tumor with minimal response to conventional chemotherapeutic approaches. Oncogenic signaling by activated tyrosine kinases has been implicated in cancers resulting in activation of diverse effector signaling pathways. Thus, the discovery of aberrantly activated tyrosine kinases is of great interest in developing novel therapeutic strategies in the treatment and management of pancreatic cancer. Patient-derived tumor xenografts (PDXs) in mice serve as potentially valuable preclinical models as they maintain the histological and molecular heterogeneity of the original human tumor. Here, we employed high-resolution mass spectrometry combined with immunoaffinity purification using anti-phosphotyrosine antibodies to profile tyrosine phosphoproteome across 13 pancreatic ductal adenocarcinoma PDX models. This analysis resulted in the identification of 1199 tyrosine-phosphorylated sites mapping to 704 proteins. The mass spectrometric analysis revealed widespread and heterogeneous activation of both receptor and non-receptor tyrosine kinases. Preclinical studies confirmed ephrin type-B receptor 4 (EphB4) as a potential therapeutic target based on the efficacy of human serum albumin-conjugated soluble EphB4 in mice bearing orthotopic xenografts. Immunohistochemistry-based validation using tissue microarrays from 346 patients with PDAC showed significant expression of EphB4 in &gt;70% of patients. In summary, we present a comprehensive landscape of tyrosine phosphoproteome with EphB4 as a promising therapeutic target in pancreatic ductal adenocarcinoma.</t>
  </si>
  <si>
    <t>pancreatic cancer</t>
  </si>
  <si>
    <t>Renuse, S; Madamsetty, VS; Mun, DG; Madugundu, AK; Singh, S; Udainiya, S; Mangalaparthi, KK; Kim, MS; Liu, R; Kumar, SR; Krasnoperov, V; Truty, M; Graham, RP; Gill, PS; Mukhopadhyay, D; Pandey, A</t>
  </si>
  <si>
    <t>Mayo Clinic; Mayo Clinic; Mayo Clinic; Manipal Academy of Higher Education (MAHE); National Institute of Mental Health &amp; Neurosciences - India; Amrita Vishwa Vidyapeetham; Johns Hopkins University; Johns Hopkins University; University of Southern California; University of Southern California; University of Southern California; Mayo Clinic</t>
  </si>
  <si>
    <t>CANCERS</t>
  </si>
  <si>
    <t>10.3390/cancers13143404</t>
  </si>
  <si>
    <t>WOS:000676360700001</t>
  </si>
  <si>
    <t>Antimalarial Effect of the Root of Silene macrosolen A. Rich (Caryophyllaceae) on Plasmodium-berghei-Infected Mice</t>
  </si>
  <si>
    <t>Background. Malaria remains a major public health problem globally. Poor access to antimalarial drugs compounded with rapidly evolving drug resistance encourages researchers to continuously look for new drugs. Of importance, traditionally used medicines of plant origin are the highest priority as the ethnobotanical claim can be used as an important clue for its safety and efficacy profiles. Silene macrosolen A. Rich (Caryophyllaceae) has been traditionally used for malaria treatment in Ethiopia. Therefore, this study was aimed to evaluate the in vivo antimalarial activity of the plant against Plasmodium-berghei-infected (ANKA strain) Swiss albino mice. Methods. The dried powdered root of Silene macrosolen was extracted using 80% methanol. The crude extract was fractionated using chloroform, ethyl acetate, and distilled water that have different affinities to plant phytoconstituents. The in vivo antimalarial activities of the crude extract were evaluated using 4-day suppressive, prophylactic, and curative tests. The antimalarial activity of the solvent fractions was evaluated in a 4-day suppressive test. The oral acute toxicity of the crude extract was also determined according to the OECD guidelines. Results. The percentage of parasite suppression on the crude extract was 31.02%, 35.82%, and 39.23% in prophylactic, curative, and 4-day suppressive tests, respectively, at the tested dose level of 400 mg/kg. The percentages of chemosuppression of the solvent fractions (400 mg/kg) were 43.07%, 42.61%, and 38.38% in aqueous, ethyl acetate, and chloroform fractions, respectively. Both the crude extract and solvent fractions also significantly prolonged survival time except in the prophylactic test. In addition, prevention of weight loss and reduction in temperature and packed cell volume (PCV) were observed in crude extract as well as solvent fractions. The acute toxicity test of the plant extract also exhibited no sign of toxicity. Conclusion. The result indicated that Silene macrosolen has a significant antimalarial activity, justifying the traditional use of the plant material for treatment of malaria.</t>
  </si>
  <si>
    <t xml:space="preserve">Silene macrosolen </t>
  </si>
  <si>
    <t>Atsbha, GH; Balasubramanian, R; Gebre, AK</t>
  </si>
  <si>
    <t>Mekelle University</t>
  </si>
  <si>
    <t>10.1155/2021/8833865</t>
  </si>
  <si>
    <t>WOS:000636241200004</t>
  </si>
  <si>
    <t>Borneol protects against cerulein-induced oxidative stress and inflammation in acute pancreatitis mice model</t>
  </si>
  <si>
    <t>Borneol is a commonly used flavouring substance in traditional Chinese medicine, which possesses several pharmacological activities including analgesic, antiinflammatory, and antioxidant properties. The aim of this study was to investigate the effects of borneol on cerulein-induced acute pancreatitis (AP) model. Swiss albino mice were pretreated with borneol (100 and 300 mg/kg) daily for 7 days, before six consecutive injections of cerulein (50 mu g/kg/hr, intraperitoneally). The protective effect of borneol was studied by biochemical, enzyme linked immunosorbent assay, histological, immunoblotting, and immunohistochemical analysis. Oral administration of borneol significantly attenuated pancreatic damage by reducing amylase, lipase levels and histological changes. Borneol attenuated cerulein-induced oxidative-nitrosative stress by decreasing malondialdehyde, nitrite levels, and elevating reduced glutathione levels. Pancreatic inflammation was ameliorated by inhibiting myeloperoxidase activity and pro-inflammatory cytokine (Interleukins and TNF-alpha) levels. Furthermore, borneol administration significantly increased nuclear factor E2-related factor 2 (Nrf2), superoxide dismutase (SOD1) expression and reduced phospho-NF-kappa B p65 expression. Treatment with borneol significantly inhibited TNF-alpha, IL-1 beta, IL-6, and inducible nitric oxide synthase expression in cerulein-induced AP mouse model. Together, these results indicate that borneol which is currently used as US-FDA approved food adjuvant has the potential to attenuate cerulein-induced AP possibly by reducing the oxidative damage and pancreatic inflammation by modulating Nrf2/NF-kappa B pathway.</t>
  </si>
  <si>
    <t>oxidative stress and inflammatory disease</t>
  </si>
  <si>
    <t>TCM</t>
  </si>
  <si>
    <t xml:space="preserve">Borneol </t>
  </si>
  <si>
    <t>Bansod, S; Chilvery, S; Saifi, MA; Das, TJ; Tag, H; Godugu, C</t>
  </si>
  <si>
    <t>National Institute of Pharmaceutical Education &amp; Research (NIPER); National Institute of Pharmaceutical Education &amp; Research, Hyderabad; Rajiv Gandhi University, Itanagar</t>
  </si>
  <si>
    <t>10.1002/tox.23058</t>
  </si>
  <si>
    <t>NOV 2020</t>
  </si>
  <si>
    <t>WOS:000587467300001</t>
  </si>
  <si>
    <t xml:space="preserve">In vitro and in vivo antitumor effects of Peanut agglutinin through induction of apoptotic and autophagic cell death </t>
  </si>
  <si>
    <t>In this study we unravel the mechanism underlying the antitumorigenic effects of Peanut agglutinin (PNA) isolated from Arachis hypogea in Dalton's lymphoma (DL) bearing mice and elucidated the mechanism in vitro in HeLa cells. In vivo PNA administration at 1 and 2 mg/kg body weight reduced DL proliferation with increase in autophagic and apoptotic characteristics. In vitro data showed that PNA at 0.1-100 μg/ml dose exhibit selective antiproliferative activity on various cancer cell lines without displaying cytotoxic effect on normal cells. However, heat denatured PNA failed to show any antiproliferative activity. Moreover, PNA was found to induce autophagic and apoptotic cell death in HeLa cells. Exponential increase in reactive oxygen species (ROS) was proved to be the master signal for promoting PNA induced cell death in HeLa cells. Interestingly, when HeLa cells were pre-exposed with N-acetylcysteine (NAC) and followed to PNA treatment, there was sharp decline in autophagy, apoptosis and a concomitant abrogation of antiproliferative potential. PNA at lower doses was also seen to inflict senescence. Hence, this common culinary item derived molecule whose discovery dates back to late 1970s was for the first time evaluated mechanistically in vivo and in vitro as a novel naturally occurring therapeutic agent against cancer.</t>
  </si>
  <si>
    <t xml:space="preserve"> Peanut agglutinin</t>
  </si>
  <si>
    <t>Mukhopadhyay, S; Panda, PK; Behera, B; Das, CK; Hassan, MK; Das, DN; Sinha, N; Bissoyi, A; Pramanik, K; Maiti, TK; Bhutia, SK</t>
  </si>
  <si>
    <t>National Institute of Technology (NIT System); National Institute of Technology Rourkela; Indian Institute of Technology System (IIT System); Indian Institute of Technology (IIT) - Kharagpur; National Institute of Technology (NIT System); National Institute of Technology Rourkela</t>
  </si>
  <si>
    <t>FOOD AND CHEMICAL TOXICOLOGY</t>
  </si>
  <si>
    <t>10.1016/j.fct.2022.112893</t>
  </si>
  <si>
    <t>MAR 2022</t>
  </si>
  <si>
    <t>WOS:000810718600002</t>
  </si>
  <si>
    <t>Dose-dependent hepatic toxicity and oxidative stress on exposure to nano and bulk selenium in mice</t>
  </si>
  <si>
    <t>Selenium is an essential mineral naturally found in soil, water, and some of the food and is required as essential elements in human and animal body. Se supplementation is required especially for those having Se deficiency. Food supplement of selenium has several forms such as selenocysteine, selenite, selenomethionine, and selenate. Recently, Se supplement as selenium nanoparticles (SeNPs) has gained worldwide attention due to its bioactivities and properties. In the present study, we determined the potential hepatotoxicity of nano and bulk selenium using low and high doses in mice. Twenty-five Swiss albino mice (n=5) were randomly divided into 5 groups and treated orally for 28 days: Group 1: sterile saline (0.9%) as a control; Group 2: sodium selenite (1mg/kg); Group 3: sodium selenite (4mg/kg); Group 4: selenium nanoparticles (1mg/kg); and Group 5: selenium nanoparticles (4mg/kg). Administration of nano-selenium (70-90 nm) led to an increase in the activities of serum transaminases (ALT and AST), while no significant effects were noted on biochemical variables indicative of changes in heme synthesis pathway and oxidative stress like blood delta-aminolevulinic acid dehydratase (delta-ALAD), hepatic reactive oxygen species (ROS), catalase activity, superoxide dismutase (SOD), malondialdehyde assay (MDA), reduced glutathione (GSH) and oxidized glutathione (GSSG), glutathione peroxidase (GPx) compared to controls, and a high dose of sodium selenite. Our results suggest that nano-selenium at low dose (1mg/kg) exhibited antioxidant effects in the liver compared to the high dose (4mg/kg) of SeNPs and sodium selenite (1 and 4 mg/kg). The data from the present study might be useful for pharmacologists and toxicologists in providing future directions while designing selenium-based therapeutic strategies.</t>
  </si>
  <si>
    <t>hepatic toxicity, oxidative stress</t>
  </si>
  <si>
    <t>Selenium</t>
  </si>
  <si>
    <t>Kondaparthi, P; Deore, M; Naqvi, S; Flora, SJS</t>
  </si>
  <si>
    <t>Natl Inst Pharmaceut Educ &amp; Res NIPER R, Dept Pharmacol &amp; Toxicol Regulatory Toxicol, Bijnor Sisendi Rd,PO Mati, Lucknow 226002, Uttar Pradesh, India</t>
  </si>
  <si>
    <t>ENVIRONMENTAL SCIENCE AND POLLUTION RESEARCH</t>
  </si>
  <si>
    <t>10.1007/s11356-021-14400-9</t>
  </si>
  <si>
    <t>MAY 2021</t>
  </si>
  <si>
    <t>WOS:000652948100010</t>
  </si>
  <si>
    <t>Hepatoprotective potential of isolated flavonoids from Trapa natans L. against the paracetamol induced oxidative stress in rats</t>
  </si>
  <si>
    <t>Overdose of paracetamol causes liver toxicity, due to oxidative stress by the reactive oxygen species (ROS) that increases the levels of ALT and AST, and reduces the level of the antioxidant enzymes. Flavonoids are a source of natural antioxidants that assist in neutralization of ROS. Several studies have suggested that flavonoids can help protect the liver. The Water Chestnut, Trapa natans L. plants have long been used in the traditional system of medicine and possess considerable antioxidant potential. In this study, we tried to isolate flavonoids from T. natans L. and evaluate the hepatoprotective potential of the isolated compound. We isolated flavonoids from the extract of the aerial part of plant and characterized by UV, IR, NMR and Mass spectroscopy. The isolated flavonoid was induced orally once a day (30 mg/kg). The test drug (isolated compound) could lower the elevated levels of serum enzymes such as glutamate oxaloacetate transaminase (AST), serum glutamate pyruvate transaminase (ALT), alkaline phosphatase (ALP) and total bilirubin. Silymarin (30 mg/kg) was taken as a standard drug that exhibits significant hepatoprotective activity against the paracetamol induced hepatotoxicity model in Wistar albino rats. The histopathological study of rat liver also strengthens biochemical evaluation analysis. Based on the experimental results, it can be concluded that the isolated flavonoids act as hepatoprotective agents in rats.</t>
  </si>
  <si>
    <t xml:space="preserve">oxidative stress, </t>
  </si>
  <si>
    <t>Majee, C; Mazumde, R; Choudhary, AN</t>
  </si>
  <si>
    <t>Noida Institute of Engineering &amp; Technology</t>
  </si>
  <si>
    <t>10.56042/ijeb.v60i12.55735</t>
  </si>
  <si>
    <t>WOS:000978470900004</t>
  </si>
  <si>
    <t>Studies on the phytomodulatory potential of fenugreek (Trigonella foenum-graecum) on bisphenol-A induced testicular damage in mice</t>
  </si>
  <si>
    <t>Bisphenol A (BPA), an organic synthetic compound and endocrine disruptor, which majorly cause deleterious effects on male reproductory system. Fenugreek (Trigonella foenum-graecum), associated with Leguminosae family is used as a herbal medicine with potent antioxidant properties. The present study was aimed to scrutinise the preventative role of fenugreek seeds aqueous extract (FSEt) on BPA-induced testicular damage in mice. Study included four different groups of male Balb/c mice: contol (C), fenugreek (FSEt), bisphenol A (BPA) and fenugreek + bisphenol A (FSEt + BPA). After two months of treatment, assessment of sperm parameters, antioxidant defence system, histopathological studies, germ cell count and gene expression of intrinsic apoptotic pathway were carried out. Administration of FSEt improved the damage caused by BPA as indicated by improved sperm parameters. FSEt-administered mice showed improvement in the histoarchitecture compared with BPA-administered animals. In addition, fenugreek treatment showed reduced levels of malondialdehyde and elevated levels of antioxidant enzymes. Expression studies of apoptotic markers revealed a significant decrease in the expression of Bcl-2 and significant increase in caspase-9 and caspase-3. However, FSEt restored the deleterious effects caused by BPA. The current findings plausibly might have promising protective role against BPA-induced testicular damage.</t>
  </si>
  <si>
    <t>reproductive disease</t>
  </si>
  <si>
    <t>fenugreek (Trigonella foenum-graecum)</t>
  </si>
  <si>
    <t>Kaur, S; Sadwal, S</t>
  </si>
  <si>
    <t>Panjab University</t>
  </si>
  <si>
    <t>ANDROLOGIA</t>
  </si>
  <si>
    <t>10.1111/and.13492</t>
  </si>
  <si>
    <t>WOS:000500223300001</t>
  </si>
  <si>
    <t>Hydroalcoholic Extract of Argyreia speciosa Roots Ameliorates HCl-mediated Acute Lung Injury in Mice</t>
  </si>
  <si>
    <t>Objective: Argyreia speciosa is a popular Indian medicinal plant. It has long been used in the traditional Ayurvedic Indian medicine for various diseases. The present work was designed to evaluate anti-inflammatory potential of hydroalcoholic extract of A. speciosa roots using mouse model of HCl-induced acute lung injury (ALI) by conducting a dose-response studies. Materials and Methods: The extract was given once orally at a dose of 50, 100, or 200 mg/kg b.wt. 90 min before HCl administration. Lung tissue of different group of mice was analyzed for the recruitment of inflammatory cells, redox status, and mRNA expression of pro-inflammatory genes to evaluate the anti-inflammatory effects of the extract. Results: Our results showed that the extract reduced HCI-induced lung inflammation in a dose-dependent manner. The neutrophil numbers in bronchoalveolar lavage fluid (BALF) were almost completely abrogated at a dose of 100 mg/kg b.wt. The severe reduction in neutrophils was accompanied with reduced pulmonary edema as the total protein content in BALF was found to be decreased substantially. In addition, the extract prevented the HCI-mediated oxidative stress in lungs as reflected by the normalization of levels of reactive oxygen species, malondialdehyde, redox status, and catalase activity. Extract seems to blunt the activity of redox-sensitive transcription factor nuclear factor-kappa B (NF-kappa B) as it suppressed the gene expression of ALI-linked pro-inflammatory cytokines, namely, interleukin-beta and tumor necrosis factor-alpha. Conclusion: Overall, our data provide evidence that cocktail of natural phytochemicals present in hydroalcoholic extract of A. speciosa protects against HCI-induced ALI in mice potentially by curbing oxidative stress and consequent activation of NFKB in the tissue.</t>
  </si>
  <si>
    <t>lung injury</t>
  </si>
  <si>
    <t>Argyreia speciosa</t>
  </si>
  <si>
    <t>Kaur, G; Jaswal, P; Banga, R; Dharwal, V; Kumar, A; Naura, AS</t>
  </si>
  <si>
    <t>Panjab University; Panjab University</t>
  </si>
  <si>
    <t>S8</t>
  </si>
  <si>
    <t>S13</t>
  </si>
  <si>
    <t>10.4103/pm.pm_324_17</t>
  </si>
  <si>
    <t>WOS:000442782500003</t>
  </si>
  <si>
    <t>Exploring the antiplasmodal efficacy of erucic acid and its derivative isolated from Thlaspi arvense D. C. (Brassicaceae)</t>
  </si>
  <si>
    <t>Traditional medicinal plants are cardinal sources of new drug molecules for malaria treatment. The present study evaluates the antiplasmodial potential of erucic acid (EA) isolated from ethanolic whole plant extract of Thlaspi arvense (EWETA) and its synthetic methyl ester derivative (EA-OMe) and also confirms the in vivo efficacy of the crude extract. EA and EA-OMe exhibited considerable in vitro activity against chloroquine (CQ)-sensitive (IC50 5.80 mu g/ml and 6.25 mg/ml) and CQ-resistant (IC50 6.07 mu g/ml and 8.58 mu g/ml) strains of P. falciparum, respectively. Both compounds were non-toxic to HeLa cells and normal dermal fibroblasts with high selectivity index. However, EA and EA-OMe exhibited moderate suppressive activity in vivo. Further, EWETA illustrated ED50 &lt;50 mg/kg in the suppressive test and prolonged the survival of treated mice in comparison to infected control. It also showed considerable preventive (500 mg/kg) and curative (100 mg/kg) activity with 91.75% and 91.93% chemo-suppression, respectively. Biochemical analysis also highlights the safety of EWETA to the liver and kidney function of the rodent host. It can be concluded that EA and EA-OMe are contributing to the activity of EWETA besides other components, which are being characterized. (C) 2021 SAAB. Published by Elsevier B.V. All rights reserved.</t>
  </si>
  <si>
    <t xml:space="preserve">malaria </t>
  </si>
  <si>
    <t>erucic acid of Thlaspi arvense</t>
  </si>
  <si>
    <t>Walter, NS; Gorki, V; Singh, R; Salunke, DB; Kaur, S</t>
  </si>
  <si>
    <t>Panjab University; Panjab University; Panjab University</t>
  </si>
  <si>
    <t>10.1016/j.sajb.2021.01.032</t>
  </si>
  <si>
    <t>WOS:000662214400020</t>
  </si>
  <si>
    <t>Amelioration of AlCl3-induced Memory Loss in the Rats by an Aqueous Extract of Guduchi, a Medhya Rasayana</t>
  </si>
  <si>
    <t>Background In ayurvedic practice, the Guduchi (Tinospora cordifolia (Willd.) Miers) stem is used as a Medhya drug for its beneficial effects on memory improvement. Objectives The current study was planned to explore the Medhya properties of the Guduchi stem extract by observing its ameliorating effect on AlCl3-induced neurotoxicity in rats that acted as a chronic model of memory loss. Materials and Methods The aqueous extract of the Guduchi stem was prepared per the Ayurvedic Pharmacopoeia of India and administered to the AlCl3-treated Wistar rats for 42 days. The biochemical assessment of the brain tissues of the treated animals was done by the acetylcholinesterase (AChE) inhibition assay, protein expression, and oxidative stress assays, namely lipid peroxidation, reduced glutathione, superoxide dismutase, and catalase assay. The neurobehavioral assessment was done using the elevated plus maze (EPM) test. Results The EPM test revealed that treatment with Guduchi extract showed marked improvement of memory status in rats along with reduced oxidative stress, and a marked modulation of the AChE inhibition and expression of AChE tubulin proteins. Conclusion The results substantiate the Medhya properties of the Guduchi. Detailed investigations are required to be carried out to explore the precise mechanism of the neuroprotective action of the Guduchi stem extract against the AlCl3-induced neurotoxicity in rats.</t>
  </si>
  <si>
    <t>memory loss</t>
  </si>
  <si>
    <t>Guduchi</t>
  </si>
  <si>
    <t>Jamadagni, SB; Ghadge, PM; Tambe, MS; Srinivasan, M; Prasad, GP; Jamadagni, PS; Prasad, SB; Pawar, SD; Gurav, AM; Gaidhani, SN; Kumar, YRS; Srikanth, N</t>
  </si>
  <si>
    <t>Pharmacology, Institute of Teaching and Research in Ayurveda, Jamnagar 361 008, India ; b
Chemistry Department, M N Virani Science College, Atmiya University, Rajkot 360 005, India; c
Pharmacology Department, L M College of Pharmacy, Gujarat University, Ahmedabad 380 009, India</t>
  </si>
  <si>
    <t>10.1177/09731296221145063</t>
  </si>
  <si>
    <t>FEB 2023</t>
  </si>
  <si>
    <t>WOS:000948143000001</t>
  </si>
  <si>
    <t>Ameliorative effects of Triphala on mucosal damage in rat model of ulcerative colitis</t>
  </si>
  <si>
    <t>In Ayurvedic practice, Triphala is widely used in gastric problems including constipation, large intestinal inflammation and colitis. The present research was planned to assess the ameliorative effects of Triphala formulations in reducing the magnitude and severity of ulcerative colitis. Triphala formulations prepared by mixing three fruits, Haritaki (Terminalia chebula), Bibhitaki (Terminalia belerica) and Amlaki (Emblica officinalis) in different ratios i.e., 1:1:1 (Triphala equal) and 1:2:4 (Triphala unequal) as per classical references. Wistar albino rats were administered with two ml of acetic acid (4% v/v) in intra-colonic lumen for induction of colitis. The efficacy of Triphala was measured on various parameters namely, in vivo fluid absorption in tied-off colon, ulcer score and colonic mucosal parameters. The degree of alteration in colonic fluid transport was significantly reversed by Triphala equal, Triphala unequal and sulphasalzine as standard drug. Triphala formulations significantly attenuated the nitric oxide (NO), myeloperoxidase (MPO) and lipid peroxidation (malondialdehyde MDA) levels in mucosa of rat colon. Pre-treatment with Triphala unequal formulation attenuated the severity of the colonic macroscopic damage score, histologic injury and counteracted the depletion of glutathione and superoxide dismutase activity hence, reduced the oxidative stress in colonic mucosa. Triphala unequal formulation has better protective effects. Outcomes of the present study reveal the usefulness of Triphala formulations in attenuating the colonic inflammation in experimental-induced ulcerative colitis.</t>
  </si>
  <si>
    <t xml:space="preserve"> Shobhaben Pratapbhai Patel School of Pharmacy &amp; Technology Management, SVKM's NMIMS, V. L. Mehta Road, Vile Parle (W), Mumbai 400056</t>
  </si>
  <si>
    <t xml:space="preserve">Triphala </t>
  </si>
  <si>
    <t>Nariya, M; Nariya, P; Ravishankar, B; Goswami, S</t>
  </si>
  <si>
    <t>WOS:000719112300010</t>
  </si>
  <si>
    <t>Nano-formulation of herbo-mineral alternative medicine from linga chenduram and evaluation of antiviral efficacy</t>
  </si>
  <si>
    <t>Traditional medicine is becoming a primary source of health care in many countries in recent years. The current study proposes a new dimension of understanding a traditional origin treatment, using herbomineral preparations in nanoform. The herbo-mineral preparation, Linga chenduram [HMLC], was prepared according to the ancient palm script protocol dates back to 1000 years. In search of alternative therapy for the coronavirus, an attempt was made to determine this ethnic medicine formulation's therapeutic potential for viral hepatitis infection. The Hepatitis C virus [HCV] has several genomic similarities with SARS-CoV-2 viruses. The herbo-mineral formulation (HMLC) were analyzed using UV-vis, EDAX, FTIR, XRD, SEM, and TEM studies. SEM images confirmed the 'presence of nanoparticles with agglomerated conditions having an average grain size of 18 to 25 nm. EDAX studies showed the presence of metallic components in oxide or sulfide form in HMLC. The HCV inhibitory effects of HMLC indicated a good response. The cytotoxicity of this preparation against the Huh-7 human hepatoma cell line was significant. The HMLC showed a strong inhibitory effect on HCV replication in a dose-dependent manner. The genomic component of HCV is similar to COVID -19 virus. The Hepatitis C virus (HCV) NS3/4A protease has a striking three-dimensional structural similarity to the SARS-CoV2 M-pro protease, particularly in the arrangement of key active site residues. So HMLC can be tried to treat coronavirus infection. At higher concentrations, HMLC exhibited over 100-fold inhibition. In the MTT assay, HMLC did not show any apparent cytotoxic effect on cell viability at the concentrations 1-100 mu g. Histological studies indicated that the liver and kidney did not experience any toxicity by 7 and 15 consecutive days of administration of HMLC on experimental Wistar rats. Hence, the HMLC can be tried as a therapy for COVID -19 infections using the preparations strictly according to ethnopharmacological protocol and optimum doses. (C) 2020 The Author(s). Published by Elsevier B.V. on behalf of King Saud University.</t>
  </si>
  <si>
    <t>viral infectin</t>
  </si>
  <si>
    <t>Al-Ansari, MM; Singh, AJAR; Al-Khattaf, FS; Michael, JS</t>
  </si>
  <si>
    <t>Prathyusha Engn Coll, Dept Biotechnol, Chennai 600056, Tamil Nadu, India</t>
  </si>
  <si>
    <t>10.1016/j.sjbs.2020.12.005</t>
  </si>
  <si>
    <t>WOS:000631776700010</t>
  </si>
  <si>
    <t>Anticonvulsant Effect of Asparagus racemosus Willd. in a Mouse Model of Catamenial Epilepsy</t>
  </si>
  <si>
    <t>Asparagus racemosus Willd. (Family Liliaceae), also known as female reproductive tonic, is traditionally used across the Sub-Himalayan region in Uttarakhand, India for treatment of epilepsy and disorders of female reproductive system. Therefore, in this study, we investigated the anticonvulsant effect of A. racemosus in a mouse model of catamenial epilepsy. We artificially increased progesterone and neurosteroid levels (a state of pseudo-pregnancy) in adult Swiss albino female mice by injecting pregnant mares' serum gonadotropin (PMSG) (5 IU s.c.), followed by human chorionic gonadotropin (HCG) (5 IU s.c.) after 46 h. In the following 10 days, A. racemosus treatment was given along with measurement of progesterone, estradiol, and corticosterone levels in the blood. Neurosteroid withdrawal was induced by finasteride (50 mg/kg, i.p.) on treatment day 9. Twenty-four hours after finasteride administration (day 10 of treatment), seizure susceptibility was evaluated with the sub-convulsant pentylenetetrazole (PTZ) dose (40 mg/kg i.p.). Four hours after PTZ, animals were assessed for depression like phenotypes followed by euthanasia and separation of brain parts (cortex and hippocampus). The results showed that PMSG and HCG treatment elevated progesterone and estradiol levels. Treatment with finasteride increased seizure susceptibility and depression due to decreased progesterone and elevated estrogen levels coupled with decreased monoamine and elevated corticosterone levels. A. racemosus treatment, on the other hand, significantly decreased seizure susceptibility and depression like behaviors, possibly because of increased progesterone, restored estradiol, corticosterone, and monoamine levels. We concluded that herbal formulations using A. racemosus root extracts may be used as monotherapy or adjuvant therapy along with available AEDs for the better and safe management of catamenial epilepsy as well as comorbid depression.</t>
  </si>
  <si>
    <t>Asparagus racemosus</t>
  </si>
  <si>
    <t>Pahwa, P; Singh, T; Goel, RK</t>
  </si>
  <si>
    <t>Punjabi University; Texas A&amp;M University System; Texas A&amp;M University College Station; Texas A&amp;M Health Science Center</t>
  </si>
  <si>
    <t>NEUROCHEMICAL RESEARCH</t>
  </si>
  <si>
    <t>10.1007/s11064-021-03455-2</t>
  </si>
  <si>
    <t>OCT 2021</t>
  </si>
  <si>
    <t>WOS:000705792600006</t>
  </si>
  <si>
    <t>Anthocyanin-containing purple potatoes ameliorate DSS-induced colitis in mice</t>
  </si>
  <si>
    <t>Ulcerative colitis (UC), a major form of inflammatory bowel disease (IBD), is on the rise worldwide. Approximately three million people suffer from IBD in the United States alone, but the current therapeutic options (e.g., corticosteroids) come with adverse side effects including reduced ability to fight infections. Thus, there is a critical need for developing effective, safe and evidence-based food products with anti-inflammatory activity. This study evaluated the antiinflammatory potential of purple-fleshed potato using a dextran sodium sulfate (DSS) murine model of colitis. Mice were randomly assigned to control (AIN-93G diet), P15 (15% purple-fleshed potato diet) and P25 (25% purple-fleshed potato diet) groups. Colitis was induced by 2% DSS administration in drinking water for six days. The results indicated that purple-fleshed potato supplementation suppressed the DSS-induced reduction in body weight and colon length as well as the increase in spleen and liver weights. P15 and P25 diets suppressed the elevation in the intestinal permeability, colonic MPO activity, mRNA expression and protein levels of pro-inflammatory interleukins IL-6 and IL-17, the relative abundance of specific pathogenic bacteria such as Enterobacteriaceae, Escherichia coli (E. coli) and pks(+) E. coli, and the increased flagellin levels induced by DSS treatment. P25 alone suppressed the elevated systemic MPO levels in DSS-exposed mice, and elevated the relative abundance of Akkermansia muciniphila (A. muciniphila) as well as attenuated colonic mRNA expression level of IL-17 and the protein levels of IL-6 and IL-1 beta. Therefore, the purple-fleshed potato has the potential to aid in the amelioration of UC symptoms. (C) 2021 Elsevier Inc. All rights reserved.</t>
  </si>
  <si>
    <t>ulcerative colitis, inflammatory bowel disease</t>
  </si>
  <si>
    <t>Anthocyanin-containing purple potatoes</t>
  </si>
  <si>
    <t>Li, SY; Wang, TM; Wu, BN; Fu, WY; Xu, BJ; Pamuru, RR; Kennett, M; Vanamala, JKP; Reddivari, L</t>
  </si>
  <si>
    <t>Purdue University System; Purdue University West Lafayette Campus; Purdue University; Pennsylvania Commonwealth System of Higher Education (PCSHE); Pennsylvania State University; Pennsylvania State University - University Park; Pennsylvania Commonwealth System of Higher Education (PCSHE); Pennsylvania State University; Pennsylvania State University - University Park; Yogi Vemana University; Pennsylvania Commonwealth System of Higher Education (PCSHE); Pennsylvania State University; Pennsylvania State University - University Park</t>
  </si>
  <si>
    <t>JOURNAL OF NUTRITIONAL BIOCHEMISTRY</t>
  </si>
  <si>
    <t>10.1016/j.jnutbio.2021.108616</t>
  </si>
  <si>
    <t>WOS:000652738600007</t>
  </si>
  <si>
    <t>Therapeutic potential of root and stem bark of wild medicinal plant Ziziphus mauritiana (Lamk.) against silica induced toxicity in Wistar albino rats</t>
  </si>
  <si>
    <t>Ethnopharmacological relevance: Ziziphus mauritiana (Lamk.) of the family Rhamnaceae is a traditional herbal medicinal plant commonly called as 'ber' (Indian jujube). It is traditionally used as food source and helps in treatment of various diseases like malaria, asthma, diarrhoea, typhoid, diabetes, skin diseases and acts as a pain killer. Aim of the study: This study aimed to evaluate the ability of extracts of barks of root and stem of Ziziphus mauritiana (ZM) to cure silica induced toxicity in Wistar albino rats. Materials and methods: Experiments carried out on the acute toxicity studies of silica and therapeutic potential of ZM extracts were based on OECD guidelines and from these results lethal dose (LD50) values were determined. Silica was administered by IP injection at 20 mg/kg b.w. for 10 days and roots and stem barks extracts of ZM were fed orally by gavage at 400 mg/kg b.w. for 21 days. Assessments of biochemical, haematological parameters as well as liver histological examination were performed in the study. Results: After 21 days of oral feeding of extracts of root and stem of ZM, it was found to alter the liver histology. Significant decrease in enzymes such as ALT, AST, ALP, LDH and urea, creatinine and uric acid levels in serum were recorded. Treatment with extracts could help enzymatic activity of liver antioxidant enzymes to settle towards normal level and significant decrease in the lipid peroxidation along with increase in the value of GSH in liver, was also observed. In addition, extracts of ZM also helped to reduce the serum NO, IL-6 and TNF-alpha level. Conclusion: Results of this study has suggested that the extracts of root and stem bark of ZM can be used for therapeutic purpose to prevent silica induced toxicity. ZM extracts could be utilised as natural antioxidant and immunotherapeutic medicines to protect silica induced cell damage.</t>
  </si>
  <si>
    <t>malaria, asthma, diarrhoea, typhoid, diabetes, skin diseases</t>
  </si>
  <si>
    <t>Dutta, RP; Patil, MB</t>
  </si>
  <si>
    <t>Rashtrasant Tukadoji Maharaj Nagpur University</t>
  </si>
  <si>
    <t>10.1016/j.jep.2018.04.045</t>
  </si>
  <si>
    <t>WOS:000442333900011</t>
  </si>
  <si>
    <t>RETRACTION: Improved glycemic control, pancreas protective and hepatoprotective effect by traditional poly-herbal formulation Qurs Tabasheer in streptozotocin induced diabetic rats (Retraction of Vol 13, art no 10, 2013)</t>
  </si>
  <si>
    <t>Background: The present study was undertaken to evaluate the antihyperglycemic, antihyperlipidemic and hepatoprotective effect of a traditional unani formulation "Qurs Tabasheer" in streptozotocin (STZ) induced diabetic wistar rats. Up till now no study was undertaken to appraise the efficacy of "Qurs Tabasheer" in the diabetic rats. Qurs Tabasheer is a unani formulation restraining preparations from five various herbs namely Tukhme Khurfa (Portulaca oleracea seed), Gule Surkh (Rosa damascena flower), Gulnar (Punica granatum flower), Tabasheer (Bambusa arundinasia dried exudate on node), Tukhme Kahu (Lactuca sativa Linn seed).
Methods: Effect of Qurs Tabasheer was assessed in STZ (60 mg/kg, i.p single shot) induced diabetic wistar rats. STZ produced a marked increase in the serum glucose, Total Cholesterol, LDL cholesterol, VLDL Cholesterol, Triglycerides and trim down the HDL level. We have weighed up the effect of Qurs Tabasheer on hepatic activity through estimating levels of various liver enzymes viz. Hexokinase, Glucose-6-Phosphatase and Fructose-1-6-biphosphatase in STZ diabetic wistar rats.
Results: In STZ-induced diabetic wistar rats level of Hexokinase, and Glucose-6-Phosphatase was decreased to a significant level while the level of fructose-1-6-biphophatase was augmented. Therapy with Qurs Tabasheer for 28 days to STZ-induced diabetic rats significantly reduces the level of serum glucose, total cholesterol, triglycerides, glucose-6-phosphatase and fructose-1-6-biphosphatase, while magnitude of HDL cholesterol and hexokinase was amplified.
Conclusion: Antihyperglycemic, antihyperlipidemic activity of Qurs Tabasheer extract in STZ- induced wistar rats was found to be more effective than standard oral hypoglycemic drug Glimepiride.</t>
  </si>
  <si>
    <t>Qurs Tabasheer</t>
  </si>
  <si>
    <t>Ahmed, D; Sharma, M; Mukerjee, A; Ramteke, PW; Kumar, V</t>
  </si>
  <si>
    <t>Sam Higginbottom University of Agriculture, Technology &amp; Sciences; Jamia Hamdard University; Sam Higginbottom University of Agriculture, Technology &amp; Sciences</t>
  </si>
  <si>
    <t>BMC COMPLEMENTARY MEDICINE AND THERAPIES</t>
  </si>
  <si>
    <t>10.1186/s12906-022-03786-9</t>
  </si>
  <si>
    <t>WOS:000885018600001</t>
  </si>
  <si>
    <t>HPLC characterization, acute and sub-acute toxicity evaluation of bark extract of Rhizophora mucronata in Swiss Albino mice</t>
  </si>
  <si>
    <t>Aim: Rhizophora mucronata, commonly called as 'red mangrove' grows in the tropical and sub-tropical regions and on the sheltered shores. The bioactive compounds from the plant have been used in the treatment of wide range of diseases. Though the beneficial effects have been reported, the safety and toxicological studies are not carried out. Hence, major bioactives have been identified by HPLC and then acute and sub-acute toxicity studies of (BERM) in Swiss Albino mice have been carried out. Main methods: HPLC fingerprinting was carried out of BERM for the characterization of bioactives. BERM as a single dose was given orally at 800, 1600 mg/kg and 3200 mg/kg by a stainless steel cannula to the mice. Then the mice were observed for 14 days for mortality and behavioural changes. Food, water intake and body weight changes were also observed throughout the study period. On the fifteenth day, the mice were anesthetized with isofluorane and blood was withdrawn for haematological and biochemical analysis. The animals were sacrificed by overdose of isofluorane and organs such as liver, kidney, lungs and spleen were dissected out for histopathological analysis. There was no mortality of the mice even in 3200 mg/kg dose, stating that the oral LD50 of BERM is more than 5000 mg/kg. In terms of Sub-acute toxicity, for a period of 28 days repeated dose of 400 mg/kg and 800 mg/kg as an optimum dose and a control group was kept with only distilled water at 5 ml/kg against the treated groups. On 29th day, the mice from all groups were sacrificed and blood was withdrawn and organs such as liver, kidney, lungs and spleen were dissected out for the assessment of internal tissues, wherein no abnormalities were observed in the treatment groups as compared to the control. The blood parameters, biochemical analysis of the treated groups were well within the range, histopathological confirmed the findings wherein the organs viz, liver, kidneys, lungs and spleen possessed normal architecture. Key findings: Based on HPLC results, prominent 5 major compounds viz: Diadzein, Epicatechin, Hesperidin, Diosmin and Quercitrin respectively were identified. Isolated changes observed in the haematological, biochemical and histopathological studies were not dose related and showed the safety of the bark extract. Similarly, the sub-acute toxicity of BERM has been conducted for 28 days, wherein repeated dose of 400 mg/kg and 800 mg/kg and control group was given orally. There were no abnormalities found both in external and internal parameters. Significance: Based on the study it is concluded that the bark extract of Rhizophora mucronata (BERM) is safe at 1000 mg/kg or less on repeated dosage can be considered as a safe dose for pharmacological efficacy studies.</t>
  </si>
  <si>
    <t>Toxicity studies</t>
  </si>
  <si>
    <t>Rhizophora mucronata</t>
  </si>
  <si>
    <t>Chitra, J; Yacoob, SAM; Kumar, SS; Venkataraman, A; Vijayaraghavan, R; Nagarajan, Y</t>
  </si>
  <si>
    <t>Saveetha Institute of Medical &amp; Technical Science</t>
  </si>
  <si>
    <t>10.1016/j.heliyon.2019.e03108</t>
  </si>
  <si>
    <t>WOS:000510380200070</t>
  </si>
  <si>
    <t>Lagerstroemia speciosa (L.) Pers., ethanolic extract attenuates simultaneously administered isoniazid- and dapsone-induced hepatotoxicity in rats</t>
  </si>
  <si>
    <t>Herbal tea of Lagerstroemia speciosa Pers., commonly known as banaba, has been traditionally used to treat various ailments including diabetes and obesity due to its antioxidant and anti-inflammatory efficacies. Drug-induced liver injury is a common cause of acute liver failure. Isoniazid (INH) is used as the first-line treatment for tuberculosis; clinical and experimental studies have reported an abnormal liver function after INH therapy. Dapsone (DDS) is used for leprosy and other infections. This study investigates the hepatoprotective effect of ethanolic banaba leaves extract (EBLE) against simultaneously administered INH- and DDS-induced hepatotoxicity in rats. DDS (30 mg/kg, i.p.) and INH (50 mg/kg. p.o.) were administered simultaneously for 30 days. In separate groups, rats were posttreated orally with EBLE (500 mg/kg) and silymarin (100 mg/kg) for 30 days after INH + DDS administration. The marker enzymes of hepatotoxicity, oxidative stress markers, inflammatory markers, and histopathology were done. Simultaneous administration of INH- and DDS-induced significant elevation of marker enzymes of hepatotoxicity in the serum. This treatment also increased lipid peroxidation and pro-inflammatory markers (tumor necrosis factor alpha, transforming growth factor beta, and nuclear factor kappa B) expressions and decreased intracellular antioxidants such as superoxide dismutase, catalase, and glutathione in the liver tissue. All these abnormalities were significantly mitigated after EBLE and SIL posttreatments. The results of this study suggest that EBLE and silymarin can be protective against INH + DDS-induced hepatotoxicity. Practical applications Herbal tea contain Lagerstroemia speciosa leaves are used in several Southeast Asian countries due to its rich antioxidant and inflammatory properties. This study showed the hepatoprotective efficacy of L. speciosa ethanolic extract against simultaneously administered dapsone- and isoniazid-induced hepatotoxicity in rats. L. speciosa administration was found to decrease dapsone- and isoniazid-induced oxidative stress and hepatic inflammation. L. speciosa herbal tea can reduce drug-induced hepatic complications as it contains phytochemicals such as corosolic acid, gallic acid, ellagic acid and berberine and are implicated for its hepatoprotective effect. Therefore, L. speciosa extract can be used for drug-induced liver injury.</t>
  </si>
  <si>
    <t>Singh, TR; Ezhilarasan, D</t>
  </si>
  <si>
    <t>Saveetha Institute of Medical &amp; Technical Science; Saveetha Dental College &amp; Hospital</t>
  </si>
  <si>
    <t>10.1111/jfbc.13830</t>
  </si>
  <si>
    <t>WOS:000663953400001</t>
  </si>
  <si>
    <t>Prosopis juliflora (Sw.) DC phytochemicals induce apoptosis and inhibit cell proliferation signaling pathways, EMT, migration, invasion, angiogenesis and stem cell markers in melanoma cell lines</t>
  </si>
  <si>
    <t>Ethnopharmacological relevance: Prosopis juliflora (Sw.), DC is a xerophytic plant species that extensively grow in Asia, Africa, Australia, and Brazil. From ancient time P. juliflora is being utilized in various folk remedies for example in wound healing, fever, inflammation, measles, excrescences, diarrhea and dysentery. Traditionally, gum, paste, and smoke obtained from the leaves and pods are applied for anticancer, antidiabetic, antiinflammatory, and antimicrobial purposes.Aim of the study: Our previous studies have demonstrated the promising potential of Prosopis Juliflora leaves methanol extract (PJLME) against breast cancer, and suggested its possible integration as a complementary medicine for the effective management of breast cancer. However, evidence against how PJLME mechanistically target the cancer proliferative pathways and other targets is poorly understood. The basic aim of the present study was to understand the anti-melanoma potential of PJLME against B16f10 cells with possible mechanisms of action.Materials and methods: MTT assay was used to determine cell viability. Wound and transwell migration assay was performed to check migration potential of cells after PJLME treatment, while clonogenic assay was carried out to understand its colony inhibition actvity. Flow cytometry was used to perform annexin V/PI assay (apoptosis assay), ROS assay, cell cycle analysis. In-vitro angiogenesis assay was performed to check formation of capillary like vascular structure after PJLME treatment. Apoptotic genes, signaling pathways markers, EMT markers and stem cell markers were determined by western blotting. In-vivo BALB/C mice xenograft model study was performed to check the effect of PJLME on in-vivo melanoma tumor growth.Results: The experimental outcome of the present study has clearly demonstrated the inhibition of growth, migration, invasion, colony formation and apoptosis inducing potential of PJLME against mouse melanoma cancer cells. Treatment of B16F10 melanoma cells with PJLME resulted in arrest of cell cycle at G0/G1 phase. Annexin V-FITC/PI assay confirmed the apoptosis inducing potential of PJLME in B16F10 and A375 melanoma cells. Furthermore, Western blot experiments confirmed that the treatment of PJLME downregulates the expression of anti-apoptotic gene like Bcl2 and increase the expression profile of pro-apoptotic genes like Bax, Bad, and Bak in B16F10 melanoma cells. HUVEC (Human umbilical vein endothelial cells) tube formation assay clearly demonstrated the anti-angiogenic potential of PJLME. The study also revealed that PJLME has potential to inhibit the Akt and Erk signaling pathways which are participating in cancer cell proliferation, migration, invasion etc. The outcome of qRT-PCR and immunoblotting analysis clearly unveiled that PJLME treatment leads to downregulation of epithelial-mesenchymal transition (EMT) as well as stem cell markers. Finally, the in-vivo</t>
  </si>
  <si>
    <t>melanoma disease</t>
  </si>
  <si>
    <t>Prosopis juliflora</t>
  </si>
  <si>
    <t>Choudhari, J; Nimma, R; Nimal, SK; Venkata, SKT; Kundu, GC; Gacche, RN</t>
  </si>
  <si>
    <t>Savitribai Phule Pune University; Department of Biotechnology (DBT) India; National Centre for Cell Science, Pune (NCCS); Kalinga Institute of Industrial Technology (KIIT)</t>
  </si>
  <si>
    <t>10.1016/j.jep.2023.116472</t>
  </si>
  <si>
    <t>WOS:000984518600001</t>
  </si>
  <si>
    <t>Cardio-protective effects of terminalia catappa leaves and terminalia chebula fruit extract in doxorubicin-induced cardiomyopathy in rats</t>
  </si>
  <si>
    <t>Background The cardio-protective effects of Terminalia catappa and Terminalia chebula are well-recognized in Ayurveda for its antimicrobial, antidiabetic and antioxidant potentials. The present study evaluates the effects of T. catappa leaves (Tct.LE) and T. chebula fruits (Tce.FE) against doxorubicin (DOX)-induced rats through analysis of the cardiac biomarkers, tricarboxylic acid (TCA) cycle enzymes and respiratory chain enzymes for their cardio-protective properties. Materials and methods This study includes 42 adult male Albino Wistar rats randomized into seven groups for 21-days. Groups were categorized as control; DOX (1.5 mg/kg) induced negative control; basal diet with 300 mg/kg of Tct.LE, with 300 mg/kg Tce.FE; DOX with 300 mg/kg of Tct.LE, Tce.FE, and propranolol (25 mg/kg). Results and discussion The doses of 300 mg/kg of both plants have a significant effect on the TCA cycle, respiratory and lysosomal enzymes activity. The troponin levels are significantly reduced in plant treated group than the DOX-treated rats when compared with the control and propranolol treated group. Likewise, the increased level of creatine kinase-muscle/MB, creatine kinase and lipid profile in the DOX-treated animals were significantly reduced upon being treated with extracts. Conclusion The cardio-protective activity of Tct.LE leaves and Tce.FE indicate its potential use in the management of cardiovascular diseases.</t>
  </si>
  <si>
    <t>cardiomyopathy</t>
  </si>
  <si>
    <t xml:space="preserve"> terminalia catappa and terminalia chebula</t>
  </si>
  <si>
    <t>Manikandan, R; Balasubramanian, B; Punniyakotti, P; Anand, AV; Meyyazhagan, A; Velayuthaprabhu, S; Rengarajan, RL; Issara, U; Liu, WC</t>
  </si>
  <si>
    <t>Sejong University; Bharathiar University; University of Perugia; University of Perugia; Bharathiar University; Bharathidasan University; Rajamangala University of Technology Thanyaburi; Guangdong Ocean University</t>
  </si>
  <si>
    <t>BIOMARKERS</t>
  </si>
  <si>
    <t>10.1080/1354750X.2022.2064550</t>
  </si>
  <si>
    <t>WOS:000789774000001</t>
  </si>
  <si>
    <t>Efficacy of Coccinia grandis against monosodium glutamate induced hepato-cardiac anomalies by inhibiting NF-kB and caspase 3 mediated signalling in rat model</t>
  </si>
  <si>
    <t>Since prehistoric times Coccinia grandis has been used as traditional medicine for various diseases including diabetes, dyslipidemia, metabolic and digestive disorders. Although the rationality of efficacy as natural antioxidants with different bioactive compounds in Coccinia grandis against monosodium glutamate (MSG) induced hepato-cardiac damage remains to be disclosed. Six different solvent extracts of the leaves of Coccinia grandis were chosen to evaluate in vitro antioxidant and free radical (FR)-scavenging activity. Due to high antioxidant content and FR-scavenging property of ethanol extract of Coccinia grandis leaves (EECGL) and presence of different bioactive compounds in EECGL was further tested to evaluate in vivo hepato-protective and cardio-protective efficacy against MSG-induced anomalies. MSG-induced dyslipidemia, increased cell toxicity markers altered functional status and histopathological peculiarities of target organs were blunted by EECGL. Additionally, MSG incited increase level of interleukin (IL)-6, tumour necrosis factor (TNF)-alpha, IL-1 beta which activates nuclear factor kappa-B (NF-kB) guided inflammation via down regulation of IL-10; impaired redox-homeostasis subsequently promoted inflammation associated oxidative stress (OS) and increased vascular endothelial growth factor (VEGF) which provoked microvascular proliferation related cellular damage. On the contrary, increased lipid peroxidation and nitric oxide promotes reduced cell viability, deoxyribonucleic acid damage and apoptosis via activation of caspase 3. EECGL significantly reduced MSG-induced inflammation mediated OS and apoptosis via inhibition of pro-inflammatory factors and pro-apoptotic mediators to protect liver and heart. Therefore, it can be suggested that EECGL contributed competent scientific information to validate the demands for its use to treat MSG-induced hepato-cardiac OS mediated inflammation and apoptosis from natural origin.</t>
  </si>
  <si>
    <t>hepato-cardiac anomalies</t>
  </si>
  <si>
    <t>Banerjee, A; Mukherjeee, S; Maji, BK</t>
  </si>
  <si>
    <t>Serampore Coll, Dept Physiol UG &amp; PG, 9 William Carey Rd, Hooghly 712201, W Bengal, India</t>
  </si>
  <si>
    <t>HUMAN &amp; EXPERIMENTAL TOXICOLOGY</t>
  </si>
  <si>
    <t>10.1177/09603271211010895</t>
  </si>
  <si>
    <t>WOS:000646345600001</t>
  </si>
  <si>
    <t>Naringenin (4,5,7-trihydroxyflavanone) suppresses the development of precancerous lesions via controlling hyperproliferation and inflammation in the colon of Wistar rats</t>
  </si>
  <si>
    <t>Colon cancer is a world-wide health problem and one of the most dangerous type of cancer, affecting both men and women. Naringenin (4, 5, 7-trihydroxyflavanone) is one of the major flavone glycoside present in citrus fruits. Naringenin has long been used in Chinese's traditional medicine because of its exceptional pharmacological properties and non-toxic nature. In the present study, we investigated the chemopreventive potential of Naringenin against 1,2-dimethyhydrazine (DMH)-induced precancerous lesions, that is, aberrant crypt foci (ACF) and mucin depleted foci (MDF), and its role in regulating the oxidative stress, inflammation and hyperproliferation, in the colon of Wistar rats. Animals were divided into five groups. In groups 3-5, Naringenin was administered at the dose of 50mg/kg b. wt. orally while in groups 2-4, DMH was administered subcutaneously in the groin at the dose of 20mg/kg b. wt. once a week for first 5weeks and animals were euthanized after 10weeks. Administration of Naringenin ameliorated the development of DMH-induced lipid peroxidation, ROS formation, precancerous lesions (ACF and MDF) and it also reduced the infiltration of mast cells, suppressed the immunostaining of NF-B-p65, COX-2, i-NOS PCNA and Ki 67 Naringenin treatment significantly attenuated the level of TNF- and it also prevented the depletion of the mucous layer. Our findings suggest that Naringenin has strong chemopreventive potential against DMH-induced colon carcinogenesis but further studies are warranted to elucidate the precise mechanism of action of Naringenin.</t>
  </si>
  <si>
    <t>colon inflammation</t>
  </si>
  <si>
    <t>Rehman, MU; Mir, MUR; Farooq, A; Rashid, SM; Ahmad, B; Ahmad, SB; Ali, R; Hussain, I; Masoodi, M; Muzamil, S; Madkhali, H; Ganaie, MA</t>
  </si>
  <si>
    <t>Sher-e-Kashmir University of Agricultural Sciences &amp; Technology of Kashmir (SKUAST Kashmir); Sher-e-Kashmir University of Agricultural Sciences &amp; Technology of Kashmir (SKUAST Kashmir); University of Kashmir; Prince Sattam Bin Abdulaziz University</t>
  </si>
  <si>
    <t>10.1002/tox.22528</t>
  </si>
  <si>
    <t>WOS:000427246600004</t>
  </si>
  <si>
    <t>Triphala churna ameliorates retinopathy in diabetic rats</t>
  </si>
  <si>
    <t>Diabetic retinopathy is one of the most prevalent complications of diabetes affecting a large number of people worldwide. Triphala churna - an Ayurvedic formulation consisting of powder of three fruits, Emblica officinalis, Terminalia bellirica and Terminalia chebula has potent antioxidant and anti-diabetic properties. Hence, the study was designed to evaluate the effect of Triphala churna in diabetic retinopathy. Diabetes was induced in rats with streptozotocin (55 mg/kg, i.p.). After four weeks of induction, animals were treated with Triphala churna powder mixed in a vehicle at a dose of 250, 500, and 1000 mg/kg for the next four weeks. At the end of the study, plasma glucose, lactate dehydrogenase levels were determined. Sorbitol dehydrogenase, aldose reductase, and oxidative stress parameters were determined in lens tissues. Electroretinography was carried out. Histopathology study of the retina was studied at the end of the study. Triphala churna significantly reduced plasma glucose and lactate dehydrogenase levels. Triphala significantly reduced sorbitol dehydrogenase, aldose reductase, and oxidative stress in lens tissues. Furthermore, Triphala significantly increased 'a' wave and 'b' wave amplitude with a reduction in the latencies. The retinal thickness was significantly reduced in Triphala-treated animals. From the results, it can be concluded that Triphala churna delays the progression of retinopathy in diabetic rats.</t>
  </si>
  <si>
    <t>diabetic retinopathy, oxidative stress</t>
  </si>
  <si>
    <t>Suryavanshi, SV; Barve, K; Utpat, SV; Kulkarni, YA</t>
  </si>
  <si>
    <t>Shobhaben Pratapbhai Patel School of Pharmacy &amp; Technology Management, SVKM's NMIMS, V. L. Mehta Road, Vile Parle (W), Mumbai 400056, India; MES Ayurveda Mahavidyalaya, Ghanekhunt-Lote, Tal-Khed, Dist-Ratnagiri, 415722, India</t>
  </si>
  <si>
    <t>10.1016/j.biopha.2022.112711</t>
  </si>
  <si>
    <t>WOS:000759647000001</t>
  </si>
  <si>
    <t>Ayurvedic Balarista ameliorate anti-arthritic activity in adjuvant induced arthritic rats by inhibiting pro-inflammatory cytokines and oxidative stress</t>
  </si>
  <si>
    <t>Background and aim: Balarista is a fermented ayurvedic liquid preparation recommended as a good therapy for the treatment of rheumatoid arthritis. In the present investigation, the anti-arthritic activity of in-house Balarista formulation and marketed M1, M2, M3 and M4 Balarista formulations at the dose of 2.31 ml/kg were studied on Complete Freund's adjuvant-induced arthritic rat model. Experimental procedure: Measurement of paw diameter, arthritic index, arthritic score, and body weight were made to assess the anti-arthritic activity. Alterations in hematological and biochemical parameters were carried out to ascertain the disease progression. The inflammatory mediators (TNF-alpha, IL-1 beta, and IL6) were measured by the ELISA method. The oxidative stress parameters were evaluated in tissues of joint, liver, spleen and kidney. The histological and radiological changes in the ankle joint of rats were also studied. Results and conclusion: Administration of in-house and marketed formulations exhibited significant antiarthritic activity by reducing all the arthritic parameters. The anomalous alterations in hematological and biochemical parameters were remarkably restored. The expression level of serum pro-inflammatory cytokines was significantly suppressed in treated animals. The oxidative stress, indicated by an increase in lipid peroxidation, decreased in antioxidant enzyme i.e. superoxide dismutase and catalase along with non-enzymatic reduced glutathione in tissues, were strongly counteracted by the formulation. Abnormal changes in arthritic ankle joints shown by X-ray and histological examination were significantly protected by the formulation. The present study suggests that the administration of in-house and marketed Balarista formulations have produced a significant anti-arthritic effect by inhibiting free radicals and inflammatory cytokines. (C) 2021 Center for Food and Biomolecules, National Taiwan University. Production and hosting by Elsevier Taiwan LLC.</t>
  </si>
  <si>
    <t>arthritis</t>
  </si>
  <si>
    <t>Balarista ameliorate</t>
  </si>
  <si>
    <t>Das, C; Bose, A; Das, D</t>
  </si>
  <si>
    <t>Siksha 'O' Anusandhan University; Siksha 'O' Anusandhan University</t>
  </si>
  <si>
    <t>10.1016/j.jtcme.2020.04.006</t>
  </si>
  <si>
    <t>WOS:000646574800005</t>
  </si>
  <si>
    <t>Improvement of sexual behavior and ejaculatory parameters by the methanolic extract of Guibourtia tessmannii (Caesalpiniaceae) in high-fat-diet-fed sexually sluggish male rats</t>
  </si>
  <si>
    <t>Background: Guibourtia tessmannii (GT) (Caesalpiniaceae) is claimed as a plant having aphrodisiac property as per the African traditional medicine. Objective: This study evaluated the effects of the methanolic extract of GT on sexual behavior and fictive ejaculation in high-fat diet (HFD)-induced sexually sluggish male rats. Materials and Methods: Male Wistar rats fed either on HFD or standard diet (SD) for 16 weeks were monitored for their growth rate and Lee index. At the end of this period, three consecutive copulatory tests were conducted and HFD-induced sexually sluggish rats were selected. Besides Group 1 as time control (SD), drugs or vehicle (veh) were administered orally everyday into three groups of rats as Group 2: HFD (veh), Group 3: HFD + GT (220 mg/kg), and Group 4: HFD + sildenafil citrate (5 mg/kg). Their copulatory activities were tested on day 1, 7, 14, and 21 and the electromyography of bulbospongiosus muscles was assessed for fictive ejaculation on day 22. Results: Treatment with the methanolic extract of GT facilitated sexual behavior by decreasing (P &lt; 0.001) ejaculatory latency within 14 days of treatment that sustained till day 21 compared to the control (HFD) and improving sex drive scores (P &lt; 0.01). The fictive ejaculation parameters were more pronounced in HFD + GT group compared with the HFD group. For instance, after urethral stimulation, the contraction of the bulbospongiosus muscles was significantly increased in HFD + GT group (12.26 7.25) compared to the control group (6.75 0.25). Conclusion: These findings provide robust evidence for the GT treatment in the management of sexual deficits pertaining to obesity.</t>
  </si>
  <si>
    <t>sexual disease</t>
  </si>
  <si>
    <t>Deeh, PBD; Watcho, P; Gulia, KK</t>
  </si>
  <si>
    <t>Sree Chitra Tirunal Inst Med Sci &amp; Technol, Div Sleep Res, Biomed Technol Wing, Trivandrum 695012, Kerala, India</t>
  </si>
  <si>
    <t>10.4103/pm.pm_449_18</t>
  </si>
  <si>
    <t>WOS:000466841900009</t>
  </si>
  <si>
    <t>Effect of polyherbal drug on oxidative stress and insulin resistance in high-fat diet-induced type 2 diabetic rats</t>
  </si>
  <si>
    <t>Many traditional plants have been used to fight life-threatening diseases such as diabetes, atherosclerosis and cancer. These plants have been shown to possess antioxidant activities, decrease the diabetes nuisance. The effect of 250mg/kg b.wt of polyherbal drug (PHD) was investigated on high-fat diet-induced diabetic rats and impact of PHD administration was observed. The blood biochemical parameters such as glucose, insulin, hemoglobin, HbA1c, lipid profile and plasma antioxidants were evaluated. The increased levels of blood glucose, cholesterol, triglycerides and low-density lipoprotein cholesterol were noticed. In contrast, the levels of insulin and HDL-cholesterol were diminished. The oral administration of PHD showed a decrease in glucose level, cholesterol, triglycerides and LDL-cholesterol, whereas an increase in insulin level and HDL-cholesterol were recorded. What's more, the antioxidant enzymes in diabetic control rats showed significantly decreased activities of SOD, catalase, glutathione peroxide activities and reduced glutathione (GSH) compared to treated diabetic rats and the extent of LPO. These results showed that our formulated PHDs have possessed antioxidant potential. The effect produced by the PHD on various parameters was comparable to that of Metformin - a standard anti-diabetic drug.</t>
  </si>
  <si>
    <t>oxidative stress and diabetes</t>
  </si>
  <si>
    <t>Gopalakrishnan, R; Elumalai, N; Alagirisamy, R</t>
  </si>
  <si>
    <t>Sri Muthukumaran Med Coll Hosp &amp; Res Inst, Dept Biochem, Chennai 600069, Tamil Nadu, India</t>
  </si>
  <si>
    <t>ALL LIFE</t>
  </si>
  <si>
    <t>10.1080/26895293.2020.1776772</t>
  </si>
  <si>
    <t>WOS:000618829000011</t>
  </si>
  <si>
    <t>Analgesic, anti-inflammatory and acute oral toxicity profile of leaf and bark extracts of Albizia procera</t>
  </si>
  <si>
    <t>Background Pain and inflammation are associatory events in cancer, diabetes, cardiovascular diseases, arthritis and other chronic diseases. Corticosteroids, non-steroidal anti-inflammatory drugs exert potential side effects on long term use. This study was aimed to investigate the acute oral toxicity, anti-inflammatory and analgesic activities of leaf and bark extracts of Albizia procera in experimental animal models. Methods Ethyl acetate, ethanol, and hydroalcoholic extracts of Albizia procera (leaf and bark) were subjected for acute oral toxicity, anti-inflammatory and analgesic screening. Carrageenan and cotton pellet granuloma models were used to assess acute and chronic anti-inflammatory effects, respectively. Intraplanar formalin test was used to assess the analgesic activity. Results All the extracts of Albizia procera were found to be well-tolerated up to 2000 mg/kg in female rats. Ethanolic leaf (ETLE) and bark (ETBE) of Albizia procera showed anti-inflammatory actions. But, only ETBE produced significant protection in chronic inflammation and analgesic activity. Conclusion In summary, Albizia procera possess significant anti-inflammatory and analgesic properties. This study adds evidence on the traditional use of Albizia procera plant for treating painful inflammatory disorders.</t>
  </si>
  <si>
    <t>inflammation and analgesic effect</t>
  </si>
  <si>
    <t>Mani, S; Duraipandian, C; Chidambaram, SB</t>
  </si>
  <si>
    <t>Sri Ramachandra Institute of Higher Education &amp; Research; JSS Academy of Higher Education &amp; Research; JSS College of Pharmacy, Mysuru</t>
  </si>
  <si>
    <t>10.1186/s12906-021-03497-7</t>
  </si>
  <si>
    <t>WOS:000761199400002</t>
  </si>
  <si>
    <t>Antidiabetic activity of root tubers of Asparagus gonoclados Baker in streptozotocin induced diabetic rats</t>
  </si>
  <si>
    <t>Ethnopharmacological relevance: Asparagus gonoclados Baker is a traditional folk remedy used for diabetes, diuretic, galactogogue, gastric ulcer activities etc. Aim The present investigation was intended to evaluate the beneficial effect of the A.gonoclados (Lilliaceae) root tubers against diabetes mellitus. Materials and methods: Different solvent extracts of root tubers of A. gonoclados were used to study the anti hyperglycemic activity in streptozotocin (45 mg/kg.wt) induced diabetic rats. Oral glucose tolerance test was performed in diabetic and normal rats treated with A.gonoclados. Total phenolic content (TPC), total flavanoid content (TFC) and total steroidal saponins content (TSSC) were measured in different solvent extracts. Following bioassay guided fractionation method antihyperglycemic active fraction of A. gonoclados (AGAF) was isolated from the ethanol extract (AGEE) by silica gel column chromatography. We further tested relationship between insulin stimulation effect and the influence of active fraction on K+-ATP and Ca2+ channels opening in normal and diabetic rats. The characterization of AGAF was carried out by LC-ESI-MS/MS. Results: Among the different solvent extracts, the ethanol extract (AGEE) at a dose of 500 mg/kg b.wt has produced maximum (67%) reduction in fasting blood glucose levels (FBG) in diabetic treated rats after 6 h of oral administration when compared to the standard drug glibenclamide (40%). AGEE also showed dose-dependent inhibitory effect on the activities of alpha-glucosidase (74.73%) and alpha-amylase (76.47%), which is comparable to the activity of standard drug acarbose (88.42%). AGEE was found to have the richest quantity of TPCs (138.4 +/- 0.39 mu g/mg gallic acid equivalents), TFCs (64.8 +/- 0.54 mu g/mg quercetin equivalents) and TSSCs (12.9 +/- 0.11 mu g/mg sarasapogenin equivalents). We identified 8 potential antihyperglycemic compounds in AGAF by LC-ESI-MS/MS analysis. Conclusion: From our current study we confirm that A. gonoclados root tubers have potent antihyperglycemic activity and it can be a unique drug/formulation for the management of diabetes mellitus.</t>
  </si>
  <si>
    <t>Rajasekhar, A; Peddanna, K; Vedasree, N; Munirajeswari, P; Nagaraju, N; Badri, KR; Chippada, AR</t>
  </si>
  <si>
    <t>Sri Venkateswara University; Morehouse School of Medicine; Asia University Taiwan</t>
  </si>
  <si>
    <t>10.1016/j.jep.2019.112027</t>
  </si>
  <si>
    <t>WOS:000481723600008</t>
  </si>
  <si>
    <t>Protective Effects of Ammannia baccifera Against CCl4-Induced Oxidative Stress in Rats</t>
  </si>
  <si>
    <t>Ammannia baccifera Linn. is commonly used as a traditional medicine in India and China. The antioxidant potential of an ethanolic extract of A. baccifera (EEAB; 250 mg/kg and 500 mg/kg) was evaluated against CCL4-induced toxicity in rats. Antioxidant activity was assessed by measuring the enzymatic and non-enzymatic antioxidants. Phytochemical constituents of EEAB were also analyzed by using UHPLC-QTOF-MS. EEAB treatment markedly reduced CCl4 effects on lipid peroxidation, cholesterol, triacylglycerides, and protein carbonyls. It increased the levels of phospholipids, total sulfhydryl, and antioxidant enzymes, which were reduced by CCl4 intoxication. Treatment with EEAB significantly alleviated the CCl4 effect on non-enzymatic antioxidants. Isoenzyme pattern analyses revealed that significant alterations in superoxide dismutase (SOD1), glutathione peroxidase (GPx2, GPx3), and catalase (CAT) occurred in rats that were exposed to CCl4 and restored post EEAB treatment. Moreover, CCl4-induced down regulation of SOD, CAT, and GPx gene expression was conversely counteracted by EEAB. Its bioactivity may be due to its incorporation of major compounds, such as chlorogenic acid, quercetin, protocatechuic acid, lamioside, crocetin, and khayasin C. These results suggest that EEAB may be used as a potent antioxidant and hepatoprotective agent since it is a rich source of flavonoids and phenolic compounds.</t>
  </si>
  <si>
    <t>oxidative stres</t>
  </si>
  <si>
    <t>Goodla, L; Manubolu, M; Pathakoti, K; Jayakumar, T; Sheu, JR; Fraker, M; Tchounwou, PB; Poondamalli, PR</t>
  </si>
  <si>
    <t>Sri Venkateswara University; University System of Ohio; Ohio State University; Jackson State University; Taipei Medical University</t>
  </si>
  <si>
    <t>INTERNATIONAL JOURNAL OF ENVIRONMENTAL RESEARCH AND PUBLIC HEALTH</t>
  </si>
  <si>
    <t>10.3390/ijerph16081440</t>
  </si>
  <si>
    <t>WOS:000467747100133</t>
  </si>
  <si>
    <t>Ethno-pharmacological insulin signaling induction of aqueous extract of Syzygium paniculatum fruits in a high-fat diet induced hepatic insulin resistance</t>
  </si>
  <si>
    <t>Ethnopharmacological relevance: The ethnopharmacological significance of the fruits of Syzygium paniculatum Gaertn (Magenta Cherry) is widely recognized in the Indian traditional medicine system to treat various disorders, such as diabetes, hyperlipidaemia, hypertension, and cardiovascular problems. Aim of the study: This research work investigated the supplementation of the aqueous extract of S. paniculatum fruit (AESPF) on liver function; the molecular effects on the expression of the protein of insulin receptor (IR) and insulin receptor substrate 1 (IRS-1) in high-fat diet-induced hepatic insulin resistance in the rat model. Materials and methods: High-fat diet was used to induce obesity in albino Wistar for 120 days. Biochemical, enzymatic, and histopathological analysis, as well as analysis of hepatic insulin resistance proteins and expression of IRS-1, were performed. Results: The supplementation of AESPF with a dose of 100 mg/kg bw significantly reduced bodyweight, blood sugar, insulin, lipid profiles, and liver enzymes. Hepatic insulin resistance was improved with a reduced level of IR and IRS-1 to protein levels. HFD alters the sensitivity of hepatocytes to insulin due to the down-regulation of insulin receptor proteins. Conclusions: The fruits of S. paniculatum possess biological activities to alleviate all risky effects by regulating hepatic lipogenesis activity that can be used in the progress of medication for HFD-induced hepatic insulin resistance and metabolic disorders.</t>
  </si>
  <si>
    <t>hepatic insuline disease, diabetes, hypertention</t>
  </si>
  <si>
    <t>Konda, PY; Chennupati, V; Dasari, S; Sharma, N; Muthulingam, M; Ramakrishnan, R; Sade, A; Jagadheeshkumar, V; Natesan, V; Jaiswal, KK</t>
  </si>
  <si>
    <t>Sri Venkateswara University; Uttaranchal University; Pondicherry University; Sri Venkateswara University; Sri Venkateswara University; Annamalai University; Annamalai University; Uttaranchal University</t>
  </si>
  <si>
    <t>10.1016/j.jep.2020.113576</t>
  </si>
  <si>
    <t>JAN 2021</t>
  </si>
  <si>
    <t>WOS:000612214300002</t>
  </si>
  <si>
    <t>A Pilot Study on Nanotherapy of Momordica charantia against Trimethyltin Chloride-Induced Neurotoxicity in Danio rerio (Zebrafish)</t>
  </si>
  <si>
    <t>Background. The direct or indirect effect of chemicals on the nervous system of humans or animals is referred to as neurotoxicity. Trimethyltin chloride (TMT) intoxication causes behavioral and cognitive deficiencies in humans and experimental animals. TMT has long been used as a model toxicant in the study of central nervous system (CNS) toxicity. Momordica charantia, which is used in traditional herbal medicine, has a variety of pharmacological functions. Mesoporous silica nanoparticles have a higher loading capacity, are less dense, and have a larger specific area. Objectives. To investigate a possible nanotherapy for Alzheimer's disease caused by trimethyltin chloride in freshwater zebrafish. Methods. An aqueous extract of M.charantia was used to perform the primary and secondary screening. The DPPH (2,2-diphenyl-1-picrylhydrazyl) radical scavenging assay was used to determine the antioxidant capacity of crude aqueous extracts of M. charantia. Mesoporous silica nanoparticles are made using a CTAB surfactant chemical process and tetraethyl orthosilicate. UV-Vis spectroscopy, Fourier transform infrared spectroscopy, scanning electron microscope, and EDAX were used to characterize it. Danio rerio was used to test the trimethyltin chloride for Alzheimer's disease. The M. charantia and mesoporous silica nanoparticles were then tested in the same method. Results. The extract has no adverse effects on zebrafish, indicating that M. charantia is safe for human consumption. The histopathological findings indicate that the tissues of the fish infected with the extract had no pathological modifications. Conclusion. The M. charantia showed higher antioxidant activity and anticholinesterase activity, and upon further characterization and assessment, this could be a safe and potential drug candidate for Neurotoxicity.</t>
  </si>
  <si>
    <t>neurotoxicity, alxheimer's disease</t>
  </si>
  <si>
    <t>Kumar, B; Tharumasivam, SV; Boominathan, V; Perumal, E; Dhandapani, P; Kaliyaperumal, K; Arumugam, S; Subramanian, K; Renuga, PS; Shakthivel, V; Giridharan, B; Aruni, W; Boopathy, LK</t>
  </si>
  <si>
    <t>Srimad Andavan Arts &amp; Science College; Saveetha Institute of Medical &amp; Technical Science; Saveetha Dental College &amp; Hospital; University of Madras; Gannan Normal University; Meenakshi Academy of Higher Education &amp; Research (MAHER); Meenakshi Medical College Hospital &amp; Research Institute; Sathyabama Institute of Science &amp; Technology; Annamalai University; Nagaland University; Sathyabama Institute of Science &amp; Technology; Loma Linda University</t>
  </si>
  <si>
    <t>JOURNAL OF NANOMATERIALS</t>
  </si>
  <si>
    <t>10.1155/2021/2180638</t>
  </si>
  <si>
    <t>WOS:000835551500001</t>
  </si>
  <si>
    <t>Immuno histological evidence of ormocarpum sennoides dc extract in the expression of bax and bcl2 in wister rats with glucocorticoid induced osteoporosis</t>
  </si>
  <si>
    <t>Introduction: Glucocorticoid therapy is the most common cause for secondary osteoporosis leading to a resurgence of interest in traditional medicine that could have bone sparing effects by naturally occurring bioactive molecules. Therefore, this study was done to evaluate the effect of Ormocarpum sennoides DC through immunohistological evidence in the expression of Bax and Bcl2 in glucocorticoid-induced Osteoporosis in Wister albino rats. Materials and Methods: Rats were divided into five groups (Control, MPA (Osteoporosis), Alendronate (2 mg/kg), 100 mg (EOS), and 200 mg (EOS). The treatment was conducted for 45 days the Bax and Bcl2 expressions were evaluated in osteoclast of distal femur diaphysis. Results: When compared the MPA to control group (P &lt; 0.05) Bax increased and Bcl2 reduced, when compared with MPA (P &lt; 0.05) Alendronate, EOS 100 mg and EOS 200 mg increased the Bcl2 expressions, Alendronate, EOS 100 mg, and EOS 200 mg reduced the Bax expression. Discussion and Conclusion: EOS 100 mg and EOS 200 mg increased Bcl2 expression and reduced the Bax expression Ormocarpum sennoides prevents glucocorticoid-induced Apoptosis of preosteoblast; therefore, Bcl2 may be an important regulator of bone growth thus reporting antiapoptotic property of Ormocarpum sennoides DC.</t>
  </si>
  <si>
    <t>Srinivasan, BC; Krishnan, R</t>
  </si>
  <si>
    <t>SRM Institute of Science &amp; Technology Chennai</t>
  </si>
  <si>
    <t>JOURNAL OF THE ANATOMICAL SOCIETY OF INDIA</t>
  </si>
  <si>
    <t>10.4103/jasi.jasi_19_22</t>
  </si>
  <si>
    <t>WOS:001046536100002</t>
  </si>
  <si>
    <t>Un-riped fruit pods of Prosopis cineraria (L.) Druce ameliorates Cisplatin therapy-induced partial testicular atrophy in male Wistar rats</t>
  </si>
  <si>
    <t>Ethnopharmacological relevance: Prosopis cineraria (L.) Druce is a plant that is widely found in dry parts of India. The unripe fruit pod has a very specific traditional claim of treating male infertility and increasing sperm volume and count. Aim: The present work was endeavored to investigate the long-standing traditional claim of P. cineraria on meliorating male fertility. The study focussed on cancer therapy-induced male infertility and curative effect of the extract with an appraisal on any possible revitalizing effects on sperm count, morphology, motility, and viability combined with hormonal and histopathological investigations. Materials and methods: Male Wistar rats were used for the study. Two different doses of 400 mg/kg/d and 800 mg/kg/d (both p.o.) of the Hydroalcoholic extract were chosen as test dose while Clomiphene (25 mg/kg/d; p.o.) treatment served as standard treatment. Animals were initially injected with cisplatin (1 mg/kg/d; i.p.) for 15 days and the drug treatment was begun at the 16th day and continued till 43rd day (28 days treatment). Later all male animals got cohabited with female animals in the ratio 1:3. On confirmation of mating, female animals were isolated. Male animals were euthanized on batches. Testis and epididymis were weighed and homogenized. Sperm count, motility, morphology, viability, and headcount. The serum collected was evaluated for serum FSH, LH, and testosterone levels. On day Gestational day 15, gravid uterus observations were calculated to evaluate male and female fertility parameters. Results: There were statistically significant improvements (p &lt; 0.001) in sperm motility, sperm count, sperm viability, and improved morphological features. The same pace was also noticed in testosterone, FSH and LH levels in serum and LPO, CAT, GSH, GPx and SOD in testicular tissues. The extract treated male animals produced better and healthy litter compared to cisplatin-treated animals with less pre- and post-implantation loss. Conclusion: Consolidating the results seen, the extract ameliorated the testicular toxicity caused by cisplatin in a dose-dependent manner. Further insight and evaluation of the phytochemicals of the pods should be performed to bring up commercial viability.</t>
  </si>
  <si>
    <t>infertility disease, testicular disease</t>
  </si>
  <si>
    <t>Ramalingam, SL; Vellapandian, C; Vetrivelan, VR; Sukumaran, ES</t>
  </si>
  <si>
    <t>10.1016/j.jep.2020.113070</t>
  </si>
  <si>
    <t>WOS:000566343600004</t>
  </si>
  <si>
    <t>Treatment with Terminalia chebula Extract Reduces Insulin Resistance, Hyperglycemia and Improves SIRT1 Expression in Type 2 Diabetic Rats</t>
  </si>
  <si>
    <t>Background: Terminalia chebula Retz., Family Combretaceae (T. chebula) is one of the important plants mentioned in Ayurveda, a traditional system of medicine. The present work was designed to study the effect of the aqueous extract of T. chebula fruits in type 2 diabetic rats. Methods: The aqueous extract of the fruits was prepared by the double maceration technique. The extract was subjected to HPTLC analysis, which showed the presence of ellagic acid and gallic acid. Type 2 diabetes was induced in rats with a low dose of Streptozotocin (35 mg/kg) after administering a high-fat diet for fourteen days. Diabetic animals were treated with 500 and 1000 mg/kg of aqueous extract of T. chebula fruits for six weeks. Results: Diabetic rats showed a significantly (511.7 +/- 17.6) (p &lt; 0.001) high plasma glucose level compared to the normal group (106 +/- 3.358). The T. chebula treatment group showed a significant (p &lt; 0.001) reduction in plasma glucose at 500 mg/kg (394.3 +/- 10.35) and 1000 mg/kg (368.6 +/- 30.08) doses when compared with the diabetic control group. Treatment with aqueous extract significantly reduced lipid parameters in diabetic animals when compared to the animals in the diabetic control group. Treatment with extract at a dose of 500 mg/kg and 1000 mg/kg showed a significant reduction in AST (p &lt; 0.01, p &lt; 0.001) when compared with diabetic control rats. Treatment with extract significantly reduced ALT at 500 mg/kg (p &lt; 0.05) and 1000 mg/kg (p &lt; 0.001) doses when compared with diabetic control rats. The extract treatment improved insulin sensitivity and insulin sensitivity index (ISI) and significantly decreased HOMR-IR. Treatment with T. chebula aqueous extract at 1000 mg/kg significantly increased the level of GSH (p &lt; 0.05) when compared to diabetic control rats. T. chebula treatment at 1000 mg/kg significantly increased levels of CAT (p &lt; 0.01). Histopathology of pancreatic tissue revealed that the extract has a protective effect against the damage caused by hyperglycemia. Immunohistochemistry of pancreatic tissue showed increased expression of SIRT1 in diabetic animals treated with the extract. Conclusions: The results of the present study indicate that the extract of T. chebula has significant effects in the management of type 2 diabetes.</t>
  </si>
  <si>
    <t xml:space="preserve">Terminalia chebula </t>
  </si>
  <si>
    <t>Agrawal, OD; Kulkarni, YA</t>
  </si>
  <si>
    <t>SVKM's NMIMS (Deemed to be University)</t>
  </si>
  <si>
    <t>10.3390/life13051168</t>
  </si>
  <si>
    <t>WOS:000997455900001</t>
  </si>
  <si>
    <t>Eugenia jambolana extract reduces the systemic exposure of Sitagliptin and improves conditions associated with diabetes: A pharmacokinetic and a pharmacodynamic herb-drug interaction study</t>
  </si>
  <si>
    <t>Eugenia jambolana (EJ) is an Indian traditional herb widely used for the treatment of diabetes mellitus. This herb is globally marketed as single or multi herb formulations. Many diabetes patients consume EJ extract oral hypoglycemic drugs together. This calls for a need to assess risks versus benefit of this co-administration. In present investigation, pharmacodynamic and pharmacokinetic interactions of aqueous extract of EJ seeds at the dose of 400 mg/kg are studied with 10 mg/kg of oral hypoglycaemic drug sitagliptin (SITA) by co-administrating them for 28 days in streptozotocin (STZ) induced diabetic rats. The pharmacokinetic parameters of SITA were determined using HPLC-ESI-MS/MS and it was found that the combination treatment reduces the systemic exposure of SITA by showing 38.70% reduction in concentration maximum (Cmax) and 22.40% reduction in area under curve (AUC). Despite low levels of SITA, the combination demonstrated a significant reduction in blood glucose level when compared with individual drug and individual extract administered groups during pharmacodynamic study. In addition, the liver function, the kidney function and the lipid parameters were found to be significantly improved and beneficial effects were found with respect to food intake and water intake and urine output in case of combination treatment groups when compared with individual treatment groups. Histopathological examination of pancreatic tissue suggests its significant recovery of having normal acinus with better cell protection in combination treatment. In conclusion, the combination treatment demonstrated reduced systemic exposure of SITA without compromising on its antihyperglycemic activity and improvement in conditions associated with diabetes. (C) 2018 Center for Food and Biomolecules, National Taiwan University. Production and hosting by Elsevier Taiwan LLC.</t>
  </si>
  <si>
    <t>Vora, A; Varghese, A; Kachwala, Y; Bhaskar, M; Laddha, A; Jamal, A; Yadav, P</t>
  </si>
  <si>
    <t>10.1016/j.jtcme.2018.10.001</t>
  </si>
  <si>
    <t>WOS:000646464400017</t>
  </si>
  <si>
    <t>Protective effect of Convolvulus pluricaulis against neuroinflammation associated depressive behavior induced by chronic unpredictable mild stress in rat</t>
  </si>
  <si>
    <t>Depression is a heterogeneous disorder and has been regarded as an inflammatory disease. The aerial parts of the Convolvulus pluricaulis are used in Indian traditional medicines for the management of nervous disorders. However, the influence of methanolic extract of aerial parts of Convolvulus pluricaulis (CPE) on a chronic animal model of depression has not been investigated yet, and associated biochemical changes are still unclear. Therefore, this study investigates the effects of CPE on a chronic rat model of depression and explores its underlying mechanism of action on neuroinflammation and brain monoamines. The antidepressant-like effect of CPE (25, 50, and 100 mg/kg, p.o.) was depicted using the sucrose preference test and the forced swimming test (FST) while GUMS-induced alteration in the locomotor index was measured using the open field test (OFT) and actophotometer. A consecutive one-week treatment of CPE (50, and 100 mg/kg) or fluoxetine (10 mg/kg, p.o.) treatment significantly increased sucrose preference index, reduced immobility time in the FST, and increased the number of squares crossed, the number of rearing in the OFT and locomotion in the actophotometer in the GUMS-exposed rats. Moreover, elevated levels of pro-inflammatory cytokines IL-1 beta, IL-6, TNF-alpha and liver biomarkers ALT, AST were also significantly reversed by CPE (50, and 100 mg/kg) or fluoxetine administration in the GUMS-exposed rats. Furthermore, a one-week treatment of CPE (50 and 100 mg/kg) or fluoxetine also remarkably restored the serotonin and noradrenaline levels in the hippocampus as well as in the prefrontal cortex of the GUMS-exposed rats. However, CPE (25 mg/kg) exerted insignificant protection against GUMS-induced depressive-like behavior and associated neuroinflammation. Therefore, this study demonstrates that CPE exerted antidepressant-like effect which could be mediated by anti-inflammatory potential, restoring liver biomarkers or monoaminergic responses in the stressed rats.</t>
  </si>
  <si>
    <t>stress, neuroinflammation, depression</t>
  </si>
  <si>
    <t>Gupta, GL; Fernandes, J</t>
  </si>
  <si>
    <t>10.1016/j.biopha.2018.11.046</t>
  </si>
  <si>
    <t>WOS:000452539100186</t>
  </si>
  <si>
    <t>Sub-chronic oral toxicity evaluation of herbo-metallic formulation Arshakuthar rasa in rats</t>
  </si>
  <si>
    <t>Ethnopharmacological relevance: Arshakuthar rasa (AR) is a mercury based Ayurvedic herbo-metallic formulation. The concerns are being raised about the probable toxicity of mercury after prolonged use of AR. Hence, there is need for a long-term repeated in vivo toxicity study. The study will provide data with scientific evidence to enable safe use of the drug. Moreover, lack of toxicity study with AR incited us to perform sub-chronic study on rats.Aim of the study: The aim of the study is to generate data by performing a sub-chronic study to assess the toxicity of AR after its prolonged oral intake. Materials and methods: The female and male rats were administered with 30 (low), 300 (medium) and 600 mg/kg BW/day (high) dose of AR for 90 consecutive days. The body weight, feed consumption and water intake were monitored weekly. On 91st day, blood was collected from retro-orbital plexus of rats and then sacrificed to harvest the vital organs for biochemical, haematological, histopathological, genotoxicity along with the expression study of oxidative stress related genes and the biodistribution of elements in the blood.Results: Significant alterations in serum biochemical parameters were observed at the medium and high doses. The histopathological changes were in corroboration with biochemical changes at high dose in liver. There was no detectable level of mercury in blood, less to moderate biochemical changes, no haematological changes, moderate regulation of stress-related genes, and low genotoxicity. These results indicated that AR can be considered as moderately toxic above 600 mg/kg BW and mildly toxic at 300 mg/kg BW.Conclusions: It may be interpreted that AR may not induce grave toxic response in human after long-duration of oral administration at therapeutic doses.</t>
  </si>
  <si>
    <t>oral toxicity</t>
  </si>
  <si>
    <t>Arshakuthar rasa - herbo-metallic formulation</t>
  </si>
  <si>
    <t>Kumari, M; Bajad, SM; Kshirsagar, SR; Chinde, S; Balaji, AS; Kumar, MJM; Saxena, S; Kumari, SI</t>
  </si>
  <si>
    <t>SVKM's NMIMS (Deemed to be University); University of Mumbai</t>
  </si>
  <si>
    <t>10.1016/j.jep.2022.115306</t>
  </si>
  <si>
    <t>WOS:000863070500004</t>
  </si>
  <si>
    <t>Nephroprotective effects of honokiol in a high-fat diet-streptozotocin rat model of diabetic nephropathy</t>
  </si>
  <si>
    <t>Aims: Diabetic nephropathy (DN) is the foremost basis of end-stage kidney failure implicating endoplasmic re-ticulum (ER) stress and dysregulation of Rho kinase/Rock pathway. Magnolia plants are used in traditional medicine systems in Southeast Asia owing to bioactive phytoconstituents. Earlier, honokiol (Hon) exhibited therapeutic potential in experimental models of metabolic, renal, and brain disorders. In the present study, we evaluated potential of Hon against DN and possible molecular mechanisms.Main methods: In the existing experiments, high-fat diet (HFD) (17 weeks) and streptozotocin (STZ) (40 mg/kg once) induced DN rats were orally treated with Hon (25, 50, 100 mg/kg) or metformin (150 mg/kg) for 8 weeks.Key findings: Hon attenuated albuminuria, blood biomarkers (e.g., urea nitrogen, glucose, C-reactive protein, and creatinine) and ameliorated lipid profile, electrolytes levels (Na+/K+), and creatinine clearance against DN. Hon significantly decreased renal oxidative stress and inflammatory biomarkers against DN. Histomorphometry and microscopic analysis revealed nephroprotective effects of Hon marked by a decrease in leukocyte infiltration, renal tissue damage, and urine sediments. RT-qPCR showed that Hon treatment attenuated mRNA expression of transforming growth factor-beta 1 (TGF-beta 1), endothelin-1 (ET-1), ER stress markers (GRP78, CHOP, ATF4, and TRB3), and Rock 1/2 in DN rats. Data from ELISA supported a decrease in levels of TGF-beta 1, ET-1, ER stress markers, and Rock1/2 by Hon.Significance: Hon attenuated hyperglycemia, redox imbalance, and inflammation and improved renal functions in rats. Hon alleviates DN pathogenesis possibly by attenuating ER stress and Rock pathway.</t>
  </si>
  <si>
    <t>diabetic nephropathy</t>
  </si>
  <si>
    <t>Rather, IA; Khan, N; Kushwah, AS; Surampalli, G; Kumar, M</t>
  </si>
  <si>
    <t>Swift Sch Pharm, Dept Pharmacol, Patiala, Punjab, India; Amar Shaheed Baba Ajit Singh Jujhar Singh Mem Coll, Dept Pharmacol, Ropar, Punjab, India; EduRun Virtuoso Serv Pvt Ltd, Hyderabad, Telangana, India; Chitkara Univ, Chitkara Coll Pharm, Chandigarh, Punjab, India</t>
  </si>
  <si>
    <t>LIFE SCIENCES</t>
  </si>
  <si>
    <t>10.1016/j.lfs.2023.121543</t>
  </si>
  <si>
    <t>WOS:000961769400001</t>
  </si>
  <si>
    <t>Bioactive Small Molecule Enhances Skin Burn Wound Healing and Hair Follicle Regeneration by Activating PI3K/AKT Signaling Pathway: A Preclinical Evaluation in Animal Model</t>
  </si>
  <si>
    <t>Rational: A bioactive small molecule of precision medicine involves targeted therapies. Shikonin, a herbal extract, is an active small molecule that is traditionally used in wound healing for its anti-tumor and anti-inflammatory properties. Therefore, the present study aims to evaluate the anti-inflammatory role of shikonin in skin burn wound healing and hair follicle regeneration and to identify molecular signaling pathways that promote the regeneration. Method: A secondary skin burn model of mice was established by conventional method. The burn wound was externally treated with shikonin ointment and excipient treated mice were used as controls. Skin samples were taken on the day 3 and 7 after drug treatment and the dosage was unified in the experiments. The wound healing process was observed by histopathological and immunofluorescence (IF) staining. The proliferation of hair follicle cells in wound skin was tracked by 5-Ethynyl-2'-deoxyuridne (EdU) staining. The inflammatory factors at the wound healing site were quantified by polymerase chain reaction (qPCR). The PI3K/Akt, P65, Ki67 signaling proteins and Bax/BCL2 apoptosis proteins were studied by western blot analysis. The functionality of PI3K/Akt signaling pathway was tested using LY294002, an inhibitor of P13K. Result: Shikonin treated mice group exhibited better and faster skin burn wound healing in comparison with the controls. The proliferation of new skin cells and hair follicle regeneration in the wound site of the shikonin treated group was more active. The recruitment of macrophages in shikonin treated group was inhibited inturn decreased the expression of inflammatory factors. However. LY294002 inhibited the shikonin-mediated PI3K/Akt signaling pathway and affected the wound healing process. Conclusion: In conclusion, this study strengthens the hypothesis that bioactive small molecule, shikonin, inhibits inflammation, promotes wound healing and has a significant protective effect on the deep hair follicles against burn skin injury by activating the PI3K/Akt signaling pathway.</t>
  </si>
  <si>
    <t>Shikonin</t>
  </si>
  <si>
    <t>Wu, TH; Zhang, YM; Krishnan, S; Jaisankar, A; Wan, Y; Gong, SJ; Zhou, HZ; Wang, HT; Ramalingam, M; Li, SW</t>
  </si>
  <si>
    <t>Tarim University; Nanjing Medical University; Vellore Institute of Technology (VIT); VIT Vellore; Chengdu University; Dankook University</t>
  </si>
  <si>
    <t>JOURNAL OF BIOMEDICAL NANOTECHNOLOGY</t>
  </si>
  <si>
    <t>10.1166/jbn.2022.3251</t>
  </si>
  <si>
    <t>WOS:000795451600001</t>
  </si>
  <si>
    <t>A pro-oxidant combination of resveratrol and copper down-regulates multiple biological hallmarks of ageing and neurodegeneration in mice</t>
  </si>
  <si>
    <t>Billions of cells die in the body every day, and cell-free chromatin particles (cfChPs) which are released from them enter into the extracellular compartments of the body, including into the circulation. cfChPs are known to readily enter into healthy cells to damage their DNA and activate apoptotic and inflammatory pathways. We have hypothesized that lifelong assault on healthy cells by cfChPs is the underlying cause of ageing, and that ageing could be retarded by deactivating extra-cellular cfChPs. The latter can be effected by oxygen radicals that are generated upon admixing the nutraceuticals resveratrol and copper (R-Cu). The present study investigated whether prolonged administration of R-Cu would retard biological hallmarks of ageing. C57Bl/6 mice were divided into 3 equal groups; one group was sacrificed at age 3 months, and which acted as young controls. The remaining mice were allowed to age, and at age 10 months the experimental ageing group was given R-Cu by oral gavage twice daily for further 12 months at a dose of 1 mg/kg of R and 0.1 mu g/kg of Cu. The control ageing group was given water by oral gavage twice daily for 12 months. Animals of both groups were sacrificed at age 22 months. R-Cu treatment led to reduction of several biological hallmarks of ageing in brain cells which included telomere attrition, amyloid deposition, DNA damage, apoptosis, inflammation, senescence, aneuploidy and mitochondrial dysfunction. R-Cu treatment also led to significant reduction in blood levels of glucose, cholesterol and C-reactive protein. These findings suggest that cfChPs may act as global instigators of ageing and neurodegeneration, and that therapeutic use of R-Cu may help to make healthy ageing an attainable goal.</t>
  </si>
  <si>
    <t>ageing and neurodegenrative disorderes</t>
  </si>
  <si>
    <t>nutraceuticals resveratrol and copper (R-Cu)</t>
  </si>
  <si>
    <t>Pal, K; Raghuram, GV; Dsouza, J; Shinde, S; Jadhav, V; Shaikh, A; Rane, B; Tandel, H; Kondhalkar, D; Chaudhary, S; Mittra, I</t>
  </si>
  <si>
    <t>Tata Memorial Centre (TMC); Advance Centre for Treatment, Research &amp; Education in Cancer (ACTREC); Homi Bhabha National Institute</t>
  </si>
  <si>
    <t>SCIENTIFIC REPORTS</t>
  </si>
  <si>
    <t>10.1038/s41598-022-21388-w</t>
  </si>
  <si>
    <t>WOS:000876261700019</t>
  </si>
  <si>
    <t>Anti-inflammatory activity of endophytic bacterial isolates from Emilia sonchifolia (Linn.) DC.</t>
  </si>
  <si>
    <t>Ethnopharmacological relevance: In the traditional medicine system, plants have been utilized as a rich source of anti-microbial, anti-inflammatory, anti-cancer, anti-viral and anti-oxidant compounds. The biological properties of plant-based drugs depend on their interaction with endophytes which persist as an important provider of bioactive secondary metabolites. Bacterial endophytes secrete anti-inflammatory molecules whose activity can be the base for the anti-inflammatory property of the plant. Aim of the study: During the screening of endophytes from Emilia sonchifolia, we isolated six different bacteria whose potential as the sources of anti-inflamamtory compounds have been aimed at in this study. Materials and methods: Anti-inflammatory activity of the ethyl acetate extract of endophytes was studied by both in vitro and in vivo analyses. In vitro study was done using protein denaturation, COX, LOX, iNOS, myeloperoxidase and nitric oxide assays and in vivo analysis was carried out by carrageenan-induced and formalin-induced paw oedema tests. The expression level of anti-inflammatory genes such as COX-2 and NfKb was confirmed by real time PCR. Results: We confirmed anti-inflammatory activity of the ethyl acetate extract of bacterial endophytes of E sonchifolia by both in vitro and in vivo experiments. Carrageenan- and formalin-induced inflammations in mice were effectively reduced by the administration of the bacterial extract. Among the isolates, strain ES1effectively reduced inflammation. Gene expression studies confirmed reduction in the expression of COX-2 and NfKb genes in the presence of ES1 extract. Conclusion: The present investigation demonstrated the anti-inflammatory property of the isolated bacterial endophyte ES1 (Bacillus subtilis strain-MG 692780) and thus justifies the possible role of endophytes in contributing anti-inflammatory property to E sonchifolia which is ethno-botanically important as a source of antiinflammatory drug.</t>
  </si>
  <si>
    <t>Emilia sonchifolia</t>
  </si>
  <si>
    <t>Urumbil, SK; Anilkumar, MN</t>
  </si>
  <si>
    <t>Union Christian Coll, Dept Bot, Cell Culture Lab, Ernakulam 683102, Kerala, India</t>
  </si>
  <si>
    <t>10.1016/j.jep.2021.114517</t>
  </si>
  <si>
    <t>AUG 2021</t>
  </si>
  <si>
    <t>WOS:000704785700007</t>
  </si>
  <si>
    <t>Nanoscale Diamond-Based Formulation as an Immunomodulator and Potential Therapeutic for Lymphoma</t>
  </si>
  <si>
    <t>Integrative medicine practices, such as Ayurveda, are popular in India and many South Asian countries, yet basic research to investigate the concepts, procedures, and medical benefits of ayurvedic products has received little attention and is not fully understood. Here, we report a functional nanodiamond-based traditional Ayurvedic herbomineral formulation, Heerak Bhasma (Ayu_ND), for the treatment of solid tumors called Dalton's lymphoma generated in CD1 mice. Ayu_ND-mediated immunostimulation significantly reduces tumor cell proliferation and induces apoptosis aided by the active participation of dendritic cells. Immunomodulatory Ayu_ND treatment is highly immunostimulatory and drives dendritic cells to produce TNF-alpha. Treatment with Ayu_ND significantly reduces the tumor volume, inhibits metastasis in distant vascularized organs, and increases the life span of tumor-bearing animals compared with untreated littermates. These events were associated with elevated serum levels of the protective cytokines IFN-gamma and TNF-alpha and downregulated the disease, exacerbating TGF-beta. Ayu_ND-mediated therapeutic success was also accompanied by the depletion of regulatory T cells and enhanced vaccine-induced T-cell immunity, guided by the restoration of the memory CD8(+) T-cell pool and prevention of PD-1-mediated T cell exhaustion. The results provide a basis for further evaluation of ayurvedic formulations and drug efficacy in treating cancers.</t>
  </si>
  <si>
    <t>lymphoma</t>
  </si>
  <si>
    <t>Heerak Bhasma</t>
  </si>
  <si>
    <t>Paladhi, A; Rej, A; Sarkar, D; Singh, R; Bhattacharyya, S; Sarkar, PK; Kar, PK; Manna, PP; Hira, SK</t>
  </si>
  <si>
    <t>University of Burdwan; Banaras Hindu University (BHU)</t>
  </si>
  <si>
    <t>10.3389/fphar.2022.852065</t>
  </si>
  <si>
    <t>WOS:000790504900001</t>
  </si>
  <si>
    <t>Bioactive compounds from four Indian medicinal plants have different potency to induce sex reversal in Nile tilapia: A chromatographic, molecular docking and in silico analysis</t>
  </si>
  <si>
    <t>Ethnopharmacological relevance: Herbal plants such as Basella alba (Family: Basellaceae), Tribulus terrestris (Family: Zygophyllaceae), Asparagus racemosus (Family: Asparagaceae) and Mucuna pruriens (Family: Fabaceae) are mentioned in Indian traditional system of medicine Ayurveda to possess androgenic activity and increase male virility. The plants have been reported to improve testosterone level and sperm production in experimental male rodents as well.Aim of the study: Male Nile tilapias grow more quickly than females and hence are preferred for monosex Nile tilapia culture. Ethanol extracts of B. alba leaves (EB) and T. terrestris seeds (ET), and methanol extract of A. racemosus roots (MA) and M. pruriens seeds (MM) were found effective to induce masculinization in Nile tilapia. The present study intends to evaluate the anti-aromatase activity of EB, ET, MA and MM, to identify the androgenic bioactive compounds in the extracts, and to determine their pharmacokinetics. The study may validate the use of those plant extracts and their major bioactive phytoconstituents in the field of aquaculture and pharmaceuticals.Materials and Methods: The four crude plant extracts were first fractioned through column and thin layer chro-matography (TLC). Three days old Nile tilapia juveniles (mean weight 0.025 +/- 0.009g; mean length 12.50 +/- 0.12 mm; n = 50 fish/replicate, 3 replicates/treatment) were then fed diets fortified with the obtained fractions for 30 days. After 30 days, fish were sacrificed and gonad aromatase mRNA expression, and 11-ketotestosterone (11-KT) and estradiol (E2) levels were measured. Fractions yielding the highest male percentage for each plant were subject to gas chromatography-mass spectrometry (GC-MS) analysis. The in silico docking and Swiss ADME study were conducted with the components showing higher peak percentage in chromatogram.Results: After column chromatography and TLC analysis, EB, ET, MM and MA yielded 6 (EB1 -EB6), 8 (ET1-ET8), 14 (MM1-MM14) and 5 (MA1-MA5) fractions, respectively. Fish fed EB2, ET2, MA2 and MM13 fraction fortified diets showed significantly (p &lt; 0.05) higher male percentage (92.32%-98.39%) compared to other treatment groups. EB2, ET2, MA2 and MM13 fed fish showed significantly (p &lt; 0.05) higher 11-KT level compared to control male (+247.52 - +397.76%) and lower E2 level compared to control female (-95.92% to-90.65%). Aromatase mRNA expression was significantly (p &lt; 0.05) down-regulated by all these four fractions (-1.32 to-5.65 fold) with respect to control female. GC-MS analysis revealed the presence of 1-Octadecene (OD) in EB2, Phenol, 2,4-bis(1,1-dimethylethyl) (PD) in ET2 and MA2, 9,12-Octadecadienoic acid (Z,Z)-(ODDA) in MM13. In silico molecular docking indicated that PD is more effective than ODDA and OD to inhibit aromatase. In addition, PD showed better pharmacokinetics and more drug-likeness compared to OD and ODDA in SwissADME analysis.Conclusion: The present results indicate that ET and MA are more potent to produce all-male tilapia by means of aromatase inhibition. PD can be an ideal compound to achieve masculinization in Nile tilapia through dietary administration, but further investigation is required.</t>
  </si>
  <si>
    <t>Fish</t>
  </si>
  <si>
    <t>B. alba leaves,  T. terrestris, A. racemosus and M. pruriens</t>
  </si>
  <si>
    <t>Mukherjee, D; Ghosal, I; Dhar, D; Das, S; Chakraborty, SB</t>
  </si>
  <si>
    <t>University of Calcutta; Centre National de la Recherche Scientifique (CNRS); Institut de Recherche pour le Developpement (IRD); Museum National d'Histoire Naturelle (MNHN); Sorbonne Universite; Universite de Caen Normandie; Hokkaido University; University of Calcutta</t>
  </si>
  <si>
    <t>10.1016/j.jep.2023.116263</t>
  </si>
  <si>
    <t>WOS:000950626600001</t>
  </si>
  <si>
    <t>GC-MS analysis and potential therapeutic efficacy of extracts from Allium humile Kunth in lowering dyslipidemia in wistar rat models</t>
  </si>
  <si>
    <t>Ethnopharmacological relevance: Small Alpine onion Allium humile (Alliaceae) is a common traditional Indian medicine used for blood purification, anti-inflammatory, anti-asthmatic, anti-diabetic and seasoning agents. It is also used for the treatment of asthma, jaundice, stomach problems, cardiovascular disorders and anti-cancer agent.Aim of the study: In this study, various extracts from the A. humile were taken and their therapeutic activity against dyslipidemia was evaluated in wistar rat models.Materials and methods: The extraction was done by Soxhlet extraction and the extracts (hexane, ethyl acetate, methanol, ethanol and aqueous) obtained were then tested for nitric oxide radical scavenging activity. The effective extracts i.e., methanol and ethyl acetate were then selected for in vivo studies in wistar rats. Dyslipi-demia was induced in rats by feeding them high fat diet, and extracts of varying concentrations were admin-istered to assess their potential for decreasing dyslipidemia. Statin was used as a positive control. After treatment, the blood was drawn and serum was separated for tests such as lipid profile, atherogenic index, lipid peroxidation and histopathological study. GC-MS analysis was carried out to identify the types of compounds present in A. humile extracts and FTIR analysis of extracts was done to determine the types of chemical bonds and functional groups.Results: The phytochemical screening of A. humile extracts revealed a high concentration of flavonoids, alkaloids, phenols, terpenoids, and saponins. Different extracts were evaluated to inhibit the nitric oxide at different concentrations. At the concentration of 700 mu g/ml, methanol extract showed maximum inhibition of 78.26%, followed by ethyl acetate, ethanol, aqueous and hexane have shown 62.25%, 54.26%, 47.59% and 36.99% respectively. The GC-MS analysis of methanol and ethyl acetate extracts revealed many compounds. The FTIR analysis showed the presence of many functional groups pertaining to various compounds. The methanolic extract (100 mg/kg) was more active (P &lt; 0.0001) than the ethyl acetate extract in lowering lipid levels, lipid peroxidation, and the decreasing development of the lipoidal layer in aortic wall and rupture of the intima and media confirmed by histopathological study.Conclusion: The results indicate that A. humile methanolic extract was more active than the ethyl acetate extract in lowering lipid levels, lipid peroxidation, inhibiting NOS production and the decreasing development of the lipoidal layer in aortic wall and thus could serve potential antihyperlipidemic agent to enhance cardiovascular health.</t>
  </si>
  <si>
    <t>dyslipidemia</t>
  </si>
  <si>
    <t>Anees, S; Manzoor, I; Fatima, K; Hamid, R; Ganie, SA</t>
  </si>
  <si>
    <t>University of Kashmir; University of Kashmir; University of Kashmir; University of Kashmir</t>
  </si>
  <si>
    <t>10.1016/j.jep.2023.117478</t>
  </si>
  <si>
    <t>WOS:001129567500001</t>
  </si>
  <si>
    <t>Protective effect of vanillic acid against benzo(a)pyrene induced lung cancer in Swiss albino mice</t>
  </si>
  <si>
    <t>Vanillic acid (VA) is found in high concentrations in various plants and used as traditional medicine for various diseases. The aim of the existing study is to illustrate the protective effects of VA against benzo(a)pyrene (B(a)P)-induced lung cancer in Swiss albino mice. B(a)P (50 mg/kg b.wt.) was given orally to induce lung cancer in mice. The body weight, tumor incidence, carcinoembryonic antigen (CEA), neuron-specific enolase (NSE), and enzymatic/nonenzymatic antioxidants (superoxide dismutase, catalase, glutathione reductase, glutathione peroxidase, and glutathione) were estimated. Further histochemical investigation through hematoxylin and eosin staining was also carried out. B(a)P administered groups showed increased levels of serum pathological markers CEA, NSE along with reduced final body weight as well as decreased tissue enzymatic and nonenzymatic antioxidants activities, whereas VA treatment (200mg/kg/b.wt) along with B(a)P showed significantly reverted the above changes, which proves as prominent anticancer effects in experimentally induced lung cancer. Overall, these results suggest that VA has an efficient preventive action against B(a)P-induced lung cancer, and this is attributed to its free-radical scavenging antioxidant activities.</t>
  </si>
  <si>
    <t>Vanillic acid in plants</t>
  </si>
  <si>
    <t>Velli, SK; Sundaram, J; Murugan, M; Balaraman, G; Thiruvengadam, D</t>
  </si>
  <si>
    <t>University of Madras</t>
  </si>
  <si>
    <t>JOURNAL OF BIOCHEMICAL AND MOLECULAR TOXICOLOGY</t>
  </si>
  <si>
    <t>10.1002/jbt.22382</t>
  </si>
  <si>
    <t>AUG 2019</t>
  </si>
  <si>
    <t>WOS:000484212900001</t>
  </si>
  <si>
    <t>Antihyperlipidemic effect of iridoid glycoside deacetylasperulosidic acid isolated from the seeds of Spermacoce hispida L. - A traditional antiobesity herb</t>
  </si>
  <si>
    <t>Ethnobotanical relevance: The interest on herbal health supplements for obesity is increasing globally. Our previous ethnobotanical survey in Tiruvallur district, Tamil Nadu, India indicated the use of Spermacoce hispida L. seeds for the treatment of obesity. Aim of the study: This study was aimed to validate the traditional claim and to identify the antihyperlipidemic principle in the seeds of Spermacoce hispida using bioassay guided fractionation method. Methods: Bioassay monitored fractionation of the aqueous extract from Spermacoce hispida seeds was carried out using triton WR 1339 induced hyperlipidemic animals. It yielded deacetylasperulosidic acid (DAA) as the active ingredient. Pharmacokinetic properties of DAA were predicted using DataWarrior and SwissADME tools. In vitro antiobesity and antihyperlipidemic effects of DAA were evaluated in 3T3L1 preadipocytes and HepG2 cells, respectively. The chronic antihyperlipidemic efficacy of DAA was evaluated in high fat diet fed rats. Results: DAA did not show any mutagenic and tumorigenic properties. It bound with PPAR alpha with comparable ligand efficiency as fenofibrate. The treatment with DAA significantly lowered the proliferation of matured adipocytes, but not preadipocytes. The treatment of steatotic HepG2 cells with DAA significantly decreased the LDH leakage by 43.03% (P &lt; 0.05) at 50 mu M concentration. In triton WR 1339 induced hyperlipidemic animals, the treatment with 50 mg/kg dose significantly lowered the TC, TG and LDL-c levels by 40.27, 46.00 and 63.65% respectively. In HFD fed animals, the treatment at 10 mg/kg decreased BMI and AC/TC ratio without altering SRBG. It also improved serum lipid, transaminases and phosphatases levels of HFD fed animals. The treatment lowered adipocyte hypertrophy and steatosis of hepatocytes. Conclusion: This preliminary report supported the traditional use of Spermacoce hispida for the treatment of obesity. Further detailed investigations on the long term safety, efficacy and molecular mode of action of Spermacoce hispida and DAA will throw more light on their usefulness for the management of obesity.</t>
  </si>
  <si>
    <t>Esakkimuthu, S; Nagulkumar, S; Darvin, SS; Buvanesvaragurunathan, K; Sathya, TN; Navaneethakrishnan, KR; Kumaravel, TS; Murugan, SS; Shirota, O; Balakrishna, K; Pandikumar, P; Ignacimuthu, S</t>
  </si>
  <si>
    <t>University of Madras; Loyola College - Chennai</t>
  </si>
  <si>
    <t>10.1016/j.jep.2019.112170</t>
  </si>
  <si>
    <t>WOS:000488331300027</t>
  </si>
  <si>
    <t>Nutraceutical combination ameliorates imiquimod-induced psoriasis in mice</t>
  </si>
  <si>
    <t>Psoriasis is a chronic inflammatory skin disease that affects both localized and systemic regions of the body. This condition is characterized by the hyperproliferation of keratinocytes, resulting in skin thickening, scaling, and erythema. The severity of psoriasis depends on the extent of skin involvement, the location of the infection, and the symptoms that the person exhibits. While no cure exists, conventional therapies such as topical and systemic drugs are generally used to manage the exacerbation of symptoms. However, chronic use and overdose can lead to other severe adverse effects. Therefore, scientists and researchers are exploring potential nutraceuticals that can be considered as an alternative source of management for psoriasis. Current research aims to use different combinations of natural compounds like cannabidiol, myo-inositol, eicosapentaenoic acid, and krill oil to study the effect of these compounds in the prevention and treatment of psoriasis in the imiquimod (IMQ)-induced psoriatic mice model. The Psoriasis Area Severity Index (PASI) scoring system is used to analyze skin thickness, scales, and erythema. The results indicate that the krill oil combined with the cannabidiol and myo-inositol shows better results than other nutraceutical combinations. In the future, the natural products of krill oil can be combined with cannabidiol and myo-inositol to create an improved alternative to existing steroidal and nonsteroidal anti-inflammatory drugs for psoriasis treatment.</t>
  </si>
  <si>
    <t>Psoriasis I - inflammatory skin disease</t>
  </si>
  <si>
    <t>Nutraceuticals</t>
  </si>
  <si>
    <t>cannabidiol, myo-inositol, eicosapentaenoic acid, and krill oil</t>
  </si>
  <si>
    <t>Vijayapoopathi, S; Ramamoorthy, R; Meganathan, J; Kalaiyazhagan, A; Bhuvarahamurthy, S; Venugopal, B</t>
  </si>
  <si>
    <t>University of Madras; University of Miami; Boston University</t>
  </si>
  <si>
    <t>CHEMICAL BIOLOGY &amp; DRUG DESIGN</t>
  </si>
  <si>
    <t>10.1111/cbdd.14350</t>
  </si>
  <si>
    <t>WOS:001066386300001</t>
  </si>
  <si>
    <t>Calcio-herbal formulation, Divya-Swasari-Ras, alleviates chronic inflammation and suppresses airway remodelling in mouse model of allergic asthma by modulating pro-inflammatory cytokine response</t>
  </si>
  <si>
    <t>Asthma is a chronic allergic respiratory disease with limited therapeutic options. Here we validated the potential anti-inflammatory, anti-asthmatic and immunomodulatory therapeutic properties of calcio-herbal ayurvedic formulation, Divya-Swasari-Ras (DSR) in-vivo, using mouse model of ovalbumin (OVA) induced allergic asthma. HPLC analysis identified the presence of various bioactive indicating molecules and ICP-OES recognized the presence of Ca mineral in the DSR formulation. Here we show that DSR treatment significantly reduced cardinal features of allergic asthma including inflammatory cell accumulation, specifically lymphocytes and eosinophils in the Broncho-Alveolar Lavage (BAL) fluids, airway inflammation, airway remodelling, and pro-inflammatory molecules expression. Conversely, number of macrophages recoverable by BAL were increased upon DSR treatment. Histology analysis of mice lungs revealed that DSR attenuates inflammatory cell infiltration in lungs and thickening of bronchial epithelium. PAS staining confirmed the decrease in OVA-induced mucus secretion at the mucosal epithelium; and trichrome staining confirmed the decrease in peribronchial collagen deposition upon DSR treatment. DSR reduced the OVA-induced pro-inflammatory cytokines (IL-6, IL-1 beta and TNF-alpha) levels in BALF and whole lung steady state mRNA levels (IL-4, -5, -33, IFN-gamma, IL-6 and IL-1 beta). Biochemical assays for markers of oxidative stress and antioxidant defence mechanism confirmed that DSR increases the activity of SOD, Catalase, GPx, GSH, GSH/GSSG ratio and decreases the levels of MDA activity, GSSG, EPO and Nitrite levels in whole lungs. Collectively, present study suggests that, DSR effectively protects against allergic airway inflammation and possess potential therapeutic option for allergic asthma management.</t>
  </si>
  <si>
    <t>Divya-Swasari-Ras (DSR)</t>
  </si>
  <si>
    <t>Balkrishna, A; Solleti, SK; Singh, H; Tomer, M; Sharma, N; Varshney, A</t>
  </si>
  <si>
    <t>University of Patanjali</t>
  </si>
  <si>
    <t>10.1016/j.biopha.2020.110063</t>
  </si>
  <si>
    <t>WOS:000526785500013</t>
  </si>
  <si>
    <t>Herbo-mineral formulation 'Ashwashila' attenuates rheumatoid arthritis symptoms in collagen-antibody-induced arthritis (CAIA) mice model</t>
  </si>
  <si>
    <t>Rheumatoid arthritis (RA) is a chronic inflammatory autoimmune disorder that affects joints of hands and feet and introduces injury in secondary organs such as cardiac tissue. In the present study, we induced RA in male Balb/c mice (CAIA) using collagen-antibody cocktail (C-Ab) and lipopolysaccharide intraperitoneal injections. Induction of RA in the animals was detected through the loss of body weight, food, and water consumption, pedal edema, increased arthritis score of the paw and ankle, increase in radiological and histological lesion score of ankle and knee joints and enhanced pain perception in the C-Ab induced RA animals. Ashwashila is a herbo-mineral medicine from Indian Ayurvedic system. Human equivalent doses of Ashwashila (ASHW) and standard of care, Methotrexate were given to the CAIA animals for two weeks. ASHW treatment significantly reversed the effect of C-Ab with reduced pedal edema, arthritis score, radiological and histological lesion scores in ankle-joint, knee-joint and articular cartilage, reduced pain perception. These effects were comparable with the Methotrexate treatment. In human monocytic (THP-1) cells, ASHW was found to be biocompatible at in-vitro test doses. The anti-arthritis mechanism of action for ASHW was established through the suppression of pro-inflammatory cytokines such as IL-1 beta, IL-6, TNF-alpha; and upstream regulator, NF-kappa B. Taken together, we show the pre-clinical efficacy of ASHW in reducing RA associated symptoms by controlling inflammation and suggest it as a potential therapeutic candidate for rheumatoid arthritis.</t>
  </si>
  <si>
    <t xml:space="preserve">Herbo-mineral formulation 'Ashwashila' </t>
  </si>
  <si>
    <t>Balkrishna, A; Sakat, SS; Joshi, K; Paudel, S; Joshi, D; Joshi, K; Ranjan, R; Gupta, A; Bhattacharya, K; Varshney, A</t>
  </si>
  <si>
    <t>University of Patanjali; Harvard University; Harvard T.H. Chan School of Public Health</t>
  </si>
  <si>
    <t>10.1038/s41598-019-44485-9</t>
  </si>
  <si>
    <t>WOS:000469318500013</t>
  </si>
  <si>
    <t>Modulation of bone turnover by Cissus quadrangularis after ovariectomy in rats</t>
  </si>
  <si>
    <t>In women, age-related bone loss is associated with increased risk of bone fracture. Existing therapies are associated with severe side effects; thus, there is a need to find alternative medicines with less or optimal side effects. Cissus quadrangularis (CQ), an Ayurvedic medicine used to enhance fracture healing, was tested for its bone protective properties and studied to discern the mechanism by which it is beneficial to bone. Female Sprague Dawley rats were either sham operated or ovariectomized and were fed CQ for 3 months. Several biochemical markers, cytokines and hormones were assayed. Femur, tibia and lumbar vertebrae were subjected to pQCT and mu CT densitometry. MC3T3 cells were cultured, treated with CQ and used to analyze miRNA content and subjected to qPCR for gene expression analysis related to bone metabolism. CQO rats showed protected bone mass and microarchitecture of trabecular bone in the distal femoral metaphysis and the proximal tibial metaphysis. The lumbar vertebrae, however, showed no significant changes. Serum protein expression levels of P1NP increased and Trap5b and CTX levels decreased with in vivo CQ treatment. Some influence on the anti- and pro-inflammatory markers was also observed. Significantly high level of estradiol in the CQO rats was observed. In vitro expression of a few genes related to bone metabolism showed that osteocalcin increased significantly. The other genes-collagen I expression, SPP1, BMP2, DCAT1-decreased significantly. Certain miRNA that regulate bone turnover using the BMP pathway and Wnt signaling pathways were upregulated by CQ. qPCR after acute treatment with CQ showed significantly increased levels of osteocalcin and decreased levels of Wnt/beta catenin antagonist DCAT1. Overall, CQ protected the microarchitecture of the long bones from ovariectomy-induced bone loss. This may be because of decreased inflammation and modulation through the BMP and Wnt signaling pathways. We conclude that CQ is a potential therapeutic agent to treat postmenopausal osteoporosis with no side effects.</t>
  </si>
  <si>
    <t>bone related disease</t>
  </si>
  <si>
    <t>Cissus quadrangularis</t>
  </si>
  <si>
    <t>Guerra, JM; Hanes, MA; Rasa, C; Loganathan, N; Innis-Whitehouse, W; Gutierrez, E; Nair, S; Banu, J</t>
  </si>
  <si>
    <t>University of Texas System; University of Texas Rio Grande Valley; University of Texas System; University of Texas Rio Grande Valley; University of Texas System; University of Texas Health Science Center at San Antonio; University of Texas System; University of Texas Rio Grande Valley; University of Texas System; University of Texas Rio Grande Valley</t>
  </si>
  <si>
    <t>JOURNAL OF BONE AND MINERAL METABOLISM</t>
  </si>
  <si>
    <t>10.1007/s00774-018-0983-3</t>
  </si>
  <si>
    <t>WOS:000482909800004</t>
  </si>
  <si>
    <t>The ameliorative effect of Piper trioicum in attenuating cognitive deficit in scopolamine induced neurotoxicity in experimental rats</t>
  </si>
  <si>
    <t>Ethnopharmacological relevance: In traditional system of medicine, Piper species, or its components are widely used to treat many diseases including memory improvement. One of the wild species Piper trioicum Roxb. (Piperaceae) is found in South Asian countries. The whole plant is used as folk medicine to improve memory. Aim of the study: To our knowledge, no previous research has investigated the neuroprotective activities of P. trioicum. So, we studied the ameliorative effect of P. trioicum in attenuating cognitive deficit in scopolamine induced neurotoxicity in experimental rats. Materials and methods: Wistar rats were exposed to scopolamine (3 mg/kg, i. p.) for 14 consecutive days, and the effect of P. trioicum (HAPT; oral, 300, 400 mg/kg) on scopolamine-invoked neurotoxicity in brain were studied. During the experimental period, behaviour analyses of rats were observed 30 min post-drug administration. The role of antioxidants of HAPT in scavenging cellular oxygen/peroxyl radicals were studied. Acetylcholinesterase and butyrylcholinesterase inhibitions, and mode of inhibition kinetics of HAPT were studied. Pathogenic cellular oxidative (MDA, GSH, SOD, and CAT), DNA damage (8-oxodG), neurochemical (acetyl- and, butyrylcholinesterase), ss-secretase (BACE-1 and 2), MAPt, and neuroinflammation (IL-6, TNF-a) biomarkers in extension to the histopathological observation of brain cortex were studied. GC-MS/MS analysis was carried out to investigate the presence of bioactive constituents in HAPT. Results: HAPT, a rich source of phenol and flavonoid type antioxidants were responsible in quenching oxygen/ peroxyl radicals and protected the cellular membrane, and lipoproteins against ROS in DPPH, ORAC, and CAPe tests. HAPT inhibited acetylcholinesterase and butyrylcholinesterase activities, and showed competitiveinhibition (reversible) towards cholinesterase activities. HAPT-400 significantly improved the learning and memory-impairment by restoring oxidative MDA, GSH, SOD, CAT, and DNA damage (8-oxodG) markers of serum, and cortex. It also improved acetyl- and, butyryl-cholinesterase, ss-secretase, and MAPt level in brain by restoring proinflammatory cytokines IL-6, and TNF- a indicators in neurotoxic rats. GC-MS/MS reported therapeutic significance active compounds were molecular-docked towards target proteins, found that proscillaridin showed the highest affinity towards AChE, BuChE, BACE1, and BACE2 with binding energy of.Gb 9.1,.Gb 10.2,.Gb 11.4 and.Gb 11.5 Kcal/mol, respectively. Cymarin and morphine-3-glucuronide showed the second highest binding affinity towards AChE (.Gb 8.8) and BuChE (.Gb 10.0), respectively. In BACE-betulin showed the second highest binding affinity.Gb 10.7 Kcal/mol and in BACE-2, morphine-3-glucuronide showed the second highest binding affinity Delta Gb 9.8 Kcal/mol. Conclusions: Synergistic impact of proscillaridin, Cymarin, morphine-3-glucuronide, betulin like compounds in HAPT improved memory impairment, healing of tissue architecture of cortex with the restoration of neurochemical, neuroinflammation, and oxidative indicators in neurotoxic rats.</t>
  </si>
  <si>
    <t>neurotoxicity</t>
  </si>
  <si>
    <t>Dash, UC; Swain, SK; Jena, AB; Dandapat, J; Sahoo, AK</t>
  </si>
  <si>
    <t>Utkal University</t>
  </si>
  <si>
    <t>10.1016/j.jep.2023.116911</t>
  </si>
  <si>
    <t>WOS:001047720000001</t>
  </si>
  <si>
    <t>Anti-inflammatory and analgesic potential of Amorphophallus commutatus var. wayanadensis and its inhibitory effect on inflammatory mediators in lipopolysaccharide-stimulated macrophages</t>
  </si>
  <si>
    <t>Background: An edible tuber named Amorphophallus commutatus var. wayanadensis (ACW) is used by the local ethnic communities of Wayanad, India, for hemorrhoids while the health benefits remain unexplored to the scientific community. Objectives: Hence, our study was performed to screen the anti-inflammatory and analgesic activities of ACW. Materials and Methods: Screening for the in vitro anti-inflammatory potential on isolated peritoneal macrophages was performed using nitrite assay, nitroblue tetrazolium assay, tumor necrosis factor (TNF)-alpha production, and cyclooxygenase (COX) enzyme activity. Carrageenan- and formalin-induced paw edema assays were performed to determine anti-inflammatory potential, while tail immersion assays and acetic acid-induced writhing assays were carried out to explore antinociceptive activity in animal models. Results: Bio-molecular mechanistic investigation to evaluate the in-vitro anti-inflammatory activity confirmed the suppressive effect of MEAC on TNF-alpha, nitric oxide and COX-2 on lipopolysaccharide stimulated peritoneal macrophages, which benchmarked ACW as a potent medicinal plant against inflammation. Further, the efficacy of methanolic extract of A. commutatus var. wayanadensis (MEAC) as an anti-inflammatory agent in murine anti-inflammatory models was demonstrated by formalin- and carrageenan-induced paw edema assays. Administration of MEAC significantly increased the tail flicking latency in mice and also showed prominent reduction in the number of writhes induced by acetic acid, which establishes the real time application of ACW as an analgesic agent. Conclusion: The vital information regarding in vitro and in vivo action of MEAC provided scientific evidence for its traditional usage for hemorrhoids. Thus, this herbal medicine of ethnic tribes can be translated toward modern medicine for health maintenance and disease prevention.</t>
  </si>
  <si>
    <t>Amorphophallus commutatus var. wayanadensis</t>
  </si>
  <si>
    <t>Raj, S; Jayaraj, R; Gothandam, KM</t>
  </si>
  <si>
    <t>Vellore Institute of Technology (VIT); VIT Vellore</t>
  </si>
  <si>
    <t>S205</t>
  </si>
  <si>
    <t>S212</t>
  </si>
  <si>
    <t>10.4103/pm.pm_153_21</t>
  </si>
  <si>
    <t>WOS:000725307600010</t>
  </si>
  <si>
    <t>The role of mTOR and oral intervention of combined Zingiber officinale-Terminalia chebula extract in type 2 diabetes rat models</t>
  </si>
  <si>
    <t>The present study examined the potential of Zingiber officinale-Terminalia chebula extract alone (ZO and TC) and in combination (ZOTC) against type 2 diabetes via downregulation of mechanistic target of rapamycin (mTOR). The 1:4 (ZOTC) ratio showed high cell survival percentage against the rat insulinoma cell line (RIN-5F) when compared to other possible ratios of ZOTC. Oral administration of ZO alone, TC alone, combined ZOTC (1:4), and the positive control metformin (Met) in fructose-streptozotocin (STZ) -induced diabetic rats showed reduced blood glucose levels, reduced insulin resistance (HOMA-IR), increased insulin levels, and increased pancreatic beta cell function (HOMA-beta). ZOTC treatment in diabetic rats ameliorated the antioxidant status without affecting liver and serum parameters. Histological evaluation of the pancreas was performed to find pathological changes; the transcriptional and immunohistochemistry results showed reduced mTOR expression in the pancreas during ZOTC treatment. Conclusively, the results obtained suggest that ZOTC treatment against fructose-STZ-induced type 2 diabetes rat models can help regulate blood glucose, insulin levels, and normalize pancreatic beta cell damage. Practical applications Type 2 diabetes is a chronic metabolic disorder that affects a large number of populations worldwide. Zingiber officinale (ZO) and Terminalia chebula (TC) has been used in traditional medicine since ancient times against various ailments, including diabetes. In this study, we reported the effect of the combined ZOTC that showed significant blood glucose reduction and increased insulin levels via mTOR when compared to individual treatments. This finding is valuable for food technologists and alternative medicine practitioners to know the antidiabetic effect of the ZOTC combination.</t>
  </si>
  <si>
    <t>Mathiyazhagan, J; Muthukaliannan, GK</t>
  </si>
  <si>
    <t>10.1111/jfbc.13250</t>
  </si>
  <si>
    <t>WOS:000535654600001</t>
  </si>
  <si>
    <t>Standardized Aframomum melegueta Seed Extract Regulates Browning of White Adipose Tissue in High-Fat Diet Model Mice</t>
  </si>
  <si>
    <t>Thermogenesis-mediated energy expenditure is a promising strategy to combat obesity. Aframomum melegueta commonly known as grains of paradise (GP) is a popular spice with medicinal attributes in promoting health. We have demonstrated the thermogenic effects of a standardized A melegueta seed extract (AMSE) containing not &lt;10% 6-paradol in high fat diet-fed (HFD) mice. The 6-week oral ingestion of 20 and 40 mg/kg AMSE significantly limited the weight gain, improved the brown adipose tissue (BAT) activity in HFD mice. Interestingly, AMSE markedly induced the beige adipocytes in epididymal white adipose tissue (eWAT). AMSE treatment led to the upregulation of marker proteins i.e., uncoupling protein 1 (UCP1), peroxisome proliferator-activated receptor-gamma-coactivator 1-alpha (PGC-1 alpha), and peroxisome proliferator-activated receptor gamma (PPAR gamma) in eWAT and BAT. Our findings add to the current understanding of the thermogenic potentials of GP seed extract and report that the extract can stimulate the browning of WATs in addition to enhanced BAT activity. AMSE requires clinical validation to be explored as a dietary supplement/functional ingredient with thermogenic effect in food and beverages.</t>
  </si>
  <si>
    <t>Aframomum melegueta</t>
  </si>
  <si>
    <t>Sudeep, HV; Ramanaiah, I; Amritha, R; Naveen, P; Gouthamchandra, K; Shyamprasad, K</t>
  </si>
  <si>
    <t>Vidya Herbs Pvt Ltd, R&amp;D Ctr Excellence, 14-A KIADB, Bangalore 560105, Karnataka, India</t>
  </si>
  <si>
    <t>NATURAL PRODUCT COMMUNICATIONS</t>
  </si>
  <si>
    <t>10.1177/1934578X211033744</t>
  </si>
  <si>
    <t>WOS:000695782500001</t>
  </si>
  <si>
    <t>A standardized black pepper seed extract containing β-caryophyllene improves cognitive function in scopolamine-induced amnesia model mice via regulation of brain-derived neurotrophic factor and MAPK proteins</t>
  </si>
  <si>
    <t>beta-caryophyllene (BCP), a natural sesquiterpene present in plants, is a selective agonist of cannabinoid receptor type-2 (CB2) of the endocannabinoid system. In this study, we have prepared an extract from Piper nigrum (black pepper) seeds using supercritical fluid extraction, standardized to contain 30% BCP (Viphyllin(TM)). The beneficial effects of prophylactic treatment with Viphyllin on cognitive functions were demonstrated in Scopolamine-induced dementia model mice. Male Swiss albino mice (25-30 g) were administered with Viphyllin (50 mg and 100 mg/kg body weight p.o.) or donepezil (1.60 mg/kg) for 14 days. Subsequently, cognitive deficits were induced by treating the animals intraperitoneally with Scopolamine (0.75 mg/kg). The cognitive behavior of mice was evaluated using a novel object recognition test (NORT) and Morris water maze (MWM) test. The brain homogenates were studied for biochemical parameters including cholinesterase activities and antioxidant status. Western blot analysis was performed to investigate the mechanism of action. Viphyllin dose dependently improved the recognition and spatial memory and cholinergic functions in Scop-treated mice. The extract was found protective against Scop-induced oxidative damage and histopathologic changes in the brain. At 100 mg/kg Viphyllin markedly reduced the proBDNF/mBDNF ratio (p &lt; .05) and augmented the TrkB expression (p &lt; .01). Viphyllin (100 mg/kg) was found to be neuroprotective by reducing the Scop-induced upregulation of p-JNK and p-p38 MAPK proteins, Bax/Bcl-2 ratio, and caspase activation in the brain. Viphyllin also exerted anti-inflammatory effects by downregulating Cox-2, TNF-alpha, and NOS-2 in Scop-induced mice (p &lt; .05). To summarize, our data encourage Viphyllin as a functional ingredient/dietary supplement for brain health and cognition. Practical applications Black pepper is a culinary spice having several medicinal attributes. Essential oils in the seeds of the plant give aroma and flavor to it. Here we have prepared an extract from the seeds of black pepper using supercritical fluid extraction, characterized for the presence of beta-caryophyllene (not &lt;30%). This research work further validates the neuroprotective mechanism of the extract in Scopolamine-induced cognitive impairment model mice. The findings from this study strongly suggest the beneficial neuroactive properties of black pepper seed extract having the presence of BCP, a CB2 receptor agonist. It can thus be used potentially as a functional food ingredient for cognition and brain function.</t>
  </si>
  <si>
    <t>neurotropic disease, oxidative stress</t>
  </si>
  <si>
    <t>black pepper</t>
  </si>
  <si>
    <t>Sudeep, HV; Venkatakrishna, K; Amritharaj; Gouthamchandra, K; Reethi, B; Naveen, P; Lingaraju, HB; Shyamprasad, K</t>
  </si>
  <si>
    <t>10.1111/jfbc.13994</t>
  </si>
  <si>
    <t>WOS:000718207500001</t>
  </si>
  <si>
    <t>Gastroprotective effect of hydromethanolic extract of Ayapana triplinervis leaves on indomethacin-induced gastric ulcer in male Wistar rats</t>
  </si>
  <si>
    <t>This study investigated the gastroprotective effect of Ayapana triplinervis leaves against indomethacin-induced gastric ulcer in male albino rat. Gastric ulceration was developed by single oral dose of indomethacin (30 mg/kg). Experimental rats were pretreated with omeprazole (positive control 20 mg/kg), hydromethanolic extract of A. triplinervis (200 mg/kg) for 28 days just before the indomethacin treatment. Free acidity, total acidity, pepsin activity and gastric volume, gastric pH, tumor necrosis factor-alpha (TNF-alpha), interleukin-6 (IL-6) in stomach and serum prostaglandin E2 levels were assessed in control, ulcerated group and A. triplinervis pretreated groups. Oxidative stress biomarkers, aspartate aminotransferase (AST) and alanine aminotransferase (ALT) in serum also evaluated. All the parameters were deviated from control in indomethacin-treated group but significantly protected in A. triplinervis-pretreated group. The active ingredient(s) present in the A. triplinervis have antioxidant and gastroprotective properties that prevent the indomethacin-induced gastric ulcer. Practical applications A. triplinervis has been widely consumed from earlier time as traditional medicine for the treatment of gastric problem and gastric ulcer in India. This is the first report that hydromethanolic extract of A. triplinervis has potent therapeutic properties against gastric ulcer. This work will provide a clue to the pharmaceutical industry to develop an effective gastroprotective agent.</t>
  </si>
  <si>
    <t>Maity, R; Mondal, P; Giri, MK; Ghosh, C; Mallick, C</t>
  </si>
  <si>
    <t>Vidyasagar University</t>
  </si>
  <si>
    <t>10.1111/jfbc.13859</t>
  </si>
  <si>
    <t>WOS:000673386300001</t>
  </si>
  <si>
    <t>Daidzein Ameliorates Cerebral Ischemic-reperfusion Induced Neuroinflammation in Wistar Rats via Inhibiting NF-κB Signaling Pathway</t>
  </si>
  <si>
    <t>Background Cerebral ischemia is a condition of acute brain damage due to the depletion of oxygenated blood supply to cerebral tissues. Daidzein is an isoflavonoid predominantly present in soya, Pueraria species, and red cloves. Traditional Chinese medicine utilizes daidzein to alleviate diseases such as inflammation, hyperglycemia, gastric diseases, allergies and aches. The neuroprotective effect of daidzein on cerebral ischemic conditions and its mechanism of action was not yet elucidated. Materials and Methods 24 healthy male adult Wistar rats were grouped into four and the control rats were sham-operated, cerebral ischemic-reperfusion induced rats subjected to middle cerebral artery occlusion (MCAO). Low- and high-dose daidzein rats were treated with 25 and 50 mg/kg daidzein respectively for 7 consecutive days before the induction of cerebral ischemic reperfusion. On completion of treatment, the rats were assessed for neurological deficit scoring and then euthanized for further analysis. The percentage of brain water content and cerebral infarct was evaluated. The ability of daidzein on preventing oxidative stress-induced damage was assessed by quantifying lipid peroxidation and antioxidant levels. The neuroprotective Daidzein was evaluated by measuring the acetylcholinesterase activity and brain ATP levels. The anti-inflammatory role of Daidzein was measured by quantifying the nitric oxide (NO) and inflammatory cytokines. Further, the anti-ischemic role of Daidzein was confirmed by estimating nuclear factor-kappa B (NF-kappa B) p65 and Caspase 3 levels. Results Daidzein treatment significantly prevented brain edema and cerebral infarction and neurological deficit in cerebral I/R injured rats. It also scavenged the free radicals and prevented the decline in antioxidant levels of ischemic rats. Daidzein decreased the acetylcholinesterase activity, NO, and inflammatory and significantly increased the brain ATP levels signifying its neuroprotective role in ischemic-induced rats. The reduction in the levels of NF-kappa B p65 and Caspase 3 confirms daidzein prevents neuroinflammation and neuronal apoptosis in ischemic rats. Conclusion Overall our analysis confirms daidzein is a potent neuroprotective drug which can effectively inhibit postischemic complications.</t>
  </si>
  <si>
    <t>neuroinflammation disease</t>
  </si>
  <si>
    <t>Zhang, J; Kowsalya, R</t>
  </si>
  <si>
    <t>Vivekanandha Coll Arts &amp; Sci Women Autonomous, Namakkal, Tamil Nadu, India</t>
  </si>
  <si>
    <t>10.1177/09731296221137378</t>
  </si>
  <si>
    <t>JAN 2023</t>
  </si>
  <si>
    <t>WOS:000948652500001</t>
  </si>
  <si>
    <t>Caesalpinia pulcherrima Arrests Cell Cycle and Triggers Reactive Oxygen Species-Induced Mitochondrial-Mediated apoptosis and Necroptosis via Modulating Estrogen and Estrogen Receptors</t>
  </si>
  <si>
    <t>Background: Caesalpinia pulcherrima belonging to the family Fabaceae is used in India as a traditional medicine for a variety of ailments. Globally, traditional medicines are presently being used for the treatment of cancer. Objective: The present study was aimed at investigating the chemomodulatory potential of C. pulcherrima flowers in breast cancer and explaining its possible mechanism. Materials and Methods: The cytotoxic potential of ethyl acetate fraction of C. pulcherrima (EAFCP) flower was tested in MCF-12A (normal breast), MCF-7 (estrogen receptor [ER] positive), and MDA-MB-453 (human epidermal growth factor receptor 2 positive) human breast cancer cells by sulforhodamine B assay. Chemomodulatory potential was evaluated in vivo against N-methyl-N-nitrosourea (MNU)-induced mammary carcinoma in female Sprague Dawley (R) rats. The mechanism for anticancer potential was screened by in vitro studies involving Annexin V-FITC assay (apoptosis), cell cycle patterns, intracellular reactive oxygen species, and mitochondrial membrane potential measurement (FACS based) followed by docking study on estrogen receptor-alpha (ER-alpha). Results: The fractions showed perceptible cell growth inhibition potency (IC50 &lt;50 mu g/ml) in MCF-7 breast cancer cells. In MNU-treated animals, antioxidant enzymes and histological examination showed statistically significant (P &lt; 0.001) changes. Treatment of MCF-7 cells with EAFCP reduced cell growth rate by a mechanism associated with both apoptotic and necrotic cell death. Molecular docking study further showed that rutin and catechin have a comparable binding affinity for the ER-alpha. Conclusion: In this study, we confirmed that EAFCP was most effective in reducing cell viability, scavenging physiological oxidant species, and causing mitochondria-mediated apoptosis and necroptosis in MCF-7 cell by selectively modulating the functions of ER-alpha.</t>
  </si>
  <si>
    <t>breast cancer</t>
  </si>
  <si>
    <t>Sakle, NS; Lokwani, D; Mokale, SN</t>
  </si>
  <si>
    <t>YB Chavan Coll Pharm, Dept Pharmacol, Dr Rafiq Zakaria Campus, Aurangabad, Maharashtra, India; RC Patel Inst Pharmaceut Educ &amp; Res, Dept Med Chem, Shirpur, Maharashtra, India</t>
  </si>
  <si>
    <t>10.4103/pm.pm_100_19</t>
  </si>
  <si>
    <t>WOS:000484109700017</t>
  </si>
  <si>
    <t>A network pharmacology-based approach to explore potential targets of Caesalpinia pulcherima: an updated prototype in drug discovery</t>
  </si>
  <si>
    <t>Caesalpinia pulcherima (CP) is a traditional herb used for the treatment of asthma, bronchitis, cancer, anti-bacterial, anti-fungal and as abortifacient. In the present study, bioactive components and potential targets in the treatment of breast cancer validated through in silico, in vitro and in vivo approach. The results for the analysis were as among 29 components, only four components were found active for further study which proved the use of CP as a multi-target herb for betterment of clinical uses. The results found by PPI states that our network has significant interactions which include the ESR-1, ESR-2, ESRRA, MET, VEGF, FGF, PI3K, PDK-1, MAPK, PLK-1, NEK-2, and GRK. Compound-target network involves 4 active compound and 150 target genes which elucidate the mechanisms of drug action in breast cancer treatment. Furthermore, on the basis of the above results the important proteins were fetched for the docking study which helps in predicting the possible interaction between components and targets. The results of the western blotting showed that CP regulates ER and EGFR expression in MCF-7 cell. In addition to this animal experimentation showed that CP significantly improved immunohistological status in MNU induced carcinoma rats. Network pharmacology approach not only helps us to confirm the study of the chosen target but also gave an idea of compound-target network as well as pathways associated to the CP for treating the complex metabolic condition as breast cancer and they importance for experimental verification.</t>
  </si>
  <si>
    <t>asthma, bronchitis, cancer, bacterial,fungal and abortifacient infection</t>
  </si>
  <si>
    <t>Sakle, NS; More, SA; Mokale, SN</t>
  </si>
  <si>
    <t>YB Chavan Coll Pharm, Dr Rafiq Zakaria Campus, Aurangabad 431001, Maharashtra, India</t>
  </si>
  <si>
    <t>10.1038/s41598-020-74251-1</t>
  </si>
  <si>
    <t>WOS:000582678700011</t>
  </si>
  <si>
    <t>Neuroprotective effect of Reinwardtia indica against scopolamine induced memory-impairment in rat by attenuating oxidative stress</t>
  </si>
  <si>
    <t>Reinwardtia indica belongs to Linaceae family and used as a folk medicine in Asian countries. Traditionally, it has been used in the treatment of paralysis and anti-microbial in wound healing, etc. The current study was undertaken in order to investigate the antioxidant and memory protective effect of the alcoholic (99.90%) (AERI) and hydro-alcoholic (70:30) leaves extract (HAERI) of Reinwardtia indica, against scopolamine-induced memory impairment in animals and also tried to determine the possible mechanism of action. In addition, phytochemical profiling of alcoholic leaves extract was also conducted through gas chromatography-mass spectrometry (GC-MS/MS). Rats were pretreated with AERI, HAERI (dose 250 and 500 mg/kg) and Donepezil (standard drug) along with scopolamine (1 mg/kg) for a period of 14 days followed by different test like elevated plus maze, passive avoidance, and Morris water maze to assess learning and memory ability. Acetylcholine levels, acetylcholinesterase (AChE), antioxidant enzymes (SOD, CAT &amp; GSH), histopathology of the brain and biochemical test were also performed at the end of the treatment period. The scopolamine treatment resulted in learning and memory deficits which were partially and significantly ameliorated by the AERI at higher dose among other doses of extracts. The AERI at higher dose also counteracted the scopolamine-induced decrease in acetylcholine levels, increase in AChE activity, and decrease in antioxidant enzymes activities. No significant changes observed in the biochemical estimation of all dose of extracts. Histology of brain tissue showed the marked cellular changes in only scopolamine treated group while the standard, AERI and HAERI treated group were showing less damage at hippocampus region of the brain. The phytochemicals found after chemical profiling through GC-MS also supported the activity because of the presence of chemicals already reported for the neuroprotective, memory-enhancing and antioxidant activity, etc. The results demonstrated that the ability of the AERI at higher dose among all doses of extracts has more potential to revert the scopolamine-induced learning and memory deficits in rats by attenuating the decreased level of acetylcholine and antioxidant enzymes.</t>
  </si>
  <si>
    <t>paralysis, microbial infection, wound healing, oxidative stress</t>
  </si>
  <si>
    <t>Upadhyay, P; Shukla, R; Tiwari, KN; Dubey, GP; Mishra, SK</t>
  </si>
  <si>
    <t>Banaras Hindu Univ, Inst Med Sci, Dept Pharmacol, Varanasi, Uttar Pradesh, India</t>
  </si>
  <si>
    <t>METABOLIC BRAIN DISEASE</t>
  </si>
  <si>
    <t>10.1007/s11011-019-00479-0</t>
  </si>
  <si>
    <t>FEB 2020</t>
  </si>
  <si>
    <t>WOS:000515852600001</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</si>
</sst>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name val="Times New Roman"/>
      <family val="1"/>
    </font>
    <font>
      <b/>
      <sz val="10"/>
      <name val="Times New Roman"/>
      <family val="1"/>
    </font>
    <font>
      <sz val="11"/>
      <name val="Times New Roman"/>
      <family val="1"/>
    </font>
    <font>
      <sz val="11"/>
      <color rgb="FFFF0000"/>
      <name val="Times New Roman"/>
      <family val="1"/>
    </font>
  </fonts>
  <fills count="3">
    <fill>
      <patternFill patternType="none"/>
    </fill>
    <fill>
      <patternFill patternType="gray125"/>
    </fill>
    <fill>
      <patternFill patternType="solid">
        <fgColor theme="7" tint="0.79998168889431442"/>
        <bgColor indexed="64"/>
      </patternFill>
    </fill>
  </fills>
  <borders count="1">
    <border>
      <left/>
      <right/>
      <top/>
      <bottom/>
      <diagonal/>
    </border>
  </borders>
  <cellStyleXfs count="1">
    <xf numFmtId="0" fontId="0" fillId="0" borderId="0"/>
  </cellStyleXfs>
  <cellXfs count="8">
    <xf numFmtId="0" fontId="0" fillId="0" borderId="0" xfId="0"/>
    <xf numFmtId="0" fontId="3" fillId="0" borderId="0" xfId="0" applyFont="1" applyFill="1" applyAlignment="1">
      <alignment vertical="top" wrapText="1"/>
    </xf>
    <xf numFmtId="0" fontId="0" fillId="0" borderId="0" xfId="0" applyFill="1" applyAlignment="1">
      <alignment vertical="top" wrapText="1"/>
    </xf>
    <xf numFmtId="0" fontId="4" fillId="0" borderId="0" xfId="0" applyFont="1" applyFill="1" applyAlignment="1">
      <alignment vertical="top" wrapText="1"/>
    </xf>
    <xf numFmtId="0" fontId="0" fillId="0" borderId="0" xfId="0" applyAlignment="1">
      <alignment wrapText="1"/>
    </xf>
    <xf numFmtId="0" fontId="1" fillId="2" borderId="0" xfId="0" applyFont="1" applyFill="1" applyAlignment="1">
      <alignment horizontal="center" vertical="top" wrapText="1"/>
    </xf>
    <xf numFmtId="0" fontId="2" fillId="2" borderId="0" xfId="0" applyFont="1" applyFill="1" applyAlignment="1">
      <alignment horizontal="center" vertical="top" wrapText="1"/>
    </xf>
    <xf numFmtId="0" fontId="3"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51"/>
  <sheetViews>
    <sheetView tabSelected="1" workbookViewId="0">
      <pane ySplit="1" topLeftCell="A2" activePane="bottomLeft" state="frozen"/>
      <selection pane="bottomLeft" activeCell="C2" sqref="C2"/>
    </sheetView>
  </sheetViews>
  <sheetFormatPr defaultColWidth="8.85546875" defaultRowHeight="15" x14ac:dyDescent="0.25"/>
  <cols>
    <col min="1" max="1" width="8.85546875" style="4"/>
    <col min="2" max="2" width="33.7109375" style="4" customWidth="1"/>
    <col min="3" max="3" width="80.7109375" style="4" customWidth="1"/>
    <col min="4" max="4" width="17.28515625" style="4" customWidth="1"/>
    <col min="5" max="5" width="18.85546875" style="4" customWidth="1"/>
    <col min="6" max="6" width="17.5703125" style="4" customWidth="1"/>
    <col min="7" max="7" width="17.42578125" style="4" customWidth="1"/>
    <col min="8" max="8" width="8.85546875" style="4" customWidth="1"/>
    <col min="9" max="9" width="51.7109375" style="4" customWidth="1"/>
    <col min="10" max="16384" width="8.85546875" style="4"/>
  </cols>
  <sheetData>
    <row r="1" spans="1:35" s="5" customFormat="1" ht="57" x14ac:dyDescent="0.25">
      <c r="A1" s="5" t="s">
        <v>0</v>
      </c>
      <c r="B1" s="5" t="s">
        <v>1</v>
      </c>
      <c r="C1" s="5" t="s">
        <v>2</v>
      </c>
      <c r="D1" s="5" t="s">
        <v>3</v>
      </c>
      <c r="E1" s="5" t="s">
        <v>4</v>
      </c>
      <c r="F1" s="6" t="s">
        <v>5</v>
      </c>
      <c r="G1" s="6" t="s">
        <v>6</v>
      </c>
      <c r="H1" s="5"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5" t="s">
        <v>23</v>
      </c>
      <c r="Y1" s="5" t="s">
        <v>24</v>
      </c>
      <c r="Z1" s="5" t="s">
        <v>25</v>
      </c>
      <c r="AA1" s="5" t="s">
        <v>26</v>
      </c>
      <c r="AB1" s="5" t="s">
        <v>27</v>
      </c>
      <c r="AC1" s="5" t="s">
        <v>28</v>
      </c>
      <c r="AD1" s="5" t="s">
        <v>29</v>
      </c>
      <c r="AE1" s="5" t="s">
        <v>30</v>
      </c>
    </row>
    <row r="2" spans="1:35" s="1" customFormat="1" ht="315" x14ac:dyDescent="0.25">
      <c r="A2" s="1">
        <v>1</v>
      </c>
      <c r="B2" s="1" t="s">
        <v>1157</v>
      </c>
      <c r="C2" s="1" t="s">
        <v>1158</v>
      </c>
      <c r="D2" s="1" t="s">
        <v>130</v>
      </c>
      <c r="E2" s="1" t="s">
        <v>45</v>
      </c>
      <c r="F2" s="1" t="s">
        <v>163</v>
      </c>
      <c r="G2" s="1" t="s">
        <v>1159</v>
      </c>
      <c r="H2" s="1" t="s">
        <v>1160</v>
      </c>
      <c r="I2" s="2" t="s">
        <v>1161</v>
      </c>
      <c r="J2" s="1" t="s">
        <v>694</v>
      </c>
      <c r="K2" s="1">
        <v>126</v>
      </c>
      <c r="L2" s="1" t="s">
        <v>39</v>
      </c>
      <c r="M2" s="1" t="s">
        <v>39</v>
      </c>
      <c r="N2" s="1" t="s">
        <v>39</v>
      </c>
      <c r="O2" s="1">
        <v>2020</v>
      </c>
      <c r="P2" s="1" t="s">
        <v>1162</v>
      </c>
      <c r="Q2" s="1" t="str">
        <f>HYPERLINK("http://dx.doi.org/10.1016/j.biopha.2020.110063","http://dx.doi.org/10.1016/j.biopha.2020.110063")</f>
        <v>http://dx.doi.org/10.1016/j.biopha.2020.110063</v>
      </c>
      <c r="R2" s="1" t="s">
        <v>39</v>
      </c>
      <c r="S2" s="1" t="s">
        <v>39</v>
      </c>
      <c r="T2" s="1" t="s">
        <v>39</v>
      </c>
      <c r="U2" s="1" t="s">
        <v>39</v>
      </c>
      <c r="V2" s="1" t="s">
        <v>39</v>
      </c>
      <c r="W2" s="1" t="s">
        <v>39</v>
      </c>
      <c r="X2" s="1" t="s">
        <v>39</v>
      </c>
      <c r="Y2" s="1">
        <v>32145582</v>
      </c>
      <c r="Z2" s="1" t="s">
        <v>39</v>
      </c>
      <c r="AA2" s="1" t="s">
        <v>39</v>
      </c>
      <c r="AB2" s="1" t="s">
        <v>39</v>
      </c>
      <c r="AC2" s="1" t="s">
        <v>39</v>
      </c>
      <c r="AD2" s="1" t="s">
        <v>1163</v>
      </c>
      <c r="AE2" s="1" t="str">
        <f>HYPERLINK("https%3A%2F%2Fwww.webofscience.com%2Fwos%2Fwoscc%2Ffull-record%2FWOS:000526785500013","View Full Record in Web of Science")</f>
        <v>View Full Record in Web of Science</v>
      </c>
      <c r="AH2" s="1" t="s">
        <v>41</v>
      </c>
      <c r="AI2" s="1" t="str">
        <f t="shared" ref="AI2:AI33" si="0">_xlfn.CONCAT(P2," ",AH2)</f>
        <v>10.1016/j.biopha.2020.110063 OR</v>
      </c>
    </row>
    <row r="3" spans="1:35" s="1" customFormat="1" ht="345" x14ac:dyDescent="0.25">
      <c r="A3" s="1">
        <v>2</v>
      </c>
      <c r="B3" s="1" t="s">
        <v>977</v>
      </c>
      <c r="C3" s="1" t="s">
        <v>978</v>
      </c>
      <c r="D3" s="1" t="s">
        <v>979</v>
      </c>
      <c r="E3" s="1" t="s">
        <v>54</v>
      </c>
      <c r="F3" s="1" t="s">
        <v>163</v>
      </c>
      <c r="G3" s="1" t="s">
        <v>980</v>
      </c>
      <c r="H3" s="1" t="s">
        <v>981</v>
      </c>
      <c r="I3" s="2" t="s">
        <v>982</v>
      </c>
      <c r="J3" s="1" t="s">
        <v>149</v>
      </c>
      <c r="K3" s="1">
        <v>11</v>
      </c>
      <c r="L3" s="1">
        <v>3</v>
      </c>
      <c r="M3" s="1">
        <v>228</v>
      </c>
      <c r="N3" s="1">
        <v>237</v>
      </c>
      <c r="O3" s="1">
        <v>2021</v>
      </c>
      <c r="P3" s="1" t="s">
        <v>983</v>
      </c>
      <c r="Q3" s="1" t="str">
        <f>HYPERLINK("http://dx.doi.org/10.1016/j.jtcme.2020.04.006","http://dx.doi.org/10.1016/j.jtcme.2020.04.006")</f>
        <v>http://dx.doi.org/10.1016/j.jtcme.2020.04.006</v>
      </c>
      <c r="R3" s="1" t="s">
        <v>39</v>
      </c>
      <c r="S3" s="1" t="s">
        <v>226</v>
      </c>
      <c r="T3" s="1" t="s">
        <v>39</v>
      </c>
      <c r="U3" s="1" t="s">
        <v>39</v>
      </c>
      <c r="V3" s="1" t="s">
        <v>39</v>
      </c>
      <c r="W3" s="1" t="s">
        <v>39</v>
      </c>
      <c r="X3" s="1" t="s">
        <v>39</v>
      </c>
      <c r="Y3" s="1">
        <v>34012869</v>
      </c>
      <c r="Z3" s="1" t="s">
        <v>39</v>
      </c>
      <c r="AA3" s="1" t="s">
        <v>39</v>
      </c>
      <c r="AB3" s="1" t="s">
        <v>39</v>
      </c>
      <c r="AC3" s="1" t="s">
        <v>39</v>
      </c>
      <c r="AD3" s="1" t="s">
        <v>984</v>
      </c>
      <c r="AE3" s="1" t="str">
        <f>HYPERLINK("https%3A%2F%2Fwww.webofscience.com%2Fwos%2Fwoscc%2Ffull-record%2FWOS:000646574800005","View Full Record in Web of Science")</f>
        <v>View Full Record in Web of Science</v>
      </c>
      <c r="AH3" s="1" t="s">
        <v>41</v>
      </c>
      <c r="AI3" s="1" t="str">
        <f t="shared" si="0"/>
        <v>10.1016/j.jtcme.2020.04.006 OR</v>
      </c>
    </row>
    <row r="4" spans="1:35" s="1" customFormat="1" ht="390" x14ac:dyDescent="0.25">
      <c r="A4" s="1">
        <v>3</v>
      </c>
      <c r="B4" s="1" t="s">
        <v>328</v>
      </c>
      <c r="C4" s="1" t="s">
        <v>329</v>
      </c>
      <c r="D4" s="1" t="s">
        <v>130</v>
      </c>
      <c r="E4" s="1" t="s">
        <v>45</v>
      </c>
      <c r="F4" s="1" t="s">
        <v>163</v>
      </c>
      <c r="G4" s="1" t="s">
        <v>330</v>
      </c>
      <c r="H4" s="1" t="s">
        <v>331</v>
      </c>
      <c r="I4" s="2" t="s">
        <v>332</v>
      </c>
      <c r="J4" s="1" t="s">
        <v>333</v>
      </c>
      <c r="K4" s="1">
        <v>22</v>
      </c>
      <c r="L4" s="1">
        <v>1</v>
      </c>
      <c r="M4" s="1" t="s">
        <v>39</v>
      </c>
      <c r="N4" s="1" t="s">
        <v>39</v>
      </c>
      <c r="O4" s="1">
        <v>2021</v>
      </c>
      <c r="P4" s="1" t="s">
        <v>334</v>
      </c>
      <c r="Q4" s="1" t="str">
        <f>HYPERLINK("http://dx.doi.org/10.1186/s12931-021-01698-9","http://dx.doi.org/10.1186/s12931-021-01698-9")</f>
        <v>http://dx.doi.org/10.1186/s12931-021-01698-9</v>
      </c>
      <c r="R4" s="1" t="s">
        <v>39</v>
      </c>
      <c r="S4" s="1" t="s">
        <v>39</v>
      </c>
      <c r="T4" s="1" t="s">
        <v>39</v>
      </c>
      <c r="U4" s="1" t="s">
        <v>39</v>
      </c>
      <c r="V4" s="1" t="s">
        <v>39</v>
      </c>
      <c r="W4" s="1" t="s">
        <v>39</v>
      </c>
      <c r="X4" s="1" t="s">
        <v>39</v>
      </c>
      <c r="Y4" s="1">
        <v>33823870</v>
      </c>
      <c r="Z4" s="1" t="s">
        <v>39</v>
      </c>
      <c r="AA4" s="1" t="s">
        <v>39</v>
      </c>
      <c r="AB4" s="1" t="s">
        <v>39</v>
      </c>
      <c r="AC4" s="1" t="s">
        <v>39</v>
      </c>
      <c r="AD4" s="1" t="s">
        <v>335</v>
      </c>
      <c r="AE4" s="1" t="str">
        <f>HYPERLINK("https%3A%2F%2Fwww.webofscience.com%2Fwos%2Fwoscc%2Ffull-record%2FWOS:000637777200002","View Full Record in Web of Science")</f>
        <v>View Full Record in Web of Science</v>
      </c>
      <c r="AH4" s="1" t="s">
        <v>41</v>
      </c>
      <c r="AI4" s="1" t="str">
        <f t="shared" si="0"/>
        <v>10.1186/s12931-021-01698-9 OR</v>
      </c>
    </row>
    <row r="5" spans="1:35" s="1" customFormat="1" ht="360" x14ac:dyDescent="0.25">
      <c r="A5" s="1">
        <v>4</v>
      </c>
      <c r="B5" s="1" t="s">
        <v>869</v>
      </c>
      <c r="C5" s="1" t="s">
        <v>870</v>
      </c>
      <c r="D5" s="1" t="s">
        <v>871</v>
      </c>
      <c r="E5" s="1" t="s">
        <v>54</v>
      </c>
      <c r="F5" s="1" t="s">
        <v>163</v>
      </c>
      <c r="G5" s="1" t="s">
        <v>872</v>
      </c>
      <c r="H5" s="1" t="s">
        <v>873</v>
      </c>
      <c r="I5" s="1" t="s">
        <v>874</v>
      </c>
      <c r="J5" s="1" t="s">
        <v>64</v>
      </c>
      <c r="K5" s="1">
        <v>19</v>
      </c>
      <c r="L5" s="1">
        <v>2</v>
      </c>
      <c r="M5" s="1">
        <v>231</v>
      </c>
      <c r="N5" s="1">
        <v>243</v>
      </c>
      <c r="O5" s="1">
        <v>2023</v>
      </c>
      <c r="P5" s="1" t="s">
        <v>875</v>
      </c>
      <c r="Q5" s="1" t="str">
        <f>HYPERLINK("http://dx.doi.org/10.1177/09731296221145063","http://dx.doi.org/10.1177/09731296221145063")</f>
        <v>http://dx.doi.org/10.1177/09731296221145063</v>
      </c>
      <c r="R5" s="1" t="s">
        <v>39</v>
      </c>
      <c r="S5" s="1" t="s">
        <v>876</v>
      </c>
      <c r="T5" s="1" t="s">
        <v>39</v>
      </c>
      <c r="U5" s="1" t="s">
        <v>39</v>
      </c>
      <c r="V5" s="1" t="s">
        <v>39</v>
      </c>
      <c r="W5" s="1" t="s">
        <v>39</v>
      </c>
      <c r="X5" s="1" t="s">
        <v>39</v>
      </c>
      <c r="Y5" s="1" t="s">
        <v>39</v>
      </c>
      <c r="Z5" s="1" t="s">
        <v>39</v>
      </c>
      <c r="AA5" s="1" t="s">
        <v>39</v>
      </c>
      <c r="AB5" s="1" t="s">
        <v>39</v>
      </c>
      <c r="AC5" s="1" t="s">
        <v>39</v>
      </c>
      <c r="AD5" s="1" t="s">
        <v>877</v>
      </c>
      <c r="AE5" s="1" t="str">
        <f>HYPERLINK("https%3A%2F%2Fwww.webofscience.com%2Fwos%2Fwoscc%2Ffull-record%2FWOS:000948143000001","View Full Record in Web of Science")</f>
        <v>View Full Record in Web of Science</v>
      </c>
      <c r="AH5" s="1" t="s">
        <v>41</v>
      </c>
      <c r="AI5" s="1" t="str">
        <f t="shared" si="0"/>
        <v>10.1177/09731296221145063 OR</v>
      </c>
    </row>
    <row r="6" spans="1:35" s="1" customFormat="1" ht="285" x14ac:dyDescent="0.25">
      <c r="A6" s="1">
        <v>5</v>
      </c>
      <c r="B6" s="1" t="s">
        <v>946</v>
      </c>
      <c r="C6" s="1" t="s">
        <v>947</v>
      </c>
      <c r="D6" s="1" t="s">
        <v>948</v>
      </c>
      <c r="E6" s="1" t="s">
        <v>54</v>
      </c>
      <c r="F6" s="1" t="s">
        <v>163</v>
      </c>
      <c r="G6" s="1" t="s">
        <v>949</v>
      </c>
      <c r="H6" s="1" t="s">
        <v>950</v>
      </c>
      <c r="I6" s="2" t="s">
        <v>951</v>
      </c>
      <c r="J6" s="1" t="s">
        <v>952</v>
      </c>
      <c r="K6" s="1">
        <v>27</v>
      </c>
      <c r="L6" s="1">
        <v>5</v>
      </c>
      <c r="M6" s="1">
        <v>488</v>
      </c>
      <c r="N6" s="1">
        <v>495</v>
      </c>
      <c r="O6" s="1">
        <v>2022</v>
      </c>
      <c r="P6" s="1" t="s">
        <v>953</v>
      </c>
      <c r="Q6" s="1" t="str">
        <f>HYPERLINK("http://dx.doi.org/10.1080/1354750X.2022.2064550","http://dx.doi.org/10.1080/1354750X.2022.2064550")</f>
        <v>http://dx.doi.org/10.1080/1354750X.2022.2064550</v>
      </c>
      <c r="R6" s="1" t="s">
        <v>39</v>
      </c>
      <c r="S6" s="1" t="s">
        <v>510</v>
      </c>
      <c r="T6" s="1" t="s">
        <v>39</v>
      </c>
      <c r="U6" s="1" t="s">
        <v>39</v>
      </c>
      <c r="V6" s="1" t="s">
        <v>39</v>
      </c>
      <c r="W6" s="1" t="s">
        <v>39</v>
      </c>
      <c r="X6" s="1" t="s">
        <v>39</v>
      </c>
      <c r="Y6" s="1">
        <v>35400254</v>
      </c>
      <c r="Z6" s="1" t="s">
        <v>39</v>
      </c>
      <c r="AA6" s="1" t="s">
        <v>39</v>
      </c>
      <c r="AB6" s="1" t="s">
        <v>39</v>
      </c>
      <c r="AC6" s="1" t="s">
        <v>39</v>
      </c>
      <c r="AD6" s="1" t="s">
        <v>954</v>
      </c>
      <c r="AE6" s="1" t="str">
        <f>HYPERLINK("https%3A%2F%2Fwww.webofscience.com%2Fwos%2Fwoscc%2Ffull-record%2FWOS:000789774000001","View Full Record in Web of Science")</f>
        <v>View Full Record in Web of Science</v>
      </c>
      <c r="AH6" s="1" t="s">
        <v>41</v>
      </c>
      <c r="AI6" s="1" t="str">
        <f t="shared" si="0"/>
        <v>10.1080/1354750X.2022.2064550 OR</v>
      </c>
    </row>
    <row r="7" spans="1:35" s="1" customFormat="1" ht="315" x14ac:dyDescent="0.25">
      <c r="A7" s="1">
        <v>6</v>
      </c>
      <c r="B7" s="1" t="s">
        <v>204</v>
      </c>
      <c r="C7" s="1" t="s">
        <v>205</v>
      </c>
      <c r="D7" s="1" t="s">
        <v>206</v>
      </c>
      <c r="E7" s="1" t="s">
        <v>45</v>
      </c>
      <c r="F7" s="1" t="s">
        <v>163</v>
      </c>
      <c r="G7" s="1" t="s">
        <v>207</v>
      </c>
      <c r="H7" s="1" t="s">
        <v>208</v>
      </c>
      <c r="I7" s="2" t="s">
        <v>209</v>
      </c>
      <c r="J7" s="1" t="s">
        <v>64</v>
      </c>
      <c r="K7" s="1">
        <v>16</v>
      </c>
      <c r="L7" s="1">
        <v>68</v>
      </c>
      <c r="M7" s="1">
        <v>181</v>
      </c>
      <c r="N7" s="1">
        <v>186</v>
      </c>
      <c r="O7" s="1">
        <v>2020</v>
      </c>
      <c r="P7" s="1" t="s">
        <v>210</v>
      </c>
      <c r="Q7" s="1" t="str">
        <f>HYPERLINK("http://dx.doi.org/10.4103/pm.pm_289_19","http://dx.doi.org/10.4103/pm.pm_289_19")</f>
        <v>http://dx.doi.org/10.4103/pm.pm_289_19</v>
      </c>
      <c r="R7" s="1" t="s">
        <v>39</v>
      </c>
      <c r="S7" s="1" t="s">
        <v>39</v>
      </c>
      <c r="T7" s="1" t="s">
        <v>39</v>
      </c>
      <c r="U7" s="1" t="s">
        <v>39</v>
      </c>
      <c r="V7" s="1" t="s">
        <v>39</v>
      </c>
      <c r="W7" s="1" t="s">
        <v>39</v>
      </c>
      <c r="X7" s="1" t="s">
        <v>39</v>
      </c>
      <c r="Y7" s="1" t="s">
        <v>39</v>
      </c>
      <c r="Z7" s="1" t="s">
        <v>39</v>
      </c>
      <c r="AA7" s="1" t="s">
        <v>39</v>
      </c>
      <c r="AB7" s="1" t="s">
        <v>39</v>
      </c>
      <c r="AC7" s="1" t="s">
        <v>39</v>
      </c>
      <c r="AD7" s="1" t="s">
        <v>211</v>
      </c>
      <c r="AE7" s="1" t="str">
        <f>HYPERLINK("https%3A%2F%2Fwww.webofscience.com%2Fwos%2Fwoscc%2Ffull-record%2FWOS:000567599200024","View Full Record in Web of Science")</f>
        <v>View Full Record in Web of Science</v>
      </c>
      <c r="AH7" s="1" t="s">
        <v>41</v>
      </c>
      <c r="AI7" s="1" t="str">
        <f t="shared" si="0"/>
        <v>10.4103/pm.pm_289_19 OR</v>
      </c>
    </row>
    <row r="8" spans="1:35" s="1" customFormat="1" ht="405" x14ac:dyDescent="0.25">
      <c r="A8" s="1">
        <v>7</v>
      </c>
      <c r="B8" s="1" t="s">
        <v>1050</v>
      </c>
      <c r="C8" s="1" t="s">
        <v>1051</v>
      </c>
      <c r="D8" s="1" t="s">
        <v>89</v>
      </c>
      <c r="E8" s="1" t="s">
        <v>54</v>
      </c>
      <c r="F8" s="1" t="s">
        <v>163</v>
      </c>
      <c r="G8" s="1" t="s">
        <v>1052</v>
      </c>
      <c r="H8" s="1" t="s">
        <v>1053</v>
      </c>
      <c r="I8" s="2" t="s">
        <v>1054</v>
      </c>
      <c r="J8" s="1" t="s">
        <v>99</v>
      </c>
      <c r="K8" s="1">
        <v>13</v>
      </c>
      <c r="L8" s="1">
        <v>5</v>
      </c>
      <c r="M8" s="1" t="s">
        <v>39</v>
      </c>
      <c r="N8" s="1" t="s">
        <v>39</v>
      </c>
      <c r="O8" s="1">
        <v>2023</v>
      </c>
      <c r="P8" s="1" t="s">
        <v>1055</v>
      </c>
      <c r="Q8" s="1" t="str">
        <f>HYPERLINK("http://dx.doi.org/10.3390/life13051168","http://dx.doi.org/10.3390/life13051168")</f>
        <v>http://dx.doi.org/10.3390/life13051168</v>
      </c>
      <c r="R8" s="1" t="s">
        <v>39</v>
      </c>
      <c r="S8" s="1" t="s">
        <v>39</v>
      </c>
      <c r="T8" s="1" t="s">
        <v>39</v>
      </c>
      <c r="U8" s="1" t="s">
        <v>39</v>
      </c>
      <c r="V8" s="1" t="s">
        <v>39</v>
      </c>
      <c r="W8" s="1" t="s">
        <v>39</v>
      </c>
      <c r="X8" s="1" t="s">
        <v>39</v>
      </c>
      <c r="Y8" s="1">
        <v>37240813</v>
      </c>
      <c r="Z8" s="1" t="s">
        <v>39</v>
      </c>
      <c r="AA8" s="1" t="s">
        <v>39</v>
      </c>
      <c r="AB8" s="1" t="s">
        <v>39</v>
      </c>
      <c r="AC8" s="1" t="s">
        <v>39</v>
      </c>
      <c r="AD8" s="1" t="s">
        <v>1056</v>
      </c>
      <c r="AE8" s="1" t="str">
        <f>HYPERLINK("https%3A%2F%2Fwww.webofscience.com%2Fwos%2Fwoscc%2Ffull-record%2FWOS:000997455900001","View Full Record in Web of Science")</f>
        <v>View Full Record in Web of Science</v>
      </c>
      <c r="AH8" s="1" t="s">
        <v>41</v>
      </c>
      <c r="AI8" s="1" t="str">
        <f t="shared" si="0"/>
        <v>10.3390/life13051168 OR</v>
      </c>
    </row>
    <row r="9" spans="1:35" s="1" customFormat="1" ht="270" x14ac:dyDescent="0.25">
      <c r="A9" s="1">
        <v>8</v>
      </c>
      <c r="B9" s="1" t="s">
        <v>194</v>
      </c>
      <c r="C9" s="1" t="s">
        <v>195</v>
      </c>
      <c r="D9" s="1" t="s">
        <v>196</v>
      </c>
      <c r="E9" s="1" t="s">
        <v>54</v>
      </c>
      <c r="F9" s="1" t="s">
        <v>163</v>
      </c>
      <c r="G9" s="1" t="s">
        <v>197</v>
      </c>
      <c r="H9" s="1" t="s">
        <v>198</v>
      </c>
      <c r="I9" s="2" t="s">
        <v>199</v>
      </c>
      <c r="J9" s="1" t="s">
        <v>200</v>
      </c>
      <c r="K9" s="1">
        <v>40</v>
      </c>
      <c r="L9" s="1">
        <v>18</v>
      </c>
      <c r="M9" s="1">
        <v>8155</v>
      </c>
      <c r="N9" s="1">
        <v>8168</v>
      </c>
      <c r="O9" s="1">
        <v>2022</v>
      </c>
      <c r="P9" s="1" t="s">
        <v>201</v>
      </c>
      <c r="Q9" s="1" t="str">
        <f>HYPERLINK("http://dx.doi.org/10.1080/07391102.2021.1907226","http://dx.doi.org/10.1080/07391102.2021.1907226")</f>
        <v>http://dx.doi.org/10.1080/07391102.2021.1907226</v>
      </c>
      <c r="R9" s="1" t="s">
        <v>39</v>
      </c>
      <c r="S9" s="1" t="s">
        <v>202</v>
      </c>
      <c r="T9" s="1" t="s">
        <v>39</v>
      </c>
      <c r="U9" s="1" t="s">
        <v>39</v>
      </c>
      <c r="V9" s="1" t="s">
        <v>39</v>
      </c>
      <c r="W9" s="1" t="s">
        <v>39</v>
      </c>
      <c r="X9" s="1" t="s">
        <v>39</v>
      </c>
      <c r="Y9" s="1">
        <v>33792526</v>
      </c>
      <c r="Z9" s="1" t="s">
        <v>39</v>
      </c>
      <c r="AA9" s="1" t="s">
        <v>39</v>
      </c>
      <c r="AB9" s="1" t="s">
        <v>39</v>
      </c>
      <c r="AC9" s="1" t="s">
        <v>39</v>
      </c>
      <c r="AD9" s="1" t="s">
        <v>203</v>
      </c>
      <c r="AE9" s="1" t="str">
        <f>HYPERLINK("https%3A%2F%2Fwww.webofscience.com%2Fwos%2Fwoscc%2Ffull-record%2FWOS:000635843900001","View Full Record in Web of Science")</f>
        <v>View Full Record in Web of Science</v>
      </c>
      <c r="AH9" s="1" t="s">
        <v>41</v>
      </c>
      <c r="AI9" s="1" t="str">
        <f t="shared" si="0"/>
        <v>10.1080/07391102.2021.1907226 OR</v>
      </c>
    </row>
    <row r="10" spans="1:35" s="1" customFormat="1" ht="285" x14ac:dyDescent="0.25">
      <c r="A10" s="1">
        <v>9</v>
      </c>
      <c r="B10" s="1" t="s">
        <v>160</v>
      </c>
      <c r="C10" s="1" t="s">
        <v>161</v>
      </c>
      <c r="D10" s="1" t="s">
        <v>162</v>
      </c>
      <c r="E10" s="1" t="s">
        <v>54</v>
      </c>
      <c r="F10" s="1" t="s">
        <v>163</v>
      </c>
      <c r="G10" s="1" t="s">
        <v>164</v>
      </c>
      <c r="H10" s="1" t="s">
        <v>165</v>
      </c>
      <c r="I10" s="2" t="s">
        <v>166</v>
      </c>
      <c r="J10" s="1" t="s">
        <v>142</v>
      </c>
      <c r="K10" s="1">
        <v>22</v>
      </c>
      <c r="L10" s="1">
        <v>1</v>
      </c>
      <c r="M10" s="1">
        <v>68</v>
      </c>
      <c r="N10" s="1">
        <v>75</v>
      </c>
      <c r="O10" s="1">
        <v>2023</v>
      </c>
      <c r="P10" s="1" t="s">
        <v>167</v>
      </c>
      <c r="Q10" s="1" t="str">
        <f>HYPERLINK("http://dx.doi.org/10.56042/ijtk.v22i1.33710","http://dx.doi.org/10.56042/ijtk.v22i1.33710")</f>
        <v>http://dx.doi.org/10.56042/ijtk.v22i1.33710</v>
      </c>
      <c r="R10" s="1" t="s">
        <v>39</v>
      </c>
      <c r="S10" s="1" t="s">
        <v>39</v>
      </c>
      <c r="T10" s="1" t="s">
        <v>39</v>
      </c>
      <c r="U10" s="1" t="s">
        <v>39</v>
      </c>
      <c r="V10" s="1" t="s">
        <v>39</v>
      </c>
      <c r="W10" s="1" t="s">
        <v>39</v>
      </c>
      <c r="X10" s="1" t="s">
        <v>39</v>
      </c>
      <c r="Y10" s="1" t="s">
        <v>39</v>
      </c>
      <c r="Z10" s="1" t="s">
        <v>39</v>
      </c>
      <c r="AA10" s="1" t="s">
        <v>39</v>
      </c>
      <c r="AB10" s="1" t="s">
        <v>39</v>
      </c>
      <c r="AC10" s="1" t="s">
        <v>39</v>
      </c>
      <c r="AD10" s="1" t="s">
        <v>168</v>
      </c>
      <c r="AE10" s="1" t="str">
        <f>HYPERLINK("https%3A%2F%2Fwww.webofscience.com%2Fwos%2Fwoscc%2Ffull-record%2FWOS:001022147600008","View Full Record in Web of Science")</f>
        <v>View Full Record in Web of Science</v>
      </c>
      <c r="AH10" s="1" t="s">
        <v>41</v>
      </c>
      <c r="AI10" s="1" t="str">
        <f t="shared" si="0"/>
        <v>10.56042/ijtk.v22i1.33710 OR</v>
      </c>
    </row>
    <row r="11" spans="1:35" s="1" customFormat="1" ht="240" x14ac:dyDescent="0.25">
      <c r="A11" s="1">
        <v>10</v>
      </c>
      <c r="B11" s="1" t="s">
        <v>970</v>
      </c>
      <c r="C11" s="1" t="s">
        <v>971</v>
      </c>
      <c r="D11" s="1" t="s">
        <v>972</v>
      </c>
      <c r="E11" s="1" t="s">
        <v>54</v>
      </c>
      <c r="F11" s="1" t="s">
        <v>163</v>
      </c>
      <c r="G11" s="1" t="s">
        <v>881</v>
      </c>
      <c r="H11" s="1" t="s">
        <v>973</v>
      </c>
      <c r="I11" s="1" t="s">
        <v>974</v>
      </c>
      <c r="J11" s="1" t="s">
        <v>694</v>
      </c>
      <c r="K11" s="1">
        <v>148</v>
      </c>
      <c r="L11" s="1" t="s">
        <v>39</v>
      </c>
      <c r="M11" s="1" t="s">
        <v>39</v>
      </c>
      <c r="N11" s="1" t="s">
        <v>39</v>
      </c>
      <c r="O11" s="1">
        <v>2022</v>
      </c>
      <c r="P11" s="1" t="s">
        <v>975</v>
      </c>
      <c r="Q11" s="1" t="str">
        <f>HYPERLINK("http://dx.doi.org/10.1016/j.biopha.2022.112711","http://dx.doi.org/10.1016/j.biopha.2022.112711")</f>
        <v>http://dx.doi.org/10.1016/j.biopha.2022.112711</v>
      </c>
      <c r="R11" s="1" t="s">
        <v>39</v>
      </c>
      <c r="S11" s="1" t="s">
        <v>269</v>
      </c>
      <c r="T11" s="1" t="s">
        <v>39</v>
      </c>
      <c r="U11" s="1" t="s">
        <v>39</v>
      </c>
      <c r="V11" s="1" t="s">
        <v>39</v>
      </c>
      <c r="W11" s="1" t="s">
        <v>39</v>
      </c>
      <c r="X11" s="1" t="s">
        <v>39</v>
      </c>
      <c r="Y11" s="1">
        <v>35168075</v>
      </c>
      <c r="Z11" s="1" t="s">
        <v>39</v>
      </c>
      <c r="AA11" s="1" t="s">
        <v>39</v>
      </c>
      <c r="AB11" s="1" t="s">
        <v>39</v>
      </c>
      <c r="AC11" s="1" t="s">
        <v>39</v>
      </c>
      <c r="AD11" s="1" t="s">
        <v>976</v>
      </c>
      <c r="AE11" s="1" t="str">
        <f>HYPERLINK("https%3A%2F%2Fwww.webofscience.com%2Fwos%2Fwoscc%2Ffull-record%2FWOS:000759647000001","View Full Record in Web of Science")</f>
        <v>View Full Record in Web of Science</v>
      </c>
      <c r="AH11" s="1" t="s">
        <v>41</v>
      </c>
      <c r="AI11" s="1" t="str">
        <f t="shared" si="0"/>
        <v>10.1016/j.biopha.2022.112711 OR</v>
      </c>
    </row>
    <row r="12" spans="1:35" s="1" customFormat="1" ht="360" x14ac:dyDescent="0.25">
      <c r="A12" s="1">
        <v>11</v>
      </c>
      <c r="B12" s="1" t="s">
        <v>586</v>
      </c>
      <c r="C12" s="1" t="s">
        <v>587</v>
      </c>
      <c r="D12" s="1" t="s">
        <v>588</v>
      </c>
      <c r="E12" s="1" t="s">
        <v>45</v>
      </c>
      <c r="F12" s="1" t="s">
        <v>163</v>
      </c>
      <c r="G12" s="1" t="s">
        <v>589</v>
      </c>
      <c r="H12" s="1" t="s">
        <v>590</v>
      </c>
      <c r="I12" s="2" t="s">
        <v>591</v>
      </c>
      <c r="J12" s="1" t="s">
        <v>157</v>
      </c>
      <c r="K12" s="1">
        <v>9</v>
      </c>
      <c r="L12" s="1" t="s">
        <v>39</v>
      </c>
      <c r="M12" s="1" t="s">
        <v>39</v>
      </c>
      <c r="N12" s="1" t="s">
        <v>39</v>
      </c>
      <c r="O12" s="1">
        <v>2018</v>
      </c>
      <c r="P12" s="1" t="s">
        <v>592</v>
      </c>
      <c r="Q12" s="1" t="str">
        <f>HYPERLINK("http://dx.doi.org/10.3389/fphar.2018.00992","http://dx.doi.org/10.3389/fphar.2018.00992")</f>
        <v>http://dx.doi.org/10.3389/fphar.2018.00992</v>
      </c>
      <c r="R12" s="1" t="s">
        <v>39</v>
      </c>
      <c r="S12" s="1" t="s">
        <v>39</v>
      </c>
      <c r="T12" s="1" t="s">
        <v>39</v>
      </c>
      <c r="U12" s="1" t="s">
        <v>39</v>
      </c>
      <c r="V12" s="1" t="s">
        <v>39</v>
      </c>
      <c r="W12" s="1" t="s">
        <v>39</v>
      </c>
      <c r="X12" s="1" t="s">
        <v>39</v>
      </c>
      <c r="Y12" s="1">
        <v>30233371</v>
      </c>
      <c r="Z12" s="1" t="s">
        <v>39</v>
      </c>
      <c r="AA12" s="1" t="s">
        <v>39</v>
      </c>
      <c r="AB12" s="1" t="s">
        <v>39</v>
      </c>
      <c r="AC12" s="1" t="s">
        <v>39</v>
      </c>
      <c r="AD12" s="1" t="s">
        <v>593</v>
      </c>
      <c r="AE12" s="1" t="str">
        <f>HYPERLINK("https%3A%2F%2Fwww.webofscience.com%2Fwos%2Fwoscc%2Ffull-record%2FWOS:000443440200001","View Full Record in Web of Science")</f>
        <v>View Full Record in Web of Science</v>
      </c>
      <c r="AH12" s="1" t="s">
        <v>41</v>
      </c>
      <c r="AI12" s="1" t="str">
        <f t="shared" si="0"/>
        <v>10.3389/fphar.2018.00992 OR</v>
      </c>
    </row>
    <row r="13" spans="1:35" s="1" customFormat="1" ht="375" x14ac:dyDescent="0.25">
      <c r="A13" s="1">
        <v>12</v>
      </c>
      <c r="B13" s="1" t="s">
        <v>714</v>
      </c>
      <c r="C13" s="1" t="s">
        <v>715</v>
      </c>
      <c r="D13" s="1" t="s">
        <v>716</v>
      </c>
      <c r="E13" s="1" t="s">
        <v>717</v>
      </c>
      <c r="F13" s="1" t="s">
        <v>163</v>
      </c>
      <c r="G13" s="1" t="s">
        <v>718</v>
      </c>
      <c r="H13" s="1" t="s">
        <v>719</v>
      </c>
      <c r="I13" s="2" t="s">
        <v>720</v>
      </c>
      <c r="J13" s="1" t="s">
        <v>107</v>
      </c>
      <c r="K13" s="1">
        <v>290</v>
      </c>
      <c r="L13" s="1" t="s">
        <v>39</v>
      </c>
      <c r="M13" s="1" t="s">
        <v>39</v>
      </c>
      <c r="N13" s="1" t="s">
        <v>39</v>
      </c>
      <c r="O13" s="1">
        <v>2022</v>
      </c>
      <c r="P13" s="1" t="s">
        <v>721</v>
      </c>
      <c r="Q13" s="1" t="str">
        <f>HYPERLINK("http://dx.doi.org/10.1016/j.jep.2022.115093","http://dx.doi.org/10.1016/j.jep.2022.115093")</f>
        <v>http://dx.doi.org/10.1016/j.jep.2022.115093</v>
      </c>
      <c r="R13" s="1" t="s">
        <v>39</v>
      </c>
      <c r="S13" s="1" t="s">
        <v>269</v>
      </c>
      <c r="T13" s="1" t="s">
        <v>39</v>
      </c>
      <c r="U13" s="1" t="s">
        <v>39</v>
      </c>
      <c r="V13" s="1" t="s">
        <v>39</v>
      </c>
      <c r="W13" s="1" t="s">
        <v>39</v>
      </c>
      <c r="X13" s="1" t="s">
        <v>39</v>
      </c>
      <c r="Y13" s="1">
        <v>35149129</v>
      </c>
      <c r="Z13" s="1" t="s">
        <v>39</v>
      </c>
      <c r="AA13" s="1" t="s">
        <v>39</v>
      </c>
      <c r="AB13" s="1" t="s">
        <v>39</v>
      </c>
      <c r="AC13" s="1" t="s">
        <v>39</v>
      </c>
      <c r="AD13" s="1" t="s">
        <v>722</v>
      </c>
      <c r="AE13" s="1" t="str">
        <f>HYPERLINK("https%3A%2F%2Fwww.webofscience.com%2Fwos%2Fwoscc%2Ffull-record%2FWOS:000821290700005","View Full Record in Web of Science")</f>
        <v>View Full Record in Web of Science</v>
      </c>
      <c r="AH13" s="1" t="s">
        <v>41</v>
      </c>
      <c r="AI13" s="1" t="str">
        <f t="shared" si="0"/>
        <v>10.1016/j.jep.2022.115093 OR</v>
      </c>
    </row>
    <row r="14" spans="1:35" s="1" customFormat="1" ht="315" x14ac:dyDescent="0.25">
      <c r="A14" s="1">
        <v>13</v>
      </c>
      <c r="B14" s="1" t="s">
        <v>1068</v>
      </c>
      <c r="C14" s="1" t="s">
        <v>1069</v>
      </c>
      <c r="D14" s="1" t="s">
        <v>1070</v>
      </c>
      <c r="E14" s="1" t="s">
        <v>54</v>
      </c>
      <c r="F14" s="1" t="s">
        <v>163</v>
      </c>
      <c r="G14" s="1" t="s">
        <v>1071</v>
      </c>
      <c r="H14" s="1" t="s">
        <v>1072</v>
      </c>
      <c r="I14" s="2" t="s">
        <v>1073</v>
      </c>
      <c r="J14" s="1" t="s">
        <v>107</v>
      </c>
      <c r="K14" s="1">
        <v>298</v>
      </c>
      <c r="L14" s="1" t="s">
        <v>39</v>
      </c>
      <c r="M14" s="1" t="s">
        <v>39</v>
      </c>
      <c r="N14" s="1" t="s">
        <v>39</v>
      </c>
      <c r="O14" s="1">
        <v>2022</v>
      </c>
      <c r="P14" s="1" t="s">
        <v>1074</v>
      </c>
      <c r="Q14" s="1" t="str">
        <f>HYPERLINK("http://dx.doi.org/10.1016/j.jep.2022.115306","http://dx.doi.org/10.1016/j.jep.2022.115306")</f>
        <v>http://dx.doi.org/10.1016/j.jep.2022.115306</v>
      </c>
      <c r="R14" s="1" t="s">
        <v>39</v>
      </c>
      <c r="S14" s="1" t="s">
        <v>454</v>
      </c>
      <c r="T14" s="1" t="s">
        <v>39</v>
      </c>
      <c r="U14" s="1" t="s">
        <v>39</v>
      </c>
      <c r="V14" s="1" t="s">
        <v>39</v>
      </c>
      <c r="W14" s="1" t="s">
        <v>39</v>
      </c>
      <c r="X14" s="1" t="s">
        <v>39</v>
      </c>
      <c r="Y14" s="1">
        <v>35443217</v>
      </c>
      <c r="Z14" s="1" t="s">
        <v>39</v>
      </c>
      <c r="AA14" s="1" t="s">
        <v>39</v>
      </c>
      <c r="AB14" s="1" t="s">
        <v>39</v>
      </c>
      <c r="AC14" s="1" t="s">
        <v>39</v>
      </c>
      <c r="AD14" s="1" t="s">
        <v>1075</v>
      </c>
      <c r="AE14" s="1" t="str">
        <f>HYPERLINK("https%3A%2F%2Fwww.webofscience.com%2Fwos%2Fwoscc%2Ffull-record%2FWOS:000863070500004","View Full Record in Web of Science")</f>
        <v>View Full Record in Web of Science</v>
      </c>
      <c r="AH14" s="1" t="s">
        <v>41</v>
      </c>
      <c r="AI14" s="1" t="str">
        <f t="shared" si="0"/>
        <v>10.1016/j.jep.2022.115306 OR</v>
      </c>
    </row>
    <row r="15" spans="1:35" s="1" customFormat="1" ht="409.5" x14ac:dyDescent="0.25">
      <c r="A15" s="1">
        <v>14</v>
      </c>
      <c r="B15" s="1" t="s">
        <v>280</v>
      </c>
      <c r="C15" s="1" t="s">
        <v>281</v>
      </c>
      <c r="D15" s="1" t="s">
        <v>282</v>
      </c>
      <c r="E15" s="1" t="s">
        <v>54</v>
      </c>
      <c r="F15" s="1" t="s">
        <v>163</v>
      </c>
      <c r="G15" s="1" t="s">
        <v>283</v>
      </c>
      <c r="H15" s="1" t="s">
        <v>284</v>
      </c>
      <c r="I15" s="2" t="s">
        <v>285</v>
      </c>
      <c r="J15" s="1" t="s">
        <v>107</v>
      </c>
      <c r="K15" s="1">
        <v>284</v>
      </c>
      <c r="L15" s="1" t="s">
        <v>39</v>
      </c>
      <c r="M15" s="1" t="s">
        <v>39</v>
      </c>
      <c r="N15" s="1" t="s">
        <v>39</v>
      </c>
      <c r="O15" s="1">
        <v>2022</v>
      </c>
      <c r="P15" s="1" t="s">
        <v>286</v>
      </c>
      <c r="Q15" s="1" t="str">
        <f>HYPERLINK("http://dx.doi.org/10.1016/j.jep.2021.114761","http://dx.doi.org/10.1016/j.jep.2021.114761")</f>
        <v>http://dx.doi.org/10.1016/j.jep.2021.114761</v>
      </c>
      <c r="R15" s="1" t="s">
        <v>39</v>
      </c>
      <c r="S15" s="1" t="s">
        <v>287</v>
      </c>
      <c r="T15" s="1" t="s">
        <v>39</v>
      </c>
      <c r="U15" s="1" t="s">
        <v>39</v>
      </c>
      <c r="V15" s="1" t="s">
        <v>39</v>
      </c>
      <c r="W15" s="1" t="s">
        <v>39</v>
      </c>
      <c r="X15" s="1" t="s">
        <v>39</v>
      </c>
      <c r="Y15" s="1">
        <v>34678414</v>
      </c>
      <c r="Z15" s="1" t="s">
        <v>39</v>
      </c>
      <c r="AA15" s="1" t="s">
        <v>39</v>
      </c>
      <c r="AB15" s="1" t="s">
        <v>39</v>
      </c>
      <c r="AC15" s="1" t="s">
        <v>39</v>
      </c>
      <c r="AD15" s="1" t="s">
        <v>288</v>
      </c>
      <c r="AE15" s="1" t="str">
        <f>HYPERLINK("https%3A%2F%2Fwww.webofscience.com%2Fwos%2Fwoscc%2Ffull-record%2FWOS:000718039000003","View Full Record in Web of Science")</f>
        <v>View Full Record in Web of Science</v>
      </c>
      <c r="AH15" s="1" t="s">
        <v>41</v>
      </c>
      <c r="AI15" s="1" t="str">
        <f t="shared" si="0"/>
        <v>10.1016/j.jep.2021.114761 OR</v>
      </c>
    </row>
    <row r="16" spans="1:35" s="1" customFormat="1" ht="409.5" x14ac:dyDescent="0.25">
      <c r="A16" s="1">
        <v>15</v>
      </c>
      <c r="B16" s="1" t="s">
        <v>1117</v>
      </c>
      <c r="C16" s="1" t="s">
        <v>1118</v>
      </c>
      <c r="D16" s="1" t="s">
        <v>987</v>
      </c>
      <c r="E16" s="1" t="s">
        <v>1119</v>
      </c>
      <c r="F16" s="1" t="s">
        <v>163</v>
      </c>
      <c r="G16" s="1" t="s">
        <v>1120</v>
      </c>
      <c r="H16" s="1" t="s">
        <v>1121</v>
      </c>
      <c r="I16" s="2" t="s">
        <v>1122</v>
      </c>
      <c r="J16" s="1" t="s">
        <v>107</v>
      </c>
      <c r="K16" s="1">
        <v>307</v>
      </c>
      <c r="L16" s="1" t="s">
        <v>39</v>
      </c>
      <c r="M16" s="1" t="s">
        <v>39</v>
      </c>
      <c r="N16" s="1" t="s">
        <v>39</v>
      </c>
      <c r="O16" s="1">
        <v>2023</v>
      </c>
      <c r="P16" s="1" t="s">
        <v>1123</v>
      </c>
      <c r="Q16" s="1" t="str">
        <f>HYPERLINK("http://dx.doi.org/10.1016/j.jep.2023.116263","http://dx.doi.org/10.1016/j.jep.2023.116263")</f>
        <v>http://dx.doi.org/10.1016/j.jep.2023.116263</v>
      </c>
      <c r="R16" s="1" t="s">
        <v>39</v>
      </c>
      <c r="S16" s="1" t="s">
        <v>876</v>
      </c>
      <c r="T16" s="1" t="s">
        <v>39</v>
      </c>
      <c r="U16" s="1" t="s">
        <v>39</v>
      </c>
      <c r="V16" s="1" t="s">
        <v>39</v>
      </c>
      <c r="W16" s="1" t="s">
        <v>39</v>
      </c>
      <c r="X16" s="1" t="s">
        <v>39</v>
      </c>
      <c r="Y16" s="1">
        <v>36781056</v>
      </c>
      <c r="Z16" s="1" t="s">
        <v>39</v>
      </c>
      <c r="AA16" s="1" t="s">
        <v>39</v>
      </c>
      <c r="AB16" s="1" t="s">
        <v>39</v>
      </c>
      <c r="AC16" s="1" t="s">
        <v>39</v>
      </c>
      <c r="AD16" s="1" t="s">
        <v>1124</v>
      </c>
      <c r="AE16" s="1" t="str">
        <f>HYPERLINK("https%3A%2F%2Fwww.webofscience.com%2Fwos%2Fwoscc%2Ffull-record%2FWOS:000950626600001","View Full Record in Web of Science")</f>
        <v>View Full Record in Web of Science</v>
      </c>
      <c r="AH16" s="1" t="s">
        <v>41</v>
      </c>
      <c r="AI16" s="1" t="str">
        <f t="shared" si="0"/>
        <v>10.1016/j.jep.2023.116263 OR</v>
      </c>
    </row>
    <row r="17" spans="1:35" s="1" customFormat="1" ht="409.5" x14ac:dyDescent="0.25">
      <c r="A17" s="1">
        <v>16</v>
      </c>
      <c r="B17" s="1" t="s">
        <v>760</v>
      </c>
      <c r="C17" s="1" t="s">
        <v>761</v>
      </c>
      <c r="D17" s="1" t="s">
        <v>89</v>
      </c>
      <c r="E17" s="1" t="s">
        <v>54</v>
      </c>
      <c r="F17" s="1" t="s">
        <v>163</v>
      </c>
      <c r="G17" s="1" t="s">
        <v>274</v>
      </c>
      <c r="H17" s="1" t="s">
        <v>762</v>
      </c>
      <c r="I17" s="2" t="s">
        <v>763</v>
      </c>
      <c r="J17" s="1" t="s">
        <v>107</v>
      </c>
      <c r="K17" s="1">
        <v>267</v>
      </c>
      <c r="L17" s="1" t="s">
        <v>39</v>
      </c>
      <c r="M17" s="1" t="s">
        <v>39</v>
      </c>
      <c r="N17" s="1" t="s">
        <v>39</v>
      </c>
      <c r="O17" s="1">
        <v>2021</v>
      </c>
      <c r="P17" s="1" t="s">
        <v>764</v>
      </c>
      <c r="Q17" s="1" t="str">
        <f>HYPERLINK("http://dx.doi.org/10.1016/j.jep.2020.113510","http://dx.doi.org/10.1016/j.jep.2020.113510")</f>
        <v>http://dx.doi.org/10.1016/j.jep.2020.113510</v>
      </c>
      <c r="R17" s="1" t="s">
        <v>39</v>
      </c>
      <c r="S17" s="1" t="s">
        <v>39</v>
      </c>
      <c r="T17" s="1" t="s">
        <v>39</v>
      </c>
      <c r="U17" s="1" t="s">
        <v>39</v>
      </c>
      <c r="V17" s="1" t="s">
        <v>39</v>
      </c>
      <c r="W17" s="1" t="s">
        <v>39</v>
      </c>
      <c r="X17" s="1" t="s">
        <v>39</v>
      </c>
      <c r="Y17" s="1">
        <v>33141056</v>
      </c>
      <c r="Z17" s="1" t="s">
        <v>39</v>
      </c>
      <c r="AA17" s="1" t="s">
        <v>39</v>
      </c>
      <c r="AB17" s="1" t="s">
        <v>39</v>
      </c>
      <c r="AC17" s="1" t="s">
        <v>39</v>
      </c>
      <c r="AD17" s="1" t="s">
        <v>765</v>
      </c>
      <c r="AE17" s="1" t="str">
        <f>HYPERLINK("https%3A%2F%2Fwww.webofscience.com%2Fwos%2Fwoscc%2Ffull-record%2FWOS:000606372400001","View Full Record in Web of Science")</f>
        <v>View Full Record in Web of Science</v>
      </c>
      <c r="AH17" s="1" t="s">
        <v>41</v>
      </c>
      <c r="AI17" s="1" t="str">
        <f t="shared" si="0"/>
        <v>10.1016/j.jep.2020.113510 OR</v>
      </c>
    </row>
    <row r="18" spans="1:35" s="1" customFormat="1" ht="409.5" x14ac:dyDescent="0.25">
      <c r="A18" s="1">
        <v>17</v>
      </c>
      <c r="B18" s="1" t="s">
        <v>319</v>
      </c>
      <c r="C18" s="1" t="s">
        <v>320</v>
      </c>
      <c r="D18" s="1" t="s">
        <v>321</v>
      </c>
      <c r="E18" s="1" t="s">
        <v>54</v>
      </c>
      <c r="F18" s="1" t="s">
        <v>163</v>
      </c>
      <c r="G18" s="1" t="s">
        <v>322</v>
      </c>
      <c r="H18" s="1" t="s">
        <v>323</v>
      </c>
      <c r="I18" s="2" t="s">
        <v>324</v>
      </c>
      <c r="J18" s="1" t="s">
        <v>107</v>
      </c>
      <c r="K18" s="1">
        <v>278</v>
      </c>
      <c r="L18" s="1" t="s">
        <v>39</v>
      </c>
      <c r="M18" s="1" t="s">
        <v>39</v>
      </c>
      <c r="N18" s="1" t="s">
        <v>39</v>
      </c>
      <c r="O18" s="1">
        <v>2021</v>
      </c>
      <c r="P18" s="1" t="s">
        <v>325</v>
      </c>
      <c r="Q18" s="1" t="str">
        <f>HYPERLINK("http://dx.doi.org/10.1016/j.jep.2021.114296","http://dx.doi.org/10.1016/j.jep.2021.114296")</f>
        <v>http://dx.doi.org/10.1016/j.jep.2021.114296</v>
      </c>
      <c r="R18" s="1" t="s">
        <v>39</v>
      </c>
      <c r="S18" s="1" t="s">
        <v>326</v>
      </c>
      <c r="T18" s="1" t="s">
        <v>39</v>
      </c>
      <c r="U18" s="1" t="s">
        <v>39</v>
      </c>
      <c r="V18" s="1" t="s">
        <v>39</v>
      </c>
      <c r="W18" s="1" t="s">
        <v>39</v>
      </c>
      <c r="X18" s="1" t="s">
        <v>39</v>
      </c>
      <c r="Y18" s="1">
        <v>34090907</v>
      </c>
      <c r="Z18" s="1" t="s">
        <v>39</v>
      </c>
      <c r="AA18" s="1" t="s">
        <v>39</v>
      </c>
      <c r="AB18" s="1" t="s">
        <v>39</v>
      </c>
      <c r="AC18" s="1" t="s">
        <v>39</v>
      </c>
      <c r="AD18" s="1" t="s">
        <v>327</v>
      </c>
      <c r="AE18" s="1" t="str">
        <f>HYPERLINK("https%3A%2F%2Fwww.webofscience.com%2Fwos%2Fwoscc%2Ffull-record%2FWOS:000713286400006","View Full Record in Web of Science")</f>
        <v>View Full Record in Web of Science</v>
      </c>
      <c r="AH18" s="1" t="s">
        <v>41</v>
      </c>
      <c r="AI18" s="1" t="str">
        <f t="shared" si="0"/>
        <v>10.1016/j.jep.2021.114296 OR</v>
      </c>
    </row>
    <row r="19" spans="1:35" s="1" customFormat="1" ht="285" x14ac:dyDescent="0.25">
      <c r="A19" s="1">
        <v>18</v>
      </c>
      <c r="B19" s="1" t="s">
        <v>878</v>
      </c>
      <c r="C19" s="1" t="s">
        <v>879</v>
      </c>
      <c r="D19" s="1" t="s">
        <v>880</v>
      </c>
      <c r="E19" s="1" t="s">
        <v>54</v>
      </c>
      <c r="F19" s="1" t="s">
        <v>163</v>
      </c>
      <c r="G19" s="1" t="s">
        <v>881</v>
      </c>
      <c r="H19" s="1" t="s">
        <v>882</v>
      </c>
      <c r="I19" s="1" t="s">
        <v>874</v>
      </c>
      <c r="J19" s="1" t="s">
        <v>142</v>
      </c>
      <c r="K19" s="1">
        <v>20</v>
      </c>
      <c r="L19" s="1">
        <v>4</v>
      </c>
      <c r="M19" s="1">
        <v>951</v>
      </c>
      <c r="N19" s="1">
        <v>955</v>
      </c>
      <c r="O19" s="1">
        <v>2021</v>
      </c>
      <c r="P19" s="1" t="s">
        <v>39</v>
      </c>
      <c r="Q19" s="1" t="s">
        <v>39</v>
      </c>
      <c r="R19" s="1" t="s">
        <v>39</v>
      </c>
      <c r="S19" s="1" t="s">
        <v>39</v>
      </c>
      <c r="T19" s="1" t="s">
        <v>39</v>
      </c>
      <c r="U19" s="1" t="s">
        <v>39</v>
      </c>
      <c r="V19" s="1" t="s">
        <v>39</v>
      </c>
      <c r="W19" s="1" t="s">
        <v>39</v>
      </c>
      <c r="X19" s="1" t="s">
        <v>39</v>
      </c>
      <c r="Y19" s="1" t="s">
        <v>39</v>
      </c>
      <c r="Z19" s="1" t="s">
        <v>39</v>
      </c>
      <c r="AA19" s="1" t="s">
        <v>39</v>
      </c>
      <c r="AB19" s="1" t="s">
        <v>39</v>
      </c>
      <c r="AC19" s="1" t="s">
        <v>39</v>
      </c>
      <c r="AD19" s="1" t="s">
        <v>883</v>
      </c>
      <c r="AE19" s="1" t="str">
        <f>HYPERLINK("https%3A%2F%2Fwww.webofscience.com%2Fwos%2Fwoscc%2Ffull-record%2FWOS:000719112300010","View Full Record in Web of Science")</f>
        <v>View Full Record in Web of Science</v>
      </c>
      <c r="AH19" s="1" t="s">
        <v>41</v>
      </c>
      <c r="AI19" s="1" t="str">
        <f t="shared" si="0"/>
        <v xml:space="preserve"> OR</v>
      </c>
    </row>
    <row r="20" spans="1:35" s="1" customFormat="1" ht="360" x14ac:dyDescent="0.25">
      <c r="A20" s="1">
        <v>19</v>
      </c>
      <c r="B20" s="1" t="s">
        <v>1171</v>
      </c>
      <c r="C20" s="1" t="s">
        <v>1172</v>
      </c>
      <c r="D20" s="1" t="s">
        <v>1173</v>
      </c>
      <c r="E20" s="1" t="s">
        <v>54</v>
      </c>
      <c r="F20" s="1" t="s">
        <v>163</v>
      </c>
      <c r="G20" s="1" t="s">
        <v>1174</v>
      </c>
      <c r="H20" s="1" t="s">
        <v>1175</v>
      </c>
      <c r="I20" s="2" t="s">
        <v>1176</v>
      </c>
      <c r="J20" s="1" t="s">
        <v>1177</v>
      </c>
      <c r="K20" s="1">
        <v>37</v>
      </c>
      <c r="L20" s="1">
        <v>5</v>
      </c>
      <c r="M20" s="1">
        <v>780</v>
      </c>
      <c r="N20" s="1">
        <v>795</v>
      </c>
      <c r="O20" s="1">
        <v>2019</v>
      </c>
      <c r="P20" s="1" t="s">
        <v>1178</v>
      </c>
      <c r="Q20" s="1" t="str">
        <f>HYPERLINK("http://dx.doi.org/10.1007/s00774-018-0983-3","http://dx.doi.org/10.1007/s00774-018-0983-3")</f>
        <v>http://dx.doi.org/10.1007/s00774-018-0983-3</v>
      </c>
      <c r="R20" s="1" t="s">
        <v>39</v>
      </c>
      <c r="S20" s="1" t="s">
        <v>39</v>
      </c>
      <c r="T20" s="1" t="s">
        <v>39</v>
      </c>
      <c r="U20" s="1" t="s">
        <v>39</v>
      </c>
      <c r="V20" s="1" t="s">
        <v>39</v>
      </c>
      <c r="W20" s="1" t="s">
        <v>39</v>
      </c>
      <c r="X20" s="1" t="s">
        <v>39</v>
      </c>
      <c r="Y20" s="1">
        <v>30756174</v>
      </c>
      <c r="Z20" s="1" t="s">
        <v>39</v>
      </c>
      <c r="AA20" s="1" t="s">
        <v>39</v>
      </c>
      <c r="AB20" s="1" t="s">
        <v>39</v>
      </c>
      <c r="AC20" s="1" t="s">
        <v>39</v>
      </c>
      <c r="AD20" s="1" t="s">
        <v>1179</v>
      </c>
      <c r="AE20" s="1" t="str">
        <f>HYPERLINK("https%3A%2F%2Fwww.webofscience.com%2Fwos%2Fwoscc%2Ffull-record%2FWOS:000482909800004","View Full Record in Web of Science")</f>
        <v>View Full Record in Web of Science</v>
      </c>
      <c r="AH20" s="1" t="s">
        <v>41</v>
      </c>
      <c r="AI20" s="1" t="str">
        <f t="shared" si="0"/>
        <v>10.1007/s00774-018-0983-3 OR</v>
      </c>
    </row>
    <row r="21" spans="1:35" s="1" customFormat="1" ht="315" x14ac:dyDescent="0.25">
      <c r="A21" s="1">
        <v>20</v>
      </c>
      <c r="B21" s="1" t="s">
        <v>681</v>
      </c>
      <c r="C21" s="1" t="s">
        <v>682</v>
      </c>
      <c r="D21" s="1" t="s">
        <v>89</v>
      </c>
      <c r="E21" s="1" t="s">
        <v>54</v>
      </c>
      <c r="F21" s="1" t="s">
        <v>163</v>
      </c>
      <c r="G21" s="1" t="s">
        <v>683</v>
      </c>
      <c r="H21" s="1" t="s">
        <v>684</v>
      </c>
      <c r="I21" s="2" t="s">
        <v>685</v>
      </c>
      <c r="J21" s="1" t="s">
        <v>686</v>
      </c>
      <c r="K21" s="1">
        <v>10</v>
      </c>
      <c r="L21" s="1">
        <v>2</v>
      </c>
      <c r="M21" s="1" t="s">
        <v>39</v>
      </c>
      <c r="N21" s="1" t="s">
        <v>39</v>
      </c>
      <c r="O21" s="1">
        <v>2020</v>
      </c>
      <c r="P21" s="1" t="s">
        <v>687</v>
      </c>
      <c r="Q21" s="1" t="str">
        <f>HYPERLINK("http://dx.doi.org/10.1007/s13205-019-2043-7","http://dx.doi.org/10.1007/s13205-019-2043-7")</f>
        <v>http://dx.doi.org/10.1007/s13205-019-2043-7</v>
      </c>
      <c r="R21" s="1" t="s">
        <v>39</v>
      </c>
      <c r="S21" s="1" t="s">
        <v>39</v>
      </c>
      <c r="T21" s="1" t="s">
        <v>39</v>
      </c>
      <c r="U21" s="1" t="s">
        <v>39</v>
      </c>
      <c r="V21" s="1" t="s">
        <v>39</v>
      </c>
      <c r="W21" s="1" t="s">
        <v>39</v>
      </c>
      <c r="X21" s="1" t="s">
        <v>39</v>
      </c>
      <c r="Y21" s="1">
        <v>32015952</v>
      </c>
      <c r="Z21" s="1" t="s">
        <v>39</v>
      </c>
      <c r="AA21" s="1" t="s">
        <v>39</v>
      </c>
      <c r="AB21" s="1" t="s">
        <v>39</v>
      </c>
      <c r="AC21" s="1" t="s">
        <v>39</v>
      </c>
      <c r="AD21" s="1" t="s">
        <v>688</v>
      </c>
      <c r="AE21" s="1" t="str">
        <f>HYPERLINK("https%3A%2F%2Fwww.webofscience.com%2Fwos%2Fwoscc%2Ffull-record%2FWOS:000514450600002","View Full Record in Web of Science")</f>
        <v>View Full Record in Web of Science</v>
      </c>
      <c r="AH21" s="1" t="s">
        <v>41</v>
      </c>
      <c r="AI21" s="1" t="str">
        <f t="shared" si="0"/>
        <v>10.1007/s13205-019-2043-7 OR</v>
      </c>
    </row>
    <row r="22" spans="1:35" s="1" customFormat="1" ht="255" x14ac:dyDescent="0.25">
      <c r="A22" s="1">
        <v>21</v>
      </c>
      <c r="B22" s="1" t="s">
        <v>1109</v>
      </c>
      <c r="C22" s="1" t="s">
        <v>1110</v>
      </c>
      <c r="D22" s="1" t="s">
        <v>1111</v>
      </c>
      <c r="E22" s="1" t="s">
        <v>45</v>
      </c>
      <c r="F22" s="1" t="s">
        <v>163</v>
      </c>
      <c r="G22" s="1" t="s">
        <v>1112</v>
      </c>
      <c r="H22" s="1" t="s">
        <v>1113</v>
      </c>
      <c r="I22" s="2" t="s">
        <v>1114</v>
      </c>
      <c r="J22" s="1" t="s">
        <v>157</v>
      </c>
      <c r="K22" s="1">
        <v>13</v>
      </c>
      <c r="L22" s="1" t="s">
        <v>39</v>
      </c>
      <c r="M22" s="1" t="s">
        <v>39</v>
      </c>
      <c r="N22" s="1" t="s">
        <v>39</v>
      </c>
      <c r="O22" s="1">
        <v>2022</v>
      </c>
      <c r="P22" s="1" t="s">
        <v>1115</v>
      </c>
      <c r="Q22" s="1" t="str">
        <f>HYPERLINK("http://dx.doi.org/10.3389/fphar.2022.852065","http://dx.doi.org/10.3389/fphar.2022.852065")</f>
        <v>http://dx.doi.org/10.3389/fphar.2022.852065</v>
      </c>
      <c r="R22" s="1" t="s">
        <v>39</v>
      </c>
      <c r="S22" s="1" t="s">
        <v>39</v>
      </c>
      <c r="T22" s="1" t="s">
        <v>39</v>
      </c>
      <c r="U22" s="1" t="s">
        <v>39</v>
      </c>
      <c r="V22" s="1" t="s">
        <v>39</v>
      </c>
      <c r="W22" s="1" t="s">
        <v>39</v>
      </c>
      <c r="X22" s="1" t="s">
        <v>39</v>
      </c>
      <c r="Y22" s="1">
        <v>35444547</v>
      </c>
      <c r="Z22" s="1" t="s">
        <v>39</v>
      </c>
      <c r="AA22" s="1" t="s">
        <v>39</v>
      </c>
      <c r="AB22" s="1" t="s">
        <v>39</v>
      </c>
      <c r="AC22" s="1" t="s">
        <v>39</v>
      </c>
      <c r="AD22" s="1" t="s">
        <v>1116</v>
      </c>
      <c r="AE22" s="1" t="str">
        <f>HYPERLINK("https%3A%2F%2Fwww.webofscience.com%2Fwos%2Fwoscc%2Ffull-record%2FWOS:000790504900001","View Full Record in Web of Science")</f>
        <v>View Full Record in Web of Science</v>
      </c>
      <c r="AH22" s="1" t="s">
        <v>41</v>
      </c>
      <c r="AI22" s="1" t="str">
        <f t="shared" si="0"/>
        <v>10.3389/fphar.2022.852065 OR</v>
      </c>
    </row>
    <row r="23" spans="1:35" s="1" customFormat="1" ht="315" x14ac:dyDescent="0.25">
      <c r="A23" s="1">
        <v>22</v>
      </c>
      <c r="B23" s="1" t="s">
        <v>851</v>
      </c>
      <c r="C23" s="1" t="s">
        <v>852</v>
      </c>
      <c r="D23" s="1" t="s">
        <v>853</v>
      </c>
      <c r="E23" s="1" t="s">
        <v>45</v>
      </c>
      <c r="F23" s="1" t="s">
        <v>163</v>
      </c>
      <c r="G23" s="1" t="s">
        <v>854</v>
      </c>
      <c r="H23" s="1" t="s">
        <v>855</v>
      </c>
      <c r="I23" s="2" t="s">
        <v>856</v>
      </c>
      <c r="J23" s="1" t="s">
        <v>64</v>
      </c>
      <c r="K23" s="1">
        <v>14</v>
      </c>
      <c r="L23" s="1">
        <v>55</v>
      </c>
      <c r="M23" s="1" t="s">
        <v>857</v>
      </c>
      <c r="N23" s="1" t="s">
        <v>858</v>
      </c>
      <c r="O23" s="1">
        <v>2018</v>
      </c>
      <c r="P23" s="1" t="s">
        <v>859</v>
      </c>
      <c r="Q23" s="1" t="str">
        <f>HYPERLINK("http://dx.doi.org/10.4103/pm.pm_324_17","http://dx.doi.org/10.4103/pm.pm_324_17")</f>
        <v>http://dx.doi.org/10.4103/pm.pm_324_17</v>
      </c>
      <c r="R23" s="1" t="s">
        <v>39</v>
      </c>
      <c r="S23" s="1" t="s">
        <v>39</v>
      </c>
      <c r="T23" s="1" t="s">
        <v>39</v>
      </c>
      <c r="U23" s="1" t="s">
        <v>39</v>
      </c>
      <c r="V23" s="1" t="s">
        <v>39</v>
      </c>
      <c r="W23" s="1" t="s">
        <v>39</v>
      </c>
      <c r="X23" s="1" t="s">
        <v>39</v>
      </c>
      <c r="Y23" s="1" t="s">
        <v>39</v>
      </c>
      <c r="Z23" s="1" t="s">
        <v>39</v>
      </c>
      <c r="AA23" s="1" t="s">
        <v>39</v>
      </c>
      <c r="AB23" s="1" t="s">
        <v>39</v>
      </c>
      <c r="AC23" s="1" t="s">
        <v>39</v>
      </c>
      <c r="AD23" s="1" t="s">
        <v>860</v>
      </c>
      <c r="AE23" s="1" t="str">
        <f>HYPERLINK("https%3A%2F%2Fwww.webofscience.com%2Fwos%2Fwoscc%2Ffull-record%2FWOS:000442782500003","View Full Record in Web of Science")</f>
        <v>View Full Record in Web of Science</v>
      </c>
      <c r="AH23" s="1" t="s">
        <v>41</v>
      </c>
      <c r="AI23" s="1" t="str">
        <f t="shared" si="0"/>
        <v>10.4103/pm.pm_324_17 OR</v>
      </c>
    </row>
    <row r="24" spans="1:35" s="1" customFormat="1" ht="270" x14ac:dyDescent="0.25">
      <c r="A24" s="1">
        <v>23</v>
      </c>
      <c r="B24" s="1" t="s">
        <v>1164</v>
      </c>
      <c r="C24" s="1" t="s">
        <v>1165</v>
      </c>
      <c r="D24" s="1" t="s">
        <v>196</v>
      </c>
      <c r="E24" s="1" t="s">
        <v>45</v>
      </c>
      <c r="F24" s="1" t="s">
        <v>163</v>
      </c>
      <c r="G24" s="1" t="s">
        <v>1166</v>
      </c>
      <c r="H24" s="1" t="s">
        <v>1167</v>
      </c>
      <c r="I24" s="2" t="s">
        <v>1168</v>
      </c>
      <c r="J24" s="1" t="s">
        <v>1098</v>
      </c>
      <c r="K24" s="1">
        <v>9</v>
      </c>
      <c r="L24" s="1" t="s">
        <v>39</v>
      </c>
      <c r="M24" s="1" t="s">
        <v>39</v>
      </c>
      <c r="N24" s="1" t="s">
        <v>39</v>
      </c>
      <c r="O24" s="1">
        <v>2019</v>
      </c>
      <c r="P24" s="1" t="s">
        <v>1169</v>
      </c>
      <c r="Q24" s="1" t="str">
        <f>HYPERLINK("http://dx.doi.org/10.1038/s41598-019-44485-9","http://dx.doi.org/10.1038/s41598-019-44485-9")</f>
        <v>http://dx.doi.org/10.1038/s41598-019-44485-9</v>
      </c>
      <c r="R24" s="1" t="s">
        <v>39</v>
      </c>
      <c r="S24" s="1" t="s">
        <v>39</v>
      </c>
      <c r="T24" s="1" t="s">
        <v>39</v>
      </c>
      <c r="U24" s="1" t="s">
        <v>39</v>
      </c>
      <c r="V24" s="1" t="s">
        <v>39</v>
      </c>
      <c r="W24" s="1" t="s">
        <v>39</v>
      </c>
      <c r="X24" s="1" t="s">
        <v>39</v>
      </c>
      <c r="Y24" s="1">
        <v>31142786</v>
      </c>
      <c r="Z24" s="1" t="s">
        <v>39</v>
      </c>
      <c r="AA24" s="1" t="s">
        <v>39</v>
      </c>
      <c r="AB24" s="1" t="s">
        <v>39</v>
      </c>
      <c r="AC24" s="1" t="s">
        <v>39</v>
      </c>
      <c r="AD24" s="1" t="s">
        <v>1170</v>
      </c>
      <c r="AE24" s="1" t="str">
        <f>HYPERLINK("https%3A%2F%2Fwww.webofscience.com%2Fwos%2Fwoscc%2Ffull-record%2FWOS:000469318500013","View Full Record in Web of Science")</f>
        <v>View Full Record in Web of Science</v>
      </c>
      <c r="AH24" s="1" t="s">
        <v>41</v>
      </c>
      <c r="AI24" s="1" t="str">
        <f t="shared" si="0"/>
        <v>10.1038/s41598-019-44485-9 OR</v>
      </c>
    </row>
    <row r="25" spans="1:35" s="1" customFormat="1" ht="255" x14ac:dyDescent="0.25">
      <c r="A25" s="1">
        <v>24</v>
      </c>
      <c r="B25" s="1" t="s">
        <v>420</v>
      </c>
      <c r="C25" s="1" t="s">
        <v>421</v>
      </c>
      <c r="D25" s="1" t="s">
        <v>422</v>
      </c>
      <c r="F25" s="1" t="s">
        <v>163</v>
      </c>
      <c r="G25" s="1" t="s">
        <v>423</v>
      </c>
      <c r="H25" s="1" t="s">
        <v>424</v>
      </c>
      <c r="I25" s="1" t="s">
        <v>425</v>
      </c>
      <c r="J25" s="1" t="s">
        <v>426</v>
      </c>
      <c r="K25" s="1">
        <v>13</v>
      </c>
      <c r="L25" s="1">
        <v>4</v>
      </c>
      <c r="M25" s="1">
        <v>10811</v>
      </c>
      <c r="N25" s="1">
        <v>10826</v>
      </c>
      <c r="O25" s="1">
        <v>2022</v>
      </c>
      <c r="P25" s="1" t="s">
        <v>427</v>
      </c>
      <c r="Q25" s="1" t="str">
        <f>HYPERLINK("http://dx.doi.org/10.1080/21655979.2022.2065789","http://dx.doi.org/10.1080/21655979.2022.2065789")</f>
        <v>http://dx.doi.org/10.1080/21655979.2022.2065789</v>
      </c>
      <c r="R25" s="1" t="s">
        <v>39</v>
      </c>
      <c r="S25" s="1" t="s">
        <v>39</v>
      </c>
      <c r="T25" s="1" t="s">
        <v>39</v>
      </c>
      <c r="U25" s="1" t="s">
        <v>39</v>
      </c>
      <c r="V25" s="1" t="s">
        <v>39</v>
      </c>
      <c r="W25" s="1" t="s">
        <v>39</v>
      </c>
      <c r="X25" s="1" t="s">
        <v>39</v>
      </c>
      <c r="Y25" s="1">
        <v>35485140</v>
      </c>
      <c r="Z25" s="1" t="s">
        <v>39</v>
      </c>
      <c r="AA25" s="1" t="s">
        <v>39</v>
      </c>
      <c r="AB25" s="1" t="s">
        <v>39</v>
      </c>
      <c r="AC25" s="1" t="s">
        <v>39</v>
      </c>
      <c r="AD25" s="1" t="s">
        <v>428</v>
      </c>
      <c r="AE25" s="1" t="str">
        <f>HYPERLINK("https%3A%2F%2Fwww.webofscience.com%2Fwos%2Fwoscc%2Ffull-record%2FWOS:000789336600001","View Full Record in Web of Science")</f>
        <v>View Full Record in Web of Science</v>
      </c>
      <c r="AH25" s="1" t="s">
        <v>41</v>
      </c>
      <c r="AI25" s="1" t="str">
        <f t="shared" si="0"/>
        <v>10.1080/21655979.2022.2065789 OR</v>
      </c>
    </row>
    <row r="26" spans="1:35" s="1" customFormat="1" ht="285" x14ac:dyDescent="0.25">
      <c r="A26" s="1">
        <v>25</v>
      </c>
      <c r="B26" s="1" t="s">
        <v>619</v>
      </c>
      <c r="C26" s="1" t="s">
        <v>620</v>
      </c>
      <c r="D26" s="1" t="s">
        <v>621</v>
      </c>
      <c r="E26" s="1" t="s">
        <v>54</v>
      </c>
      <c r="F26" s="1" t="s">
        <v>163</v>
      </c>
      <c r="G26" s="1" t="s">
        <v>622</v>
      </c>
      <c r="H26" s="1" t="s">
        <v>623</v>
      </c>
      <c r="I26" s="2" t="s">
        <v>624</v>
      </c>
      <c r="J26" s="1" t="s">
        <v>625</v>
      </c>
      <c r="K26" s="1">
        <v>37</v>
      </c>
      <c r="L26" s="1">
        <v>4</v>
      </c>
      <c r="M26" s="1">
        <v>273</v>
      </c>
      <c r="N26" s="1">
        <v>289</v>
      </c>
      <c r="O26" s="1">
        <v>2018</v>
      </c>
      <c r="P26" s="1" t="s">
        <v>626</v>
      </c>
      <c r="Q26" s="1" t="str">
        <f>HYPERLINK("http://dx.doi.org/10.1615/JEnvironPatholToxicolOncol.2018026923","http://dx.doi.org/10.1615/JEnvironPatholToxicolOncol.2018026923")</f>
        <v>http://dx.doi.org/10.1615/JEnvironPatholToxicolOncol.2018026923</v>
      </c>
      <c r="R26" s="1" t="s">
        <v>39</v>
      </c>
      <c r="S26" s="1" t="s">
        <v>39</v>
      </c>
      <c r="T26" s="1" t="s">
        <v>39</v>
      </c>
      <c r="U26" s="1" t="s">
        <v>39</v>
      </c>
      <c r="V26" s="1" t="s">
        <v>39</v>
      </c>
      <c r="W26" s="1" t="s">
        <v>39</v>
      </c>
      <c r="X26" s="1" t="s">
        <v>39</v>
      </c>
      <c r="Y26" s="1">
        <v>30806235</v>
      </c>
      <c r="Z26" s="1" t="s">
        <v>39</v>
      </c>
      <c r="AA26" s="1" t="s">
        <v>39</v>
      </c>
      <c r="AB26" s="1" t="s">
        <v>39</v>
      </c>
      <c r="AC26" s="1" t="s">
        <v>39</v>
      </c>
      <c r="AD26" s="1" t="s">
        <v>627</v>
      </c>
      <c r="AE26" s="1" t="str">
        <f>HYPERLINK("https%3A%2F%2Fwww.webofscience.com%2Fwos%2Fwoscc%2Ffull-record%2FWOS:000447381600001","View Full Record in Web of Science")</f>
        <v>View Full Record in Web of Science</v>
      </c>
      <c r="AH26" s="1" t="s">
        <v>41</v>
      </c>
      <c r="AI26" s="1" t="str">
        <f t="shared" si="0"/>
        <v>10.1615/JEnvironPatholToxicolOncol.2018026923 OR</v>
      </c>
    </row>
    <row r="27" spans="1:35" s="1" customFormat="1" ht="255" x14ac:dyDescent="0.25">
      <c r="A27" s="1">
        <v>26</v>
      </c>
      <c r="B27" s="1" t="s">
        <v>390</v>
      </c>
      <c r="C27" s="1" t="s">
        <v>391</v>
      </c>
      <c r="D27" s="1" t="s">
        <v>392</v>
      </c>
      <c r="E27" s="1" t="s">
        <v>393</v>
      </c>
      <c r="F27" s="1" t="s">
        <v>394</v>
      </c>
      <c r="H27" s="1" t="s">
        <v>395</v>
      </c>
      <c r="I27" s="1" t="s">
        <v>396</v>
      </c>
      <c r="J27" s="1" t="s">
        <v>397</v>
      </c>
      <c r="K27" s="1">
        <v>45</v>
      </c>
      <c r="L27" s="1">
        <v>1</v>
      </c>
      <c r="M27" s="1">
        <v>398</v>
      </c>
      <c r="N27" s="1">
        <v>406</v>
      </c>
      <c r="O27" s="1">
        <v>2022</v>
      </c>
      <c r="P27" s="1" t="s">
        <v>398</v>
      </c>
      <c r="Q27" s="1" t="str">
        <f>HYPERLINK("http://dx.doi.org/10.1080/01480545.2019.1708094","http://dx.doi.org/10.1080/01480545.2019.1708094")</f>
        <v>http://dx.doi.org/10.1080/01480545.2019.1708094</v>
      </c>
      <c r="R27" s="1" t="s">
        <v>39</v>
      </c>
      <c r="S27" s="1" t="s">
        <v>399</v>
      </c>
      <c r="T27" s="1" t="s">
        <v>39</v>
      </c>
      <c r="U27" s="1" t="s">
        <v>39</v>
      </c>
      <c r="V27" s="1" t="s">
        <v>39</v>
      </c>
      <c r="W27" s="1" t="s">
        <v>39</v>
      </c>
      <c r="X27" s="1" t="s">
        <v>39</v>
      </c>
      <c r="Y27" s="1">
        <v>31902256</v>
      </c>
      <c r="Z27" s="1" t="s">
        <v>39</v>
      </c>
      <c r="AA27" s="1" t="s">
        <v>39</v>
      </c>
      <c r="AB27" s="1" t="s">
        <v>39</v>
      </c>
      <c r="AC27" s="1" t="s">
        <v>39</v>
      </c>
      <c r="AD27" s="1" t="s">
        <v>400</v>
      </c>
      <c r="AE27" s="1" t="str">
        <f>HYPERLINK("https%3A%2F%2Fwww.webofscience.com%2Fwos%2Fwoscc%2Ffull-record%2FWOS:000505649600001","View Full Record in Web of Science")</f>
        <v>View Full Record in Web of Science</v>
      </c>
      <c r="AH27" s="1" t="s">
        <v>41</v>
      </c>
      <c r="AI27" s="1" t="str">
        <f t="shared" si="0"/>
        <v>10.1080/01480545.2019.1708094 OR</v>
      </c>
    </row>
    <row r="28" spans="1:35" s="1" customFormat="1" ht="390" x14ac:dyDescent="0.25">
      <c r="A28" s="1">
        <v>27</v>
      </c>
      <c r="B28" s="1" t="s">
        <v>289</v>
      </c>
      <c r="C28" s="1" t="s">
        <v>290</v>
      </c>
      <c r="D28" s="1" t="s">
        <v>291</v>
      </c>
      <c r="E28" s="1" t="s">
        <v>45</v>
      </c>
      <c r="F28" s="1" t="s">
        <v>292</v>
      </c>
      <c r="G28" s="1" t="s">
        <v>293</v>
      </c>
      <c r="H28" s="1" t="s">
        <v>294</v>
      </c>
      <c r="I28" s="2" t="s">
        <v>295</v>
      </c>
      <c r="J28" s="1" t="s">
        <v>296</v>
      </c>
      <c r="K28" s="1">
        <v>71</v>
      </c>
      <c r="L28" s="1" t="s">
        <v>39</v>
      </c>
      <c r="M28" s="1" t="s">
        <v>39</v>
      </c>
      <c r="N28" s="1" t="s">
        <v>39</v>
      </c>
      <c r="O28" s="1">
        <v>2023</v>
      </c>
      <c r="P28" s="1" t="s">
        <v>297</v>
      </c>
      <c r="Q28" s="1" t="str">
        <f>HYPERLINK("http://dx.doi.org/10.1016/j.algal.2023.103027","http://dx.doi.org/10.1016/j.algal.2023.103027")</f>
        <v>http://dx.doi.org/10.1016/j.algal.2023.103027</v>
      </c>
      <c r="R28" s="1" t="s">
        <v>39</v>
      </c>
      <c r="S28" s="1" t="s">
        <v>298</v>
      </c>
      <c r="T28" s="1" t="s">
        <v>39</v>
      </c>
      <c r="U28" s="1" t="s">
        <v>39</v>
      </c>
      <c r="V28" s="1" t="s">
        <v>39</v>
      </c>
      <c r="W28" s="1" t="s">
        <v>39</v>
      </c>
      <c r="X28" s="1" t="s">
        <v>39</v>
      </c>
      <c r="Y28" s="1" t="s">
        <v>39</v>
      </c>
      <c r="Z28" s="1" t="s">
        <v>39</v>
      </c>
      <c r="AA28" s="1" t="s">
        <v>39</v>
      </c>
      <c r="AB28" s="1" t="s">
        <v>39</v>
      </c>
      <c r="AC28" s="1" t="s">
        <v>39</v>
      </c>
      <c r="AD28" s="1" t="s">
        <v>299</v>
      </c>
      <c r="AE28" s="1" t="str">
        <f>HYPERLINK("https%3A%2F%2Fwww.webofscience.com%2Fwos%2Fwoscc%2Ffull-record%2FWOS:000953238000001","View Full Record in Web of Science")</f>
        <v>View Full Record in Web of Science</v>
      </c>
      <c r="AH28" s="1" t="s">
        <v>41</v>
      </c>
      <c r="AI28" s="1" t="str">
        <f t="shared" si="0"/>
        <v>10.1016/j.algal.2023.103027 OR</v>
      </c>
    </row>
    <row r="29" spans="1:35" s="3" customFormat="1" ht="255" x14ac:dyDescent="0.25">
      <c r="A29" s="1">
        <v>28</v>
      </c>
      <c r="B29" s="1" t="s">
        <v>782</v>
      </c>
      <c r="C29" s="1" t="s">
        <v>783</v>
      </c>
      <c r="D29" s="1" t="s">
        <v>784</v>
      </c>
      <c r="E29" s="1" t="s">
        <v>45</v>
      </c>
      <c r="F29" s="1" t="s">
        <v>355</v>
      </c>
      <c r="G29" s="1" t="s">
        <v>785</v>
      </c>
      <c r="H29" s="1" t="s">
        <v>786</v>
      </c>
      <c r="I29" s="2" t="s">
        <v>787</v>
      </c>
      <c r="J29" s="1" t="s">
        <v>788</v>
      </c>
      <c r="K29" s="1">
        <v>64</v>
      </c>
      <c r="L29" s="1" t="s">
        <v>39</v>
      </c>
      <c r="M29" s="1" t="s">
        <v>39</v>
      </c>
      <c r="N29" s="1" t="s">
        <v>39</v>
      </c>
      <c r="O29" s="1">
        <v>2020</v>
      </c>
      <c r="P29" s="1" t="s">
        <v>789</v>
      </c>
      <c r="Q29" s="1" t="str">
        <f>HYPERLINK("http://dx.doi.org/10.1016/j.jff.2019.103638","http://dx.doi.org/10.1016/j.jff.2019.103638")</f>
        <v>http://dx.doi.org/10.1016/j.jff.2019.103638</v>
      </c>
      <c r="R29" s="1" t="s">
        <v>39</v>
      </c>
      <c r="S29" s="1" t="s">
        <v>39</v>
      </c>
      <c r="T29" s="1" t="s">
        <v>39</v>
      </c>
      <c r="U29" s="1" t="s">
        <v>39</v>
      </c>
      <c r="V29" s="1" t="s">
        <v>39</v>
      </c>
      <c r="W29" s="1" t="s">
        <v>39</v>
      </c>
      <c r="X29" s="1" t="s">
        <v>39</v>
      </c>
      <c r="Y29" s="1" t="s">
        <v>39</v>
      </c>
      <c r="Z29" s="1" t="s">
        <v>39</v>
      </c>
      <c r="AA29" s="1" t="s">
        <v>39</v>
      </c>
      <c r="AB29" s="1" t="s">
        <v>39</v>
      </c>
      <c r="AC29" s="1" t="s">
        <v>39</v>
      </c>
      <c r="AD29" s="1" t="s">
        <v>790</v>
      </c>
      <c r="AE29" s="1" t="str">
        <f>HYPERLINK("https%3A%2F%2Fwww.webofscience.com%2Fwos%2Fwoscc%2Ffull-record%2FWOS:000508491000039","View Full Record in Web of Science")</f>
        <v>View Full Record in Web of Science</v>
      </c>
      <c r="AF29" s="1"/>
      <c r="AG29" s="1"/>
      <c r="AH29" s="1" t="s">
        <v>41</v>
      </c>
      <c r="AI29" s="1" t="str">
        <f t="shared" si="0"/>
        <v>10.1016/j.jff.2019.103638 OR</v>
      </c>
    </row>
    <row r="30" spans="1:35" s="1" customFormat="1" ht="210" x14ac:dyDescent="0.25">
      <c r="A30" s="1">
        <v>29</v>
      </c>
      <c r="B30" s="1" t="s">
        <v>363</v>
      </c>
      <c r="C30" s="1" t="s">
        <v>364</v>
      </c>
      <c r="D30" s="1" t="s">
        <v>365</v>
      </c>
      <c r="E30" s="1" t="s">
        <v>45</v>
      </c>
      <c r="F30" s="1" t="s">
        <v>355</v>
      </c>
      <c r="G30" s="1" t="s">
        <v>366</v>
      </c>
      <c r="H30" s="1" t="s">
        <v>367</v>
      </c>
      <c r="I30" s="2" t="s">
        <v>368</v>
      </c>
      <c r="J30" s="1" t="s">
        <v>315</v>
      </c>
      <c r="K30" s="1">
        <v>11</v>
      </c>
      <c r="L30" s="1">
        <v>11</v>
      </c>
      <c r="M30" s="1">
        <v>9833</v>
      </c>
      <c r="N30" s="1">
        <v>9847</v>
      </c>
      <c r="O30" s="1">
        <v>2020</v>
      </c>
      <c r="P30" s="1" t="s">
        <v>369</v>
      </c>
      <c r="Q30" s="1" t="str">
        <f>HYPERLINK("http://dx.doi.org/10.1039/d0fo01643h","http://dx.doi.org/10.1039/d0fo01643h")</f>
        <v>http://dx.doi.org/10.1039/d0fo01643h</v>
      </c>
      <c r="R30" s="1" t="s">
        <v>39</v>
      </c>
      <c r="S30" s="1" t="s">
        <v>39</v>
      </c>
      <c r="T30" s="1" t="s">
        <v>39</v>
      </c>
      <c r="U30" s="1" t="s">
        <v>39</v>
      </c>
      <c r="V30" s="1" t="s">
        <v>39</v>
      </c>
      <c r="W30" s="1" t="s">
        <v>39</v>
      </c>
      <c r="X30" s="1" t="s">
        <v>39</v>
      </c>
      <c r="Y30" s="1">
        <v>33089852</v>
      </c>
      <c r="Z30" s="1" t="s">
        <v>39</v>
      </c>
      <c r="AA30" s="1" t="s">
        <v>39</v>
      </c>
      <c r="AB30" s="1" t="s">
        <v>39</v>
      </c>
      <c r="AC30" s="1" t="s">
        <v>39</v>
      </c>
      <c r="AD30" s="1" t="s">
        <v>370</v>
      </c>
      <c r="AE30" s="1" t="str">
        <f>HYPERLINK("https%3A%2F%2Fwww.webofscience.com%2Fwos%2Fwoscc%2Ffull-record%2FWOS:000592490800038","View Full Record in Web of Science")</f>
        <v>View Full Record in Web of Science</v>
      </c>
      <c r="AH30" s="1" t="s">
        <v>41</v>
      </c>
      <c r="AI30" s="1" t="str">
        <f t="shared" si="0"/>
        <v>10.1039/d0fo01643h OR</v>
      </c>
    </row>
    <row r="31" spans="1:35" s="1" customFormat="1" ht="240" x14ac:dyDescent="0.25">
      <c r="A31" s="1">
        <v>30</v>
      </c>
      <c r="B31" s="1" t="s">
        <v>487</v>
      </c>
      <c r="C31" s="1" t="s">
        <v>488</v>
      </c>
      <c r="D31" s="1" t="s">
        <v>489</v>
      </c>
      <c r="E31" s="1" t="s">
        <v>45</v>
      </c>
      <c r="F31" s="1" t="s">
        <v>355</v>
      </c>
      <c r="G31" s="1" t="s">
        <v>490</v>
      </c>
      <c r="H31" s="1" t="s">
        <v>491</v>
      </c>
      <c r="I31" s="2" t="s">
        <v>492</v>
      </c>
      <c r="J31" s="1" t="s">
        <v>452</v>
      </c>
      <c r="K31" s="1">
        <v>42</v>
      </c>
      <c r="L31" s="1" t="s">
        <v>39</v>
      </c>
      <c r="M31" s="1" t="s">
        <v>39</v>
      </c>
      <c r="N31" s="1" t="s">
        <v>39</v>
      </c>
      <c r="O31" s="1">
        <v>2021</v>
      </c>
      <c r="P31" s="1" t="s">
        <v>493</v>
      </c>
      <c r="Q31" s="1" t="str">
        <f>HYPERLINK("http://dx.doi.org/10.1016/j.fbio.2021.101136","http://dx.doi.org/10.1016/j.fbio.2021.101136")</f>
        <v>http://dx.doi.org/10.1016/j.fbio.2021.101136</v>
      </c>
      <c r="R31" s="1" t="s">
        <v>39</v>
      </c>
      <c r="S31" s="1" t="s">
        <v>494</v>
      </c>
      <c r="T31" s="1" t="s">
        <v>39</v>
      </c>
      <c r="U31" s="1" t="s">
        <v>39</v>
      </c>
      <c r="V31" s="1" t="s">
        <v>39</v>
      </c>
      <c r="W31" s="1" t="s">
        <v>39</v>
      </c>
      <c r="X31" s="1" t="s">
        <v>39</v>
      </c>
      <c r="Y31" s="1" t="s">
        <v>39</v>
      </c>
      <c r="Z31" s="1" t="s">
        <v>39</v>
      </c>
      <c r="AA31" s="1" t="s">
        <v>39</v>
      </c>
      <c r="AB31" s="1" t="s">
        <v>39</v>
      </c>
      <c r="AC31" s="1" t="s">
        <v>39</v>
      </c>
      <c r="AD31" s="1" t="s">
        <v>495</v>
      </c>
      <c r="AE31" s="1" t="str">
        <f>HYPERLINK("https%3A%2F%2Fwww.webofscience.com%2Fwos%2Fwoscc%2Ffull-record%2FWOS:000687486700009","View Full Record in Web of Science")</f>
        <v>View Full Record in Web of Science</v>
      </c>
      <c r="AH31" s="1" t="s">
        <v>41</v>
      </c>
      <c r="AI31" s="1" t="str">
        <f t="shared" si="0"/>
        <v>10.1016/j.fbio.2021.101136 OR</v>
      </c>
    </row>
    <row r="32" spans="1:35" s="1" customFormat="1" ht="315" x14ac:dyDescent="0.25">
      <c r="A32" s="1">
        <v>31</v>
      </c>
      <c r="B32" s="1" t="s">
        <v>553</v>
      </c>
      <c r="C32" s="1" t="s">
        <v>554</v>
      </c>
      <c r="D32" s="1" t="s">
        <v>555</v>
      </c>
      <c r="E32" s="1" t="s">
        <v>45</v>
      </c>
      <c r="F32" s="1" t="s">
        <v>355</v>
      </c>
      <c r="G32" s="1" t="s">
        <v>556</v>
      </c>
      <c r="H32" s="1" t="s">
        <v>557</v>
      </c>
      <c r="I32" s="2" t="s">
        <v>558</v>
      </c>
      <c r="J32" s="1" t="s">
        <v>559</v>
      </c>
      <c r="K32" s="1">
        <v>12</v>
      </c>
      <c r="L32" s="1">
        <v>1</v>
      </c>
      <c r="M32" s="1">
        <v>259</v>
      </c>
      <c r="N32" s="1">
        <v>270</v>
      </c>
      <c r="O32" s="1">
        <v>2020</v>
      </c>
      <c r="P32" s="1" t="s">
        <v>560</v>
      </c>
      <c r="Q32" s="1" t="str">
        <f>HYPERLINK("http://dx.doi.org/10.1007/s12602-019-09529-6","http://dx.doi.org/10.1007/s12602-019-09529-6")</f>
        <v>http://dx.doi.org/10.1007/s12602-019-09529-6</v>
      </c>
      <c r="R32" s="1" t="s">
        <v>39</v>
      </c>
      <c r="S32" s="1" t="s">
        <v>39</v>
      </c>
      <c r="T32" s="1" t="s">
        <v>39</v>
      </c>
      <c r="U32" s="1" t="s">
        <v>39</v>
      </c>
      <c r="V32" s="1" t="s">
        <v>39</v>
      </c>
      <c r="W32" s="1" t="s">
        <v>39</v>
      </c>
      <c r="X32" s="1" t="s">
        <v>39</v>
      </c>
      <c r="Y32" s="1">
        <v>30847835</v>
      </c>
      <c r="Z32" s="1" t="s">
        <v>39</v>
      </c>
      <c r="AA32" s="1" t="s">
        <v>39</v>
      </c>
      <c r="AB32" s="1" t="s">
        <v>39</v>
      </c>
      <c r="AC32" s="1" t="s">
        <v>39</v>
      </c>
      <c r="AD32" s="1" t="s">
        <v>561</v>
      </c>
      <c r="AE32" s="1" t="str">
        <f>HYPERLINK("https%3A%2F%2Fwww.webofscience.com%2Fwos%2Fwoscc%2Ffull-record%2FWOS:000519537600028","View Full Record in Web of Science")</f>
        <v>View Full Record in Web of Science</v>
      </c>
      <c r="AH32" s="1" t="s">
        <v>41</v>
      </c>
      <c r="AI32" s="1" t="str">
        <f t="shared" si="0"/>
        <v>10.1007/s12602-019-09529-6 OR</v>
      </c>
    </row>
    <row r="33" spans="1:35" s="1" customFormat="1" ht="285" x14ac:dyDescent="0.25">
      <c r="A33" s="1">
        <v>32</v>
      </c>
      <c r="B33" s="1" t="s">
        <v>352</v>
      </c>
      <c r="C33" s="1" t="s">
        <v>353</v>
      </c>
      <c r="D33" s="1" t="s">
        <v>354</v>
      </c>
      <c r="E33" s="1" t="s">
        <v>45</v>
      </c>
      <c r="F33" s="1" t="s">
        <v>355</v>
      </c>
      <c r="G33" s="1" t="s">
        <v>356</v>
      </c>
      <c r="H33" s="1" t="s">
        <v>357</v>
      </c>
      <c r="I33" s="2" t="s">
        <v>358</v>
      </c>
      <c r="J33" s="1" t="s">
        <v>359</v>
      </c>
      <c r="K33" s="1">
        <v>64</v>
      </c>
      <c r="L33" s="1">
        <v>13</v>
      </c>
      <c r="M33" s="1" t="s">
        <v>39</v>
      </c>
      <c r="N33" s="1" t="s">
        <v>39</v>
      </c>
      <c r="O33" s="1">
        <v>2020</v>
      </c>
      <c r="P33" s="1" t="s">
        <v>360</v>
      </c>
      <c r="Q33" s="1" t="str">
        <f>HYPERLINK("http://dx.doi.org/10.1002/mnfr.201900999","http://dx.doi.org/10.1002/mnfr.201900999")</f>
        <v>http://dx.doi.org/10.1002/mnfr.201900999</v>
      </c>
      <c r="R33" s="1" t="s">
        <v>39</v>
      </c>
      <c r="S33" s="1" t="s">
        <v>361</v>
      </c>
      <c r="T33" s="1" t="s">
        <v>39</v>
      </c>
      <c r="U33" s="1" t="s">
        <v>39</v>
      </c>
      <c r="V33" s="1" t="s">
        <v>39</v>
      </c>
      <c r="W33" s="1" t="s">
        <v>39</v>
      </c>
      <c r="X33" s="1" t="s">
        <v>39</v>
      </c>
      <c r="Y33" s="1">
        <v>32383217</v>
      </c>
      <c r="Z33" s="1" t="s">
        <v>39</v>
      </c>
      <c r="AA33" s="1" t="s">
        <v>39</v>
      </c>
      <c r="AB33" s="1" t="s">
        <v>39</v>
      </c>
      <c r="AC33" s="1" t="s">
        <v>39</v>
      </c>
      <c r="AD33" s="1" t="s">
        <v>362</v>
      </c>
      <c r="AE33" s="1" t="str">
        <f>HYPERLINK("https%3A%2F%2Fwww.webofscience.com%2Fwos%2Fwoscc%2Ffull-record%2FWOS:000533541200001","View Full Record in Web of Science")</f>
        <v>View Full Record in Web of Science</v>
      </c>
      <c r="AH33" s="1" t="s">
        <v>41</v>
      </c>
      <c r="AI33" s="1" t="str">
        <f t="shared" si="0"/>
        <v>10.1002/mnfr.201900999 OR</v>
      </c>
    </row>
    <row r="34" spans="1:35" s="1" customFormat="1" ht="315" x14ac:dyDescent="0.25">
      <c r="A34" s="1">
        <v>33</v>
      </c>
      <c r="B34" s="1" t="s">
        <v>825</v>
      </c>
      <c r="C34" s="1" t="s">
        <v>826</v>
      </c>
      <c r="D34" s="1" t="s">
        <v>827</v>
      </c>
      <c r="E34" s="1" t="s">
        <v>45</v>
      </c>
      <c r="F34" s="1" t="s">
        <v>355</v>
      </c>
      <c r="G34" s="1" t="s">
        <v>828</v>
      </c>
      <c r="H34" s="1" t="s">
        <v>829</v>
      </c>
      <c r="I34" s="1" t="s">
        <v>830</v>
      </c>
      <c r="J34" s="1" t="s">
        <v>831</v>
      </c>
      <c r="K34" s="1">
        <v>28</v>
      </c>
      <c r="L34" s="1">
        <v>38</v>
      </c>
      <c r="M34" s="1">
        <v>53034</v>
      </c>
      <c r="N34" s="1">
        <v>53044</v>
      </c>
      <c r="O34" s="1">
        <v>2021</v>
      </c>
      <c r="P34" s="1" t="s">
        <v>832</v>
      </c>
      <c r="Q34" s="1" t="str">
        <f>HYPERLINK("http://dx.doi.org/10.1007/s11356-021-14400-9","http://dx.doi.org/10.1007/s11356-021-14400-9")</f>
        <v>http://dx.doi.org/10.1007/s11356-021-14400-9</v>
      </c>
      <c r="R34" s="1" t="s">
        <v>39</v>
      </c>
      <c r="S34" s="1" t="s">
        <v>833</v>
      </c>
      <c r="T34" s="1" t="s">
        <v>39</v>
      </c>
      <c r="U34" s="1" t="s">
        <v>39</v>
      </c>
      <c r="V34" s="1" t="s">
        <v>39</v>
      </c>
      <c r="W34" s="1" t="s">
        <v>39</v>
      </c>
      <c r="X34" s="1" t="s">
        <v>39</v>
      </c>
      <c r="Y34" s="1">
        <v>34023997</v>
      </c>
      <c r="Z34" s="1" t="s">
        <v>39</v>
      </c>
      <c r="AA34" s="1" t="s">
        <v>39</v>
      </c>
      <c r="AB34" s="1" t="s">
        <v>39</v>
      </c>
      <c r="AC34" s="1" t="s">
        <v>39</v>
      </c>
      <c r="AD34" s="1" t="s">
        <v>834</v>
      </c>
      <c r="AE34" s="1" t="str">
        <f>HYPERLINK("https%3A%2F%2Fwww.webofscience.com%2Fwos%2Fwoscc%2Ffull-record%2FWOS:000652948100010","View Full Record in Web of Science")</f>
        <v>View Full Record in Web of Science</v>
      </c>
      <c r="AH34" s="1" t="s">
        <v>41</v>
      </c>
      <c r="AI34" s="1" t="str">
        <f t="shared" ref="AI34:AI65" si="1">_xlfn.CONCAT(P34," ",AH34)</f>
        <v>10.1007/s11356-021-14400-9 OR</v>
      </c>
    </row>
    <row r="35" spans="1:35" s="1" customFormat="1" ht="225" x14ac:dyDescent="0.25">
      <c r="A35" s="1">
        <v>34</v>
      </c>
      <c r="B35" s="1" t="s">
        <v>1201</v>
      </c>
      <c r="C35" s="1" t="s">
        <v>1202</v>
      </c>
      <c r="D35" s="1" t="s">
        <v>373</v>
      </c>
      <c r="E35" s="1" t="s">
        <v>45</v>
      </c>
      <c r="F35" s="1" t="s">
        <v>355</v>
      </c>
      <c r="G35" s="1" t="s">
        <v>1203</v>
      </c>
      <c r="H35" s="1" t="s">
        <v>1204</v>
      </c>
      <c r="I35" s="2" t="s">
        <v>1205</v>
      </c>
      <c r="J35" s="1" t="s">
        <v>1206</v>
      </c>
      <c r="K35" s="1">
        <v>16</v>
      </c>
      <c r="L35" s="1">
        <v>9</v>
      </c>
      <c r="M35" s="1" t="s">
        <v>39</v>
      </c>
      <c r="N35" s="1" t="s">
        <v>39</v>
      </c>
      <c r="O35" s="1">
        <v>2021</v>
      </c>
      <c r="P35" s="1" t="s">
        <v>1207</v>
      </c>
      <c r="Q35" s="1" t="str">
        <f>HYPERLINK("http://dx.doi.org/10.1177/1934578X211033744","http://dx.doi.org/10.1177/1934578X211033744")</f>
        <v>http://dx.doi.org/10.1177/1934578X211033744</v>
      </c>
      <c r="R35" s="1" t="s">
        <v>39</v>
      </c>
      <c r="S35" s="1" t="s">
        <v>39</v>
      </c>
      <c r="T35" s="1" t="s">
        <v>39</v>
      </c>
      <c r="U35" s="1" t="s">
        <v>39</v>
      </c>
      <c r="V35" s="1" t="s">
        <v>39</v>
      </c>
      <c r="W35" s="1" t="s">
        <v>39</v>
      </c>
      <c r="X35" s="1" t="s">
        <v>39</v>
      </c>
      <c r="Y35" s="1" t="s">
        <v>39</v>
      </c>
      <c r="Z35" s="1" t="s">
        <v>39</v>
      </c>
      <c r="AA35" s="1" t="s">
        <v>39</v>
      </c>
      <c r="AB35" s="1" t="s">
        <v>39</v>
      </c>
      <c r="AC35" s="1" t="s">
        <v>39</v>
      </c>
      <c r="AD35" s="1" t="s">
        <v>1208</v>
      </c>
      <c r="AE35" s="1" t="str">
        <f>HYPERLINK("https%3A%2F%2Fwww.webofscience.com%2Fwos%2Fwoscc%2Ffull-record%2FWOS:000695782500001","View Full Record in Web of Science")</f>
        <v>View Full Record in Web of Science</v>
      </c>
      <c r="AH35" s="1" t="s">
        <v>41</v>
      </c>
      <c r="AI35" s="1" t="str">
        <f t="shared" si="1"/>
        <v>10.1177/1934578X211033744 OR</v>
      </c>
    </row>
    <row r="36" spans="1:35" s="1" customFormat="1" ht="300" x14ac:dyDescent="0.25">
      <c r="A36" s="1">
        <v>35</v>
      </c>
      <c r="B36" s="1" t="s">
        <v>900</v>
      </c>
      <c r="C36" s="1" t="s">
        <v>901</v>
      </c>
      <c r="D36" s="1" t="s">
        <v>902</v>
      </c>
      <c r="E36" s="1" t="s">
        <v>45</v>
      </c>
      <c r="F36" s="1" t="s">
        <v>355</v>
      </c>
      <c r="G36" s="1" t="s">
        <v>903</v>
      </c>
      <c r="H36" s="1" t="s">
        <v>904</v>
      </c>
      <c r="I36" s="2" t="s">
        <v>905</v>
      </c>
      <c r="J36" s="1" t="s">
        <v>906</v>
      </c>
      <c r="K36" s="1">
        <v>93</v>
      </c>
      <c r="L36" s="1" t="s">
        <v>39</v>
      </c>
      <c r="M36" s="1" t="s">
        <v>39</v>
      </c>
      <c r="N36" s="1" t="s">
        <v>39</v>
      </c>
      <c r="O36" s="1">
        <v>2021</v>
      </c>
      <c r="P36" s="1" t="s">
        <v>907</v>
      </c>
      <c r="Q36" s="1" t="str">
        <f>HYPERLINK("http://dx.doi.org/10.1016/j.jnutbio.2021.108616","http://dx.doi.org/10.1016/j.jnutbio.2021.108616")</f>
        <v>http://dx.doi.org/10.1016/j.jnutbio.2021.108616</v>
      </c>
      <c r="R36" s="1" t="s">
        <v>39</v>
      </c>
      <c r="S36" s="1" t="s">
        <v>226</v>
      </c>
      <c r="T36" s="1" t="s">
        <v>39</v>
      </c>
      <c r="U36" s="1" t="s">
        <v>39</v>
      </c>
      <c r="V36" s="1" t="s">
        <v>39</v>
      </c>
      <c r="W36" s="1" t="s">
        <v>39</v>
      </c>
      <c r="X36" s="1" t="s">
        <v>39</v>
      </c>
      <c r="Y36" s="1">
        <v>33705951</v>
      </c>
      <c r="Z36" s="1" t="s">
        <v>39</v>
      </c>
      <c r="AA36" s="1" t="s">
        <v>39</v>
      </c>
      <c r="AB36" s="1" t="s">
        <v>39</v>
      </c>
      <c r="AC36" s="1" t="s">
        <v>39</v>
      </c>
      <c r="AD36" s="1" t="s">
        <v>908</v>
      </c>
      <c r="AE36" s="1" t="str">
        <f>HYPERLINK("https%3A%2F%2Fwww.webofscience.com%2Fwos%2Fwoscc%2Ffull-record%2FWOS:000652738600007","View Full Record in Web of Science")</f>
        <v>View Full Record in Web of Science</v>
      </c>
      <c r="AH36" s="1" t="s">
        <v>41</v>
      </c>
      <c r="AI36" s="1" t="str">
        <f t="shared" si="1"/>
        <v>10.1016/j.jnutbio.2021.108616 OR</v>
      </c>
    </row>
    <row r="37" spans="1:35" s="1" customFormat="1" ht="315" x14ac:dyDescent="0.25">
      <c r="A37" s="1">
        <v>36</v>
      </c>
      <c r="B37" s="1" t="s">
        <v>117</v>
      </c>
      <c r="C37" s="1" t="s">
        <v>118</v>
      </c>
      <c r="D37" s="1" t="s">
        <v>119</v>
      </c>
      <c r="E37" s="1" t="s">
        <v>45</v>
      </c>
      <c r="F37" s="1" t="s">
        <v>120</v>
      </c>
      <c r="G37" s="1" t="s">
        <v>121</v>
      </c>
      <c r="H37" s="1" t="s">
        <v>122</v>
      </c>
      <c r="I37" s="2" t="s">
        <v>123</v>
      </c>
      <c r="J37" s="1" t="s">
        <v>124</v>
      </c>
      <c r="K37" s="1">
        <v>109</v>
      </c>
      <c r="L37" s="1" t="s">
        <v>39</v>
      </c>
      <c r="M37" s="1" t="s">
        <v>39</v>
      </c>
      <c r="N37" s="1" t="s">
        <v>39</v>
      </c>
      <c r="O37" s="1">
        <v>2021</v>
      </c>
      <c r="P37" s="1" t="s">
        <v>125</v>
      </c>
      <c r="Q37" s="1" t="str">
        <f>HYPERLINK("http://dx.doi.org/10.1016/j.bioorg.2021.104731","http://dx.doi.org/10.1016/j.bioorg.2021.104731")</f>
        <v>http://dx.doi.org/10.1016/j.bioorg.2021.104731</v>
      </c>
      <c r="R37" s="1" t="s">
        <v>39</v>
      </c>
      <c r="S37" s="1" t="s">
        <v>126</v>
      </c>
      <c r="T37" s="1" t="s">
        <v>39</v>
      </c>
      <c r="U37" s="1" t="s">
        <v>39</v>
      </c>
      <c r="V37" s="1" t="s">
        <v>39</v>
      </c>
      <c r="W37" s="1" t="s">
        <v>39</v>
      </c>
      <c r="X37" s="1" t="s">
        <v>39</v>
      </c>
      <c r="Y37" s="1">
        <v>33639361</v>
      </c>
      <c r="Z37" s="1" t="s">
        <v>39</v>
      </c>
      <c r="AA37" s="1" t="s">
        <v>39</v>
      </c>
      <c r="AB37" s="1" t="s">
        <v>39</v>
      </c>
      <c r="AC37" s="1" t="s">
        <v>39</v>
      </c>
      <c r="AD37" s="1" t="s">
        <v>127</v>
      </c>
      <c r="AE37" s="1" t="str">
        <f>HYPERLINK("https%3A%2F%2Fwww.webofscience.com%2Fwos%2Fwoscc%2Ffull-record%2FWOS:000639154800007","View Full Record in Web of Science")</f>
        <v>View Full Record in Web of Science</v>
      </c>
      <c r="AH37" s="1" t="s">
        <v>41</v>
      </c>
      <c r="AI37" s="1" t="str">
        <f t="shared" si="1"/>
        <v>10.1016/j.bioorg.2021.104731 OR</v>
      </c>
    </row>
    <row r="38" spans="1:35" s="3" customFormat="1" ht="409.5" x14ac:dyDescent="0.25">
      <c r="A38" s="1">
        <v>37</v>
      </c>
      <c r="B38" s="1" t="s">
        <v>924</v>
      </c>
      <c r="C38" s="1" t="s">
        <v>925</v>
      </c>
      <c r="D38" s="1" t="s">
        <v>926</v>
      </c>
      <c r="E38" s="1" t="s">
        <v>45</v>
      </c>
      <c r="F38" s="1" t="s">
        <v>120</v>
      </c>
      <c r="G38" s="1" t="s">
        <v>927</v>
      </c>
      <c r="H38" s="1" t="s">
        <v>928</v>
      </c>
      <c r="I38" s="2" t="s">
        <v>929</v>
      </c>
      <c r="J38" s="1" t="s">
        <v>550</v>
      </c>
      <c r="K38" s="1">
        <v>6</v>
      </c>
      <c r="L38" s="1">
        <v>1</v>
      </c>
      <c r="M38" s="1" t="s">
        <v>39</v>
      </c>
      <c r="N38" s="1" t="s">
        <v>39</v>
      </c>
      <c r="O38" s="1">
        <v>2020</v>
      </c>
      <c r="P38" s="1" t="s">
        <v>930</v>
      </c>
      <c r="Q38" s="1" t="str">
        <f>HYPERLINK("http://dx.doi.org/10.1016/j.heliyon.2019.e03108","http://dx.doi.org/10.1016/j.heliyon.2019.e03108")</f>
        <v>http://dx.doi.org/10.1016/j.heliyon.2019.e03108</v>
      </c>
      <c r="R38" s="1" t="s">
        <v>39</v>
      </c>
      <c r="S38" s="1" t="s">
        <v>39</v>
      </c>
      <c r="T38" s="1" t="s">
        <v>39</v>
      </c>
      <c r="U38" s="1" t="s">
        <v>39</v>
      </c>
      <c r="V38" s="1" t="s">
        <v>39</v>
      </c>
      <c r="W38" s="1" t="s">
        <v>39</v>
      </c>
      <c r="X38" s="1" t="s">
        <v>39</v>
      </c>
      <c r="Y38" s="1">
        <v>31909272</v>
      </c>
      <c r="Z38" s="1" t="s">
        <v>39</v>
      </c>
      <c r="AA38" s="1" t="s">
        <v>39</v>
      </c>
      <c r="AB38" s="1" t="s">
        <v>39</v>
      </c>
      <c r="AC38" s="1" t="s">
        <v>39</v>
      </c>
      <c r="AD38" s="1" t="s">
        <v>931</v>
      </c>
      <c r="AE38" s="1" t="str">
        <f>HYPERLINK("https%3A%2F%2Fwww.webofscience.com%2Fwos%2Fwoscc%2Ffull-record%2FWOS:000510380200070","View Full Record in Web of Science")</f>
        <v>View Full Record in Web of Science</v>
      </c>
      <c r="AF38" s="1"/>
      <c r="AG38" s="1"/>
      <c r="AH38" s="1" t="s">
        <v>41</v>
      </c>
      <c r="AI38" s="1" t="str">
        <f t="shared" si="1"/>
        <v>10.1016/j.heliyon.2019.e03108 OR</v>
      </c>
    </row>
    <row r="39" spans="1:35" s="1" customFormat="1" ht="300" x14ac:dyDescent="0.25">
      <c r="A39" s="1">
        <v>38</v>
      </c>
      <c r="B39" s="1" t="s">
        <v>371</v>
      </c>
      <c r="C39" s="1" t="s">
        <v>372</v>
      </c>
      <c r="D39" s="1" t="s">
        <v>373</v>
      </c>
      <c r="E39" s="1" t="s">
        <v>45</v>
      </c>
      <c r="F39" s="1" t="s">
        <v>120</v>
      </c>
      <c r="G39" s="1" t="s">
        <v>374</v>
      </c>
      <c r="H39" s="1" t="s">
        <v>375</v>
      </c>
      <c r="I39" s="2" t="s">
        <v>376</v>
      </c>
      <c r="J39" s="1" t="s">
        <v>377</v>
      </c>
      <c r="K39" s="1">
        <v>46</v>
      </c>
      <c r="L39" s="1">
        <v>1</v>
      </c>
      <c r="M39" s="1">
        <v>153</v>
      </c>
      <c r="N39" s="1">
        <v>161</v>
      </c>
      <c r="O39" s="1">
        <v>2022</v>
      </c>
      <c r="P39" s="1" t="s">
        <v>378</v>
      </c>
      <c r="Q39" s="1" t="str">
        <f>HYPERLINK("http://dx.doi.org/10.1038/s41366-021-00967-3","http://dx.doi.org/10.1038/s41366-021-00967-3")</f>
        <v>http://dx.doi.org/10.1038/s41366-021-00967-3</v>
      </c>
      <c r="R39" s="1" t="s">
        <v>39</v>
      </c>
      <c r="S39" s="1" t="s">
        <v>379</v>
      </c>
      <c r="T39" s="1" t="s">
        <v>39</v>
      </c>
      <c r="U39" s="1" t="s">
        <v>39</v>
      </c>
      <c r="V39" s="1" t="s">
        <v>39</v>
      </c>
      <c r="W39" s="1" t="s">
        <v>39</v>
      </c>
      <c r="X39" s="1" t="s">
        <v>39</v>
      </c>
      <c r="Y39" s="1">
        <v>34564707</v>
      </c>
      <c r="Z39" s="1" t="s">
        <v>39</v>
      </c>
      <c r="AA39" s="1" t="s">
        <v>39</v>
      </c>
      <c r="AB39" s="1" t="s">
        <v>39</v>
      </c>
      <c r="AC39" s="1" t="s">
        <v>39</v>
      </c>
      <c r="AD39" s="1" t="s">
        <v>380</v>
      </c>
      <c r="AE39" s="1" t="str">
        <f>HYPERLINK("https%3A%2F%2Fwww.webofscience.com%2Fwos%2Fwoscc%2Ffull-record%2FWOS:000700557900001","View Full Record in Web of Science")</f>
        <v>View Full Record in Web of Science</v>
      </c>
      <c r="AH39" s="1" t="s">
        <v>41</v>
      </c>
      <c r="AI39" s="1" t="str">
        <f t="shared" si="1"/>
        <v>10.1038/s41366-021-00967-3 OR</v>
      </c>
    </row>
    <row r="40" spans="1:35" s="1" customFormat="1" ht="409.5" x14ac:dyDescent="0.25">
      <c r="A40" s="1">
        <v>39</v>
      </c>
      <c r="B40" s="1" t="s">
        <v>1209</v>
      </c>
      <c r="C40" s="1" t="s">
        <v>1210</v>
      </c>
      <c r="D40" s="1" t="s">
        <v>1211</v>
      </c>
      <c r="E40" s="1" t="s">
        <v>45</v>
      </c>
      <c r="F40" s="1" t="s">
        <v>120</v>
      </c>
      <c r="G40" s="1" t="s">
        <v>1212</v>
      </c>
      <c r="H40" s="1" t="s">
        <v>1213</v>
      </c>
      <c r="I40" s="1" t="s">
        <v>1205</v>
      </c>
      <c r="J40" s="1" t="s">
        <v>663</v>
      </c>
      <c r="K40" s="1">
        <v>45</v>
      </c>
      <c r="L40" s="1">
        <v>12</v>
      </c>
      <c r="M40" s="1" t="s">
        <v>39</v>
      </c>
      <c r="N40" s="1" t="s">
        <v>39</v>
      </c>
      <c r="O40" s="1">
        <v>2021</v>
      </c>
      <c r="P40" s="1" t="s">
        <v>1214</v>
      </c>
      <c r="Q40" s="1" t="str">
        <f>HYPERLINK("http://dx.doi.org/10.1111/jfbc.13994","http://dx.doi.org/10.1111/jfbc.13994")</f>
        <v>http://dx.doi.org/10.1111/jfbc.13994</v>
      </c>
      <c r="R40" s="1" t="s">
        <v>39</v>
      </c>
      <c r="S40" s="1" t="s">
        <v>287</v>
      </c>
      <c r="T40" s="1" t="s">
        <v>39</v>
      </c>
      <c r="U40" s="1" t="s">
        <v>39</v>
      </c>
      <c r="V40" s="1" t="s">
        <v>39</v>
      </c>
      <c r="W40" s="1" t="s">
        <v>39</v>
      </c>
      <c r="X40" s="1" t="s">
        <v>39</v>
      </c>
      <c r="Y40" s="1">
        <v>34778972</v>
      </c>
      <c r="Z40" s="1" t="s">
        <v>39</v>
      </c>
      <c r="AA40" s="1" t="s">
        <v>39</v>
      </c>
      <c r="AB40" s="1" t="s">
        <v>39</v>
      </c>
      <c r="AC40" s="1" t="s">
        <v>39</v>
      </c>
      <c r="AD40" s="1" t="s">
        <v>1215</v>
      </c>
      <c r="AE40" s="1" t="str">
        <f>HYPERLINK("https%3A%2F%2Fwww.webofscience.com%2Fwos%2Fwoscc%2Ffull-record%2FWOS:000718207500001","View Full Record in Web of Science")</f>
        <v>View Full Record in Web of Science</v>
      </c>
      <c r="AH40" s="1" t="s">
        <v>41</v>
      </c>
      <c r="AI40" s="1" t="str">
        <f t="shared" si="1"/>
        <v>10.1111/jfbc.13994 OR</v>
      </c>
    </row>
    <row r="41" spans="1:35" s="1" customFormat="1" ht="300" x14ac:dyDescent="0.25">
      <c r="A41" s="1">
        <v>40</v>
      </c>
      <c r="B41" s="1" t="s">
        <v>1092</v>
      </c>
      <c r="C41" s="1" t="s">
        <v>1093</v>
      </c>
      <c r="D41" s="1" t="s">
        <v>1094</v>
      </c>
      <c r="E41" s="1" t="s">
        <v>45</v>
      </c>
      <c r="F41" s="1" t="s">
        <v>120</v>
      </c>
      <c r="G41" s="1" t="s">
        <v>1095</v>
      </c>
      <c r="H41" s="1" t="s">
        <v>1096</v>
      </c>
      <c r="I41" s="2" t="s">
        <v>1097</v>
      </c>
      <c r="J41" s="1" t="s">
        <v>1098</v>
      </c>
      <c r="K41" s="1">
        <v>12</v>
      </c>
      <c r="L41" s="1">
        <v>1</v>
      </c>
      <c r="M41" s="1" t="s">
        <v>39</v>
      </c>
      <c r="N41" s="1" t="s">
        <v>39</v>
      </c>
      <c r="O41" s="1">
        <v>2022</v>
      </c>
      <c r="P41" s="1" t="s">
        <v>1099</v>
      </c>
      <c r="Q41" s="1" t="str">
        <f>HYPERLINK("http://dx.doi.org/10.1038/s41598-022-21388-w","http://dx.doi.org/10.1038/s41598-022-21388-w")</f>
        <v>http://dx.doi.org/10.1038/s41598-022-21388-w</v>
      </c>
      <c r="R41" s="1" t="s">
        <v>39</v>
      </c>
      <c r="S41" s="1" t="s">
        <v>39</v>
      </c>
      <c r="T41" s="1" t="s">
        <v>39</v>
      </c>
      <c r="U41" s="1" t="s">
        <v>39</v>
      </c>
      <c r="V41" s="1" t="s">
        <v>39</v>
      </c>
      <c r="W41" s="1" t="s">
        <v>39</v>
      </c>
      <c r="X41" s="1" t="s">
        <v>39</v>
      </c>
      <c r="Y41" s="1">
        <v>36241685</v>
      </c>
      <c r="Z41" s="1" t="s">
        <v>39</v>
      </c>
      <c r="AA41" s="1" t="s">
        <v>39</v>
      </c>
      <c r="AB41" s="1" t="s">
        <v>39</v>
      </c>
      <c r="AC41" s="1" t="s">
        <v>39</v>
      </c>
      <c r="AD41" s="1" t="s">
        <v>1100</v>
      </c>
      <c r="AE41" s="1" t="str">
        <f>HYPERLINK("https%3A%2F%2Fwww.webofscience.com%2Fwos%2Fwoscc%2Ffull-record%2FWOS:000876261700019","View Full Record in Web of Science")</f>
        <v>View Full Record in Web of Science</v>
      </c>
      <c r="AH41" s="1" t="s">
        <v>41</v>
      </c>
      <c r="AI41" s="1" t="str">
        <f t="shared" si="1"/>
        <v>10.1038/s41598-022-21388-w OR</v>
      </c>
    </row>
    <row r="42" spans="1:35" s="1" customFormat="1" ht="255" x14ac:dyDescent="0.25">
      <c r="A42" s="1">
        <v>41</v>
      </c>
      <c r="B42" s="1" t="s">
        <v>842</v>
      </c>
      <c r="C42" s="1" t="s">
        <v>843</v>
      </c>
      <c r="D42" s="1" t="s">
        <v>844</v>
      </c>
      <c r="E42" s="1" t="s">
        <v>45</v>
      </c>
      <c r="F42" s="1" t="s">
        <v>120</v>
      </c>
      <c r="G42" s="1" t="s">
        <v>845</v>
      </c>
      <c r="H42" s="1" t="s">
        <v>846</v>
      </c>
      <c r="I42" s="2" t="s">
        <v>847</v>
      </c>
      <c r="J42" s="1" t="s">
        <v>848</v>
      </c>
      <c r="K42" s="1">
        <v>52</v>
      </c>
      <c r="L42" s="1">
        <v>2</v>
      </c>
      <c r="M42" s="1" t="s">
        <v>39</v>
      </c>
      <c r="N42" s="1" t="s">
        <v>39</v>
      </c>
      <c r="O42" s="1">
        <v>2020</v>
      </c>
      <c r="P42" s="1" t="s">
        <v>849</v>
      </c>
      <c r="Q42" s="1" t="str">
        <f>HYPERLINK("http://dx.doi.org/10.1111/and.13492","http://dx.doi.org/10.1111/and.13492")</f>
        <v>http://dx.doi.org/10.1111/and.13492</v>
      </c>
      <c r="R42" s="1" t="s">
        <v>39</v>
      </c>
      <c r="S42" s="1" t="s">
        <v>471</v>
      </c>
      <c r="T42" s="1" t="s">
        <v>39</v>
      </c>
      <c r="U42" s="1" t="s">
        <v>39</v>
      </c>
      <c r="V42" s="1" t="s">
        <v>39</v>
      </c>
      <c r="W42" s="1" t="s">
        <v>39</v>
      </c>
      <c r="X42" s="1" t="s">
        <v>39</v>
      </c>
      <c r="Y42" s="1">
        <v>31793690</v>
      </c>
      <c r="Z42" s="1" t="s">
        <v>39</v>
      </c>
      <c r="AA42" s="1" t="s">
        <v>39</v>
      </c>
      <c r="AB42" s="1" t="s">
        <v>39</v>
      </c>
      <c r="AC42" s="1" t="s">
        <v>39</v>
      </c>
      <c r="AD42" s="1" t="s">
        <v>850</v>
      </c>
      <c r="AE42" s="1" t="str">
        <f>HYPERLINK("https%3A%2F%2Fwww.webofscience.com%2Fwos%2Fwoscc%2Ffull-record%2FWOS:000500223300001","View Full Record in Web of Science")</f>
        <v>View Full Record in Web of Science</v>
      </c>
      <c r="AH42" s="1" t="s">
        <v>41</v>
      </c>
      <c r="AI42" s="1" t="str">
        <f t="shared" si="1"/>
        <v>10.1111/and.13492 OR</v>
      </c>
    </row>
    <row r="43" spans="1:35" s="1" customFormat="1" ht="315" x14ac:dyDescent="0.25">
      <c r="A43" s="1">
        <v>42</v>
      </c>
      <c r="B43" s="1" t="s">
        <v>446</v>
      </c>
      <c r="C43" s="1" t="s">
        <v>447</v>
      </c>
      <c r="D43" s="1" t="s">
        <v>448</v>
      </c>
      <c r="E43" s="1" t="s">
        <v>45</v>
      </c>
      <c r="F43" s="1" t="s">
        <v>120</v>
      </c>
      <c r="G43" s="1" t="s">
        <v>449</v>
      </c>
      <c r="H43" s="1" t="s">
        <v>450</v>
      </c>
      <c r="I43" s="2" t="s">
        <v>451</v>
      </c>
      <c r="J43" s="1" t="s">
        <v>452</v>
      </c>
      <c r="K43" s="1">
        <v>49</v>
      </c>
      <c r="L43" s="1" t="s">
        <v>39</v>
      </c>
      <c r="M43" s="1" t="s">
        <v>39</v>
      </c>
      <c r="N43" s="1" t="s">
        <v>39</v>
      </c>
      <c r="O43" s="1">
        <v>2022</v>
      </c>
      <c r="P43" s="1" t="s">
        <v>453</v>
      </c>
      <c r="Q43" s="1" t="str">
        <f>HYPERLINK("http://dx.doi.org/10.1016/j.fbio.2022.101909","http://dx.doi.org/10.1016/j.fbio.2022.101909")</f>
        <v>http://dx.doi.org/10.1016/j.fbio.2022.101909</v>
      </c>
      <c r="R43" s="1" t="s">
        <v>39</v>
      </c>
      <c r="S43" s="1" t="s">
        <v>454</v>
      </c>
      <c r="T43" s="1" t="s">
        <v>39</v>
      </c>
      <c r="U43" s="1" t="s">
        <v>39</v>
      </c>
      <c r="V43" s="1" t="s">
        <v>39</v>
      </c>
      <c r="W43" s="1" t="s">
        <v>39</v>
      </c>
      <c r="X43" s="1" t="s">
        <v>39</v>
      </c>
      <c r="Y43" s="1" t="s">
        <v>39</v>
      </c>
      <c r="Z43" s="1" t="s">
        <v>39</v>
      </c>
      <c r="AA43" s="1" t="s">
        <v>39</v>
      </c>
      <c r="AB43" s="1" t="s">
        <v>39</v>
      </c>
      <c r="AC43" s="1" t="s">
        <v>39</v>
      </c>
      <c r="AD43" s="1" t="s">
        <v>455</v>
      </c>
      <c r="AE43" s="1" t="str">
        <f>HYPERLINK("https%3A%2F%2Fwww.webofscience.com%2Fwos%2Fwoscc%2Ffull-record%2FWOS:000879065300007","View Full Record in Web of Science")</f>
        <v>View Full Record in Web of Science</v>
      </c>
      <c r="AH43" s="1" t="s">
        <v>41</v>
      </c>
      <c r="AI43" s="1" t="str">
        <f t="shared" si="1"/>
        <v>10.1016/j.fbio.2022.101909 OR</v>
      </c>
    </row>
    <row r="44" spans="1:35" s="1" customFormat="1" ht="285" x14ac:dyDescent="0.25">
      <c r="A44" s="1">
        <v>43</v>
      </c>
      <c r="B44" s="1" t="s">
        <v>410</v>
      </c>
      <c r="C44" s="1" t="s">
        <v>411</v>
      </c>
      <c r="D44" s="1" t="s">
        <v>412</v>
      </c>
      <c r="E44" s="1" t="s">
        <v>45</v>
      </c>
      <c r="F44" s="1" t="s">
        <v>120</v>
      </c>
      <c r="G44" s="1" t="s">
        <v>413</v>
      </c>
      <c r="H44" s="1" t="s">
        <v>414</v>
      </c>
      <c r="I44" s="2" t="s">
        <v>415</v>
      </c>
      <c r="J44" s="1" t="s">
        <v>416</v>
      </c>
      <c r="K44" s="1">
        <v>69</v>
      </c>
      <c r="L44" s="1">
        <v>5</v>
      </c>
      <c r="M44" s="1">
        <v>347</v>
      </c>
      <c r="N44" s="1">
        <v>353</v>
      </c>
      <c r="O44" s="1">
        <v>2023</v>
      </c>
      <c r="P44" s="1" t="s">
        <v>417</v>
      </c>
      <c r="Q44" s="1" t="str">
        <f>HYPERLINK("http://dx.doi.org/10.1080/19396368.2023.2203794","http://dx.doi.org/10.1080/19396368.2023.2203794")</f>
        <v>http://dx.doi.org/10.1080/19396368.2023.2203794</v>
      </c>
      <c r="R44" s="1" t="s">
        <v>39</v>
      </c>
      <c r="S44" s="1" t="s">
        <v>418</v>
      </c>
      <c r="T44" s="1" t="s">
        <v>39</v>
      </c>
      <c r="U44" s="1" t="s">
        <v>39</v>
      </c>
      <c r="V44" s="1" t="s">
        <v>39</v>
      </c>
      <c r="W44" s="1" t="s">
        <v>39</v>
      </c>
      <c r="X44" s="1" t="s">
        <v>39</v>
      </c>
      <c r="Y44" s="1">
        <v>37204407</v>
      </c>
      <c r="Z44" s="1" t="s">
        <v>39</v>
      </c>
      <c r="AA44" s="1" t="s">
        <v>39</v>
      </c>
      <c r="AB44" s="1" t="s">
        <v>39</v>
      </c>
      <c r="AC44" s="1" t="s">
        <v>39</v>
      </c>
      <c r="AD44" s="1" t="s">
        <v>419</v>
      </c>
      <c r="AE44" s="1" t="str">
        <f>HYPERLINK("https%3A%2F%2Fwww.webofscience.com%2Fwos%2Fwoscc%2Ffull-record%2FWOS:000990930100001","View Full Record in Web of Science")</f>
        <v>View Full Record in Web of Science</v>
      </c>
      <c r="AH44" s="1" t="s">
        <v>41</v>
      </c>
      <c r="AI44" s="1" t="str">
        <f t="shared" si="1"/>
        <v>10.1080/19396368.2023.2203794 OR</v>
      </c>
    </row>
    <row r="45" spans="1:35" s="1" customFormat="1" ht="240" x14ac:dyDescent="0.25">
      <c r="A45" s="1">
        <v>44</v>
      </c>
      <c r="B45" s="1" t="s">
        <v>697</v>
      </c>
      <c r="C45" s="1" t="s">
        <v>698</v>
      </c>
      <c r="D45" s="1" t="s">
        <v>699</v>
      </c>
      <c r="E45" s="1" t="s">
        <v>45</v>
      </c>
      <c r="F45" s="1" t="s">
        <v>120</v>
      </c>
      <c r="G45" s="1" t="s">
        <v>700</v>
      </c>
      <c r="H45" s="1" t="s">
        <v>701</v>
      </c>
      <c r="I45" s="2" t="s">
        <v>702</v>
      </c>
      <c r="J45" s="1" t="s">
        <v>703</v>
      </c>
      <c r="K45" s="1">
        <v>814</v>
      </c>
      <c r="L45" s="1" t="s">
        <v>39</v>
      </c>
      <c r="M45" s="1" t="s">
        <v>39</v>
      </c>
      <c r="N45" s="1" t="s">
        <v>39</v>
      </c>
      <c r="O45" s="1">
        <v>2023</v>
      </c>
      <c r="P45" s="1" t="s">
        <v>704</v>
      </c>
      <c r="Q45" s="1" t="str">
        <f>HYPERLINK("http://dx.doi.org/10.1016/j.neulet.2023.137441","http://dx.doi.org/10.1016/j.neulet.2023.137441")</f>
        <v>http://dx.doi.org/10.1016/j.neulet.2023.137441</v>
      </c>
      <c r="R45" s="1" t="s">
        <v>39</v>
      </c>
      <c r="S45" s="1" t="s">
        <v>705</v>
      </c>
      <c r="T45" s="1" t="s">
        <v>39</v>
      </c>
      <c r="U45" s="1" t="s">
        <v>39</v>
      </c>
      <c r="V45" s="1" t="s">
        <v>39</v>
      </c>
      <c r="W45" s="1" t="s">
        <v>39</v>
      </c>
      <c r="X45" s="1" t="s">
        <v>39</v>
      </c>
      <c r="Y45" s="1">
        <v>37591360</v>
      </c>
      <c r="Z45" s="1" t="s">
        <v>39</v>
      </c>
      <c r="AA45" s="1" t="s">
        <v>39</v>
      </c>
      <c r="AB45" s="1" t="s">
        <v>39</v>
      </c>
      <c r="AC45" s="1" t="s">
        <v>39</v>
      </c>
      <c r="AD45" s="1" t="s">
        <v>706</v>
      </c>
      <c r="AE45" s="1" t="str">
        <f>HYPERLINK("https%3A%2F%2Fwww.webofscience.com%2Fwos%2Fwoscc%2Ffull-record%2FWOS:001065215200001","View Full Record in Web of Science")</f>
        <v>View Full Record in Web of Science</v>
      </c>
      <c r="AH45" s="1" t="s">
        <v>41</v>
      </c>
      <c r="AI45" s="1" t="str">
        <f t="shared" si="1"/>
        <v>10.1016/j.neulet.2023.137441 OR</v>
      </c>
    </row>
    <row r="46" spans="1:35" s="1" customFormat="1" ht="300" x14ac:dyDescent="0.25">
      <c r="A46" s="1">
        <v>45</v>
      </c>
      <c r="B46" s="1" t="s">
        <v>816</v>
      </c>
      <c r="C46" s="1" t="s">
        <v>817</v>
      </c>
      <c r="D46" s="1" t="s">
        <v>206</v>
      </c>
      <c r="E46" s="1" t="s">
        <v>45</v>
      </c>
      <c r="F46" s="1" t="s">
        <v>120</v>
      </c>
      <c r="G46" s="1" t="s">
        <v>818</v>
      </c>
      <c r="H46" s="1" t="s">
        <v>819</v>
      </c>
      <c r="I46" s="2" t="s">
        <v>820</v>
      </c>
      <c r="J46" s="1" t="s">
        <v>821</v>
      </c>
      <c r="K46" s="1">
        <v>162</v>
      </c>
      <c r="L46" s="1" t="s">
        <v>39</v>
      </c>
      <c r="M46" s="1" t="s">
        <v>39</v>
      </c>
      <c r="N46" s="1" t="s">
        <v>39</v>
      </c>
      <c r="O46" s="1">
        <v>2022</v>
      </c>
      <c r="P46" s="1" t="s">
        <v>822</v>
      </c>
      <c r="Q46" s="1" t="str">
        <f>HYPERLINK("http://dx.doi.org/10.1016/j.fct.2022.112893","http://dx.doi.org/10.1016/j.fct.2022.112893")</f>
        <v>http://dx.doi.org/10.1016/j.fct.2022.112893</v>
      </c>
      <c r="R46" s="1" t="s">
        <v>39</v>
      </c>
      <c r="S46" s="1" t="s">
        <v>823</v>
      </c>
      <c r="T46" s="1" t="s">
        <v>39</v>
      </c>
      <c r="U46" s="1" t="s">
        <v>39</v>
      </c>
      <c r="V46" s="1" t="s">
        <v>39</v>
      </c>
      <c r="W46" s="1" t="s">
        <v>39</v>
      </c>
      <c r="X46" s="1" t="s">
        <v>39</v>
      </c>
      <c r="Y46" s="1">
        <v>35245786</v>
      </c>
      <c r="Z46" s="1" t="s">
        <v>39</v>
      </c>
      <c r="AA46" s="1" t="s">
        <v>39</v>
      </c>
      <c r="AB46" s="1" t="s">
        <v>39</v>
      </c>
      <c r="AC46" s="1" t="s">
        <v>39</v>
      </c>
      <c r="AD46" s="1" t="s">
        <v>824</v>
      </c>
      <c r="AE46" s="1" t="str">
        <f>HYPERLINK("https%3A%2F%2Fwww.webofscience.com%2Fwos%2Fwoscc%2Ffull-record%2FWOS:000810718600002","View Full Record in Web of Science")</f>
        <v>View Full Record in Web of Science</v>
      </c>
      <c r="AH46" s="1" t="s">
        <v>41</v>
      </c>
      <c r="AI46" s="1" t="str">
        <f t="shared" si="1"/>
        <v>10.1016/j.fct.2022.112893 OR</v>
      </c>
    </row>
    <row r="47" spans="1:35" s="3" customFormat="1" ht="255" x14ac:dyDescent="0.25">
      <c r="A47" s="1">
        <v>46</v>
      </c>
      <c r="B47" s="1" t="s">
        <v>336</v>
      </c>
      <c r="C47" s="1" t="s">
        <v>337</v>
      </c>
      <c r="D47" s="1" t="s">
        <v>338</v>
      </c>
      <c r="E47" s="1" t="s">
        <v>45</v>
      </c>
      <c r="F47" s="1" t="s">
        <v>120</v>
      </c>
      <c r="G47" s="1" t="s">
        <v>339</v>
      </c>
      <c r="H47" s="1" t="s">
        <v>340</v>
      </c>
      <c r="I47" s="2" t="s">
        <v>341</v>
      </c>
      <c r="J47" s="1" t="s">
        <v>174</v>
      </c>
      <c r="K47" s="1">
        <v>130</v>
      </c>
      <c r="L47" s="1" t="s">
        <v>39</v>
      </c>
      <c r="M47" s="1">
        <v>130</v>
      </c>
      <c r="N47" s="1">
        <v>140</v>
      </c>
      <c r="O47" s="1">
        <v>2020</v>
      </c>
      <c r="P47" s="1" t="s">
        <v>342</v>
      </c>
      <c r="Q47" s="1" t="str">
        <f>HYPERLINK("http://dx.doi.org/10.1016/j.sajb.2019.12.012","http://dx.doi.org/10.1016/j.sajb.2019.12.012")</f>
        <v>http://dx.doi.org/10.1016/j.sajb.2019.12.012</v>
      </c>
      <c r="R47" s="1" t="s">
        <v>39</v>
      </c>
      <c r="S47" s="1" t="s">
        <v>39</v>
      </c>
      <c r="T47" s="1" t="s">
        <v>39</v>
      </c>
      <c r="U47" s="1" t="s">
        <v>39</v>
      </c>
      <c r="V47" s="1" t="s">
        <v>39</v>
      </c>
      <c r="W47" s="1" t="s">
        <v>39</v>
      </c>
      <c r="X47" s="1" t="s">
        <v>39</v>
      </c>
      <c r="Y47" s="1" t="s">
        <v>39</v>
      </c>
      <c r="Z47" s="1" t="s">
        <v>39</v>
      </c>
      <c r="AA47" s="1" t="s">
        <v>39</v>
      </c>
      <c r="AB47" s="1" t="s">
        <v>39</v>
      </c>
      <c r="AC47" s="1" t="s">
        <v>39</v>
      </c>
      <c r="AD47" s="1" t="s">
        <v>343</v>
      </c>
      <c r="AE47" s="1" t="str">
        <f>HYPERLINK("https%3A%2F%2Fwww.webofscience.com%2Fwos%2Fwoscc%2Ffull-record%2FWOS:000539678400014","View Full Record in Web of Science")</f>
        <v>View Full Record in Web of Science</v>
      </c>
      <c r="AF47" s="1"/>
      <c r="AG47" s="1"/>
      <c r="AH47" s="1" t="s">
        <v>41</v>
      </c>
      <c r="AI47" s="1" t="str">
        <f t="shared" si="1"/>
        <v>10.1016/j.sajb.2019.12.012 OR</v>
      </c>
    </row>
    <row r="48" spans="1:35" s="1" customFormat="1" ht="270" x14ac:dyDescent="0.25">
      <c r="A48" s="1">
        <v>47</v>
      </c>
      <c r="B48" s="1" t="s">
        <v>178</v>
      </c>
      <c r="C48" s="1" t="s">
        <v>179</v>
      </c>
      <c r="D48" s="1" t="s">
        <v>180</v>
      </c>
      <c r="E48" s="1" t="s">
        <v>45</v>
      </c>
      <c r="F48" s="1" t="s">
        <v>120</v>
      </c>
      <c r="G48" s="1" t="s">
        <v>181</v>
      </c>
      <c r="H48" s="1" t="s">
        <v>182</v>
      </c>
      <c r="I48" s="2" t="s">
        <v>183</v>
      </c>
      <c r="J48" s="1" t="s">
        <v>184</v>
      </c>
      <c r="K48" s="1">
        <v>21</v>
      </c>
      <c r="L48" s="1">
        <v>9</v>
      </c>
      <c r="M48" s="1">
        <v>657</v>
      </c>
      <c r="N48" s="1">
        <v>666</v>
      </c>
      <c r="O48" s="1">
        <v>2018</v>
      </c>
      <c r="P48" s="1" t="s">
        <v>185</v>
      </c>
      <c r="Q48" s="1" t="str">
        <f>HYPERLINK("http://dx.doi.org/10.1080/1028415X.2017.1337290","http://dx.doi.org/10.1080/1028415X.2017.1337290")</f>
        <v>http://dx.doi.org/10.1080/1028415X.2017.1337290</v>
      </c>
      <c r="R48" s="1" t="s">
        <v>39</v>
      </c>
      <c r="S48" s="1" t="s">
        <v>39</v>
      </c>
      <c r="T48" s="1" t="s">
        <v>39</v>
      </c>
      <c r="U48" s="1" t="s">
        <v>39</v>
      </c>
      <c r="V48" s="1" t="s">
        <v>39</v>
      </c>
      <c r="W48" s="1" t="s">
        <v>39</v>
      </c>
      <c r="X48" s="1" t="s">
        <v>39</v>
      </c>
      <c r="Y48" s="1">
        <v>28628424</v>
      </c>
      <c r="Z48" s="1" t="s">
        <v>39</v>
      </c>
      <c r="AA48" s="1" t="s">
        <v>39</v>
      </c>
      <c r="AB48" s="1" t="s">
        <v>39</v>
      </c>
      <c r="AC48" s="1" t="s">
        <v>39</v>
      </c>
      <c r="AD48" s="1" t="s">
        <v>186</v>
      </c>
      <c r="AE48" s="1" t="str">
        <f>HYPERLINK("https%3A%2F%2Fwww.webofscience.com%2Fwos%2Fwoscc%2Ffull-record%2FWOS:000446593600007","View Full Record in Web of Science")</f>
        <v>View Full Record in Web of Science</v>
      </c>
      <c r="AH48" s="1" t="s">
        <v>41</v>
      </c>
      <c r="AI48" s="1" t="str">
        <f t="shared" si="1"/>
        <v>10.1080/1028415X.2017.1337290 OR</v>
      </c>
    </row>
    <row r="49" spans="1:35" s="1" customFormat="1" ht="409.5" x14ac:dyDescent="0.25">
      <c r="A49" s="1">
        <v>48</v>
      </c>
      <c r="B49" s="1" t="s">
        <v>478</v>
      </c>
      <c r="C49" s="1" t="s">
        <v>479</v>
      </c>
      <c r="D49" s="1" t="s">
        <v>480</v>
      </c>
      <c r="E49" s="1" t="s">
        <v>45</v>
      </c>
      <c r="F49" s="1" t="s">
        <v>120</v>
      </c>
      <c r="G49" s="1" t="s">
        <v>481</v>
      </c>
      <c r="H49" s="1" t="s">
        <v>482</v>
      </c>
      <c r="I49" s="2" t="s">
        <v>483</v>
      </c>
      <c r="J49" s="1" t="s">
        <v>484</v>
      </c>
      <c r="K49" s="1">
        <v>35</v>
      </c>
      <c r="L49" s="1">
        <v>9</v>
      </c>
      <c r="M49" s="1" t="s">
        <v>39</v>
      </c>
      <c r="N49" s="1" t="s">
        <v>39</v>
      </c>
      <c r="O49" s="1">
        <v>2023</v>
      </c>
      <c r="P49" s="1" t="s">
        <v>485</v>
      </c>
      <c r="Q49" s="1" t="str">
        <f>HYPERLINK("http://dx.doi.org/10.1016/j.jksus.2023.102932","http://dx.doi.org/10.1016/j.jksus.2023.102932")</f>
        <v>http://dx.doi.org/10.1016/j.jksus.2023.102932</v>
      </c>
      <c r="R49" s="1" t="s">
        <v>39</v>
      </c>
      <c r="S49" s="1" t="s">
        <v>39</v>
      </c>
      <c r="T49" s="1" t="s">
        <v>39</v>
      </c>
      <c r="U49" s="1" t="s">
        <v>39</v>
      </c>
      <c r="V49" s="1" t="s">
        <v>39</v>
      </c>
      <c r="W49" s="1" t="s">
        <v>39</v>
      </c>
      <c r="X49" s="1" t="s">
        <v>39</v>
      </c>
      <c r="Y49" s="1" t="s">
        <v>39</v>
      </c>
      <c r="Z49" s="1" t="s">
        <v>39</v>
      </c>
      <c r="AA49" s="1" t="s">
        <v>39</v>
      </c>
      <c r="AB49" s="1" t="s">
        <v>39</v>
      </c>
      <c r="AC49" s="1" t="s">
        <v>39</v>
      </c>
      <c r="AD49" s="1" t="s">
        <v>486</v>
      </c>
      <c r="AE49" s="1" t="str">
        <f>HYPERLINK("https%3A%2F%2Fwww.webofscience.com%2Fwos%2Fwoscc%2Ffull-record%2FWOS:001106005400001","View Full Record in Web of Science")</f>
        <v>View Full Record in Web of Science</v>
      </c>
      <c r="AH49" s="1" t="s">
        <v>41</v>
      </c>
      <c r="AI49" s="1" t="str">
        <f t="shared" si="1"/>
        <v>10.1016/j.jksus.2023.102932 OR</v>
      </c>
    </row>
    <row r="50" spans="1:35" s="1" customFormat="1" ht="270" x14ac:dyDescent="0.25">
      <c r="A50" s="1">
        <v>49</v>
      </c>
      <c r="B50" s="1" t="s">
        <v>569</v>
      </c>
      <c r="C50" s="1" t="s">
        <v>570</v>
      </c>
      <c r="D50" s="1" t="s">
        <v>571</v>
      </c>
      <c r="E50" s="1" t="s">
        <v>45</v>
      </c>
      <c r="F50" s="1" t="s">
        <v>120</v>
      </c>
      <c r="G50" s="1" t="s">
        <v>572</v>
      </c>
      <c r="H50" s="1" t="s">
        <v>573</v>
      </c>
      <c r="I50" s="2" t="s">
        <v>574</v>
      </c>
      <c r="J50" s="1" t="s">
        <v>575</v>
      </c>
      <c r="K50" s="1">
        <v>120</v>
      </c>
      <c r="L50" s="1" t="s">
        <v>39</v>
      </c>
      <c r="M50" s="1">
        <v>1581</v>
      </c>
      <c r="N50" s="1">
        <v>1590</v>
      </c>
      <c r="O50" s="1">
        <v>2018</v>
      </c>
      <c r="P50" s="1" t="s">
        <v>576</v>
      </c>
      <c r="Q50" s="1" t="str">
        <f>HYPERLINK("http://dx.doi.org/10.1016/j.ijbiomac.2018.09.124","http://dx.doi.org/10.1016/j.ijbiomac.2018.09.124")</f>
        <v>http://dx.doi.org/10.1016/j.ijbiomac.2018.09.124</v>
      </c>
      <c r="R50" s="1" t="s">
        <v>39</v>
      </c>
      <c r="S50" s="1" t="s">
        <v>39</v>
      </c>
      <c r="T50" s="1" t="s">
        <v>39</v>
      </c>
      <c r="U50" s="1" t="s">
        <v>39</v>
      </c>
      <c r="V50" s="1" t="s">
        <v>39</v>
      </c>
      <c r="W50" s="1" t="s">
        <v>39</v>
      </c>
      <c r="X50" s="1" t="s">
        <v>39</v>
      </c>
      <c r="Y50" s="1">
        <v>30248422</v>
      </c>
      <c r="Z50" s="1" t="s">
        <v>39</v>
      </c>
      <c r="AA50" s="1" t="s">
        <v>39</v>
      </c>
      <c r="AB50" s="1" t="s">
        <v>39</v>
      </c>
      <c r="AC50" s="1" t="s">
        <v>39</v>
      </c>
      <c r="AD50" s="1" t="s">
        <v>577</v>
      </c>
      <c r="AE50" s="1" t="str">
        <f>HYPERLINK("https%3A%2F%2Fwww.webofscience.com%2Fwos%2Fwoscc%2Ffull-record%2FWOS:000449892800027","View Full Record in Web of Science")</f>
        <v>View Full Record in Web of Science</v>
      </c>
      <c r="AH50" s="1" t="s">
        <v>41</v>
      </c>
      <c r="AI50" s="1" t="str">
        <f t="shared" si="1"/>
        <v>10.1016/j.ijbiomac.2018.09.124 OR</v>
      </c>
    </row>
    <row r="51" spans="1:35" s="1" customFormat="1" ht="210" x14ac:dyDescent="0.25">
      <c r="A51" s="1">
        <v>50</v>
      </c>
      <c r="B51" s="1" t="s">
        <v>537</v>
      </c>
      <c r="C51" s="1" t="s">
        <v>538</v>
      </c>
      <c r="D51" s="1" t="s">
        <v>539</v>
      </c>
      <c r="E51" s="1" t="s">
        <v>45</v>
      </c>
      <c r="F51" s="1" t="s">
        <v>120</v>
      </c>
      <c r="G51" s="1" t="s">
        <v>540</v>
      </c>
      <c r="H51" s="1" t="s">
        <v>541</v>
      </c>
      <c r="I51" s="2" t="s">
        <v>542</v>
      </c>
      <c r="J51" s="1" t="s">
        <v>397</v>
      </c>
      <c r="K51" s="1">
        <v>46</v>
      </c>
      <c r="L51" s="1">
        <v>3</v>
      </c>
      <c r="M51" s="1">
        <v>557</v>
      </c>
      <c r="N51" s="1">
        <v>565</v>
      </c>
      <c r="O51" s="1">
        <v>2023</v>
      </c>
      <c r="P51" s="1" t="s">
        <v>543</v>
      </c>
      <c r="Q51" s="1" t="str">
        <f>HYPERLINK("http://dx.doi.org/10.1080/01480545.2022.2067170","http://dx.doi.org/10.1080/01480545.2022.2067170")</f>
        <v>http://dx.doi.org/10.1080/01480545.2022.2067170</v>
      </c>
      <c r="R51" s="1" t="s">
        <v>39</v>
      </c>
      <c r="S51" s="1" t="s">
        <v>510</v>
      </c>
      <c r="T51" s="1" t="s">
        <v>39</v>
      </c>
      <c r="U51" s="1" t="s">
        <v>39</v>
      </c>
      <c r="V51" s="1" t="s">
        <v>39</v>
      </c>
      <c r="W51" s="1" t="s">
        <v>39</v>
      </c>
      <c r="X51" s="1" t="s">
        <v>39</v>
      </c>
      <c r="Y51" s="1">
        <v>35484852</v>
      </c>
      <c r="Z51" s="1" t="s">
        <v>39</v>
      </c>
      <c r="AA51" s="1" t="s">
        <v>39</v>
      </c>
      <c r="AB51" s="1" t="s">
        <v>39</v>
      </c>
      <c r="AC51" s="1" t="s">
        <v>39</v>
      </c>
      <c r="AD51" s="1" t="s">
        <v>544</v>
      </c>
      <c r="AE51" s="1" t="str">
        <f>HYPERLINK("https%3A%2F%2Fwww.webofscience.com%2Fwos%2Fwoscc%2Ffull-record%2FWOS:000788880000001","View Full Record in Web of Science")</f>
        <v>View Full Record in Web of Science</v>
      </c>
      <c r="AH51" s="1" t="s">
        <v>41</v>
      </c>
      <c r="AI51" s="1" t="str">
        <f t="shared" si="1"/>
        <v>10.1080/01480545.2022.2067170 OR</v>
      </c>
    </row>
    <row r="52" spans="1:35" s="1" customFormat="1" ht="255" x14ac:dyDescent="0.25">
      <c r="A52" s="1">
        <v>51</v>
      </c>
      <c r="B52" s="1" t="s">
        <v>1147</v>
      </c>
      <c r="C52" s="1" t="s">
        <v>1148</v>
      </c>
      <c r="D52" s="1" t="s">
        <v>1149</v>
      </c>
      <c r="E52" s="1" t="s">
        <v>45</v>
      </c>
      <c r="F52" s="1" t="s">
        <v>1150</v>
      </c>
      <c r="G52" s="1" t="s">
        <v>1151</v>
      </c>
      <c r="H52" s="1" t="s">
        <v>1152</v>
      </c>
      <c r="I52" s="2" t="s">
        <v>1153</v>
      </c>
      <c r="J52" s="1" t="s">
        <v>1154</v>
      </c>
      <c r="K52" s="1">
        <v>102</v>
      </c>
      <c r="L52" s="1">
        <v>6</v>
      </c>
      <c r="M52" s="1">
        <v>1578</v>
      </c>
      <c r="N52" s="1">
        <v>1587</v>
      </c>
      <c r="O52" s="1">
        <v>2023</v>
      </c>
      <c r="P52" s="1" t="s">
        <v>1155</v>
      </c>
      <c r="Q52" s="1" t="str">
        <f>HYPERLINK("http://dx.doi.org/10.1111/cbdd.14350","http://dx.doi.org/10.1111/cbdd.14350")</f>
        <v>http://dx.doi.org/10.1111/cbdd.14350</v>
      </c>
      <c r="R52" s="1" t="s">
        <v>39</v>
      </c>
      <c r="S52" s="1" t="s">
        <v>503</v>
      </c>
      <c r="T52" s="1" t="s">
        <v>39</v>
      </c>
      <c r="U52" s="1" t="s">
        <v>39</v>
      </c>
      <c r="V52" s="1" t="s">
        <v>39</v>
      </c>
      <c r="W52" s="1" t="s">
        <v>39</v>
      </c>
      <c r="X52" s="1" t="s">
        <v>39</v>
      </c>
      <c r="Y52" s="1">
        <v>37705136</v>
      </c>
      <c r="Z52" s="1" t="s">
        <v>39</v>
      </c>
      <c r="AA52" s="1" t="s">
        <v>39</v>
      </c>
      <c r="AB52" s="1" t="s">
        <v>39</v>
      </c>
      <c r="AC52" s="1" t="s">
        <v>39</v>
      </c>
      <c r="AD52" s="1" t="s">
        <v>1156</v>
      </c>
      <c r="AE52" s="1" t="str">
        <f>HYPERLINK("https%3A%2F%2Fwww.webofscience.com%2Fwos%2Fwoscc%2Ffull-record%2FWOS:001066386300001","View Full Record in Web of Science")</f>
        <v>View Full Record in Web of Science</v>
      </c>
      <c r="AH52" s="1" t="s">
        <v>41</v>
      </c>
      <c r="AI52" s="1" t="str">
        <f t="shared" si="1"/>
        <v>10.1111/cbdd.14350 OR</v>
      </c>
    </row>
    <row r="53" spans="1:35" s="3" customFormat="1" ht="300" x14ac:dyDescent="0.25">
      <c r="A53" s="1">
        <v>52</v>
      </c>
      <c r="B53" s="1" t="s">
        <v>806</v>
      </c>
      <c r="C53" s="1" t="s">
        <v>807</v>
      </c>
      <c r="D53" s="1" t="s">
        <v>808</v>
      </c>
      <c r="E53" s="1" t="s">
        <v>45</v>
      </c>
      <c r="F53" s="1" t="s">
        <v>809</v>
      </c>
      <c r="G53" s="1" t="s">
        <v>810</v>
      </c>
      <c r="H53" s="1" t="s">
        <v>811</v>
      </c>
      <c r="I53" s="2" t="s">
        <v>812</v>
      </c>
      <c r="J53" s="1" t="s">
        <v>224</v>
      </c>
      <c r="K53" s="1">
        <v>36</v>
      </c>
      <c r="L53" s="1">
        <v>4</v>
      </c>
      <c r="M53" s="1">
        <v>530</v>
      </c>
      <c r="N53" s="1">
        <v>539</v>
      </c>
      <c r="O53" s="1">
        <v>2021</v>
      </c>
      <c r="P53" s="1" t="s">
        <v>813</v>
      </c>
      <c r="Q53" s="1" t="str">
        <f>HYPERLINK("http://dx.doi.org/10.1002/tox.23058","http://dx.doi.org/10.1002/tox.23058")</f>
        <v>http://dx.doi.org/10.1002/tox.23058</v>
      </c>
      <c r="R53" s="1" t="s">
        <v>39</v>
      </c>
      <c r="S53" s="1" t="s">
        <v>814</v>
      </c>
      <c r="T53" s="1" t="s">
        <v>39</v>
      </c>
      <c r="U53" s="1" t="s">
        <v>39</v>
      </c>
      <c r="V53" s="1" t="s">
        <v>39</v>
      </c>
      <c r="W53" s="1" t="s">
        <v>39</v>
      </c>
      <c r="X53" s="1" t="s">
        <v>39</v>
      </c>
      <c r="Y53" s="1">
        <v>33166053</v>
      </c>
      <c r="Z53" s="1" t="s">
        <v>39</v>
      </c>
      <c r="AA53" s="1" t="s">
        <v>39</v>
      </c>
      <c r="AB53" s="1" t="s">
        <v>39</v>
      </c>
      <c r="AC53" s="1" t="s">
        <v>39</v>
      </c>
      <c r="AD53" s="1" t="s">
        <v>815</v>
      </c>
      <c r="AE53" s="1" t="str">
        <f>HYPERLINK("https%3A%2F%2Fwww.webofscience.com%2Fwos%2Fwoscc%2Ffull-record%2FWOS:000587467300001","View Full Record in Web of Science")</f>
        <v>View Full Record in Web of Science</v>
      </c>
      <c r="AF53" s="1"/>
      <c r="AG53" s="1"/>
      <c r="AH53" s="1" t="s">
        <v>41</v>
      </c>
      <c r="AI53" s="1" t="str">
        <f t="shared" si="1"/>
        <v>10.1002/tox.23058 OR</v>
      </c>
    </row>
    <row r="54" spans="1:35" s="1" customFormat="1" ht="300" x14ac:dyDescent="0.25">
      <c r="A54" s="1">
        <v>53</v>
      </c>
      <c r="B54" s="1" t="s">
        <v>527</v>
      </c>
      <c r="C54" s="1" t="s">
        <v>528</v>
      </c>
      <c r="D54" s="1" t="s">
        <v>529</v>
      </c>
      <c r="E54" s="1" t="s">
        <v>45</v>
      </c>
      <c r="F54" s="1" t="s">
        <v>530</v>
      </c>
      <c r="G54" s="1" t="s">
        <v>531</v>
      </c>
      <c r="H54" s="1" t="s">
        <v>532</v>
      </c>
      <c r="I54" s="2" t="s">
        <v>533</v>
      </c>
      <c r="J54" s="1" t="s">
        <v>534</v>
      </c>
      <c r="K54" s="1">
        <v>64</v>
      </c>
      <c r="L54" s="1" t="s">
        <v>39</v>
      </c>
      <c r="M54" s="1" t="s">
        <v>39</v>
      </c>
      <c r="N54" s="1" t="s">
        <v>39</v>
      </c>
      <c r="O54" s="1">
        <v>2023</v>
      </c>
      <c r="P54" s="1" t="s">
        <v>535</v>
      </c>
      <c r="Q54" s="1" t="str">
        <f>HYPERLINK("http://dx.doi.org/10.1016/j.rsma.2023.103036","http://dx.doi.org/10.1016/j.rsma.2023.103036")</f>
        <v>http://dx.doi.org/10.1016/j.rsma.2023.103036</v>
      </c>
      <c r="R54" s="1" t="s">
        <v>39</v>
      </c>
      <c r="S54" s="1" t="s">
        <v>192</v>
      </c>
      <c r="T54" s="1" t="s">
        <v>39</v>
      </c>
      <c r="U54" s="1" t="s">
        <v>39</v>
      </c>
      <c r="V54" s="1" t="s">
        <v>39</v>
      </c>
      <c r="W54" s="1" t="s">
        <v>39</v>
      </c>
      <c r="X54" s="1" t="s">
        <v>39</v>
      </c>
      <c r="Y54" s="1" t="s">
        <v>39</v>
      </c>
      <c r="Z54" s="1" t="s">
        <v>39</v>
      </c>
      <c r="AA54" s="1" t="s">
        <v>39</v>
      </c>
      <c r="AB54" s="1" t="s">
        <v>39</v>
      </c>
      <c r="AC54" s="1" t="s">
        <v>39</v>
      </c>
      <c r="AD54" s="1" t="s">
        <v>536</v>
      </c>
      <c r="AE54" s="1" t="str">
        <f>HYPERLINK("https%3A%2F%2Fwww.webofscience.com%2Fwos%2Fwoscc%2Ffull-record%2FWOS:001041230200001","View Full Record in Web of Science")</f>
        <v>View Full Record in Web of Science</v>
      </c>
      <c r="AH54" s="1" t="s">
        <v>41</v>
      </c>
      <c r="AI54" s="1" t="str">
        <f t="shared" si="1"/>
        <v>10.1016/j.rsma.2023.103036 OR</v>
      </c>
    </row>
    <row r="55" spans="1:35" s="1" customFormat="1" ht="409.5" x14ac:dyDescent="0.25">
      <c r="A55" s="1">
        <v>54</v>
      </c>
      <c r="B55" s="1" t="s">
        <v>766</v>
      </c>
      <c r="C55" s="1" t="s">
        <v>767</v>
      </c>
      <c r="D55" s="1" t="s">
        <v>768</v>
      </c>
      <c r="E55" s="1" t="s">
        <v>45</v>
      </c>
      <c r="F55" s="1" t="s">
        <v>34</v>
      </c>
      <c r="G55" s="1" t="s">
        <v>769</v>
      </c>
      <c r="H55" s="1" t="s">
        <v>770</v>
      </c>
      <c r="I55" s="2" t="s">
        <v>771</v>
      </c>
      <c r="J55" s="1" t="s">
        <v>772</v>
      </c>
      <c r="K55" s="1">
        <v>27</v>
      </c>
      <c r="L55" s="1">
        <v>1</v>
      </c>
      <c r="M55" s="1">
        <v>195</v>
      </c>
      <c r="N55" s="1">
        <v>207</v>
      </c>
      <c r="O55" s="1">
        <v>2019</v>
      </c>
      <c r="P55" s="1" t="s">
        <v>773</v>
      </c>
      <c r="Q55" s="1" t="str">
        <f>HYPERLINK("http://dx.doi.org/10.1016/j.jfda.2018.06.010","http://dx.doi.org/10.1016/j.jfda.2018.06.010")</f>
        <v>http://dx.doi.org/10.1016/j.jfda.2018.06.010</v>
      </c>
      <c r="R55" s="1" t="s">
        <v>39</v>
      </c>
      <c r="S55" s="1" t="s">
        <v>39</v>
      </c>
      <c r="T55" s="1" t="s">
        <v>39</v>
      </c>
      <c r="U55" s="1" t="s">
        <v>39</v>
      </c>
      <c r="V55" s="1" t="s">
        <v>39</v>
      </c>
      <c r="W55" s="1" t="s">
        <v>39</v>
      </c>
      <c r="X55" s="1" t="s">
        <v>39</v>
      </c>
      <c r="Y55" s="1">
        <v>30648572</v>
      </c>
      <c r="Z55" s="1" t="s">
        <v>39</v>
      </c>
      <c r="AA55" s="1" t="s">
        <v>39</v>
      </c>
      <c r="AB55" s="1" t="s">
        <v>39</v>
      </c>
      <c r="AC55" s="1" t="s">
        <v>39</v>
      </c>
      <c r="AD55" s="1" t="s">
        <v>774</v>
      </c>
      <c r="AE55" s="1" t="str">
        <f>HYPERLINK("https%3A%2F%2Fwww.webofscience.com%2Fwos%2Fwoscc%2Ffull-record%2FWOS:000455651700018","View Full Record in Web of Science")</f>
        <v>View Full Record in Web of Science</v>
      </c>
      <c r="AH55" s="1" t="s">
        <v>41</v>
      </c>
      <c r="AI55" s="1" t="str">
        <f t="shared" si="1"/>
        <v>10.1016/j.jfda.2018.06.010 OR</v>
      </c>
    </row>
    <row r="56" spans="1:35" s="1" customFormat="1" ht="409.5" x14ac:dyDescent="0.25">
      <c r="A56" s="1">
        <v>55</v>
      </c>
      <c r="B56" s="1" t="s">
        <v>169</v>
      </c>
      <c r="C56" s="1" t="s">
        <v>170</v>
      </c>
      <c r="D56" s="1" t="s">
        <v>171</v>
      </c>
      <c r="E56" s="1" t="s">
        <v>54</v>
      </c>
      <c r="F56" s="1" t="s">
        <v>34</v>
      </c>
      <c r="H56" s="1" t="s">
        <v>172</v>
      </c>
      <c r="I56" s="1" t="s">
        <v>173</v>
      </c>
      <c r="J56" s="1" t="s">
        <v>174</v>
      </c>
      <c r="K56" s="1">
        <v>151</v>
      </c>
      <c r="L56" s="1" t="s">
        <v>39</v>
      </c>
      <c r="M56" s="1">
        <v>25</v>
      </c>
      <c r="N56" s="1">
        <v>33</v>
      </c>
      <c r="O56" s="1">
        <v>2022</v>
      </c>
      <c r="P56" s="1" t="s">
        <v>175</v>
      </c>
      <c r="Q56" s="1" t="str">
        <f>HYPERLINK("http://dx.doi.org/10.1016/j.sajb.2021.10.022","http://dx.doi.org/10.1016/j.sajb.2021.10.022")</f>
        <v>http://dx.doi.org/10.1016/j.sajb.2021.10.022</v>
      </c>
      <c r="R56" s="1" t="s">
        <v>39</v>
      </c>
      <c r="S56" s="1" t="s">
        <v>176</v>
      </c>
      <c r="T56" s="1" t="s">
        <v>39</v>
      </c>
      <c r="U56" s="1" t="s">
        <v>39</v>
      </c>
      <c r="V56" s="1" t="s">
        <v>39</v>
      </c>
      <c r="W56" s="1" t="s">
        <v>39</v>
      </c>
      <c r="X56" s="1" t="s">
        <v>39</v>
      </c>
      <c r="Y56" s="1" t="s">
        <v>39</v>
      </c>
      <c r="Z56" s="1" t="s">
        <v>39</v>
      </c>
      <c r="AA56" s="1" t="s">
        <v>39</v>
      </c>
      <c r="AB56" s="1" t="s">
        <v>39</v>
      </c>
      <c r="AC56" s="1" t="s">
        <v>39</v>
      </c>
      <c r="AD56" s="1" t="s">
        <v>177</v>
      </c>
      <c r="AE56" s="1" t="str">
        <f>HYPERLINK("https%3A%2F%2Fwww.webofscience.com%2Fwos%2Fwoscc%2Ffull-record%2FWOS:000900101300004","View Full Record in Web of Science")</f>
        <v>View Full Record in Web of Science</v>
      </c>
      <c r="AH56" s="1" t="s">
        <v>41</v>
      </c>
      <c r="AI56" s="1" t="str">
        <f t="shared" si="1"/>
        <v>10.1016/j.sajb.2021.10.022 OR</v>
      </c>
    </row>
    <row r="57" spans="1:35" s="1" customFormat="1" ht="300" x14ac:dyDescent="0.25">
      <c r="A57" s="1">
        <v>56</v>
      </c>
      <c r="B57" s="1" t="s">
        <v>1076</v>
      </c>
      <c r="C57" s="1" t="s">
        <v>1077</v>
      </c>
      <c r="D57" s="1" t="s">
        <v>1078</v>
      </c>
      <c r="E57" s="1" t="s">
        <v>54</v>
      </c>
      <c r="F57" s="1" t="s">
        <v>34</v>
      </c>
      <c r="H57" s="1" t="s">
        <v>1079</v>
      </c>
      <c r="I57" s="1" t="s">
        <v>1080</v>
      </c>
      <c r="J57" s="1" t="s">
        <v>1081</v>
      </c>
      <c r="K57" s="1">
        <v>320</v>
      </c>
      <c r="L57" s="1" t="s">
        <v>39</v>
      </c>
      <c r="M57" s="1" t="s">
        <v>39</v>
      </c>
      <c r="N57" s="1" t="s">
        <v>39</v>
      </c>
      <c r="O57" s="1">
        <v>2023</v>
      </c>
      <c r="P57" s="1" t="s">
        <v>1082</v>
      </c>
      <c r="Q57" s="1" t="str">
        <f>HYPERLINK("http://dx.doi.org/10.1016/j.lfs.2023.121543","http://dx.doi.org/10.1016/j.lfs.2023.121543")</f>
        <v>http://dx.doi.org/10.1016/j.lfs.2023.121543</v>
      </c>
      <c r="R57" s="1" t="s">
        <v>39</v>
      </c>
      <c r="S57" s="1" t="s">
        <v>298</v>
      </c>
      <c r="T57" s="1" t="s">
        <v>39</v>
      </c>
      <c r="U57" s="1" t="s">
        <v>39</v>
      </c>
      <c r="V57" s="1" t="s">
        <v>39</v>
      </c>
      <c r="W57" s="1" t="s">
        <v>39</v>
      </c>
      <c r="X57" s="1" t="s">
        <v>39</v>
      </c>
      <c r="Y57" s="1">
        <v>36871934</v>
      </c>
      <c r="Z57" s="1" t="s">
        <v>39</v>
      </c>
      <c r="AA57" s="1" t="s">
        <v>39</v>
      </c>
      <c r="AB57" s="1" t="s">
        <v>39</v>
      </c>
      <c r="AC57" s="1" t="s">
        <v>39</v>
      </c>
      <c r="AD57" s="1" t="s">
        <v>1083</v>
      </c>
      <c r="AE57" s="1" t="str">
        <f>HYPERLINK("https%3A%2F%2Fwww.webofscience.com%2Fwos%2Fwoscc%2Ffull-record%2FWOS:000961769400001","View Full Record in Web of Science")</f>
        <v>View Full Record in Web of Science</v>
      </c>
      <c r="AH57" s="1" t="s">
        <v>41</v>
      </c>
      <c r="AI57" s="1" t="str">
        <f t="shared" si="1"/>
        <v>10.1016/j.lfs.2023.121543 OR</v>
      </c>
    </row>
    <row r="58" spans="1:35" s="1" customFormat="1" ht="315" x14ac:dyDescent="0.25">
      <c r="A58" s="1">
        <v>57</v>
      </c>
      <c r="B58" s="1" t="s">
        <v>731</v>
      </c>
      <c r="C58" s="1" t="s">
        <v>732</v>
      </c>
      <c r="D58" s="1" t="s">
        <v>733</v>
      </c>
      <c r="F58" s="1" t="s">
        <v>34</v>
      </c>
      <c r="H58" s="1" t="s">
        <v>734</v>
      </c>
      <c r="I58" s="1" t="s">
        <v>735</v>
      </c>
      <c r="J58" s="1" t="s">
        <v>57</v>
      </c>
      <c r="K58" s="1">
        <v>58</v>
      </c>
      <c r="L58" s="1">
        <v>5</v>
      </c>
      <c r="M58" s="1">
        <v>306</v>
      </c>
      <c r="N58" s="1">
        <v>313</v>
      </c>
      <c r="O58" s="1">
        <v>2020</v>
      </c>
      <c r="P58" s="1" t="s">
        <v>39</v>
      </c>
      <c r="Q58" s="1" t="s">
        <v>39</v>
      </c>
      <c r="R58" s="1" t="s">
        <v>39</v>
      </c>
      <c r="S58" s="1" t="s">
        <v>39</v>
      </c>
      <c r="T58" s="1" t="s">
        <v>39</v>
      </c>
      <c r="U58" s="1" t="s">
        <v>39</v>
      </c>
      <c r="V58" s="1" t="s">
        <v>39</v>
      </c>
      <c r="W58" s="1" t="s">
        <v>39</v>
      </c>
      <c r="X58" s="1" t="s">
        <v>39</v>
      </c>
      <c r="Y58" s="1" t="s">
        <v>39</v>
      </c>
      <c r="Z58" s="1" t="s">
        <v>39</v>
      </c>
      <c r="AA58" s="1" t="s">
        <v>39</v>
      </c>
      <c r="AB58" s="1" t="s">
        <v>39</v>
      </c>
      <c r="AC58" s="1" t="s">
        <v>39</v>
      </c>
      <c r="AD58" s="1" t="s">
        <v>736</v>
      </c>
      <c r="AE58" s="1" t="str">
        <f>HYPERLINK("https%3A%2F%2Fwww.webofscience.com%2Fwos%2Fwoscc%2Ffull-record%2FWOS:000532174500002","View Full Record in Web of Science")</f>
        <v>View Full Record in Web of Science</v>
      </c>
      <c r="AH58" s="1" t="s">
        <v>41</v>
      </c>
      <c r="AI58" s="1" t="str">
        <f t="shared" si="1"/>
        <v xml:space="preserve"> OR</v>
      </c>
    </row>
    <row r="59" spans="1:35" s="1" customFormat="1" ht="255" x14ac:dyDescent="0.25">
      <c r="A59" s="1">
        <v>58</v>
      </c>
      <c r="B59" s="1" t="s">
        <v>1013</v>
      </c>
      <c r="C59" s="1" t="s">
        <v>1014</v>
      </c>
      <c r="D59" s="1" t="s">
        <v>1015</v>
      </c>
      <c r="E59" s="1" t="s">
        <v>54</v>
      </c>
      <c r="F59" s="1" t="s">
        <v>34</v>
      </c>
      <c r="H59" s="1" t="s">
        <v>1016</v>
      </c>
      <c r="I59" s="2" t="s">
        <v>1017</v>
      </c>
      <c r="J59" s="1" t="s">
        <v>1018</v>
      </c>
      <c r="K59" s="1">
        <v>16</v>
      </c>
      <c r="L59" s="1">
        <v>8</v>
      </c>
      <c r="M59" s="1" t="s">
        <v>39</v>
      </c>
      <c r="N59" s="1" t="s">
        <v>39</v>
      </c>
      <c r="O59" s="1">
        <v>2019</v>
      </c>
      <c r="P59" s="1" t="s">
        <v>1019</v>
      </c>
      <c r="Q59" s="1" t="str">
        <f>HYPERLINK("http://dx.doi.org/10.3390/ijerph16081440","http://dx.doi.org/10.3390/ijerph16081440")</f>
        <v>http://dx.doi.org/10.3390/ijerph16081440</v>
      </c>
      <c r="R59" s="1" t="s">
        <v>39</v>
      </c>
      <c r="S59" s="1" t="s">
        <v>39</v>
      </c>
      <c r="T59" s="1" t="s">
        <v>39</v>
      </c>
      <c r="U59" s="1" t="s">
        <v>39</v>
      </c>
      <c r="V59" s="1" t="s">
        <v>39</v>
      </c>
      <c r="W59" s="1" t="s">
        <v>39</v>
      </c>
      <c r="X59" s="1" t="s">
        <v>39</v>
      </c>
      <c r="Y59" s="1">
        <v>31018559</v>
      </c>
      <c r="Z59" s="1" t="s">
        <v>39</v>
      </c>
      <c r="AA59" s="1" t="s">
        <v>39</v>
      </c>
      <c r="AB59" s="1" t="s">
        <v>39</v>
      </c>
      <c r="AC59" s="1" t="s">
        <v>39</v>
      </c>
      <c r="AD59" s="1" t="s">
        <v>1020</v>
      </c>
      <c r="AE59" s="1" t="str">
        <f>HYPERLINK("https%3A%2F%2Fwww.webofscience.com%2Fwos%2Fwoscc%2Ffull-record%2FWOS:000467747100133","View Full Record in Web of Science")</f>
        <v>View Full Record in Web of Science</v>
      </c>
      <c r="AH59" s="1" t="s">
        <v>41</v>
      </c>
      <c r="AI59" s="1" t="str">
        <f t="shared" si="1"/>
        <v>10.3390/ijerph16081440 OR</v>
      </c>
    </row>
    <row r="60" spans="1:35" s="1" customFormat="1" ht="345" x14ac:dyDescent="0.25">
      <c r="A60" s="1">
        <v>59</v>
      </c>
      <c r="B60" s="1" t="s">
        <v>891</v>
      </c>
      <c r="C60" s="1" t="s">
        <v>892</v>
      </c>
      <c r="D60" s="1" t="s">
        <v>844</v>
      </c>
      <c r="E60" s="1" t="s">
        <v>45</v>
      </c>
      <c r="F60" s="1" t="s">
        <v>34</v>
      </c>
      <c r="G60" s="1" t="s">
        <v>893</v>
      </c>
      <c r="H60" s="1" t="s">
        <v>894</v>
      </c>
      <c r="I60" s="2" t="s">
        <v>895</v>
      </c>
      <c r="J60" s="1" t="s">
        <v>896</v>
      </c>
      <c r="K60" s="1">
        <v>47</v>
      </c>
      <c r="L60" s="1">
        <v>2</v>
      </c>
      <c r="M60" s="1">
        <v>422</v>
      </c>
      <c r="N60" s="1">
        <v>433</v>
      </c>
      <c r="O60" s="1">
        <v>2022</v>
      </c>
      <c r="P60" s="1" t="s">
        <v>897</v>
      </c>
      <c r="Q60" s="1" t="str">
        <f>HYPERLINK("http://dx.doi.org/10.1007/s11064-021-03455-2","http://dx.doi.org/10.1007/s11064-021-03455-2")</f>
        <v>http://dx.doi.org/10.1007/s11064-021-03455-2</v>
      </c>
      <c r="R60" s="1" t="s">
        <v>39</v>
      </c>
      <c r="S60" s="1" t="s">
        <v>898</v>
      </c>
      <c r="T60" s="1" t="s">
        <v>39</v>
      </c>
      <c r="U60" s="1" t="s">
        <v>39</v>
      </c>
      <c r="V60" s="1" t="s">
        <v>39</v>
      </c>
      <c r="W60" s="1" t="s">
        <v>39</v>
      </c>
      <c r="X60" s="1" t="s">
        <v>39</v>
      </c>
      <c r="Y60" s="1">
        <v>34623565</v>
      </c>
      <c r="Z60" s="1" t="s">
        <v>39</v>
      </c>
      <c r="AA60" s="1" t="s">
        <v>39</v>
      </c>
      <c r="AB60" s="1" t="s">
        <v>39</v>
      </c>
      <c r="AC60" s="1" t="s">
        <v>39</v>
      </c>
      <c r="AD60" s="1" t="s">
        <v>899</v>
      </c>
      <c r="AE60" s="1" t="str">
        <f>HYPERLINK("https%3A%2F%2Fwww.webofscience.com%2Fwos%2Fwoscc%2Ffull-record%2FWOS:000705792600006","View Full Record in Web of Science")</f>
        <v>View Full Record in Web of Science</v>
      </c>
      <c r="AH60" s="1" t="s">
        <v>41</v>
      </c>
      <c r="AI60" s="1" t="str">
        <f t="shared" si="1"/>
        <v>10.1007/s11064-021-03455-2 OR</v>
      </c>
    </row>
    <row r="61" spans="1:35" s="1" customFormat="1" ht="315" x14ac:dyDescent="0.25">
      <c r="A61" s="1">
        <v>60</v>
      </c>
      <c r="B61" s="1" t="s">
        <v>518</v>
      </c>
      <c r="C61" s="1" t="s">
        <v>519</v>
      </c>
      <c r="D61" s="1" t="s">
        <v>520</v>
      </c>
      <c r="E61" s="1" t="s">
        <v>45</v>
      </c>
      <c r="F61" s="1" t="s">
        <v>34</v>
      </c>
      <c r="G61" s="1" t="s">
        <v>521</v>
      </c>
      <c r="H61" s="1" t="s">
        <v>522</v>
      </c>
      <c r="I61" s="2" t="s">
        <v>523</v>
      </c>
      <c r="J61" s="1" t="s">
        <v>524</v>
      </c>
      <c r="K61" s="1">
        <v>16</v>
      </c>
      <c r="L61" s="1">
        <v>3</v>
      </c>
      <c r="M61" s="1">
        <v>244</v>
      </c>
      <c r="N61" s="1">
        <v>256</v>
      </c>
      <c r="O61" s="1">
        <v>2020</v>
      </c>
      <c r="P61" s="1" t="s">
        <v>525</v>
      </c>
      <c r="Q61" s="1" t="str">
        <f>HYPERLINK("http://dx.doi.org/10.3923/ijp.2020.244.256","http://dx.doi.org/10.3923/ijp.2020.244.256")</f>
        <v>http://dx.doi.org/10.3923/ijp.2020.244.256</v>
      </c>
      <c r="R61" s="1" t="s">
        <v>39</v>
      </c>
      <c r="S61" s="1" t="s">
        <v>39</v>
      </c>
      <c r="T61" s="1" t="s">
        <v>39</v>
      </c>
      <c r="U61" s="1" t="s">
        <v>39</v>
      </c>
      <c r="V61" s="1" t="s">
        <v>39</v>
      </c>
      <c r="W61" s="1" t="s">
        <v>39</v>
      </c>
      <c r="X61" s="1" t="s">
        <v>39</v>
      </c>
      <c r="Y61" s="1" t="s">
        <v>39</v>
      </c>
      <c r="Z61" s="1" t="s">
        <v>39</v>
      </c>
      <c r="AA61" s="1" t="s">
        <v>39</v>
      </c>
      <c r="AB61" s="1" t="s">
        <v>39</v>
      </c>
      <c r="AC61" s="1" t="s">
        <v>39</v>
      </c>
      <c r="AD61" s="1" t="s">
        <v>526</v>
      </c>
      <c r="AE61" s="1" t="str">
        <f>HYPERLINK("https%3A%2F%2Fwww.webofscience.com%2Fwos%2Fwoscc%2Ffull-record%2FWOS:000526081200008","View Full Record in Web of Science")</f>
        <v>View Full Record in Web of Science</v>
      </c>
      <c r="AH61" s="1" t="s">
        <v>41</v>
      </c>
      <c r="AI61" s="1" t="str">
        <f t="shared" si="1"/>
        <v>10.3923/ijp.2020.244.256 OR</v>
      </c>
    </row>
    <row r="62" spans="1:35" s="1" customFormat="1" ht="390" x14ac:dyDescent="0.25">
      <c r="A62" s="1">
        <v>61</v>
      </c>
      <c r="B62" s="1" t="s">
        <v>1222</v>
      </c>
      <c r="C62" s="1" t="s">
        <v>1223</v>
      </c>
      <c r="D62" s="1" t="s">
        <v>1224</v>
      </c>
      <c r="E62" s="1" t="s">
        <v>54</v>
      </c>
      <c r="F62" s="1" t="s">
        <v>34</v>
      </c>
      <c r="H62" s="1" t="s">
        <v>1225</v>
      </c>
      <c r="I62" s="1" t="s">
        <v>1226</v>
      </c>
      <c r="J62" s="1" t="s">
        <v>64</v>
      </c>
      <c r="K62" s="1">
        <v>19</v>
      </c>
      <c r="L62" s="1">
        <v>1</v>
      </c>
      <c r="M62" s="1">
        <v>85</v>
      </c>
      <c r="N62" s="1">
        <v>96</v>
      </c>
      <c r="O62" s="1">
        <v>2023</v>
      </c>
      <c r="P62" s="1" t="s">
        <v>1227</v>
      </c>
      <c r="Q62" s="1" t="str">
        <f>HYPERLINK("http://dx.doi.org/10.1177/09731296221137378","http://dx.doi.org/10.1177/09731296221137378")</f>
        <v>http://dx.doi.org/10.1177/09731296221137378</v>
      </c>
      <c r="R62" s="1" t="s">
        <v>39</v>
      </c>
      <c r="S62" s="1" t="s">
        <v>1228</v>
      </c>
      <c r="T62" s="1" t="s">
        <v>39</v>
      </c>
      <c r="U62" s="1" t="s">
        <v>39</v>
      </c>
      <c r="V62" s="1" t="s">
        <v>39</v>
      </c>
      <c r="W62" s="1" t="s">
        <v>39</v>
      </c>
      <c r="X62" s="1" t="s">
        <v>39</v>
      </c>
      <c r="Y62" s="1" t="s">
        <v>39</v>
      </c>
      <c r="Z62" s="1" t="s">
        <v>39</v>
      </c>
      <c r="AA62" s="1" t="s">
        <v>39</v>
      </c>
      <c r="AB62" s="1" t="s">
        <v>39</v>
      </c>
      <c r="AC62" s="1" t="s">
        <v>39</v>
      </c>
      <c r="AD62" s="1" t="s">
        <v>1229</v>
      </c>
      <c r="AE62" s="1" t="str">
        <f>HYPERLINK("https%3A%2F%2Fwww.webofscience.com%2Fwos%2Fwoscc%2Ffull-record%2FWOS:000948652500001","View Full Record in Web of Science")</f>
        <v>View Full Record in Web of Science</v>
      </c>
      <c r="AH62" s="1" t="s">
        <v>41</v>
      </c>
      <c r="AI62" s="1" t="str">
        <f t="shared" si="1"/>
        <v>10.1177/09731296221137378 OR</v>
      </c>
    </row>
    <row r="63" spans="1:35" s="1" customFormat="1" ht="225" x14ac:dyDescent="0.25">
      <c r="A63" s="1">
        <v>62</v>
      </c>
      <c r="B63" s="1" t="s">
        <v>1000</v>
      </c>
      <c r="C63" s="1" t="s">
        <v>1001</v>
      </c>
      <c r="D63" s="1" t="s">
        <v>1002</v>
      </c>
      <c r="E63" s="1" t="s">
        <v>54</v>
      </c>
      <c r="F63" s="1" t="s">
        <v>34</v>
      </c>
      <c r="H63" s="1" t="s">
        <v>1003</v>
      </c>
      <c r="I63" s="2" t="s">
        <v>1004</v>
      </c>
      <c r="J63" s="1" t="s">
        <v>921</v>
      </c>
      <c r="K63" s="1">
        <v>22</v>
      </c>
      <c r="L63" s="1">
        <v>1</v>
      </c>
      <c r="M63" s="1" t="s">
        <v>39</v>
      </c>
      <c r="N63" s="1" t="s">
        <v>39</v>
      </c>
      <c r="O63" s="1">
        <v>2022</v>
      </c>
      <c r="P63" s="1" t="s">
        <v>1005</v>
      </c>
      <c r="Q63" s="1" t="str">
        <f>HYPERLINK("http://dx.doi.org/10.1186/s12906-021-03497-7","http://dx.doi.org/10.1186/s12906-021-03497-7")</f>
        <v>http://dx.doi.org/10.1186/s12906-021-03497-7</v>
      </c>
      <c r="R63" s="1" t="s">
        <v>39</v>
      </c>
      <c r="S63" s="1" t="s">
        <v>39</v>
      </c>
      <c r="T63" s="1" t="s">
        <v>39</v>
      </c>
      <c r="U63" s="1" t="s">
        <v>39</v>
      </c>
      <c r="V63" s="1" t="s">
        <v>39</v>
      </c>
      <c r="W63" s="1" t="s">
        <v>39</v>
      </c>
      <c r="X63" s="1" t="s">
        <v>39</v>
      </c>
      <c r="Y63" s="1">
        <v>35216561</v>
      </c>
      <c r="Z63" s="1" t="s">
        <v>39</v>
      </c>
      <c r="AA63" s="1" t="s">
        <v>39</v>
      </c>
      <c r="AB63" s="1" t="s">
        <v>39</v>
      </c>
      <c r="AC63" s="1" t="s">
        <v>39</v>
      </c>
      <c r="AD63" s="1" t="s">
        <v>1006</v>
      </c>
      <c r="AE63" s="1" t="str">
        <f>HYPERLINK("https%3A%2F%2Fwww.webofscience.com%2Fwos%2Fwoscc%2Ffull-record%2FWOS:000761199400002","View Full Record in Web of Science")</f>
        <v>View Full Record in Web of Science</v>
      </c>
      <c r="AH63" s="1" t="s">
        <v>41</v>
      </c>
      <c r="AI63" s="1" t="str">
        <f t="shared" si="1"/>
        <v>10.1186/s12906-021-03497-7 OR</v>
      </c>
    </row>
    <row r="64" spans="1:35" s="1" customFormat="1" ht="375" x14ac:dyDescent="0.25">
      <c r="A64" s="1">
        <v>63</v>
      </c>
      <c r="B64" s="1" t="s">
        <v>799</v>
      </c>
      <c r="C64" s="1" t="s">
        <v>800</v>
      </c>
      <c r="D64" s="1" t="s">
        <v>302</v>
      </c>
      <c r="E64" s="1" t="s">
        <v>45</v>
      </c>
      <c r="F64" s="1" t="s">
        <v>34</v>
      </c>
      <c r="G64" s="1" t="s">
        <v>801</v>
      </c>
      <c r="H64" s="1" t="s">
        <v>802</v>
      </c>
      <c r="I64" s="2" t="s">
        <v>803</v>
      </c>
      <c r="J64" s="1" t="s">
        <v>711</v>
      </c>
      <c r="K64" s="1">
        <v>2021</v>
      </c>
      <c r="L64" s="1" t="s">
        <v>39</v>
      </c>
      <c r="M64" s="1" t="s">
        <v>39</v>
      </c>
      <c r="N64" s="1" t="s">
        <v>39</v>
      </c>
      <c r="O64" s="1">
        <v>2021</v>
      </c>
      <c r="P64" s="1" t="s">
        <v>804</v>
      </c>
      <c r="Q64" s="1" t="str">
        <f>HYPERLINK("http://dx.doi.org/10.1155/2021/8833865","http://dx.doi.org/10.1155/2021/8833865")</f>
        <v>http://dx.doi.org/10.1155/2021/8833865</v>
      </c>
      <c r="R64" s="1" t="s">
        <v>39</v>
      </c>
      <c r="S64" s="1" t="s">
        <v>39</v>
      </c>
      <c r="T64" s="1" t="s">
        <v>39</v>
      </c>
      <c r="U64" s="1" t="s">
        <v>39</v>
      </c>
      <c r="V64" s="1" t="s">
        <v>39</v>
      </c>
      <c r="W64" s="1" t="s">
        <v>39</v>
      </c>
      <c r="X64" s="1" t="s">
        <v>39</v>
      </c>
      <c r="Y64" s="1">
        <v>37601484</v>
      </c>
      <c r="Z64" s="1" t="s">
        <v>39</v>
      </c>
      <c r="AA64" s="1" t="s">
        <v>39</v>
      </c>
      <c r="AB64" s="1" t="s">
        <v>39</v>
      </c>
      <c r="AC64" s="1" t="s">
        <v>39</v>
      </c>
      <c r="AD64" s="1" t="s">
        <v>805</v>
      </c>
      <c r="AE64" s="1" t="str">
        <f>HYPERLINK("https%3A%2F%2Fwww.webofscience.com%2Fwos%2Fwoscc%2Ffull-record%2FWOS:000636241200004","View Full Record in Web of Science")</f>
        <v>View Full Record in Web of Science</v>
      </c>
      <c r="AH64" s="1" t="s">
        <v>41</v>
      </c>
      <c r="AI64" s="1" t="str">
        <f t="shared" si="1"/>
        <v>10.1155/2021/8833865 OR</v>
      </c>
    </row>
    <row r="65" spans="1:35" s="1" customFormat="1" ht="405" x14ac:dyDescent="0.25">
      <c r="A65" s="1">
        <v>64</v>
      </c>
      <c r="B65" s="1" t="s">
        <v>1029</v>
      </c>
      <c r="C65" s="1" t="s">
        <v>1030</v>
      </c>
      <c r="D65" s="1" t="s">
        <v>1031</v>
      </c>
      <c r="E65" s="1" t="s">
        <v>393</v>
      </c>
      <c r="F65" s="1" t="s">
        <v>34</v>
      </c>
      <c r="H65" s="1" t="s">
        <v>1032</v>
      </c>
      <c r="I65" s="2" t="s">
        <v>1033</v>
      </c>
      <c r="J65" s="1" t="s">
        <v>1034</v>
      </c>
      <c r="K65" s="1">
        <v>2021</v>
      </c>
      <c r="L65" s="1" t="s">
        <v>39</v>
      </c>
      <c r="M65" s="1" t="s">
        <v>39</v>
      </c>
      <c r="N65" s="1" t="s">
        <v>39</v>
      </c>
      <c r="O65" s="1">
        <v>2021</v>
      </c>
      <c r="P65" s="1" t="s">
        <v>1035</v>
      </c>
      <c r="Q65" s="1" t="str">
        <f>HYPERLINK("http://dx.doi.org/10.1155/2021/2180638","http://dx.doi.org/10.1155/2021/2180638")</f>
        <v>http://dx.doi.org/10.1155/2021/2180638</v>
      </c>
      <c r="R65" s="1" t="s">
        <v>39</v>
      </c>
      <c r="S65" s="1" t="s">
        <v>39</v>
      </c>
      <c r="T65" s="1" t="s">
        <v>39</v>
      </c>
      <c r="U65" s="1" t="s">
        <v>39</v>
      </c>
      <c r="V65" s="1" t="s">
        <v>39</v>
      </c>
      <c r="W65" s="1" t="s">
        <v>39</v>
      </c>
      <c r="X65" s="1" t="s">
        <v>39</v>
      </c>
      <c r="Y65" s="1" t="s">
        <v>39</v>
      </c>
      <c r="Z65" s="1" t="s">
        <v>39</v>
      </c>
      <c r="AA65" s="1" t="s">
        <v>39</v>
      </c>
      <c r="AB65" s="1" t="s">
        <v>39</v>
      </c>
      <c r="AC65" s="1" t="s">
        <v>39</v>
      </c>
      <c r="AD65" s="1" t="s">
        <v>1036</v>
      </c>
      <c r="AE65" s="1" t="str">
        <f>HYPERLINK("https%3A%2F%2Fwww.webofscience.com%2Fwos%2Fwoscc%2Ffull-record%2FWOS:000835551500001","View Full Record in Web of Science")</f>
        <v>View Full Record in Web of Science</v>
      </c>
      <c r="AH65" s="1" t="s">
        <v>41</v>
      </c>
      <c r="AI65" s="1" t="str">
        <f t="shared" si="1"/>
        <v>10.1155/2021/2180638 OR</v>
      </c>
    </row>
    <row r="66" spans="1:35" s="1" customFormat="1" ht="330" x14ac:dyDescent="0.25">
      <c r="A66" s="1">
        <v>65</v>
      </c>
      <c r="B66" s="1" t="s">
        <v>1187</v>
      </c>
      <c r="C66" s="1" t="s">
        <v>1188</v>
      </c>
      <c r="D66" s="1" t="s">
        <v>130</v>
      </c>
      <c r="E66" s="1" t="s">
        <v>45</v>
      </c>
      <c r="F66" s="1" t="s">
        <v>34</v>
      </c>
      <c r="G66" s="1" t="s">
        <v>1189</v>
      </c>
      <c r="H66" s="1" t="s">
        <v>1190</v>
      </c>
      <c r="I66" s="2" t="s">
        <v>1191</v>
      </c>
      <c r="J66" s="1" t="s">
        <v>64</v>
      </c>
      <c r="K66" s="1">
        <v>17</v>
      </c>
      <c r="L66" s="1">
        <v>6</v>
      </c>
      <c r="M66" s="1" t="s">
        <v>1192</v>
      </c>
      <c r="N66" s="1" t="s">
        <v>1193</v>
      </c>
      <c r="O66" s="1">
        <v>2021</v>
      </c>
      <c r="P66" s="1" t="s">
        <v>1194</v>
      </c>
      <c r="Q66" s="1" t="str">
        <f>HYPERLINK("http://dx.doi.org/10.4103/pm.pm_153_21","http://dx.doi.org/10.4103/pm.pm_153_21")</f>
        <v>http://dx.doi.org/10.4103/pm.pm_153_21</v>
      </c>
      <c r="R66" s="1" t="s">
        <v>39</v>
      </c>
      <c r="S66" s="1" t="s">
        <v>39</v>
      </c>
      <c r="T66" s="1" t="s">
        <v>39</v>
      </c>
      <c r="U66" s="1" t="s">
        <v>39</v>
      </c>
      <c r="V66" s="1" t="s">
        <v>39</v>
      </c>
      <c r="W66" s="1" t="s">
        <v>39</v>
      </c>
      <c r="X66" s="1" t="s">
        <v>39</v>
      </c>
      <c r="Y66" s="1" t="s">
        <v>39</v>
      </c>
      <c r="Z66" s="1" t="s">
        <v>39</v>
      </c>
      <c r="AA66" s="1" t="s">
        <v>39</v>
      </c>
      <c r="AB66" s="1" t="s">
        <v>39</v>
      </c>
      <c r="AC66" s="1" t="s">
        <v>39</v>
      </c>
      <c r="AD66" s="1" t="s">
        <v>1195</v>
      </c>
      <c r="AE66" s="1" t="str">
        <f>HYPERLINK("https%3A%2F%2Fwww.webofscience.com%2Fwos%2Fwoscc%2Ffull-record%2FWOS:000725307600010","View Full Record in Web of Science")</f>
        <v>View Full Record in Web of Science</v>
      </c>
      <c r="AH66" s="1" t="s">
        <v>41</v>
      </c>
      <c r="AI66" s="1" t="str">
        <f t="shared" ref="AI66:AI97" si="2">_xlfn.CONCAT(P66," ",AH66)</f>
        <v>10.4103/pm.pm_153_21 OR</v>
      </c>
    </row>
    <row r="67" spans="1:35" s="1" customFormat="1" ht="345" x14ac:dyDescent="0.25">
      <c r="A67" s="1">
        <v>66</v>
      </c>
      <c r="B67" s="1" t="s">
        <v>1230</v>
      </c>
      <c r="C67" s="1" t="s">
        <v>1231</v>
      </c>
      <c r="D67" s="1" t="s">
        <v>1232</v>
      </c>
      <c r="E67" s="1" t="s">
        <v>54</v>
      </c>
      <c r="F67" s="1" t="s">
        <v>34</v>
      </c>
      <c r="H67" s="1" t="s">
        <v>1233</v>
      </c>
      <c r="I67" s="1" t="s">
        <v>1234</v>
      </c>
      <c r="J67" s="1" t="s">
        <v>64</v>
      </c>
      <c r="K67" s="1">
        <v>15</v>
      </c>
      <c r="L67" s="1">
        <v>64</v>
      </c>
      <c r="M67" s="1">
        <v>288</v>
      </c>
      <c r="N67" s="1">
        <v>297</v>
      </c>
      <c r="O67" s="1">
        <v>2019</v>
      </c>
      <c r="P67" s="1" t="s">
        <v>1235</v>
      </c>
      <c r="Q67" s="1" t="str">
        <f>HYPERLINK("http://dx.doi.org/10.4103/pm.pm_100_19","http://dx.doi.org/10.4103/pm.pm_100_19")</f>
        <v>http://dx.doi.org/10.4103/pm.pm_100_19</v>
      </c>
      <c r="R67" s="1" t="s">
        <v>39</v>
      </c>
      <c r="S67" s="1" t="s">
        <v>39</v>
      </c>
      <c r="T67" s="1" t="s">
        <v>39</v>
      </c>
      <c r="U67" s="1" t="s">
        <v>39</v>
      </c>
      <c r="V67" s="1" t="s">
        <v>39</v>
      </c>
      <c r="W67" s="1" t="s">
        <v>39</v>
      </c>
      <c r="X67" s="1" t="s">
        <v>39</v>
      </c>
      <c r="Y67" s="1" t="s">
        <v>39</v>
      </c>
      <c r="Z67" s="1" t="s">
        <v>39</v>
      </c>
      <c r="AA67" s="1" t="s">
        <v>39</v>
      </c>
      <c r="AB67" s="1" t="s">
        <v>39</v>
      </c>
      <c r="AC67" s="1" t="s">
        <v>39</v>
      </c>
      <c r="AD67" s="1" t="s">
        <v>1236</v>
      </c>
      <c r="AE67" s="1" t="str">
        <f>HYPERLINK("https%3A%2F%2Fwww.webofscience.com%2Fwos%2Fwoscc%2Ffull-record%2FWOS:000484109700017","View Full Record in Web of Science")</f>
        <v>View Full Record in Web of Science</v>
      </c>
      <c r="AH67" s="1" t="s">
        <v>41</v>
      </c>
      <c r="AI67" s="1" t="str">
        <f t="shared" si="2"/>
        <v>10.4103/pm.pm_100_19 OR</v>
      </c>
    </row>
    <row r="68" spans="1:35" s="1" customFormat="1" ht="300" x14ac:dyDescent="0.25">
      <c r="A68" s="1">
        <v>67</v>
      </c>
      <c r="B68" s="1" t="s">
        <v>59</v>
      </c>
      <c r="C68" s="1" t="s">
        <v>60</v>
      </c>
      <c r="D68" s="1" t="s">
        <v>61</v>
      </c>
      <c r="E68" s="1" t="s">
        <v>54</v>
      </c>
      <c r="F68" s="1" t="s">
        <v>34</v>
      </c>
      <c r="H68" s="1" t="s">
        <v>62</v>
      </c>
      <c r="I68" s="1" t="s">
        <v>63</v>
      </c>
      <c r="J68" s="1" t="s">
        <v>64</v>
      </c>
      <c r="K68" s="1">
        <v>14</v>
      </c>
      <c r="L68" s="1">
        <v>57</v>
      </c>
      <c r="M68" s="1" t="s">
        <v>65</v>
      </c>
      <c r="N68" s="1" t="s">
        <v>66</v>
      </c>
      <c r="O68" s="1">
        <v>2018</v>
      </c>
      <c r="P68" s="1" t="s">
        <v>67</v>
      </c>
      <c r="Q68" s="1" t="str">
        <f>HYPERLINK("http://dx.doi.org/10.4103/pm.pm_583_17","http://dx.doi.org/10.4103/pm.pm_583_17")</f>
        <v>http://dx.doi.org/10.4103/pm.pm_583_17</v>
      </c>
      <c r="R68" s="1" t="s">
        <v>39</v>
      </c>
      <c r="S68" s="1" t="s">
        <v>39</v>
      </c>
      <c r="T68" s="1" t="s">
        <v>39</v>
      </c>
      <c r="U68" s="1" t="s">
        <v>39</v>
      </c>
      <c r="V68" s="1" t="s">
        <v>39</v>
      </c>
      <c r="W68" s="1" t="s">
        <v>39</v>
      </c>
      <c r="X68" s="1" t="s">
        <v>39</v>
      </c>
      <c r="Y68" s="1" t="s">
        <v>39</v>
      </c>
      <c r="Z68" s="1" t="s">
        <v>39</v>
      </c>
      <c r="AA68" s="1" t="s">
        <v>39</v>
      </c>
      <c r="AB68" s="1" t="s">
        <v>39</v>
      </c>
      <c r="AC68" s="1" t="s">
        <v>39</v>
      </c>
      <c r="AD68" s="1" t="s">
        <v>68</v>
      </c>
      <c r="AE68" s="1" t="str">
        <f>HYPERLINK("https%3A%2F%2Fwww.webofscience.com%2Fwos%2Fwoscc%2Ffull-record%2FWOS:000444771700015","View Full Record in Web of Science")</f>
        <v>View Full Record in Web of Science</v>
      </c>
      <c r="AH68" s="1" t="s">
        <v>41</v>
      </c>
      <c r="AI68" s="1" t="str">
        <f t="shared" si="2"/>
        <v>10.4103/pm.pm_583_17 OR</v>
      </c>
    </row>
    <row r="69" spans="1:35" s="1" customFormat="1" ht="375" x14ac:dyDescent="0.25">
      <c r="A69" s="1">
        <v>68</v>
      </c>
      <c r="B69" s="1" t="s">
        <v>69</v>
      </c>
      <c r="C69" s="1" t="s">
        <v>70</v>
      </c>
      <c r="D69" s="1" t="s">
        <v>71</v>
      </c>
      <c r="E69" s="1" t="s">
        <v>54</v>
      </c>
      <c r="F69" s="1" t="s">
        <v>34</v>
      </c>
      <c r="H69" s="1" t="s">
        <v>72</v>
      </c>
      <c r="I69" s="1" t="s">
        <v>73</v>
      </c>
      <c r="J69" s="1" t="s">
        <v>64</v>
      </c>
      <c r="K69" s="1">
        <v>17</v>
      </c>
      <c r="L69" s="1">
        <v>5</v>
      </c>
      <c r="M69" s="1" t="s">
        <v>74</v>
      </c>
      <c r="N69" s="1" t="s">
        <v>75</v>
      </c>
      <c r="O69" s="1">
        <v>2021</v>
      </c>
      <c r="P69" s="1" t="s">
        <v>76</v>
      </c>
      <c r="Q69" s="1" t="str">
        <f>HYPERLINK("http://dx.doi.org/10.4103/pm.pm_166_20","http://dx.doi.org/10.4103/pm.pm_166_20")</f>
        <v>http://dx.doi.org/10.4103/pm.pm_166_20</v>
      </c>
      <c r="R69" s="1" t="s">
        <v>39</v>
      </c>
      <c r="S69" s="1" t="s">
        <v>39</v>
      </c>
      <c r="T69" s="1" t="s">
        <v>39</v>
      </c>
      <c r="U69" s="1" t="s">
        <v>39</v>
      </c>
      <c r="V69" s="1" t="s">
        <v>39</v>
      </c>
      <c r="W69" s="1" t="s">
        <v>39</v>
      </c>
      <c r="X69" s="1" t="s">
        <v>39</v>
      </c>
      <c r="Y69" s="1" t="s">
        <v>39</v>
      </c>
      <c r="Z69" s="1" t="s">
        <v>39</v>
      </c>
      <c r="AA69" s="1" t="s">
        <v>39</v>
      </c>
      <c r="AB69" s="1" t="s">
        <v>39</v>
      </c>
      <c r="AC69" s="1" t="s">
        <v>39</v>
      </c>
      <c r="AD69" s="1" t="s">
        <v>77</v>
      </c>
      <c r="AE69" s="1" t="str">
        <f>HYPERLINK("https%3A%2F%2Fwww.webofscience.com%2Fwos%2Fwoscc%2Ffull-record%2FWOS:000725298400011","View Full Record in Web of Science")</f>
        <v>View Full Record in Web of Science</v>
      </c>
      <c r="AH69" s="1" t="s">
        <v>41</v>
      </c>
      <c r="AI69" s="1" t="str">
        <f t="shared" si="2"/>
        <v>10.4103/pm.pm_166_20 OR</v>
      </c>
    </row>
    <row r="70" spans="1:35" s="1" customFormat="1" ht="405" x14ac:dyDescent="0.25">
      <c r="A70" s="1">
        <v>69</v>
      </c>
      <c r="B70" s="1" t="s">
        <v>344</v>
      </c>
      <c r="C70" s="1" t="s">
        <v>345</v>
      </c>
      <c r="D70" s="1" t="s">
        <v>346</v>
      </c>
      <c r="E70" s="1" t="s">
        <v>54</v>
      </c>
      <c r="F70" s="1" t="s">
        <v>34</v>
      </c>
      <c r="H70" s="1" t="s">
        <v>347</v>
      </c>
      <c r="I70" s="2" t="s">
        <v>348</v>
      </c>
      <c r="J70" s="1" t="s">
        <v>349</v>
      </c>
      <c r="K70" s="1">
        <v>20</v>
      </c>
      <c r="L70" s="1">
        <v>3</v>
      </c>
      <c r="M70" s="1">
        <v>279</v>
      </c>
      <c r="N70" s="1">
        <v>292</v>
      </c>
      <c r="O70" s="1">
        <v>2019</v>
      </c>
      <c r="P70" s="1" t="s">
        <v>350</v>
      </c>
      <c r="Q70" s="1" t="str">
        <f>HYPERLINK("http://dx.doi.org/10.1089/ham.2019.0011","http://dx.doi.org/10.1089/ham.2019.0011")</f>
        <v>http://dx.doi.org/10.1089/ham.2019.0011</v>
      </c>
      <c r="R70" s="1" t="s">
        <v>39</v>
      </c>
      <c r="S70" s="1" t="s">
        <v>39</v>
      </c>
      <c r="T70" s="1" t="s">
        <v>39</v>
      </c>
      <c r="U70" s="1" t="s">
        <v>39</v>
      </c>
      <c r="V70" s="1" t="s">
        <v>39</v>
      </c>
      <c r="W70" s="1" t="s">
        <v>39</v>
      </c>
      <c r="X70" s="1" t="s">
        <v>39</v>
      </c>
      <c r="Y70" s="1">
        <v>31550185</v>
      </c>
      <c r="Z70" s="1" t="s">
        <v>39</v>
      </c>
      <c r="AA70" s="1" t="s">
        <v>39</v>
      </c>
      <c r="AB70" s="1" t="s">
        <v>39</v>
      </c>
      <c r="AC70" s="1" t="s">
        <v>39</v>
      </c>
      <c r="AD70" s="1" t="s">
        <v>351</v>
      </c>
      <c r="AE70" s="1" t="str">
        <f>HYPERLINK("https%3A%2F%2Fwww.webofscience.com%2Fwos%2Fwoscc%2Ffull-record%2FWOS:000487363700010","View Full Record in Web of Science")</f>
        <v>View Full Record in Web of Science</v>
      </c>
      <c r="AH70" s="1" t="s">
        <v>41</v>
      </c>
      <c r="AI70" s="1" t="str">
        <f t="shared" si="2"/>
        <v>10.1089/ham.2019.0011 OR</v>
      </c>
    </row>
    <row r="71" spans="1:35" s="1" customFormat="1" ht="285" x14ac:dyDescent="0.25">
      <c r="A71" s="1">
        <v>70</v>
      </c>
      <c r="B71" s="1" t="s">
        <v>985</v>
      </c>
      <c r="C71" s="1" t="s">
        <v>986</v>
      </c>
      <c r="D71" s="1" t="s">
        <v>987</v>
      </c>
      <c r="E71" s="1" t="s">
        <v>54</v>
      </c>
      <c r="F71" s="1" t="s">
        <v>34</v>
      </c>
      <c r="H71" s="1" t="s">
        <v>988</v>
      </c>
      <c r="I71" s="1" t="s">
        <v>989</v>
      </c>
      <c r="J71" s="1" t="s">
        <v>64</v>
      </c>
      <c r="K71" s="1">
        <v>15</v>
      </c>
      <c r="L71" s="1">
        <v>62</v>
      </c>
      <c r="M71" s="1">
        <v>54</v>
      </c>
      <c r="N71" s="1">
        <v>61</v>
      </c>
      <c r="O71" s="1">
        <v>2019</v>
      </c>
      <c r="P71" s="1" t="s">
        <v>990</v>
      </c>
      <c r="Q71" s="1" t="str">
        <f>HYPERLINK("http://dx.doi.org/10.4103/pm.pm_449_18","http://dx.doi.org/10.4103/pm.pm_449_18")</f>
        <v>http://dx.doi.org/10.4103/pm.pm_449_18</v>
      </c>
      <c r="R71" s="1" t="s">
        <v>39</v>
      </c>
      <c r="S71" s="1" t="s">
        <v>39</v>
      </c>
      <c r="T71" s="1" t="s">
        <v>39</v>
      </c>
      <c r="U71" s="1" t="s">
        <v>39</v>
      </c>
      <c r="V71" s="1" t="s">
        <v>39</v>
      </c>
      <c r="W71" s="1" t="s">
        <v>39</v>
      </c>
      <c r="X71" s="1" t="s">
        <v>39</v>
      </c>
      <c r="Y71" s="1" t="s">
        <v>39</v>
      </c>
      <c r="Z71" s="1" t="s">
        <v>39</v>
      </c>
      <c r="AA71" s="1" t="s">
        <v>39</v>
      </c>
      <c r="AB71" s="1" t="s">
        <v>39</v>
      </c>
      <c r="AC71" s="1" t="s">
        <v>39</v>
      </c>
      <c r="AD71" s="1" t="s">
        <v>991</v>
      </c>
      <c r="AE71" s="1" t="str">
        <f>HYPERLINK("https%3A%2F%2Fwww.webofscience.com%2Fwos%2Fwoscc%2Ffull-record%2FWOS:000466841900009","View Full Record in Web of Science")</f>
        <v>View Full Record in Web of Science</v>
      </c>
      <c r="AH71" s="1" t="s">
        <v>41</v>
      </c>
      <c r="AI71" s="1" t="str">
        <f t="shared" si="2"/>
        <v>10.4103/pm.pm_449_18 OR</v>
      </c>
    </row>
    <row r="72" spans="1:35" s="1" customFormat="1" ht="345" x14ac:dyDescent="0.25">
      <c r="A72" s="1">
        <v>71</v>
      </c>
      <c r="B72" s="1" t="s">
        <v>472</v>
      </c>
      <c r="C72" s="1" t="s">
        <v>473</v>
      </c>
      <c r="D72" s="1" t="s">
        <v>112</v>
      </c>
      <c r="E72" s="1" t="s">
        <v>54</v>
      </c>
      <c r="F72" s="1" t="s">
        <v>34</v>
      </c>
      <c r="H72" s="1" t="s">
        <v>474</v>
      </c>
      <c r="I72" s="1" t="s">
        <v>475</v>
      </c>
      <c r="J72" s="1" t="s">
        <v>64</v>
      </c>
      <c r="K72" s="1">
        <v>15</v>
      </c>
      <c r="L72" s="1">
        <v>66</v>
      </c>
      <c r="M72" s="1">
        <v>433</v>
      </c>
      <c r="N72" s="1">
        <v>439</v>
      </c>
      <c r="O72" s="1">
        <v>2019</v>
      </c>
      <c r="P72" s="1" t="s">
        <v>476</v>
      </c>
      <c r="Q72" s="1" t="str">
        <f>HYPERLINK("http://dx.doi.org/10.4103/pm.pm_236_19","http://dx.doi.org/10.4103/pm.pm_236_19")</f>
        <v>http://dx.doi.org/10.4103/pm.pm_236_19</v>
      </c>
      <c r="R72" s="1" t="s">
        <v>39</v>
      </c>
      <c r="S72" s="1" t="s">
        <v>39</v>
      </c>
      <c r="T72" s="1" t="s">
        <v>39</v>
      </c>
      <c r="U72" s="1" t="s">
        <v>39</v>
      </c>
      <c r="V72" s="1" t="s">
        <v>39</v>
      </c>
      <c r="W72" s="1" t="s">
        <v>39</v>
      </c>
      <c r="X72" s="1" t="s">
        <v>39</v>
      </c>
      <c r="Y72" s="1" t="s">
        <v>39</v>
      </c>
      <c r="Z72" s="1" t="s">
        <v>39</v>
      </c>
      <c r="AA72" s="1" t="s">
        <v>39</v>
      </c>
      <c r="AB72" s="1" t="s">
        <v>39</v>
      </c>
      <c r="AC72" s="1" t="s">
        <v>39</v>
      </c>
      <c r="AD72" s="1" t="s">
        <v>477</v>
      </c>
      <c r="AE72" s="1" t="str">
        <f>HYPERLINK("https%3A%2F%2Fwww.webofscience.com%2Fwos%2Fwoscc%2Ffull-record%2FWOS:000517825500009","View Full Record in Web of Science")</f>
        <v>View Full Record in Web of Science</v>
      </c>
      <c r="AH72" s="1" t="s">
        <v>41</v>
      </c>
      <c r="AI72" s="1" t="str">
        <f t="shared" si="2"/>
        <v>10.4103/pm.pm_236_19 OR</v>
      </c>
    </row>
    <row r="73" spans="1:35" s="1" customFormat="1" ht="360" x14ac:dyDescent="0.25">
      <c r="A73" s="1">
        <v>72</v>
      </c>
      <c r="B73" s="1" t="s">
        <v>78</v>
      </c>
      <c r="C73" s="1" t="s">
        <v>79</v>
      </c>
      <c r="D73" s="1" t="s">
        <v>80</v>
      </c>
      <c r="F73" s="1" t="s">
        <v>34</v>
      </c>
      <c r="H73" s="1" t="s">
        <v>81</v>
      </c>
      <c r="I73" s="1" t="s">
        <v>82</v>
      </c>
      <c r="J73" s="1" t="s">
        <v>64</v>
      </c>
      <c r="K73" s="1">
        <v>16</v>
      </c>
      <c r="L73" s="1">
        <v>70</v>
      </c>
      <c r="M73" s="1" t="s">
        <v>83</v>
      </c>
      <c r="N73" s="1" t="s">
        <v>84</v>
      </c>
      <c r="O73" s="1">
        <v>2020</v>
      </c>
      <c r="P73" s="1" t="s">
        <v>85</v>
      </c>
      <c r="Q73" s="1" t="str">
        <f>HYPERLINK("http://dx.doi.org/10.4103/pm.pm_559_19","http://dx.doi.org/10.4103/pm.pm_559_19")</f>
        <v>http://dx.doi.org/10.4103/pm.pm_559_19</v>
      </c>
      <c r="R73" s="1" t="s">
        <v>39</v>
      </c>
      <c r="S73" s="1" t="s">
        <v>39</v>
      </c>
      <c r="T73" s="1" t="s">
        <v>39</v>
      </c>
      <c r="U73" s="1" t="s">
        <v>39</v>
      </c>
      <c r="V73" s="1" t="s">
        <v>39</v>
      </c>
      <c r="W73" s="1" t="s">
        <v>39</v>
      </c>
      <c r="X73" s="1" t="s">
        <v>39</v>
      </c>
      <c r="Y73" s="1" t="s">
        <v>39</v>
      </c>
      <c r="Z73" s="1" t="s">
        <v>39</v>
      </c>
      <c r="AA73" s="1" t="s">
        <v>39</v>
      </c>
      <c r="AB73" s="1" t="s">
        <v>39</v>
      </c>
      <c r="AC73" s="1" t="s">
        <v>39</v>
      </c>
      <c r="AD73" s="1" t="s">
        <v>86</v>
      </c>
      <c r="AE73" s="1" t="str">
        <f>HYPERLINK("https%3A%2F%2Fwww.webofscience.com%2Fwos%2Fwoscc%2Ffull-record%2FWOS:000598744200018","View Full Record in Web of Science")</f>
        <v>View Full Record in Web of Science</v>
      </c>
      <c r="AH73" s="1" t="s">
        <v>41</v>
      </c>
      <c r="AI73" s="1" t="str">
        <f t="shared" si="2"/>
        <v>10.4103/pm.pm_559_19 OR</v>
      </c>
    </row>
    <row r="74" spans="1:35" s="1" customFormat="1" ht="285" x14ac:dyDescent="0.25">
      <c r="A74" s="1">
        <v>73</v>
      </c>
      <c r="B74" s="1" t="s">
        <v>1237</v>
      </c>
      <c r="C74" s="1" t="s">
        <v>1238</v>
      </c>
      <c r="D74" s="1" t="s">
        <v>1239</v>
      </c>
      <c r="E74" s="1" t="s">
        <v>54</v>
      </c>
      <c r="F74" s="1" t="s">
        <v>34</v>
      </c>
      <c r="H74" s="1" t="s">
        <v>1240</v>
      </c>
      <c r="I74" s="1" t="s">
        <v>1241</v>
      </c>
      <c r="J74" s="1" t="s">
        <v>1098</v>
      </c>
      <c r="K74" s="1">
        <v>10</v>
      </c>
      <c r="L74" s="1">
        <v>1</v>
      </c>
      <c r="M74" s="1" t="s">
        <v>39</v>
      </c>
      <c r="N74" s="1" t="s">
        <v>39</v>
      </c>
      <c r="O74" s="1">
        <v>2020</v>
      </c>
      <c r="P74" s="1" t="s">
        <v>1242</v>
      </c>
      <c r="Q74" s="1" t="str">
        <f>HYPERLINK("http://dx.doi.org/10.1038/s41598-020-74251-1","http://dx.doi.org/10.1038/s41598-020-74251-1")</f>
        <v>http://dx.doi.org/10.1038/s41598-020-74251-1</v>
      </c>
      <c r="R74" s="1" t="s">
        <v>39</v>
      </c>
      <c r="S74" s="1" t="s">
        <v>39</v>
      </c>
      <c r="T74" s="1" t="s">
        <v>39</v>
      </c>
      <c r="U74" s="1" t="s">
        <v>39</v>
      </c>
      <c r="V74" s="1" t="s">
        <v>39</v>
      </c>
      <c r="W74" s="1" t="s">
        <v>39</v>
      </c>
      <c r="X74" s="1" t="s">
        <v>39</v>
      </c>
      <c r="Y74" s="1">
        <v>33057155</v>
      </c>
      <c r="Z74" s="1" t="s">
        <v>39</v>
      </c>
      <c r="AA74" s="1" t="s">
        <v>39</v>
      </c>
      <c r="AB74" s="1" t="s">
        <v>39</v>
      </c>
      <c r="AC74" s="1" t="s">
        <v>39</v>
      </c>
      <c r="AD74" s="1" t="s">
        <v>1243</v>
      </c>
      <c r="AE74" s="1" t="str">
        <f>HYPERLINK("https%3A%2F%2Fwww.webofscience.com%2Fwos%2Fwoscc%2Ffull-record%2FWOS:000582678700011","View Full Record in Web of Science")</f>
        <v>View Full Record in Web of Science</v>
      </c>
      <c r="AH74" s="1" t="s">
        <v>41</v>
      </c>
      <c r="AI74" s="1" t="str">
        <f t="shared" si="2"/>
        <v>10.1038/s41598-020-74251-1 OR</v>
      </c>
    </row>
    <row r="75" spans="1:35" s="1" customFormat="1" ht="240" x14ac:dyDescent="0.25">
      <c r="A75" s="1">
        <v>74</v>
      </c>
      <c r="B75" s="1" t="s">
        <v>666</v>
      </c>
      <c r="C75" s="1" t="s">
        <v>667</v>
      </c>
      <c r="D75" s="1" t="s">
        <v>668</v>
      </c>
      <c r="E75" s="1" t="s">
        <v>54</v>
      </c>
      <c r="F75" s="1" t="s">
        <v>34</v>
      </c>
      <c r="H75" s="1" t="s">
        <v>669</v>
      </c>
      <c r="I75" s="2" t="s">
        <v>670</v>
      </c>
      <c r="J75" s="1" t="s">
        <v>671</v>
      </c>
      <c r="K75" s="1">
        <v>12</v>
      </c>
      <c r="L75" s="1">
        <v>21</v>
      </c>
      <c r="M75" s="1" t="s">
        <v>39</v>
      </c>
      <c r="N75" s="1" t="s">
        <v>39</v>
      </c>
      <c r="O75" s="1">
        <v>2022</v>
      </c>
      <c r="P75" s="1" t="s">
        <v>672</v>
      </c>
      <c r="Q75" s="1" t="str">
        <f>HYPERLINK("http://dx.doi.org/10.3390/app122111010","http://dx.doi.org/10.3390/app122111010")</f>
        <v>http://dx.doi.org/10.3390/app122111010</v>
      </c>
      <c r="R75" s="1" t="s">
        <v>39</v>
      </c>
      <c r="S75" s="1" t="s">
        <v>39</v>
      </c>
      <c r="T75" s="1" t="s">
        <v>39</v>
      </c>
      <c r="U75" s="1" t="s">
        <v>39</v>
      </c>
      <c r="V75" s="1" t="s">
        <v>39</v>
      </c>
      <c r="W75" s="1" t="s">
        <v>39</v>
      </c>
      <c r="X75" s="1" t="s">
        <v>39</v>
      </c>
      <c r="Y75" s="1" t="s">
        <v>39</v>
      </c>
      <c r="Z75" s="1" t="s">
        <v>39</v>
      </c>
      <c r="AA75" s="1" t="s">
        <v>39</v>
      </c>
      <c r="AB75" s="1" t="s">
        <v>39</v>
      </c>
      <c r="AC75" s="1" t="s">
        <v>39</v>
      </c>
      <c r="AD75" s="1" t="s">
        <v>673</v>
      </c>
      <c r="AE75" s="1" t="str">
        <f>HYPERLINK("https%3A%2F%2Fwww.webofscience.com%2Fwos%2Fwoscc%2Ffull-record%2FWOS:000883368400001","View Full Record in Web of Science")</f>
        <v>View Full Record in Web of Science</v>
      </c>
      <c r="AH75" s="1" t="s">
        <v>41</v>
      </c>
      <c r="AI75" s="1" t="str">
        <f t="shared" si="2"/>
        <v>10.3390/app122111010 OR</v>
      </c>
    </row>
    <row r="76" spans="1:35" s="1" customFormat="1" ht="285" x14ac:dyDescent="0.25">
      <c r="A76" s="1">
        <v>75</v>
      </c>
      <c r="B76" s="1" t="s">
        <v>775</v>
      </c>
      <c r="C76" s="1" t="s">
        <v>776</v>
      </c>
      <c r="D76" s="1" t="s">
        <v>206</v>
      </c>
      <c r="E76" s="1" t="s">
        <v>45</v>
      </c>
      <c r="F76" s="1" t="s">
        <v>34</v>
      </c>
      <c r="G76" s="1" t="s">
        <v>777</v>
      </c>
      <c r="H76" s="1" t="s">
        <v>778</v>
      </c>
      <c r="I76" s="2" t="s">
        <v>779</v>
      </c>
      <c r="J76" s="1" t="s">
        <v>653</v>
      </c>
      <c r="K76" s="1">
        <v>8</v>
      </c>
      <c r="L76" s="1">
        <v>11</v>
      </c>
      <c r="M76" s="1">
        <v>10383</v>
      </c>
      <c r="N76" s="1">
        <v>10396</v>
      </c>
      <c r="O76" s="1">
        <v>2023</v>
      </c>
      <c r="P76" s="1" t="s">
        <v>780</v>
      </c>
      <c r="Q76" s="1" t="str">
        <f>HYPERLINK("http://dx.doi.org/10.1021/acsomega.2c08080","http://dx.doi.org/10.1021/acsomega.2c08080")</f>
        <v>http://dx.doi.org/10.1021/acsomega.2c08080</v>
      </c>
      <c r="R76" s="1" t="s">
        <v>39</v>
      </c>
      <c r="S76" s="1" t="s">
        <v>298</v>
      </c>
      <c r="T76" s="1" t="s">
        <v>39</v>
      </c>
      <c r="U76" s="1" t="s">
        <v>39</v>
      </c>
      <c r="V76" s="1" t="s">
        <v>39</v>
      </c>
      <c r="W76" s="1" t="s">
        <v>39</v>
      </c>
      <c r="X76" s="1" t="s">
        <v>39</v>
      </c>
      <c r="Y76" s="1">
        <v>36969395</v>
      </c>
      <c r="Z76" s="1" t="s">
        <v>39</v>
      </c>
      <c r="AA76" s="1" t="s">
        <v>39</v>
      </c>
      <c r="AB76" s="1" t="s">
        <v>39</v>
      </c>
      <c r="AC76" s="1" t="s">
        <v>39</v>
      </c>
      <c r="AD76" s="1" t="s">
        <v>781</v>
      </c>
      <c r="AE76" s="1" t="str">
        <f>HYPERLINK("https%3A%2F%2Fwww.webofscience.com%2Fwos%2Fwoscc%2Ffull-record%2FWOS:000945545600001","View Full Record in Web of Science")</f>
        <v>View Full Record in Web of Science</v>
      </c>
      <c r="AH76" s="1" t="s">
        <v>41</v>
      </c>
      <c r="AI76" s="1" t="str">
        <f t="shared" si="2"/>
        <v>10.1021/acsomega.2c08080 OR</v>
      </c>
    </row>
    <row r="77" spans="1:35" s="1" customFormat="1" ht="345" x14ac:dyDescent="0.25">
      <c r="A77" s="1">
        <v>76</v>
      </c>
      <c r="B77" s="1" t="s">
        <v>963</v>
      </c>
      <c r="C77" s="1" t="s">
        <v>964</v>
      </c>
      <c r="D77" s="1" t="s">
        <v>965</v>
      </c>
      <c r="E77" s="1" t="s">
        <v>54</v>
      </c>
      <c r="F77" s="1" t="s">
        <v>34</v>
      </c>
      <c r="H77" s="1" t="s">
        <v>966</v>
      </c>
      <c r="I77" s="2" t="s">
        <v>967</v>
      </c>
      <c r="J77" s="1" t="s">
        <v>224</v>
      </c>
      <c r="K77" s="1">
        <v>33</v>
      </c>
      <c r="L77" s="1">
        <v>4</v>
      </c>
      <c r="M77" s="1">
        <v>422</v>
      </c>
      <c r="N77" s="1">
        <v>435</v>
      </c>
      <c r="O77" s="1">
        <v>2018</v>
      </c>
      <c r="P77" s="1" t="s">
        <v>968</v>
      </c>
      <c r="Q77" s="1" t="str">
        <f>HYPERLINK("http://dx.doi.org/10.1002/tox.22528","http://dx.doi.org/10.1002/tox.22528")</f>
        <v>http://dx.doi.org/10.1002/tox.22528</v>
      </c>
      <c r="R77" s="1" t="s">
        <v>39</v>
      </c>
      <c r="S77" s="1" t="s">
        <v>39</v>
      </c>
      <c r="T77" s="1" t="s">
        <v>39</v>
      </c>
      <c r="U77" s="1" t="s">
        <v>39</v>
      </c>
      <c r="V77" s="1" t="s">
        <v>39</v>
      </c>
      <c r="W77" s="1" t="s">
        <v>39</v>
      </c>
      <c r="X77" s="1" t="s">
        <v>39</v>
      </c>
      <c r="Y77" s="1">
        <v>29345053</v>
      </c>
      <c r="Z77" s="1" t="s">
        <v>39</v>
      </c>
      <c r="AA77" s="1" t="s">
        <v>39</v>
      </c>
      <c r="AB77" s="1" t="s">
        <v>39</v>
      </c>
      <c r="AC77" s="1" t="s">
        <v>39</v>
      </c>
      <c r="AD77" s="1" t="s">
        <v>969</v>
      </c>
      <c r="AE77" s="1" t="str">
        <f>HYPERLINK("https%3A%2F%2Fwww.webofscience.com%2Fwos%2Fwoscc%2Ffull-record%2FWOS:000427246600004","View Full Record in Web of Science")</f>
        <v>View Full Record in Web of Science</v>
      </c>
      <c r="AH77" s="1" t="s">
        <v>41</v>
      </c>
      <c r="AI77" s="1" t="str">
        <f t="shared" si="2"/>
        <v>10.1002/tox.22528 OR</v>
      </c>
    </row>
    <row r="78" spans="1:35" s="1" customFormat="1" ht="330" x14ac:dyDescent="0.25">
      <c r="A78" s="1">
        <v>77</v>
      </c>
      <c r="B78" s="1" t="s">
        <v>611</v>
      </c>
      <c r="C78" s="1" t="s">
        <v>612</v>
      </c>
      <c r="D78" s="1" t="s">
        <v>613</v>
      </c>
      <c r="E78" s="1" t="s">
        <v>54</v>
      </c>
      <c r="F78" s="1" t="s">
        <v>34</v>
      </c>
      <c r="H78" s="1" t="s">
        <v>614</v>
      </c>
      <c r="I78" s="1" t="s">
        <v>615</v>
      </c>
      <c r="J78" s="1" t="s">
        <v>616</v>
      </c>
      <c r="K78" s="1">
        <v>18</v>
      </c>
      <c r="L78" s="1">
        <v>1</v>
      </c>
      <c r="M78" s="1" t="s">
        <v>39</v>
      </c>
      <c r="N78" s="1" t="s">
        <v>39</v>
      </c>
      <c r="O78" s="1">
        <v>2021</v>
      </c>
      <c r="P78" s="1" t="s">
        <v>617</v>
      </c>
      <c r="Q78" s="1" t="str">
        <f>HYPERLINK("http://dx.doi.org/10.1186/s12986-021-00547-2","http://dx.doi.org/10.1186/s12986-021-00547-2")</f>
        <v>http://dx.doi.org/10.1186/s12986-021-00547-2</v>
      </c>
      <c r="R78" s="1" t="s">
        <v>39</v>
      </c>
      <c r="S78" s="1" t="s">
        <v>39</v>
      </c>
      <c r="T78" s="1" t="s">
        <v>39</v>
      </c>
      <c r="U78" s="1" t="s">
        <v>39</v>
      </c>
      <c r="V78" s="1" t="s">
        <v>39</v>
      </c>
      <c r="W78" s="1" t="s">
        <v>39</v>
      </c>
      <c r="X78" s="1" t="s">
        <v>39</v>
      </c>
      <c r="Y78" s="1">
        <v>33882957</v>
      </c>
      <c r="Z78" s="1" t="s">
        <v>39</v>
      </c>
      <c r="AA78" s="1" t="s">
        <v>39</v>
      </c>
      <c r="AB78" s="1" t="s">
        <v>39</v>
      </c>
      <c r="AC78" s="1" t="s">
        <v>39</v>
      </c>
      <c r="AD78" s="1" t="s">
        <v>618</v>
      </c>
      <c r="AE78" s="1" t="str">
        <f>HYPERLINK("https%3A%2F%2Fwww.webofscience.com%2Fwos%2Fwoscc%2Ffull-record%2FWOS:000643889500001","View Full Record in Web of Science")</f>
        <v>View Full Record in Web of Science</v>
      </c>
      <c r="AH78" s="1" t="s">
        <v>41</v>
      </c>
      <c r="AI78" s="1" t="str">
        <f t="shared" si="2"/>
        <v>10.1186/s12986-021-00547-2 OR</v>
      </c>
    </row>
    <row r="79" spans="1:35" s="1" customFormat="1" ht="270" x14ac:dyDescent="0.25">
      <c r="A79" s="1">
        <v>78</v>
      </c>
      <c r="B79" s="1" t="s">
        <v>545</v>
      </c>
      <c r="C79" s="1" t="s">
        <v>546</v>
      </c>
      <c r="D79" s="1" t="s">
        <v>547</v>
      </c>
      <c r="E79" s="1" t="s">
        <v>54</v>
      </c>
      <c r="F79" s="1" t="s">
        <v>34</v>
      </c>
      <c r="H79" s="1" t="s">
        <v>548</v>
      </c>
      <c r="I79" s="2" t="s">
        <v>549</v>
      </c>
      <c r="J79" s="1" t="s">
        <v>550</v>
      </c>
      <c r="K79" s="1">
        <v>9</v>
      </c>
      <c r="L79" s="1">
        <v>3</v>
      </c>
      <c r="M79" s="1" t="s">
        <v>39</v>
      </c>
      <c r="N79" s="1" t="s">
        <v>39</v>
      </c>
      <c r="O79" s="1">
        <v>2023</v>
      </c>
      <c r="P79" s="1" t="s">
        <v>551</v>
      </c>
      <c r="Q79" s="1" t="str">
        <f>HYPERLINK("http://dx.doi.org/10.1016/j.heliyon.2023.e14043","http://dx.doi.org/10.1016/j.heliyon.2023.e14043")</f>
        <v>http://dx.doi.org/10.1016/j.heliyon.2023.e14043</v>
      </c>
      <c r="R79" s="1" t="s">
        <v>39</v>
      </c>
      <c r="S79" s="1" t="s">
        <v>298</v>
      </c>
      <c r="T79" s="1" t="s">
        <v>39</v>
      </c>
      <c r="U79" s="1" t="s">
        <v>39</v>
      </c>
      <c r="V79" s="1" t="s">
        <v>39</v>
      </c>
      <c r="W79" s="1" t="s">
        <v>39</v>
      </c>
      <c r="X79" s="1" t="s">
        <v>39</v>
      </c>
      <c r="Y79" s="1">
        <v>36923847</v>
      </c>
      <c r="Z79" s="1" t="s">
        <v>39</v>
      </c>
      <c r="AA79" s="1" t="s">
        <v>39</v>
      </c>
      <c r="AB79" s="1" t="s">
        <v>39</v>
      </c>
      <c r="AC79" s="1" t="s">
        <v>39</v>
      </c>
      <c r="AD79" s="1" t="s">
        <v>552</v>
      </c>
      <c r="AE79" s="1" t="str">
        <f>HYPERLINK("https%3A%2F%2Fwww.webofscience.com%2Fwos%2Fwoscc%2Ffull-record%2FWOS:000970619400001","View Full Record in Web of Science")</f>
        <v>View Full Record in Web of Science</v>
      </c>
      <c r="AH79" s="1" t="s">
        <v>41</v>
      </c>
      <c r="AI79" s="1" t="str">
        <f t="shared" si="2"/>
        <v>10.1016/j.heliyon.2023.e14043 OR</v>
      </c>
    </row>
    <row r="80" spans="1:35" s="1" customFormat="1" ht="330" x14ac:dyDescent="0.25">
      <c r="A80" s="1">
        <v>79</v>
      </c>
      <c r="B80" s="1" t="s">
        <v>381</v>
      </c>
      <c r="C80" s="1" t="s">
        <v>382</v>
      </c>
      <c r="D80" s="1" t="s">
        <v>383</v>
      </c>
      <c r="E80" s="1" t="s">
        <v>45</v>
      </c>
      <c r="F80" s="1" t="s">
        <v>34</v>
      </c>
      <c r="G80" s="1" t="s">
        <v>384</v>
      </c>
      <c r="H80" s="1" t="s">
        <v>385</v>
      </c>
      <c r="I80" s="2" t="s">
        <v>386</v>
      </c>
      <c r="J80" s="1" t="s">
        <v>387</v>
      </c>
      <c r="K80" s="1">
        <v>14</v>
      </c>
      <c r="L80" s="1" t="s">
        <v>39</v>
      </c>
      <c r="M80" s="1" t="s">
        <v>39</v>
      </c>
      <c r="N80" s="1" t="s">
        <v>39</v>
      </c>
      <c r="O80" s="1">
        <v>2023</v>
      </c>
      <c r="P80" s="1" t="s">
        <v>388</v>
      </c>
      <c r="Q80" s="1" t="str">
        <f>HYPERLINK("http://dx.doi.org/10.3389/fimmu.2023.1138215","http://dx.doi.org/10.3389/fimmu.2023.1138215")</f>
        <v>http://dx.doi.org/10.3389/fimmu.2023.1138215</v>
      </c>
      <c r="R80" s="1" t="s">
        <v>39</v>
      </c>
      <c r="S80" s="1" t="s">
        <v>39</v>
      </c>
      <c r="T80" s="1" t="s">
        <v>39</v>
      </c>
      <c r="U80" s="1" t="s">
        <v>39</v>
      </c>
      <c r="V80" s="1" t="s">
        <v>39</v>
      </c>
      <c r="W80" s="1" t="s">
        <v>39</v>
      </c>
      <c r="X80" s="1" t="s">
        <v>39</v>
      </c>
      <c r="Y80" s="1">
        <v>36960064</v>
      </c>
      <c r="Z80" s="1" t="s">
        <v>39</v>
      </c>
      <c r="AA80" s="1" t="s">
        <v>39</v>
      </c>
      <c r="AB80" s="1" t="s">
        <v>39</v>
      </c>
      <c r="AC80" s="1" t="s">
        <v>39</v>
      </c>
      <c r="AD80" s="1" t="s">
        <v>389</v>
      </c>
      <c r="AE80" s="1" t="str">
        <f>HYPERLINK("https%3A%2F%2Fwww.webofscience.com%2Fwos%2Fwoscc%2Ffull-record%2FWOS:000953671600001","View Full Record in Web of Science")</f>
        <v>View Full Record in Web of Science</v>
      </c>
      <c r="AH80" s="1" t="s">
        <v>41</v>
      </c>
      <c r="AI80" s="1" t="str">
        <f t="shared" si="2"/>
        <v>10.3389/fimmu.2023.1138215 OR</v>
      </c>
    </row>
    <row r="81" spans="1:35" s="1" customFormat="1" ht="360" x14ac:dyDescent="0.25">
      <c r="A81" s="1">
        <v>80</v>
      </c>
      <c r="B81" s="1" t="s">
        <v>1062</v>
      </c>
      <c r="C81" s="1" t="s">
        <v>1063</v>
      </c>
      <c r="D81" s="1" t="s">
        <v>1064</v>
      </c>
      <c r="E81" s="1" t="s">
        <v>54</v>
      </c>
      <c r="F81" s="1" t="s">
        <v>34</v>
      </c>
      <c r="H81" s="1" t="s">
        <v>1065</v>
      </c>
      <c r="I81" s="2" t="s">
        <v>1054</v>
      </c>
      <c r="J81" s="1" t="s">
        <v>694</v>
      </c>
      <c r="K81" s="1">
        <v>109</v>
      </c>
      <c r="L81" s="1" t="s">
        <v>39</v>
      </c>
      <c r="M81" s="1">
        <v>1698</v>
      </c>
      <c r="N81" s="1">
        <v>1708</v>
      </c>
      <c r="O81" s="1">
        <v>2019</v>
      </c>
      <c r="P81" s="1" t="s">
        <v>1066</v>
      </c>
      <c r="Q81" s="1" t="str">
        <f>HYPERLINK("http://dx.doi.org/10.1016/j.biopha.2018.11.046","http://dx.doi.org/10.1016/j.biopha.2018.11.046")</f>
        <v>http://dx.doi.org/10.1016/j.biopha.2018.11.046</v>
      </c>
      <c r="R81" s="1" t="s">
        <v>39</v>
      </c>
      <c r="S81" s="1" t="s">
        <v>39</v>
      </c>
      <c r="T81" s="1" t="s">
        <v>39</v>
      </c>
      <c r="U81" s="1" t="s">
        <v>39</v>
      </c>
      <c r="V81" s="1" t="s">
        <v>39</v>
      </c>
      <c r="W81" s="1" t="s">
        <v>39</v>
      </c>
      <c r="X81" s="1" t="s">
        <v>39</v>
      </c>
      <c r="Y81" s="1">
        <v>30551424</v>
      </c>
      <c r="Z81" s="1" t="s">
        <v>39</v>
      </c>
      <c r="AA81" s="1" t="s">
        <v>39</v>
      </c>
      <c r="AB81" s="1" t="s">
        <v>39</v>
      </c>
      <c r="AC81" s="1" t="s">
        <v>39</v>
      </c>
      <c r="AD81" s="1" t="s">
        <v>1067</v>
      </c>
      <c r="AE81" s="1" t="str">
        <f>HYPERLINK("https%3A%2F%2Fwww.webofscience.com%2Fwos%2Fwoscc%2Ffull-record%2FWOS:000452539100186","View Full Record in Web of Science")</f>
        <v>View Full Record in Web of Science</v>
      </c>
      <c r="AH81" s="1" t="s">
        <v>41</v>
      </c>
      <c r="AI81" s="1" t="str">
        <f t="shared" si="2"/>
        <v>10.1016/j.biopha.2018.11.046 OR</v>
      </c>
    </row>
    <row r="82" spans="1:35" s="1" customFormat="1" ht="409.5" x14ac:dyDescent="0.25">
      <c r="A82" s="1">
        <v>81</v>
      </c>
      <c r="B82" s="1" t="s">
        <v>152</v>
      </c>
      <c r="C82" s="1" t="s">
        <v>153</v>
      </c>
      <c r="D82" s="1" t="s">
        <v>154</v>
      </c>
      <c r="E82" s="1" t="s">
        <v>54</v>
      </c>
      <c r="F82" s="1" t="s">
        <v>34</v>
      </c>
      <c r="H82" s="1" t="s">
        <v>155</v>
      </c>
      <c r="I82" s="2" t="s">
        <v>156</v>
      </c>
      <c r="J82" s="1" t="s">
        <v>157</v>
      </c>
      <c r="K82" s="1">
        <v>13</v>
      </c>
      <c r="L82" s="1" t="s">
        <v>39</v>
      </c>
      <c r="M82" s="1" t="s">
        <v>39</v>
      </c>
      <c r="N82" s="1" t="s">
        <v>39</v>
      </c>
      <c r="O82" s="1">
        <v>2022</v>
      </c>
      <c r="P82" s="1" t="s">
        <v>158</v>
      </c>
      <c r="Q82" s="1" t="str">
        <f>HYPERLINK("http://dx.doi.org/10.3389/fphar.2022.1077570","http://dx.doi.org/10.3389/fphar.2022.1077570")</f>
        <v>http://dx.doi.org/10.3389/fphar.2022.1077570</v>
      </c>
      <c r="R82" s="1" t="s">
        <v>39</v>
      </c>
      <c r="S82" s="1" t="s">
        <v>39</v>
      </c>
      <c r="T82" s="1" t="s">
        <v>39</v>
      </c>
      <c r="U82" s="1" t="s">
        <v>39</v>
      </c>
      <c r="V82" s="1" t="s">
        <v>39</v>
      </c>
      <c r="W82" s="1" t="s">
        <v>39</v>
      </c>
      <c r="X82" s="1" t="s">
        <v>39</v>
      </c>
      <c r="Y82" s="1">
        <v>36588726</v>
      </c>
      <c r="Z82" s="1" t="s">
        <v>39</v>
      </c>
      <c r="AA82" s="1" t="s">
        <v>39</v>
      </c>
      <c r="AB82" s="1" t="s">
        <v>39</v>
      </c>
      <c r="AC82" s="1" t="s">
        <v>39</v>
      </c>
      <c r="AD82" s="1" t="s">
        <v>159</v>
      </c>
      <c r="AE82" s="1" t="str">
        <f>HYPERLINK("https%3A%2F%2Fwww.webofscience.com%2Fwos%2Fwoscc%2Ffull-record%2FWOS:000905969700001","View Full Record in Web of Science")</f>
        <v>View Full Record in Web of Science</v>
      </c>
      <c r="AH82" s="1" t="s">
        <v>41</v>
      </c>
      <c r="AI82" s="1" t="str">
        <f t="shared" si="2"/>
        <v>10.3389/fphar.2022.1077570 OR</v>
      </c>
    </row>
    <row r="83" spans="1:35" s="1" customFormat="1" ht="405" x14ac:dyDescent="0.25">
      <c r="A83" s="1">
        <v>82</v>
      </c>
      <c r="B83" s="1" t="s">
        <v>1141</v>
      </c>
      <c r="C83" s="1" t="s">
        <v>1142</v>
      </c>
      <c r="D83" s="1" t="s">
        <v>373</v>
      </c>
      <c r="E83" s="1" t="s">
        <v>54</v>
      </c>
      <c r="F83" s="1" t="s">
        <v>34</v>
      </c>
      <c r="H83" s="1" t="s">
        <v>1143</v>
      </c>
      <c r="I83" s="2" t="s">
        <v>1144</v>
      </c>
      <c r="J83" s="1" t="s">
        <v>107</v>
      </c>
      <c r="K83" s="1">
        <v>245</v>
      </c>
      <c r="L83" s="1" t="s">
        <v>39</v>
      </c>
      <c r="M83" s="1" t="s">
        <v>39</v>
      </c>
      <c r="N83" s="1" t="s">
        <v>39</v>
      </c>
      <c r="O83" s="1">
        <v>2019</v>
      </c>
      <c r="P83" s="1" t="s">
        <v>1145</v>
      </c>
      <c r="Q83" s="1" t="str">
        <f>HYPERLINK("http://dx.doi.org/10.1016/j.jep.2019.112170","http://dx.doi.org/10.1016/j.jep.2019.112170")</f>
        <v>http://dx.doi.org/10.1016/j.jep.2019.112170</v>
      </c>
      <c r="R83" s="1" t="s">
        <v>39</v>
      </c>
      <c r="S83" s="1" t="s">
        <v>39</v>
      </c>
      <c r="T83" s="1" t="s">
        <v>39</v>
      </c>
      <c r="U83" s="1" t="s">
        <v>39</v>
      </c>
      <c r="V83" s="1" t="s">
        <v>39</v>
      </c>
      <c r="W83" s="1" t="s">
        <v>39</v>
      </c>
      <c r="X83" s="1" t="s">
        <v>39</v>
      </c>
      <c r="Y83" s="1">
        <v>31434002</v>
      </c>
      <c r="Z83" s="1" t="s">
        <v>39</v>
      </c>
      <c r="AA83" s="1" t="s">
        <v>39</v>
      </c>
      <c r="AB83" s="1" t="s">
        <v>39</v>
      </c>
      <c r="AC83" s="1" t="s">
        <v>39</v>
      </c>
      <c r="AD83" s="1" t="s">
        <v>1146</v>
      </c>
      <c r="AE83" s="1" t="str">
        <f>HYPERLINK("https%3A%2F%2Fwww.webofscience.com%2Fwos%2Fwoscc%2Ffull-record%2FWOS:000488331300027","View Full Record in Web of Science")</f>
        <v>View Full Record in Web of Science</v>
      </c>
      <c r="AH83" s="1" t="s">
        <v>41</v>
      </c>
      <c r="AI83" s="1" t="str">
        <f t="shared" si="2"/>
        <v>10.1016/j.jep.2019.112170 OR</v>
      </c>
    </row>
    <row r="84" spans="1:35" s="1" customFormat="1" ht="405" x14ac:dyDescent="0.25">
      <c r="A84" s="1">
        <v>83</v>
      </c>
      <c r="B84" s="1" t="s">
        <v>187</v>
      </c>
      <c r="C84" s="1" t="s">
        <v>188</v>
      </c>
      <c r="D84" s="1" t="s">
        <v>119</v>
      </c>
      <c r="F84" s="1" t="s">
        <v>34</v>
      </c>
      <c r="H84" s="1" t="s">
        <v>189</v>
      </c>
      <c r="I84" s="2" t="s">
        <v>190</v>
      </c>
      <c r="J84" s="1" t="s">
        <v>107</v>
      </c>
      <c r="K84" s="1">
        <v>317</v>
      </c>
      <c r="L84" s="1" t="s">
        <v>39</v>
      </c>
      <c r="M84" s="1" t="s">
        <v>39</v>
      </c>
      <c r="N84" s="1" t="s">
        <v>39</v>
      </c>
      <c r="O84" s="1">
        <v>2023</v>
      </c>
      <c r="P84" s="1" t="s">
        <v>191</v>
      </c>
      <c r="Q84" s="1" t="str">
        <f>HYPERLINK("http://dx.doi.org/10.1016/j.jep.2023.116808","http://dx.doi.org/10.1016/j.jep.2023.116808")</f>
        <v>http://dx.doi.org/10.1016/j.jep.2023.116808</v>
      </c>
      <c r="R84" s="1" t="s">
        <v>39</v>
      </c>
      <c r="S84" s="1" t="s">
        <v>192</v>
      </c>
      <c r="T84" s="1" t="s">
        <v>39</v>
      </c>
      <c r="U84" s="1" t="s">
        <v>39</v>
      </c>
      <c r="V84" s="1" t="s">
        <v>39</v>
      </c>
      <c r="W84" s="1" t="s">
        <v>39</v>
      </c>
      <c r="X84" s="1" t="s">
        <v>39</v>
      </c>
      <c r="Y84" s="1">
        <v>37343652</v>
      </c>
      <c r="Z84" s="1" t="s">
        <v>39</v>
      </c>
      <c r="AA84" s="1" t="s">
        <v>39</v>
      </c>
      <c r="AB84" s="1" t="s">
        <v>39</v>
      </c>
      <c r="AC84" s="1" t="s">
        <v>39</v>
      </c>
      <c r="AD84" s="1" t="s">
        <v>193</v>
      </c>
      <c r="AE84" s="1" t="str">
        <f>HYPERLINK("https%3A%2F%2Fwww.webofscience.com%2Fwos%2Fwoscc%2Ffull-record%2FWOS:001037021900001","View Full Record in Web of Science")</f>
        <v>View Full Record in Web of Science</v>
      </c>
      <c r="AH84" s="1" t="s">
        <v>41</v>
      </c>
      <c r="AI84" s="1" t="str">
        <f t="shared" si="2"/>
        <v>10.1016/j.jep.2023.116808 OR</v>
      </c>
    </row>
    <row r="85" spans="1:35" s="1" customFormat="1" ht="375" x14ac:dyDescent="0.25">
      <c r="A85" s="1">
        <v>84</v>
      </c>
      <c r="B85" s="1" t="s">
        <v>1007</v>
      </c>
      <c r="C85" s="1" t="s">
        <v>1008</v>
      </c>
      <c r="D85" s="1" t="s">
        <v>89</v>
      </c>
      <c r="E85" s="1" t="s">
        <v>54</v>
      </c>
      <c r="F85" s="1" t="s">
        <v>34</v>
      </c>
      <c r="H85" s="1" t="s">
        <v>1009</v>
      </c>
      <c r="I85" s="2" t="s">
        <v>1010</v>
      </c>
      <c r="J85" s="1" t="s">
        <v>107</v>
      </c>
      <c r="K85" s="1">
        <v>242</v>
      </c>
      <c r="L85" s="1" t="s">
        <v>39</v>
      </c>
      <c r="M85" s="1" t="s">
        <v>39</v>
      </c>
      <c r="N85" s="1" t="s">
        <v>39</v>
      </c>
      <c r="O85" s="1">
        <v>2019</v>
      </c>
      <c r="P85" s="1" t="s">
        <v>1011</v>
      </c>
      <c r="Q85" s="1" t="str">
        <f>HYPERLINK("http://dx.doi.org/10.1016/j.jep.2019.112027","http://dx.doi.org/10.1016/j.jep.2019.112027")</f>
        <v>http://dx.doi.org/10.1016/j.jep.2019.112027</v>
      </c>
      <c r="R85" s="1" t="s">
        <v>39</v>
      </c>
      <c r="S85" s="1" t="s">
        <v>39</v>
      </c>
      <c r="T85" s="1" t="s">
        <v>39</v>
      </c>
      <c r="U85" s="1" t="s">
        <v>39</v>
      </c>
      <c r="V85" s="1" t="s">
        <v>39</v>
      </c>
      <c r="W85" s="1" t="s">
        <v>39</v>
      </c>
      <c r="X85" s="1" t="s">
        <v>39</v>
      </c>
      <c r="Y85" s="1">
        <v>31226384</v>
      </c>
      <c r="Z85" s="1" t="s">
        <v>39</v>
      </c>
      <c r="AA85" s="1" t="s">
        <v>39</v>
      </c>
      <c r="AB85" s="1" t="s">
        <v>39</v>
      </c>
      <c r="AC85" s="1" t="s">
        <v>39</v>
      </c>
      <c r="AD85" s="1" t="s">
        <v>1012</v>
      </c>
      <c r="AE85" s="1" t="str">
        <f>HYPERLINK("https%3A%2F%2Fwww.webofscience.com%2Fwos%2Fwoscc%2Ffull-record%2FWOS:000481723600008","View Full Record in Web of Science")</f>
        <v>View Full Record in Web of Science</v>
      </c>
      <c r="AH85" s="1" t="s">
        <v>41</v>
      </c>
      <c r="AI85" s="1" t="str">
        <f t="shared" si="2"/>
        <v>10.1016/j.jep.2019.112027 OR</v>
      </c>
    </row>
    <row r="86" spans="1:35" s="1" customFormat="1" ht="409.5" x14ac:dyDescent="0.25">
      <c r="A86" s="1">
        <v>85</v>
      </c>
      <c r="B86" s="1" t="s">
        <v>737</v>
      </c>
      <c r="C86" s="1" t="s">
        <v>738</v>
      </c>
      <c r="D86" s="1" t="s">
        <v>739</v>
      </c>
      <c r="E86" s="1" t="s">
        <v>45</v>
      </c>
      <c r="F86" s="1" t="s">
        <v>34</v>
      </c>
      <c r="G86" s="1" t="s">
        <v>740</v>
      </c>
      <c r="H86" s="1" t="s">
        <v>741</v>
      </c>
      <c r="I86" s="2" t="s">
        <v>742</v>
      </c>
      <c r="J86" s="1" t="s">
        <v>107</v>
      </c>
      <c r="K86" s="1">
        <v>236</v>
      </c>
      <c r="L86" s="1" t="s">
        <v>39</v>
      </c>
      <c r="M86" s="1">
        <v>474</v>
      </c>
      <c r="N86" s="1">
        <v>483</v>
      </c>
      <c r="O86" s="1">
        <v>2019</v>
      </c>
      <c r="P86" s="1" t="s">
        <v>743</v>
      </c>
      <c r="Q86" s="1" t="str">
        <f>HYPERLINK("http://dx.doi.org/10.1016/j.jep.2019.03.017","http://dx.doi.org/10.1016/j.jep.2019.03.017")</f>
        <v>http://dx.doi.org/10.1016/j.jep.2019.03.017</v>
      </c>
      <c r="R86" s="1" t="s">
        <v>39</v>
      </c>
      <c r="S86" s="1" t="s">
        <v>39</v>
      </c>
      <c r="T86" s="1" t="s">
        <v>39</v>
      </c>
      <c r="U86" s="1" t="s">
        <v>39</v>
      </c>
      <c r="V86" s="1" t="s">
        <v>39</v>
      </c>
      <c r="W86" s="1" t="s">
        <v>39</v>
      </c>
      <c r="X86" s="1" t="s">
        <v>39</v>
      </c>
      <c r="Y86" s="1">
        <v>30872170</v>
      </c>
      <c r="Z86" s="1" t="s">
        <v>39</v>
      </c>
      <c r="AA86" s="1" t="s">
        <v>39</v>
      </c>
      <c r="AB86" s="1" t="s">
        <v>39</v>
      </c>
      <c r="AC86" s="1" t="s">
        <v>39</v>
      </c>
      <c r="AD86" s="1" t="s">
        <v>744</v>
      </c>
      <c r="AE86" s="1" t="str">
        <f>HYPERLINK("https%3A%2F%2Fwww.webofscience.com%2Fwos%2Fwoscc%2Ffull-record%2FWOS:000465049300044","View Full Record in Web of Science")</f>
        <v>View Full Record in Web of Science</v>
      </c>
      <c r="AH86" s="1" t="s">
        <v>41</v>
      </c>
      <c r="AI86" s="1" t="str">
        <f t="shared" si="2"/>
        <v>10.1016/j.jep.2019.03.017 OR</v>
      </c>
    </row>
    <row r="87" spans="1:35" s="1" customFormat="1" ht="345" x14ac:dyDescent="0.25">
      <c r="A87" s="1">
        <v>86</v>
      </c>
      <c r="B87" s="1" t="s">
        <v>456</v>
      </c>
      <c r="C87" s="1" t="s">
        <v>457</v>
      </c>
      <c r="D87" s="1" t="s">
        <v>458</v>
      </c>
      <c r="E87" s="1" t="s">
        <v>54</v>
      </c>
      <c r="F87" s="1" t="s">
        <v>34</v>
      </c>
      <c r="H87" s="1" t="s">
        <v>459</v>
      </c>
      <c r="I87" s="2" t="s">
        <v>460</v>
      </c>
      <c r="J87" s="1" t="s">
        <v>107</v>
      </c>
      <c r="K87" s="1">
        <v>224</v>
      </c>
      <c r="L87" s="1" t="s">
        <v>39</v>
      </c>
      <c r="M87" s="1">
        <v>15</v>
      </c>
      <c r="N87" s="1">
        <v>26</v>
      </c>
      <c r="O87" s="1">
        <v>2018</v>
      </c>
      <c r="P87" s="1" t="s">
        <v>461</v>
      </c>
      <c r="Q87" s="1" t="str">
        <f>HYPERLINK("http://dx.doi.org/10.1016/j.jep.2018.05.026","http://dx.doi.org/10.1016/j.jep.2018.05.026")</f>
        <v>http://dx.doi.org/10.1016/j.jep.2018.05.026</v>
      </c>
      <c r="R87" s="1" t="s">
        <v>39</v>
      </c>
      <c r="S87" s="1" t="s">
        <v>39</v>
      </c>
      <c r="T87" s="1" t="s">
        <v>39</v>
      </c>
      <c r="U87" s="1" t="s">
        <v>39</v>
      </c>
      <c r="V87" s="1" t="s">
        <v>39</v>
      </c>
      <c r="W87" s="1" t="s">
        <v>39</v>
      </c>
      <c r="X87" s="1" t="s">
        <v>39</v>
      </c>
      <c r="Y87" s="1">
        <v>29787795</v>
      </c>
      <c r="Z87" s="1" t="s">
        <v>39</v>
      </c>
      <c r="AA87" s="1" t="s">
        <v>39</v>
      </c>
      <c r="AB87" s="1" t="s">
        <v>39</v>
      </c>
      <c r="AC87" s="1" t="s">
        <v>39</v>
      </c>
      <c r="AD87" s="1" t="s">
        <v>462</v>
      </c>
      <c r="AE87" s="1" t="str">
        <f>HYPERLINK("https%3A%2F%2Fwww.webofscience.com%2Fwos%2Fwoscc%2Ffull-record%2FWOS:000442333900002","View Full Record in Web of Science")</f>
        <v>View Full Record in Web of Science</v>
      </c>
      <c r="AH87" s="1" t="s">
        <v>41</v>
      </c>
      <c r="AI87" s="1" t="str">
        <f t="shared" si="2"/>
        <v>10.1016/j.jep.2018.05.026 OR</v>
      </c>
    </row>
    <row r="88" spans="1:35" s="3" customFormat="1" ht="409.5" x14ac:dyDescent="0.25">
      <c r="A88" s="1">
        <v>87</v>
      </c>
      <c r="B88" s="1" t="s">
        <v>636</v>
      </c>
      <c r="C88" s="1" t="s">
        <v>637</v>
      </c>
      <c r="D88" s="1" t="s">
        <v>638</v>
      </c>
      <c r="E88" s="1" t="s">
        <v>54</v>
      </c>
      <c r="F88" s="1" t="s">
        <v>34</v>
      </c>
      <c r="G88" s="1"/>
      <c r="H88" s="1" t="s">
        <v>639</v>
      </c>
      <c r="I88" s="2" t="s">
        <v>640</v>
      </c>
      <c r="J88" s="1" t="s">
        <v>107</v>
      </c>
      <c r="K88" s="1">
        <v>319</v>
      </c>
      <c r="L88" s="1" t="s">
        <v>39</v>
      </c>
      <c r="M88" s="1" t="s">
        <v>39</v>
      </c>
      <c r="N88" s="1" t="s">
        <v>39</v>
      </c>
      <c r="O88" s="1">
        <v>2024</v>
      </c>
      <c r="P88" s="1" t="s">
        <v>641</v>
      </c>
      <c r="Q88" s="1" t="str">
        <f>HYPERLINK("http://dx.doi.org/10.1016/j.jep.2023.117185","http://dx.doi.org/10.1016/j.jep.2023.117185")</f>
        <v>http://dx.doi.org/10.1016/j.jep.2023.117185</v>
      </c>
      <c r="R88" s="1" t="s">
        <v>39</v>
      </c>
      <c r="S88" s="1" t="s">
        <v>39</v>
      </c>
      <c r="T88" s="1" t="s">
        <v>39</v>
      </c>
      <c r="U88" s="1" t="s">
        <v>39</v>
      </c>
      <c r="V88" s="1" t="s">
        <v>39</v>
      </c>
      <c r="W88" s="1" t="s">
        <v>39</v>
      </c>
      <c r="X88" s="1" t="s">
        <v>39</v>
      </c>
      <c r="Y88" s="1">
        <v>37714225</v>
      </c>
      <c r="Z88" s="1" t="s">
        <v>39</v>
      </c>
      <c r="AA88" s="1" t="s">
        <v>39</v>
      </c>
      <c r="AB88" s="1" t="s">
        <v>39</v>
      </c>
      <c r="AC88" s="1" t="s">
        <v>39</v>
      </c>
      <c r="AD88" s="1" t="s">
        <v>642</v>
      </c>
      <c r="AE88" s="1" t="str">
        <f>HYPERLINK("https%3A%2F%2Fwww.webofscience.com%2Fwos%2Fwoscc%2Ffull-record%2FWOS:001081586100001","View Full Record in Web of Science")</f>
        <v>View Full Record in Web of Science</v>
      </c>
      <c r="AF88" s="1"/>
      <c r="AG88" s="1"/>
      <c r="AH88" s="1" t="s">
        <v>41</v>
      </c>
      <c r="AI88" s="1" t="str">
        <f t="shared" si="2"/>
        <v>10.1016/j.jep.2023.117185 OR</v>
      </c>
    </row>
    <row r="89" spans="1:35" s="1" customFormat="1" ht="345" x14ac:dyDescent="0.25">
      <c r="A89" s="1">
        <v>88</v>
      </c>
      <c r="B89" s="1" t="s">
        <v>1101</v>
      </c>
      <c r="C89" s="1" t="s">
        <v>1102</v>
      </c>
      <c r="D89" s="1" t="s">
        <v>130</v>
      </c>
      <c r="E89" s="1" t="s">
        <v>45</v>
      </c>
      <c r="F89" s="1" t="s">
        <v>34</v>
      </c>
      <c r="G89" s="1" t="s">
        <v>1103</v>
      </c>
      <c r="H89" s="1" t="s">
        <v>1104</v>
      </c>
      <c r="I89" s="1" t="s">
        <v>1105</v>
      </c>
      <c r="J89" s="1" t="s">
        <v>107</v>
      </c>
      <c r="K89" s="1">
        <v>281</v>
      </c>
      <c r="L89" s="1" t="s">
        <v>39</v>
      </c>
      <c r="M89" s="1" t="s">
        <v>39</v>
      </c>
      <c r="N89" s="1" t="s">
        <v>39</v>
      </c>
      <c r="O89" s="1">
        <v>2021</v>
      </c>
      <c r="P89" s="1" t="s">
        <v>1106</v>
      </c>
      <c r="Q89" s="1" t="str">
        <f>HYPERLINK("http://dx.doi.org/10.1016/j.jep.2021.114517","http://dx.doi.org/10.1016/j.jep.2021.114517")</f>
        <v>http://dx.doi.org/10.1016/j.jep.2021.114517</v>
      </c>
      <c r="R89" s="1" t="s">
        <v>39</v>
      </c>
      <c r="S89" s="1" t="s">
        <v>1107</v>
      </c>
      <c r="T89" s="1" t="s">
        <v>39</v>
      </c>
      <c r="U89" s="1" t="s">
        <v>39</v>
      </c>
      <c r="V89" s="1" t="s">
        <v>39</v>
      </c>
      <c r="W89" s="1" t="s">
        <v>39</v>
      </c>
      <c r="X89" s="1" t="s">
        <v>39</v>
      </c>
      <c r="Y89" s="1">
        <v>34389445</v>
      </c>
      <c r="Z89" s="1" t="s">
        <v>39</v>
      </c>
      <c r="AA89" s="1" t="s">
        <v>39</v>
      </c>
      <c r="AB89" s="1" t="s">
        <v>39</v>
      </c>
      <c r="AC89" s="1" t="s">
        <v>39</v>
      </c>
      <c r="AD89" s="1" t="s">
        <v>1108</v>
      </c>
      <c r="AE89" s="1" t="str">
        <f>HYPERLINK("https%3A%2F%2Fwww.webofscience.com%2Fwos%2Fwoscc%2Ffull-record%2FWOS:000704785700007","View Full Record in Web of Science")</f>
        <v>View Full Record in Web of Science</v>
      </c>
      <c r="AH89" s="1" t="s">
        <v>41</v>
      </c>
      <c r="AI89" s="1" t="str">
        <f t="shared" si="2"/>
        <v>10.1016/j.jep.2021.114517 OR</v>
      </c>
    </row>
    <row r="90" spans="1:35" s="1" customFormat="1" ht="285" x14ac:dyDescent="0.25">
      <c r="A90" s="1">
        <v>89</v>
      </c>
      <c r="B90" s="1" t="s">
        <v>102</v>
      </c>
      <c r="C90" s="1" t="s">
        <v>103</v>
      </c>
      <c r="D90" s="1" t="s">
        <v>104</v>
      </c>
      <c r="E90" s="1" t="s">
        <v>54</v>
      </c>
      <c r="F90" s="1" t="s">
        <v>34</v>
      </c>
      <c r="H90" s="1" t="s">
        <v>105</v>
      </c>
      <c r="I90" s="2" t="s">
        <v>106</v>
      </c>
      <c r="J90" s="1" t="s">
        <v>107</v>
      </c>
      <c r="K90" s="1">
        <v>263</v>
      </c>
      <c r="L90" s="1" t="s">
        <v>39</v>
      </c>
      <c r="M90" s="1" t="s">
        <v>39</v>
      </c>
      <c r="N90" s="1" t="s">
        <v>39</v>
      </c>
      <c r="O90" s="1">
        <v>2020</v>
      </c>
      <c r="P90" s="1" t="s">
        <v>108</v>
      </c>
      <c r="Q90" s="1" t="str">
        <f>HYPERLINK("http://dx.doi.org/10.1016/j.jep.2020.113209","http://dx.doi.org/10.1016/j.jep.2020.113209")</f>
        <v>http://dx.doi.org/10.1016/j.jep.2020.113209</v>
      </c>
      <c r="R90" s="1" t="s">
        <v>39</v>
      </c>
      <c r="S90" s="1" t="s">
        <v>39</v>
      </c>
      <c r="T90" s="1" t="s">
        <v>39</v>
      </c>
      <c r="U90" s="1" t="s">
        <v>39</v>
      </c>
      <c r="V90" s="1" t="s">
        <v>39</v>
      </c>
      <c r="W90" s="1" t="s">
        <v>39</v>
      </c>
      <c r="X90" s="1" t="s">
        <v>39</v>
      </c>
      <c r="Y90" s="1">
        <v>32738390</v>
      </c>
      <c r="Z90" s="1" t="s">
        <v>39</v>
      </c>
      <c r="AA90" s="1" t="s">
        <v>39</v>
      </c>
      <c r="AB90" s="1" t="s">
        <v>39</v>
      </c>
      <c r="AC90" s="1" t="s">
        <v>39</v>
      </c>
      <c r="AD90" s="1" t="s">
        <v>109</v>
      </c>
      <c r="AE90" s="1" t="str">
        <f>HYPERLINK("https%3A%2F%2Fwww.webofscience.com%2Fwos%2Fwoscc%2Ffull-record%2FWOS:000569707400004","View Full Record in Web of Science")</f>
        <v>View Full Record in Web of Science</v>
      </c>
      <c r="AH90" s="1" t="s">
        <v>41</v>
      </c>
      <c r="AI90" s="1" t="str">
        <f t="shared" si="2"/>
        <v>10.1016/j.jep.2020.113209 OR</v>
      </c>
    </row>
    <row r="91" spans="1:35" s="1" customFormat="1" ht="409.5" x14ac:dyDescent="0.25">
      <c r="A91" s="1">
        <v>90</v>
      </c>
      <c r="B91" s="1" t="s">
        <v>1180</v>
      </c>
      <c r="C91" s="1" t="s">
        <v>1181</v>
      </c>
      <c r="D91" s="1" t="s">
        <v>1182</v>
      </c>
      <c r="E91" s="1" t="s">
        <v>54</v>
      </c>
      <c r="F91" s="1" t="s">
        <v>34</v>
      </c>
      <c r="H91" s="1" t="s">
        <v>1183</v>
      </c>
      <c r="I91" s="2" t="s">
        <v>1184</v>
      </c>
      <c r="J91" s="1" t="s">
        <v>107</v>
      </c>
      <c r="K91" s="1">
        <v>318</v>
      </c>
      <c r="L91" s="1" t="s">
        <v>39</v>
      </c>
      <c r="M91" s="1" t="s">
        <v>39</v>
      </c>
      <c r="N91" s="1" t="s">
        <v>39</v>
      </c>
      <c r="O91" s="1">
        <v>2024</v>
      </c>
      <c r="P91" s="1" t="s">
        <v>1185</v>
      </c>
      <c r="Q91" s="1" t="str">
        <f>HYPERLINK("http://dx.doi.org/10.1016/j.jep.2023.116911","http://dx.doi.org/10.1016/j.jep.2023.116911")</f>
        <v>http://dx.doi.org/10.1016/j.jep.2023.116911</v>
      </c>
      <c r="R91" s="1" t="s">
        <v>39</v>
      </c>
      <c r="S91" s="1" t="s">
        <v>584</v>
      </c>
      <c r="T91" s="1" t="s">
        <v>39</v>
      </c>
      <c r="U91" s="1" t="s">
        <v>39</v>
      </c>
      <c r="V91" s="1" t="s">
        <v>39</v>
      </c>
      <c r="W91" s="1" t="s">
        <v>39</v>
      </c>
      <c r="X91" s="1" t="s">
        <v>39</v>
      </c>
      <c r="Y91" s="1">
        <v>37451488</v>
      </c>
      <c r="Z91" s="1" t="s">
        <v>39</v>
      </c>
      <c r="AA91" s="1" t="s">
        <v>39</v>
      </c>
      <c r="AB91" s="1" t="s">
        <v>39</v>
      </c>
      <c r="AC91" s="1" t="s">
        <v>39</v>
      </c>
      <c r="AD91" s="1" t="s">
        <v>1186</v>
      </c>
      <c r="AE91" s="1" t="str">
        <f>HYPERLINK("https%3A%2F%2Fwww.webofscience.com%2Fwos%2Fwoscc%2Ffull-record%2FWOS:001047720000001","View Full Record in Web of Science")</f>
        <v>View Full Record in Web of Science</v>
      </c>
      <c r="AH91" s="1" t="s">
        <v>41</v>
      </c>
      <c r="AI91" s="1" t="str">
        <f t="shared" si="2"/>
        <v>10.1016/j.jep.2023.116911 OR</v>
      </c>
    </row>
    <row r="92" spans="1:35" s="1" customFormat="1" ht="360" x14ac:dyDescent="0.25">
      <c r="A92" s="1">
        <v>91</v>
      </c>
      <c r="B92" s="1" t="s">
        <v>604</v>
      </c>
      <c r="C92" s="1" t="s">
        <v>605</v>
      </c>
      <c r="D92" s="1" t="s">
        <v>606</v>
      </c>
      <c r="E92" s="1" t="s">
        <v>54</v>
      </c>
      <c r="F92" s="1" t="s">
        <v>34</v>
      </c>
      <c r="H92" s="1" t="s">
        <v>607</v>
      </c>
      <c r="I92" s="2" t="s">
        <v>608</v>
      </c>
      <c r="J92" s="1" t="s">
        <v>107</v>
      </c>
      <c r="K92" s="1">
        <v>300</v>
      </c>
      <c r="L92" s="1" t="s">
        <v>39</v>
      </c>
      <c r="M92" s="1" t="s">
        <v>39</v>
      </c>
      <c r="N92" s="1" t="s">
        <v>39</v>
      </c>
      <c r="O92" s="1">
        <v>2023</v>
      </c>
      <c r="P92" s="1" t="s">
        <v>609</v>
      </c>
      <c r="Q92" s="1" t="str">
        <f>HYPERLINK("http://dx.doi.org/10.1016/j.jep.2022.115633","http://dx.doi.org/10.1016/j.jep.2022.115633")</f>
        <v>http://dx.doi.org/10.1016/j.jep.2022.115633</v>
      </c>
      <c r="R92" s="1" t="s">
        <v>39</v>
      </c>
      <c r="S92" s="1" t="s">
        <v>308</v>
      </c>
      <c r="T92" s="1" t="s">
        <v>39</v>
      </c>
      <c r="U92" s="1" t="s">
        <v>39</v>
      </c>
      <c r="V92" s="1" t="s">
        <v>39</v>
      </c>
      <c r="W92" s="1" t="s">
        <v>39</v>
      </c>
      <c r="X92" s="1" t="s">
        <v>39</v>
      </c>
      <c r="Y92" s="1">
        <v>36031104</v>
      </c>
      <c r="Z92" s="1" t="s">
        <v>39</v>
      </c>
      <c r="AA92" s="1" t="s">
        <v>39</v>
      </c>
      <c r="AB92" s="1" t="s">
        <v>39</v>
      </c>
      <c r="AC92" s="1" t="s">
        <v>39</v>
      </c>
      <c r="AD92" s="1" t="s">
        <v>610</v>
      </c>
      <c r="AE92" s="1" t="str">
        <f>HYPERLINK("https%3A%2F%2Fwww.webofscience.com%2Fwos%2Fwoscc%2Ffull-record%2FWOS:000880650800001","View Full Record in Web of Science")</f>
        <v>View Full Record in Web of Science</v>
      </c>
      <c r="AH92" s="1" t="s">
        <v>41</v>
      </c>
      <c r="AI92" s="1" t="str">
        <f t="shared" si="2"/>
        <v>10.1016/j.jep.2022.115633 OR</v>
      </c>
    </row>
    <row r="93" spans="1:35" s="1" customFormat="1" ht="409.5" x14ac:dyDescent="0.25">
      <c r="A93" s="1">
        <v>92</v>
      </c>
      <c r="B93" s="1" t="s">
        <v>578</v>
      </c>
      <c r="C93" s="1" t="s">
        <v>579</v>
      </c>
      <c r="D93" s="1" t="s">
        <v>580</v>
      </c>
      <c r="E93" s="1" t="s">
        <v>54</v>
      </c>
      <c r="F93" s="1" t="s">
        <v>34</v>
      </c>
      <c r="H93" s="1" t="s">
        <v>581</v>
      </c>
      <c r="I93" s="2" t="s">
        <v>582</v>
      </c>
      <c r="J93" s="1" t="s">
        <v>107</v>
      </c>
      <c r="K93" s="1">
        <v>318</v>
      </c>
      <c r="L93" s="1" t="s">
        <v>39</v>
      </c>
      <c r="M93" s="1" t="s">
        <v>39</v>
      </c>
      <c r="N93" s="1" t="s">
        <v>39</v>
      </c>
      <c r="O93" s="1">
        <v>2024</v>
      </c>
      <c r="P93" s="1" t="s">
        <v>583</v>
      </c>
      <c r="Q93" s="1" t="str">
        <f>HYPERLINK("http://dx.doi.org/10.1016/j.jep.2023.116902","http://dx.doi.org/10.1016/j.jep.2023.116902")</f>
        <v>http://dx.doi.org/10.1016/j.jep.2023.116902</v>
      </c>
      <c r="R93" s="1" t="s">
        <v>39</v>
      </c>
      <c r="S93" s="1" t="s">
        <v>584</v>
      </c>
      <c r="T93" s="1" t="s">
        <v>39</v>
      </c>
      <c r="U93" s="1" t="s">
        <v>39</v>
      </c>
      <c r="V93" s="1" t="s">
        <v>39</v>
      </c>
      <c r="W93" s="1" t="s">
        <v>39</v>
      </c>
      <c r="X93" s="1" t="s">
        <v>39</v>
      </c>
      <c r="Y93" s="1">
        <v>37453628</v>
      </c>
      <c r="Z93" s="1" t="s">
        <v>39</v>
      </c>
      <c r="AA93" s="1" t="s">
        <v>39</v>
      </c>
      <c r="AB93" s="1" t="s">
        <v>39</v>
      </c>
      <c r="AC93" s="1" t="s">
        <v>39</v>
      </c>
      <c r="AD93" s="1" t="s">
        <v>585</v>
      </c>
      <c r="AE93" s="1" t="str">
        <f>HYPERLINK("https%3A%2F%2Fwww.webofscience.com%2Fwos%2Fwoscc%2Ffull-record%2FWOS:001048753300001","View Full Record in Web of Science")</f>
        <v>View Full Record in Web of Science</v>
      </c>
      <c r="AH93" s="1" t="s">
        <v>41</v>
      </c>
      <c r="AI93" s="1" t="str">
        <f t="shared" si="2"/>
        <v>10.1016/j.jep.2023.116902 OR</v>
      </c>
    </row>
    <row r="94" spans="1:35" s="1" customFormat="1" ht="390" x14ac:dyDescent="0.25">
      <c r="A94" s="1">
        <v>93</v>
      </c>
      <c r="B94" s="1" t="s">
        <v>1044</v>
      </c>
      <c r="C94" s="1" t="s">
        <v>1045</v>
      </c>
      <c r="D94" s="1" t="s">
        <v>1046</v>
      </c>
      <c r="E94" s="1" t="s">
        <v>54</v>
      </c>
      <c r="F94" s="1" t="s">
        <v>34</v>
      </c>
      <c r="H94" s="1" t="s">
        <v>1047</v>
      </c>
      <c r="I94" s="2" t="s">
        <v>1040</v>
      </c>
      <c r="J94" s="1" t="s">
        <v>107</v>
      </c>
      <c r="K94" s="1">
        <v>261</v>
      </c>
      <c r="L94" s="1" t="s">
        <v>39</v>
      </c>
      <c r="M94" s="1" t="s">
        <v>39</v>
      </c>
      <c r="N94" s="1" t="s">
        <v>39</v>
      </c>
      <c r="O94" s="1">
        <v>2020</v>
      </c>
      <c r="P94" s="1" t="s">
        <v>1048</v>
      </c>
      <c r="Q94" s="1" t="str">
        <f>HYPERLINK("http://dx.doi.org/10.1016/j.jep.2020.113070","http://dx.doi.org/10.1016/j.jep.2020.113070")</f>
        <v>http://dx.doi.org/10.1016/j.jep.2020.113070</v>
      </c>
      <c r="R94" s="1" t="s">
        <v>39</v>
      </c>
      <c r="S94" s="1" t="s">
        <v>39</v>
      </c>
      <c r="T94" s="1" t="s">
        <v>39</v>
      </c>
      <c r="U94" s="1" t="s">
        <v>39</v>
      </c>
      <c r="V94" s="1" t="s">
        <v>39</v>
      </c>
      <c r="W94" s="1" t="s">
        <v>39</v>
      </c>
      <c r="X94" s="1" t="s">
        <v>39</v>
      </c>
      <c r="Y94" s="1">
        <v>32585233</v>
      </c>
      <c r="Z94" s="1" t="s">
        <v>39</v>
      </c>
      <c r="AA94" s="1" t="s">
        <v>39</v>
      </c>
      <c r="AB94" s="1" t="s">
        <v>39</v>
      </c>
      <c r="AC94" s="1" t="s">
        <v>39</v>
      </c>
      <c r="AD94" s="1" t="s">
        <v>1049</v>
      </c>
      <c r="AE94" s="1" t="str">
        <f>HYPERLINK("https%3A%2F%2Fwww.webofscience.com%2Fwos%2Fwoscc%2Ffull-record%2FWOS:000566343600004","View Full Record in Web of Science")</f>
        <v>View Full Record in Web of Science</v>
      </c>
      <c r="AH94" s="1" t="s">
        <v>41</v>
      </c>
      <c r="AI94" s="1" t="str">
        <f t="shared" si="2"/>
        <v>10.1016/j.jep.2020.113070 OR</v>
      </c>
    </row>
    <row r="95" spans="1:35" s="1" customFormat="1" ht="409.5" x14ac:dyDescent="0.25">
      <c r="A95" s="1">
        <v>94</v>
      </c>
      <c r="B95" s="1" t="s">
        <v>938</v>
      </c>
      <c r="C95" s="1" t="s">
        <v>939</v>
      </c>
      <c r="D95" s="1" t="s">
        <v>940</v>
      </c>
      <c r="E95" s="1" t="s">
        <v>45</v>
      </c>
      <c r="F95" s="1" t="s">
        <v>34</v>
      </c>
      <c r="G95" s="1" t="s">
        <v>941</v>
      </c>
      <c r="H95" s="1" t="s">
        <v>942</v>
      </c>
      <c r="I95" s="2" t="s">
        <v>943</v>
      </c>
      <c r="J95" s="1" t="s">
        <v>107</v>
      </c>
      <c r="K95" s="1">
        <v>312</v>
      </c>
      <c r="L95" s="1" t="s">
        <v>39</v>
      </c>
      <c r="M95" s="1" t="s">
        <v>39</v>
      </c>
      <c r="N95" s="1" t="s">
        <v>39</v>
      </c>
      <c r="O95" s="1">
        <v>2023</v>
      </c>
      <c r="P95" s="1" t="s">
        <v>944</v>
      </c>
      <c r="Q95" s="1" t="str">
        <f>HYPERLINK("http://dx.doi.org/10.1016/j.jep.2023.116472","http://dx.doi.org/10.1016/j.jep.2023.116472")</f>
        <v>http://dx.doi.org/10.1016/j.jep.2023.116472</v>
      </c>
      <c r="R95" s="1" t="s">
        <v>39</v>
      </c>
      <c r="S95" s="1" t="s">
        <v>647</v>
      </c>
      <c r="T95" s="1" t="s">
        <v>39</v>
      </c>
      <c r="U95" s="1" t="s">
        <v>39</v>
      </c>
      <c r="V95" s="1" t="s">
        <v>39</v>
      </c>
      <c r="W95" s="1" t="s">
        <v>39</v>
      </c>
      <c r="X95" s="1" t="s">
        <v>39</v>
      </c>
      <c r="Y95" s="1">
        <v>37062530</v>
      </c>
      <c r="Z95" s="1" t="s">
        <v>39</v>
      </c>
      <c r="AA95" s="1" t="s">
        <v>39</v>
      </c>
      <c r="AB95" s="1" t="s">
        <v>39</v>
      </c>
      <c r="AC95" s="1" t="s">
        <v>39</v>
      </c>
      <c r="AD95" s="1" t="s">
        <v>945</v>
      </c>
      <c r="AE95" s="1" t="str">
        <f>HYPERLINK("https%3A%2F%2Fwww.webofscience.com%2Fwos%2Fwoscc%2Ffull-record%2FWOS:000984518600001","View Full Record in Web of Science")</f>
        <v>View Full Record in Web of Science</v>
      </c>
      <c r="AH95" s="1" t="s">
        <v>41</v>
      </c>
      <c r="AI95" s="1" t="str">
        <f t="shared" si="2"/>
        <v>10.1016/j.jep.2023.116472 OR</v>
      </c>
    </row>
    <row r="96" spans="1:35" s="1" customFormat="1" ht="409.5" x14ac:dyDescent="0.25">
      <c r="A96" s="1">
        <v>95</v>
      </c>
      <c r="B96" s="1" t="s">
        <v>263</v>
      </c>
      <c r="C96" s="1" t="s">
        <v>264</v>
      </c>
      <c r="D96" s="1" t="s">
        <v>265</v>
      </c>
      <c r="E96" s="1" t="s">
        <v>54</v>
      </c>
      <c r="F96" s="1" t="s">
        <v>34</v>
      </c>
      <c r="H96" s="1" t="s">
        <v>266</v>
      </c>
      <c r="I96" s="2" t="s">
        <v>267</v>
      </c>
      <c r="J96" s="1" t="s">
        <v>107</v>
      </c>
      <c r="K96" s="1">
        <v>289</v>
      </c>
      <c r="L96" s="1" t="s">
        <v>39</v>
      </c>
      <c r="M96" s="1" t="s">
        <v>39</v>
      </c>
      <c r="N96" s="1" t="s">
        <v>39</v>
      </c>
      <c r="O96" s="1">
        <v>2022</v>
      </c>
      <c r="P96" s="1" t="s">
        <v>268</v>
      </c>
      <c r="Q96" s="1" t="str">
        <f>HYPERLINK("http://dx.doi.org/10.1016/j.jep.2022.115025","http://dx.doi.org/10.1016/j.jep.2022.115025")</f>
        <v>http://dx.doi.org/10.1016/j.jep.2022.115025</v>
      </c>
      <c r="R96" s="1" t="s">
        <v>39</v>
      </c>
      <c r="S96" s="1" t="s">
        <v>269</v>
      </c>
      <c r="T96" s="1" t="s">
        <v>39</v>
      </c>
      <c r="U96" s="1" t="s">
        <v>39</v>
      </c>
      <c r="V96" s="1" t="s">
        <v>39</v>
      </c>
      <c r="W96" s="1" t="s">
        <v>39</v>
      </c>
      <c r="X96" s="1" t="s">
        <v>39</v>
      </c>
      <c r="Y96" s="1">
        <v>35074455</v>
      </c>
      <c r="Z96" s="1" t="s">
        <v>39</v>
      </c>
      <c r="AA96" s="1" t="s">
        <v>39</v>
      </c>
      <c r="AB96" s="1" t="s">
        <v>39</v>
      </c>
      <c r="AC96" s="1" t="s">
        <v>39</v>
      </c>
      <c r="AD96" s="1" t="s">
        <v>270</v>
      </c>
      <c r="AE96" s="1" t="str">
        <f>HYPERLINK("https%3A%2F%2Fwww.webofscience.com%2Fwos%2Fwoscc%2Ffull-record%2FWOS:000821323200005","View Full Record in Web of Science")</f>
        <v>View Full Record in Web of Science</v>
      </c>
      <c r="AH96" s="1" t="s">
        <v>41</v>
      </c>
      <c r="AI96" s="1" t="str">
        <f t="shared" si="2"/>
        <v>10.1016/j.jep.2022.115025 OR</v>
      </c>
    </row>
    <row r="97" spans="1:35" s="1" customFormat="1" ht="409.5" x14ac:dyDescent="0.25">
      <c r="A97" s="1">
        <v>96</v>
      </c>
      <c r="B97" s="1" t="s">
        <v>1125</v>
      </c>
      <c r="C97" s="1" t="s">
        <v>1126</v>
      </c>
      <c r="D97" s="1" t="s">
        <v>1127</v>
      </c>
      <c r="E97" s="1" t="s">
        <v>54</v>
      </c>
      <c r="F97" s="1" t="s">
        <v>34</v>
      </c>
      <c r="H97" s="1" t="s">
        <v>1128</v>
      </c>
      <c r="I97" s="2" t="s">
        <v>1129</v>
      </c>
      <c r="J97" s="1" t="s">
        <v>107</v>
      </c>
      <c r="K97" s="1">
        <v>320</v>
      </c>
      <c r="L97" s="1" t="s">
        <v>39</v>
      </c>
      <c r="M97" s="1" t="s">
        <v>39</v>
      </c>
      <c r="N97" s="1" t="s">
        <v>39</v>
      </c>
      <c r="O97" s="1">
        <v>2024</v>
      </c>
      <c r="P97" s="1" t="s">
        <v>1130</v>
      </c>
      <c r="Q97" s="1" t="str">
        <f>HYPERLINK("http://dx.doi.org/10.1016/j.jep.2023.117478","http://dx.doi.org/10.1016/j.jep.2023.117478")</f>
        <v>http://dx.doi.org/10.1016/j.jep.2023.117478</v>
      </c>
      <c r="R97" s="1" t="s">
        <v>39</v>
      </c>
      <c r="S97" s="1" t="s">
        <v>39</v>
      </c>
      <c r="T97" s="1" t="s">
        <v>39</v>
      </c>
      <c r="U97" s="1" t="s">
        <v>39</v>
      </c>
      <c r="V97" s="1" t="s">
        <v>39</v>
      </c>
      <c r="W97" s="1" t="s">
        <v>39</v>
      </c>
      <c r="X97" s="1" t="s">
        <v>39</v>
      </c>
      <c r="Y97" s="1">
        <v>37989424</v>
      </c>
      <c r="Z97" s="1" t="s">
        <v>39</v>
      </c>
      <c r="AA97" s="1" t="s">
        <v>39</v>
      </c>
      <c r="AB97" s="1" t="s">
        <v>39</v>
      </c>
      <c r="AC97" s="1" t="s">
        <v>39</v>
      </c>
      <c r="AD97" s="1" t="s">
        <v>1131</v>
      </c>
      <c r="AE97" s="1" t="str">
        <f>HYPERLINK("https%3A%2F%2Fwww.webofscience.com%2Fwos%2Fwoscc%2Ffull-record%2FWOS:001129567500001","View Full Record in Web of Science")</f>
        <v>View Full Record in Web of Science</v>
      </c>
      <c r="AH97" s="1" t="s">
        <v>41</v>
      </c>
      <c r="AI97" s="1" t="str">
        <f t="shared" si="2"/>
        <v>10.1016/j.jep.2023.117478 OR</v>
      </c>
    </row>
    <row r="98" spans="1:35" s="1" customFormat="1" ht="285" x14ac:dyDescent="0.25">
      <c r="A98" s="1">
        <v>97</v>
      </c>
      <c r="B98" s="1" t="s">
        <v>674</v>
      </c>
      <c r="C98" s="1" t="s">
        <v>675</v>
      </c>
      <c r="D98" s="1" t="s">
        <v>302</v>
      </c>
      <c r="E98" s="1" t="s">
        <v>45</v>
      </c>
      <c r="F98" s="1" t="s">
        <v>34</v>
      </c>
      <c r="G98" s="1" t="s">
        <v>676</v>
      </c>
      <c r="H98" s="1" t="s">
        <v>677</v>
      </c>
      <c r="I98" s="2" t="s">
        <v>678</v>
      </c>
      <c r="J98" s="1" t="s">
        <v>107</v>
      </c>
      <c r="K98" s="1">
        <v>254</v>
      </c>
      <c r="L98" s="1" t="s">
        <v>39</v>
      </c>
      <c r="M98" s="1" t="s">
        <v>39</v>
      </c>
      <c r="N98" s="1" t="s">
        <v>39</v>
      </c>
      <c r="O98" s="1">
        <v>2020</v>
      </c>
      <c r="P98" s="1" t="s">
        <v>679</v>
      </c>
      <c r="Q98" s="1" t="str">
        <f>HYPERLINK("http://dx.doi.org/10.1016/j.jep.2020.112694","http://dx.doi.org/10.1016/j.jep.2020.112694")</f>
        <v>http://dx.doi.org/10.1016/j.jep.2020.112694</v>
      </c>
      <c r="R98" s="1" t="s">
        <v>39</v>
      </c>
      <c r="S98" s="1" t="s">
        <v>39</v>
      </c>
      <c r="T98" s="1" t="s">
        <v>39</v>
      </c>
      <c r="U98" s="1" t="s">
        <v>39</v>
      </c>
      <c r="V98" s="1" t="s">
        <v>39</v>
      </c>
      <c r="W98" s="1" t="s">
        <v>39</v>
      </c>
      <c r="X98" s="1" t="s">
        <v>39</v>
      </c>
      <c r="Y98" s="1">
        <v>32092499</v>
      </c>
      <c r="Z98" s="1" t="s">
        <v>39</v>
      </c>
      <c r="AA98" s="1" t="s">
        <v>39</v>
      </c>
      <c r="AB98" s="1" t="s">
        <v>39</v>
      </c>
      <c r="AC98" s="1" t="s">
        <v>39</v>
      </c>
      <c r="AD98" s="1" t="s">
        <v>680</v>
      </c>
      <c r="AE98" s="1" t="str">
        <f>HYPERLINK("https%3A%2F%2Fwww.webofscience.com%2Fwos%2Fwoscc%2Ffull-record%2FWOS:000523600200022","View Full Record in Web of Science")</f>
        <v>View Full Record in Web of Science</v>
      </c>
      <c r="AH98" s="1" t="s">
        <v>41</v>
      </c>
      <c r="AI98" s="1" t="str">
        <f t="shared" ref="AI98:AI129" si="3">_xlfn.CONCAT(P98," ",AH98)</f>
        <v>10.1016/j.jep.2020.112694 OR</v>
      </c>
    </row>
    <row r="99" spans="1:35" s="1" customFormat="1" ht="409.5" x14ac:dyDescent="0.25">
      <c r="A99" s="1">
        <v>98</v>
      </c>
      <c r="B99" s="1" t="s">
        <v>562</v>
      </c>
      <c r="C99" s="1" t="s">
        <v>563</v>
      </c>
      <c r="D99" s="1" t="s">
        <v>564</v>
      </c>
      <c r="E99" s="1" t="s">
        <v>393</v>
      </c>
      <c r="F99" s="1" t="s">
        <v>34</v>
      </c>
      <c r="H99" s="1" t="s">
        <v>565</v>
      </c>
      <c r="I99" s="2" t="s">
        <v>566</v>
      </c>
      <c r="J99" s="1" t="s">
        <v>107</v>
      </c>
      <c r="K99" s="1">
        <v>249</v>
      </c>
      <c r="L99" s="1" t="s">
        <v>39</v>
      </c>
      <c r="M99" s="1" t="s">
        <v>39</v>
      </c>
      <c r="N99" s="1" t="s">
        <v>39</v>
      </c>
      <c r="O99" s="1">
        <v>2020</v>
      </c>
      <c r="P99" s="1" t="s">
        <v>567</v>
      </c>
      <c r="Q99" s="1" t="str">
        <f>HYPERLINK("http://dx.doi.org/10.1016/j.jep.2019.112388","http://dx.doi.org/10.1016/j.jep.2019.112388")</f>
        <v>http://dx.doi.org/10.1016/j.jep.2019.112388</v>
      </c>
      <c r="R99" s="1" t="s">
        <v>39</v>
      </c>
      <c r="S99" s="1" t="s">
        <v>39</v>
      </c>
      <c r="T99" s="1" t="s">
        <v>39</v>
      </c>
      <c r="U99" s="1" t="s">
        <v>39</v>
      </c>
      <c r="V99" s="1" t="s">
        <v>39</v>
      </c>
      <c r="W99" s="1" t="s">
        <v>39</v>
      </c>
      <c r="X99" s="1" t="s">
        <v>39</v>
      </c>
      <c r="Y99" s="1">
        <v>31730889</v>
      </c>
      <c r="Z99" s="1" t="s">
        <v>39</v>
      </c>
      <c r="AA99" s="1" t="s">
        <v>39</v>
      </c>
      <c r="AB99" s="1" t="s">
        <v>39</v>
      </c>
      <c r="AC99" s="1" t="s">
        <v>39</v>
      </c>
      <c r="AD99" s="1" t="s">
        <v>568</v>
      </c>
      <c r="AE99" s="1" t="str">
        <f>HYPERLINK("https%3A%2F%2Fwww.webofscience.com%2Fwos%2Fwoscc%2Ffull-record%2FWOS:000515412700026","View Full Record in Web of Science")</f>
        <v>View Full Record in Web of Science</v>
      </c>
      <c r="AH99" s="1" t="s">
        <v>41</v>
      </c>
      <c r="AI99" s="1" t="str">
        <f t="shared" si="3"/>
        <v>10.1016/j.jep.2019.112388 OR</v>
      </c>
    </row>
    <row r="100" spans="1:35" s="1" customFormat="1" ht="409.5" x14ac:dyDescent="0.25">
      <c r="A100" s="1">
        <v>99</v>
      </c>
      <c r="B100" s="1" t="s">
        <v>110</v>
      </c>
      <c r="C100" s="1" t="s">
        <v>111</v>
      </c>
      <c r="D100" s="1" t="s">
        <v>112</v>
      </c>
      <c r="E100" s="1" t="s">
        <v>54</v>
      </c>
      <c r="F100" s="1" t="s">
        <v>34</v>
      </c>
      <c r="H100" s="1" t="s">
        <v>113</v>
      </c>
      <c r="I100" s="2" t="s">
        <v>114</v>
      </c>
      <c r="J100" s="1" t="s">
        <v>107</v>
      </c>
      <c r="K100" s="1">
        <v>215</v>
      </c>
      <c r="L100" s="1" t="s">
        <v>39</v>
      </c>
      <c r="M100" s="1">
        <v>124</v>
      </c>
      <c r="N100" s="1">
        <v>131</v>
      </c>
      <c r="O100" s="1">
        <v>2018</v>
      </c>
      <c r="P100" s="1" t="s">
        <v>115</v>
      </c>
      <c r="Q100" s="1" t="str">
        <f>HYPERLINK("http://dx.doi.org/10.1016/j.jep.2017.12.008","http://dx.doi.org/10.1016/j.jep.2017.12.008")</f>
        <v>http://dx.doi.org/10.1016/j.jep.2017.12.008</v>
      </c>
      <c r="R100" s="1" t="s">
        <v>39</v>
      </c>
      <c r="S100" s="1" t="s">
        <v>39</v>
      </c>
      <c r="T100" s="1" t="s">
        <v>39</v>
      </c>
      <c r="U100" s="1" t="s">
        <v>39</v>
      </c>
      <c r="V100" s="1" t="s">
        <v>39</v>
      </c>
      <c r="W100" s="1" t="s">
        <v>39</v>
      </c>
      <c r="X100" s="1" t="s">
        <v>39</v>
      </c>
      <c r="Y100" s="1">
        <v>29248452</v>
      </c>
      <c r="Z100" s="1" t="s">
        <v>39</v>
      </c>
      <c r="AA100" s="1" t="s">
        <v>39</v>
      </c>
      <c r="AB100" s="1" t="s">
        <v>39</v>
      </c>
      <c r="AC100" s="1" t="s">
        <v>39</v>
      </c>
      <c r="AD100" s="1" t="s">
        <v>116</v>
      </c>
      <c r="AE100" s="1" t="str">
        <f>HYPERLINK("https%3A%2F%2Fwww.webofscience.com%2Fwos%2Fwoscc%2Ffull-record%2FWOS:000427213500012","View Full Record in Web of Science")</f>
        <v>View Full Record in Web of Science</v>
      </c>
      <c r="AH100" s="1" t="s">
        <v>41</v>
      </c>
      <c r="AI100" s="1" t="str">
        <f t="shared" si="3"/>
        <v>10.1016/j.jep.2017.12.008 OR</v>
      </c>
    </row>
    <row r="101" spans="1:35" s="1" customFormat="1" ht="300" x14ac:dyDescent="0.25">
      <c r="A101" s="1">
        <v>100</v>
      </c>
      <c r="B101" s="1" t="s">
        <v>1021</v>
      </c>
      <c r="C101" s="1" t="s">
        <v>1022</v>
      </c>
      <c r="D101" s="1" t="s">
        <v>1023</v>
      </c>
      <c r="F101" s="1" t="s">
        <v>34</v>
      </c>
      <c r="H101" s="1" t="s">
        <v>1024</v>
      </c>
      <c r="I101" s="2" t="s">
        <v>1025</v>
      </c>
      <c r="J101" s="1" t="s">
        <v>107</v>
      </c>
      <c r="K101" s="1">
        <v>268</v>
      </c>
      <c r="L101" s="1" t="s">
        <v>39</v>
      </c>
      <c r="M101" s="1" t="s">
        <v>39</v>
      </c>
      <c r="N101" s="1" t="s">
        <v>39</v>
      </c>
      <c r="O101" s="1">
        <v>2021</v>
      </c>
      <c r="P101" s="1" t="s">
        <v>1026</v>
      </c>
      <c r="Q101" s="1" t="str">
        <f>HYPERLINK("http://dx.doi.org/10.1016/j.jep.2020.113576","http://dx.doi.org/10.1016/j.jep.2020.113576")</f>
        <v>http://dx.doi.org/10.1016/j.jep.2020.113576</v>
      </c>
      <c r="R101" s="1" t="s">
        <v>39</v>
      </c>
      <c r="S101" s="1" t="s">
        <v>1027</v>
      </c>
      <c r="T101" s="1" t="s">
        <v>39</v>
      </c>
      <c r="U101" s="1" t="s">
        <v>39</v>
      </c>
      <c r="V101" s="1" t="s">
        <v>39</v>
      </c>
      <c r="W101" s="1" t="s">
        <v>39</v>
      </c>
      <c r="X101" s="1" t="s">
        <v>39</v>
      </c>
      <c r="Y101" s="1">
        <v>33171270</v>
      </c>
      <c r="Z101" s="1" t="s">
        <v>39</v>
      </c>
      <c r="AA101" s="1" t="s">
        <v>39</v>
      </c>
      <c r="AB101" s="1" t="s">
        <v>39</v>
      </c>
      <c r="AC101" s="1" t="s">
        <v>39</v>
      </c>
      <c r="AD101" s="1" t="s">
        <v>1028</v>
      </c>
      <c r="AE101" s="1" t="str">
        <f>HYPERLINK("https%3A%2F%2Fwww.webofscience.com%2Fwos%2Fwoscc%2Ffull-record%2FWOS:000612214300002","View Full Record in Web of Science")</f>
        <v>View Full Record in Web of Science</v>
      </c>
      <c r="AH101" s="1" t="s">
        <v>41</v>
      </c>
      <c r="AI101" s="1" t="str">
        <f t="shared" si="3"/>
        <v>10.1016/j.jep.2020.113576 OR</v>
      </c>
    </row>
    <row r="102" spans="1:35" s="1" customFormat="1" ht="375" x14ac:dyDescent="0.25">
      <c r="A102" s="1">
        <v>101</v>
      </c>
      <c r="B102" s="1" t="s">
        <v>212</v>
      </c>
      <c r="C102" s="1" t="s">
        <v>213</v>
      </c>
      <c r="D102" s="1" t="s">
        <v>214</v>
      </c>
      <c r="E102" s="1" t="s">
        <v>54</v>
      </c>
      <c r="F102" s="1" t="s">
        <v>34</v>
      </c>
      <c r="H102" s="1" t="s">
        <v>215</v>
      </c>
      <c r="I102" s="2" t="s">
        <v>216</v>
      </c>
      <c r="J102" s="1" t="s">
        <v>107</v>
      </c>
      <c r="K102" s="1">
        <v>264</v>
      </c>
      <c r="L102" s="1" t="s">
        <v>39</v>
      </c>
      <c r="M102" s="1" t="s">
        <v>39</v>
      </c>
      <c r="N102" s="1" t="s">
        <v>39</v>
      </c>
      <c r="O102" s="1">
        <v>2021</v>
      </c>
      <c r="P102" s="1" t="s">
        <v>217</v>
      </c>
      <c r="Q102" s="1" t="str">
        <f>HYPERLINK("http://dx.doi.org/10.1016/j.jep.2020.113346","http://dx.doi.org/10.1016/j.jep.2020.113346")</f>
        <v>http://dx.doi.org/10.1016/j.jep.2020.113346</v>
      </c>
      <c r="R102" s="1" t="s">
        <v>39</v>
      </c>
      <c r="S102" s="1" t="s">
        <v>39</v>
      </c>
      <c r="T102" s="1" t="s">
        <v>39</v>
      </c>
      <c r="U102" s="1" t="s">
        <v>39</v>
      </c>
      <c r="V102" s="1" t="s">
        <v>39</v>
      </c>
      <c r="W102" s="1" t="s">
        <v>39</v>
      </c>
      <c r="X102" s="1" t="s">
        <v>39</v>
      </c>
      <c r="Y102" s="1">
        <v>32896627</v>
      </c>
      <c r="Z102" s="1" t="s">
        <v>39</v>
      </c>
      <c r="AA102" s="1" t="s">
        <v>39</v>
      </c>
      <c r="AB102" s="1" t="s">
        <v>39</v>
      </c>
      <c r="AC102" s="1" t="s">
        <v>39</v>
      </c>
      <c r="AD102" s="1" t="s">
        <v>218</v>
      </c>
      <c r="AE102" s="1" t="str">
        <f>HYPERLINK("https%3A%2F%2Fwww.webofscience.com%2Fwos%2Fwoscc%2Ffull-record%2FWOS:000582639600054","View Full Record in Web of Science")</f>
        <v>View Full Record in Web of Science</v>
      </c>
      <c r="AH102" s="1" t="s">
        <v>41</v>
      </c>
      <c r="AI102" s="1" t="str">
        <f t="shared" si="3"/>
        <v>10.1016/j.jep.2020.113346 OR</v>
      </c>
    </row>
    <row r="103" spans="1:35" s="1" customFormat="1" ht="330" x14ac:dyDescent="0.25">
      <c r="A103" s="1">
        <v>102</v>
      </c>
      <c r="B103" s="1" t="s">
        <v>909</v>
      </c>
      <c r="C103" s="1" t="s">
        <v>910</v>
      </c>
      <c r="D103" s="1" t="s">
        <v>911</v>
      </c>
      <c r="E103" s="1" t="s">
        <v>54</v>
      </c>
      <c r="F103" s="1" t="s">
        <v>34</v>
      </c>
      <c r="H103" s="1" t="s">
        <v>912</v>
      </c>
      <c r="I103" s="2" t="s">
        <v>913</v>
      </c>
      <c r="J103" s="1" t="s">
        <v>107</v>
      </c>
      <c r="K103" s="1">
        <v>224</v>
      </c>
      <c r="L103" s="1" t="s">
        <v>39</v>
      </c>
      <c r="M103" s="1">
        <v>111</v>
      </c>
      <c r="N103" s="1">
        <v>118</v>
      </c>
      <c r="O103" s="1">
        <v>2018</v>
      </c>
      <c r="P103" s="1" t="s">
        <v>914</v>
      </c>
      <c r="Q103" s="1" t="str">
        <f>HYPERLINK("http://dx.doi.org/10.1016/j.jep.2018.04.045","http://dx.doi.org/10.1016/j.jep.2018.04.045")</f>
        <v>http://dx.doi.org/10.1016/j.jep.2018.04.045</v>
      </c>
      <c r="R103" s="1" t="s">
        <v>39</v>
      </c>
      <c r="S103" s="1" t="s">
        <v>39</v>
      </c>
      <c r="T103" s="1" t="s">
        <v>39</v>
      </c>
      <c r="U103" s="1" t="s">
        <v>39</v>
      </c>
      <c r="V103" s="1" t="s">
        <v>39</v>
      </c>
      <c r="W103" s="1" t="s">
        <v>39</v>
      </c>
      <c r="X103" s="1" t="s">
        <v>39</v>
      </c>
      <c r="Y103" s="1">
        <v>29727735</v>
      </c>
      <c r="Z103" s="1" t="s">
        <v>39</v>
      </c>
      <c r="AA103" s="1" t="s">
        <v>39</v>
      </c>
      <c r="AB103" s="1" t="s">
        <v>39</v>
      </c>
      <c r="AC103" s="1" t="s">
        <v>39</v>
      </c>
      <c r="AD103" s="1" t="s">
        <v>915</v>
      </c>
      <c r="AE103" s="1" t="str">
        <f>HYPERLINK("https%3A%2F%2Fwww.webofscience.com%2Fwos%2Fwoscc%2Ffull-record%2FWOS:000442333900011","View Full Record in Web of Science")</f>
        <v>View Full Record in Web of Science</v>
      </c>
      <c r="AH103" s="1" t="s">
        <v>41</v>
      </c>
      <c r="AI103" s="1" t="str">
        <f t="shared" si="3"/>
        <v>10.1016/j.jep.2018.04.045 OR</v>
      </c>
    </row>
    <row r="104" spans="1:35" s="1" customFormat="1" ht="345" x14ac:dyDescent="0.25">
      <c r="A104" s="1">
        <v>103</v>
      </c>
      <c r="B104" s="1" t="s">
        <v>128</v>
      </c>
      <c r="C104" s="1" t="s">
        <v>129</v>
      </c>
      <c r="D104" s="1" t="s">
        <v>130</v>
      </c>
      <c r="E104" s="1" t="s">
        <v>45</v>
      </c>
      <c r="F104" s="1" t="s">
        <v>34</v>
      </c>
      <c r="G104" s="1" t="s">
        <v>131</v>
      </c>
      <c r="H104" s="1" t="s">
        <v>132</v>
      </c>
      <c r="I104" s="2" t="s">
        <v>133</v>
      </c>
      <c r="J104" s="1" t="s">
        <v>107</v>
      </c>
      <c r="K104" s="1">
        <v>295</v>
      </c>
      <c r="L104" s="1" t="s">
        <v>39</v>
      </c>
      <c r="M104" s="1" t="s">
        <v>39</v>
      </c>
      <c r="N104" s="1" t="s">
        <v>39</v>
      </c>
      <c r="O104" s="1">
        <v>2022</v>
      </c>
      <c r="P104" s="1" t="s">
        <v>134</v>
      </c>
      <c r="Q104" s="1" t="str">
        <f>HYPERLINK("http://dx.doi.org/10.1016/j.jep.2022.115445","http://dx.doi.org/10.1016/j.jep.2022.115445")</f>
        <v>http://dx.doi.org/10.1016/j.jep.2022.115445</v>
      </c>
      <c r="R104" s="1" t="s">
        <v>39</v>
      </c>
      <c r="S104" s="1" t="s">
        <v>135</v>
      </c>
      <c r="T104" s="1" t="s">
        <v>39</v>
      </c>
      <c r="U104" s="1" t="s">
        <v>39</v>
      </c>
      <c r="V104" s="1" t="s">
        <v>39</v>
      </c>
      <c r="W104" s="1" t="s">
        <v>39</v>
      </c>
      <c r="X104" s="1" t="s">
        <v>39</v>
      </c>
      <c r="Y104" s="1">
        <v>35690340</v>
      </c>
      <c r="Z104" s="1" t="s">
        <v>39</v>
      </c>
      <c r="AA104" s="1" t="s">
        <v>39</v>
      </c>
      <c r="AB104" s="1" t="s">
        <v>39</v>
      </c>
      <c r="AC104" s="1" t="s">
        <v>39</v>
      </c>
      <c r="AD104" s="1" t="s">
        <v>136</v>
      </c>
      <c r="AE104" s="1" t="str">
        <f>HYPERLINK("https%3A%2F%2Fwww.webofscience.com%2Fwos%2Fwoscc%2Ffull-record%2FWOS:000818487000002","View Full Record in Web of Science")</f>
        <v>View Full Record in Web of Science</v>
      </c>
      <c r="AH104" s="1" t="s">
        <v>41</v>
      </c>
      <c r="AI104" s="1" t="str">
        <f t="shared" si="3"/>
        <v>10.1016/j.jep.2022.115445 OR</v>
      </c>
    </row>
    <row r="105" spans="1:35" s="1" customFormat="1" ht="330" x14ac:dyDescent="0.25">
      <c r="A105" s="1">
        <v>104</v>
      </c>
      <c r="B105" s="1" t="s">
        <v>1057</v>
      </c>
      <c r="C105" s="1" t="s">
        <v>1058</v>
      </c>
      <c r="D105" s="1" t="s">
        <v>89</v>
      </c>
      <c r="E105" s="1" t="s">
        <v>54</v>
      </c>
      <c r="F105" s="1" t="s">
        <v>34</v>
      </c>
      <c r="H105" s="1" t="s">
        <v>1059</v>
      </c>
      <c r="I105" s="2" t="s">
        <v>1054</v>
      </c>
      <c r="J105" s="1" t="s">
        <v>149</v>
      </c>
      <c r="K105" s="1">
        <v>9</v>
      </c>
      <c r="L105" s="1">
        <v>4</v>
      </c>
      <c r="M105" s="1">
        <v>364</v>
      </c>
      <c r="N105" s="1">
        <v>371</v>
      </c>
      <c r="O105" s="1">
        <v>2019</v>
      </c>
      <c r="P105" s="1" t="s">
        <v>1060</v>
      </c>
      <c r="Q105" s="1" t="str">
        <f>HYPERLINK("http://dx.doi.org/10.1016/j.jtcme.2018.10.001","http://dx.doi.org/10.1016/j.jtcme.2018.10.001")</f>
        <v>http://dx.doi.org/10.1016/j.jtcme.2018.10.001</v>
      </c>
      <c r="R105" s="1" t="s">
        <v>39</v>
      </c>
      <c r="S105" s="1" t="s">
        <v>39</v>
      </c>
      <c r="T105" s="1" t="s">
        <v>39</v>
      </c>
      <c r="U105" s="1" t="s">
        <v>39</v>
      </c>
      <c r="V105" s="1" t="s">
        <v>39</v>
      </c>
      <c r="W105" s="1" t="s">
        <v>39</v>
      </c>
      <c r="X105" s="1" t="s">
        <v>39</v>
      </c>
      <c r="Y105" s="1">
        <v>31453133</v>
      </c>
      <c r="Z105" s="1" t="s">
        <v>39</v>
      </c>
      <c r="AA105" s="1" t="s">
        <v>39</v>
      </c>
      <c r="AB105" s="1" t="s">
        <v>39</v>
      </c>
      <c r="AC105" s="1" t="s">
        <v>39</v>
      </c>
      <c r="AD105" s="1" t="s">
        <v>1061</v>
      </c>
      <c r="AE105" s="1" t="str">
        <f>HYPERLINK("https%3A%2F%2Fwww.webofscience.com%2Fwos%2Fwoscc%2Ffull-record%2FWOS:000646464400017","View Full Record in Web of Science")</f>
        <v>View Full Record in Web of Science</v>
      </c>
      <c r="AH105" s="1" t="s">
        <v>41</v>
      </c>
      <c r="AI105" s="1" t="str">
        <f t="shared" si="3"/>
        <v>10.1016/j.jtcme.2018.10.001 OR</v>
      </c>
    </row>
    <row r="106" spans="1:35" s="1" customFormat="1" ht="375" x14ac:dyDescent="0.25">
      <c r="A106" s="1">
        <v>105</v>
      </c>
      <c r="B106" s="1" t="s">
        <v>628</v>
      </c>
      <c r="C106" s="1" t="s">
        <v>629</v>
      </c>
      <c r="D106" s="1" t="s">
        <v>630</v>
      </c>
      <c r="E106" s="1" t="s">
        <v>54</v>
      </c>
      <c r="F106" s="1" t="s">
        <v>34</v>
      </c>
      <c r="H106" s="1" t="s">
        <v>631</v>
      </c>
      <c r="I106" s="2" t="s">
        <v>632</v>
      </c>
      <c r="J106" s="1" t="s">
        <v>633</v>
      </c>
      <c r="K106" s="1">
        <v>8</v>
      </c>
      <c r="L106" s="1">
        <v>4</v>
      </c>
      <c r="M106" s="1" t="s">
        <v>39</v>
      </c>
      <c r="N106" s="1" t="s">
        <v>39</v>
      </c>
      <c r="O106" s="1">
        <v>2022</v>
      </c>
      <c r="P106" s="1" t="s">
        <v>634</v>
      </c>
      <c r="Q106" s="1" t="str">
        <f>HYPERLINK("http://dx.doi.org/10.3390/fermentation8040182","http://dx.doi.org/10.3390/fermentation8040182")</f>
        <v>http://dx.doi.org/10.3390/fermentation8040182</v>
      </c>
      <c r="R106" s="1" t="s">
        <v>39</v>
      </c>
      <c r="S106" s="1" t="s">
        <v>39</v>
      </c>
      <c r="T106" s="1" t="s">
        <v>39</v>
      </c>
      <c r="U106" s="1" t="s">
        <v>39</v>
      </c>
      <c r="V106" s="1" t="s">
        <v>39</v>
      </c>
      <c r="W106" s="1" t="s">
        <v>39</v>
      </c>
      <c r="X106" s="1" t="s">
        <v>39</v>
      </c>
      <c r="Y106" s="1" t="s">
        <v>39</v>
      </c>
      <c r="Z106" s="1" t="s">
        <v>39</v>
      </c>
      <c r="AA106" s="1" t="s">
        <v>39</v>
      </c>
      <c r="AB106" s="1" t="s">
        <v>39</v>
      </c>
      <c r="AC106" s="1" t="s">
        <v>39</v>
      </c>
      <c r="AD106" s="1" t="s">
        <v>635</v>
      </c>
      <c r="AE106" s="1" t="str">
        <f>HYPERLINK("https%3A%2F%2Fwww.webofscience.com%2Fwos%2Fwoscc%2Ffull-record%2FWOS:000785515600001","View Full Record in Web of Science")</f>
        <v>View Full Record in Web of Science</v>
      </c>
      <c r="AH106" s="1" t="s">
        <v>41</v>
      </c>
      <c r="AI106" s="1" t="str">
        <f t="shared" si="3"/>
        <v>10.3390/fermentation8040182 OR</v>
      </c>
    </row>
    <row r="107" spans="1:35" s="1" customFormat="1" ht="255" x14ac:dyDescent="0.25">
      <c r="A107" s="1">
        <v>106</v>
      </c>
      <c r="B107" s="1" t="s">
        <v>310</v>
      </c>
      <c r="C107" s="1" t="s">
        <v>311</v>
      </c>
      <c r="D107" s="1" t="s">
        <v>312</v>
      </c>
      <c r="F107" s="1" t="s">
        <v>34</v>
      </c>
      <c r="H107" s="1" t="s">
        <v>313</v>
      </c>
      <c r="I107" s="2" t="s">
        <v>314</v>
      </c>
      <c r="J107" s="1" t="s">
        <v>315</v>
      </c>
      <c r="K107" s="1">
        <v>13</v>
      </c>
      <c r="L107" s="1">
        <v>12</v>
      </c>
      <c r="M107" s="1">
        <v>6545</v>
      </c>
      <c r="N107" s="1">
        <v>6559</v>
      </c>
      <c r="O107" s="1">
        <v>2022</v>
      </c>
      <c r="P107" s="1" t="s">
        <v>316</v>
      </c>
      <c r="Q107" s="1" t="str">
        <f>HYPERLINK("http://dx.doi.org/10.1039/d2fo00734g","http://dx.doi.org/10.1039/d2fo00734g")</f>
        <v>http://dx.doi.org/10.1039/d2fo00734g</v>
      </c>
      <c r="R107" s="1" t="s">
        <v>39</v>
      </c>
      <c r="S107" s="1" t="s">
        <v>317</v>
      </c>
      <c r="T107" s="1" t="s">
        <v>39</v>
      </c>
      <c r="U107" s="1" t="s">
        <v>39</v>
      </c>
      <c r="V107" s="1" t="s">
        <v>39</v>
      </c>
      <c r="W107" s="1" t="s">
        <v>39</v>
      </c>
      <c r="X107" s="1" t="s">
        <v>39</v>
      </c>
      <c r="Y107" s="1">
        <v>35647619</v>
      </c>
      <c r="Z107" s="1" t="s">
        <v>39</v>
      </c>
      <c r="AA107" s="1" t="s">
        <v>39</v>
      </c>
      <c r="AB107" s="1" t="s">
        <v>39</v>
      </c>
      <c r="AC107" s="1" t="s">
        <v>39</v>
      </c>
      <c r="AD107" s="1" t="s">
        <v>318</v>
      </c>
      <c r="AE107" s="1" t="str">
        <f>HYPERLINK("https%3A%2F%2Fwww.webofscience.com%2Fwos%2Fwoscc%2Ffull-record%2FWOS:000804199800001","View Full Record in Web of Science")</f>
        <v>View Full Record in Web of Science</v>
      </c>
      <c r="AH107" s="1" t="s">
        <v>41</v>
      </c>
      <c r="AI107" s="1" t="str">
        <f t="shared" si="3"/>
        <v>10.1039/d2fo00734g OR</v>
      </c>
    </row>
    <row r="108" spans="1:35" s="1" customFormat="1" ht="240" x14ac:dyDescent="0.25">
      <c r="A108" s="1">
        <v>107</v>
      </c>
      <c r="B108" s="1" t="s">
        <v>137</v>
      </c>
      <c r="C108" s="1" t="s">
        <v>138</v>
      </c>
      <c r="D108" s="1" t="s">
        <v>139</v>
      </c>
      <c r="F108" s="1" t="s">
        <v>34</v>
      </c>
      <c r="H108" s="1" t="s">
        <v>140</v>
      </c>
      <c r="I108" s="1" t="s">
        <v>141</v>
      </c>
      <c r="J108" s="1" t="s">
        <v>142</v>
      </c>
      <c r="K108" s="1">
        <v>21</v>
      </c>
      <c r="L108" s="1">
        <v>3</v>
      </c>
      <c r="M108" s="1">
        <v>558</v>
      </c>
      <c r="N108" s="1">
        <v>568</v>
      </c>
      <c r="O108" s="1">
        <v>2022</v>
      </c>
      <c r="P108" s="1" t="s">
        <v>39</v>
      </c>
      <c r="Q108" s="1" t="s">
        <v>39</v>
      </c>
      <c r="R108" s="1" t="s">
        <v>39</v>
      </c>
      <c r="S108" s="1" t="s">
        <v>39</v>
      </c>
      <c r="T108" s="1" t="s">
        <v>39</v>
      </c>
      <c r="U108" s="1" t="s">
        <v>39</v>
      </c>
      <c r="V108" s="1" t="s">
        <v>39</v>
      </c>
      <c r="W108" s="1" t="s">
        <v>39</v>
      </c>
      <c r="X108" s="1" t="s">
        <v>39</v>
      </c>
      <c r="Y108" s="1" t="s">
        <v>39</v>
      </c>
      <c r="Z108" s="1" t="s">
        <v>39</v>
      </c>
      <c r="AA108" s="1" t="s">
        <v>39</v>
      </c>
      <c r="AB108" s="1" t="s">
        <v>39</v>
      </c>
      <c r="AC108" s="1" t="s">
        <v>39</v>
      </c>
      <c r="AD108" s="1" t="s">
        <v>143</v>
      </c>
      <c r="AE108" s="1" t="str">
        <f>HYPERLINK("https%3A%2F%2Fwww.webofscience.com%2Fwos%2Fwoscc%2Ffull-record%2FWOS:000838325200012","View Full Record in Web of Science")</f>
        <v>View Full Record in Web of Science</v>
      </c>
      <c r="AH108" s="1" t="s">
        <v>41</v>
      </c>
      <c r="AI108" s="1" t="str">
        <f t="shared" si="3"/>
        <v xml:space="preserve"> OR</v>
      </c>
    </row>
    <row r="109" spans="1:35" s="1" customFormat="1" ht="225" x14ac:dyDescent="0.25">
      <c r="A109" s="1">
        <v>108</v>
      </c>
      <c r="B109" s="1" t="s">
        <v>31</v>
      </c>
      <c r="C109" s="1" t="s">
        <v>32</v>
      </c>
      <c r="D109" s="1" t="s">
        <v>33</v>
      </c>
      <c r="F109" s="1" t="s">
        <v>34</v>
      </c>
      <c r="H109" s="1" t="s">
        <v>35</v>
      </c>
      <c r="I109" s="1" t="s">
        <v>36</v>
      </c>
      <c r="J109" s="1" t="s">
        <v>37</v>
      </c>
      <c r="K109" s="1">
        <v>27</v>
      </c>
      <c r="L109" s="1">
        <v>11</v>
      </c>
      <c r="M109" s="1">
        <v>3003</v>
      </c>
      <c r="N109" s="1">
        <v>3008</v>
      </c>
      <c r="O109" s="1">
        <v>2020</v>
      </c>
      <c r="P109" s="1" t="s">
        <v>38</v>
      </c>
      <c r="Q109" s="1" t="str">
        <f>HYPERLINK("http://dx.doi.org/10.1016/j.sjbs.2020.08.049","http://dx.doi.org/10.1016/j.sjbs.2020.08.049")</f>
        <v>http://dx.doi.org/10.1016/j.sjbs.2020.08.049</v>
      </c>
      <c r="R109" s="1" t="s">
        <v>39</v>
      </c>
      <c r="S109" s="1" t="s">
        <v>39</v>
      </c>
      <c r="T109" s="1" t="s">
        <v>39</v>
      </c>
      <c r="U109" s="1" t="s">
        <v>39</v>
      </c>
      <c r="V109" s="1" t="s">
        <v>39</v>
      </c>
      <c r="W109" s="1" t="s">
        <v>39</v>
      </c>
      <c r="X109" s="1" t="s">
        <v>39</v>
      </c>
      <c r="Y109" s="1">
        <v>33100859</v>
      </c>
      <c r="Z109" s="1" t="s">
        <v>39</v>
      </c>
      <c r="AA109" s="1" t="s">
        <v>39</v>
      </c>
      <c r="AB109" s="1" t="s">
        <v>39</v>
      </c>
      <c r="AC109" s="1" t="s">
        <v>39</v>
      </c>
      <c r="AD109" s="1" t="s">
        <v>40</v>
      </c>
      <c r="AE109" s="1" t="str">
        <f>HYPERLINK("https%3A%2F%2Fwww.webofscience.com%2Fwos%2Fwoscc%2Ffull-record%2FWOS:000579942400019","View Full Record in Web of Science")</f>
        <v>View Full Record in Web of Science</v>
      </c>
      <c r="AH109" s="1" t="s">
        <v>41</v>
      </c>
      <c r="AI109" s="1" t="str">
        <f t="shared" si="3"/>
        <v>10.1016/j.sjbs.2020.08.049 OR</v>
      </c>
    </row>
    <row r="110" spans="1:35" s="1" customFormat="1" ht="409.5" x14ac:dyDescent="0.25">
      <c r="A110" s="1">
        <v>109</v>
      </c>
      <c r="B110" s="1" t="s">
        <v>932</v>
      </c>
      <c r="C110" s="1" t="s">
        <v>933</v>
      </c>
      <c r="D110" s="1" t="s">
        <v>668</v>
      </c>
      <c r="E110" s="1" t="s">
        <v>54</v>
      </c>
      <c r="F110" s="1" t="s">
        <v>34</v>
      </c>
      <c r="H110" s="1" t="s">
        <v>934</v>
      </c>
      <c r="I110" s="2" t="s">
        <v>935</v>
      </c>
      <c r="J110" s="1" t="s">
        <v>663</v>
      </c>
      <c r="K110" s="1">
        <v>45</v>
      </c>
      <c r="L110" s="1">
        <v>8</v>
      </c>
      <c r="M110" s="1" t="s">
        <v>39</v>
      </c>
      <c r="N110" s="1" t="s">
        <v>39</v>
      </c>
      <c r="O110" s="1">
        <v>2021</v>
      </c>
      <c r="P110" s="1" t="s">
        <v>936</v>
      </c>
      <c r="Q110" s="1" t="str">
        <f>HYPERLINK("http://dx.doi.org/10.1111/jfbc.13830","http://dx.doi.org/10.1111/jfbc.13830")</f>
        <v>http://dx.doi.org/10.1111/jfbc.13830</v>
      </c>
      <c r="R110" s="1" t="s">
        <v>39</v>
      </c>
      <c r="S110" s="1" t="s">
        <v>494</v>
      </c>
      <c r="T110" s="1" t="s">
        <v>39</v>
      </c>
      <c r="U110" s="1" t="s">
        <v>39</v>
      </c>
      <c r="V110" s="1" t="s">
        <v>39</v>
      </c>
      <c r="W110" s="1" t="s">
        <v>39</v>
      </c>
      <c r="X110" s="1" t="s">
        <v>39</v>
      </c>
      <c r="Y110" s="1">
        <v>34155655</v>
      </c>
      <c r="Z110" s="1" t="s">
        <v>39</v>
      </c>
      <c r="AA110" s="1" t="s">
        <v>39</v>
      </c>
      <c r="AB110" s="1" t="s">
        <v>39</v>
      </c>
      <c r="AC110" s="1" t="s">
        <v>39</v>
      </c>
      <c r="AD110" s="1" t="s">
        <v>937</v>
      </c>
      <c r="AE110" s="1" t="str">
        <f>HYPERLINK("https%3A%2F%2Fwww.webofscience.com%2Fwos%2Fwoscc%2Ffull-record%2FWOS:000663953400001","View Full Record in Web of Science")</f>
        <v>View Full Record in Web of Science</v>
      </c>
      <c r="AH110" s="1" t="s">
        <v>41</v>
      </c>
      <c r="AI110" s="1" t="str">
        <f t="shared" si="3"/>
        <v>10.1111/jfbc.13830 OR</v>
      </c>
    </row>
    <row r="111" spans="1:35" s="1" customFormat="1" ht="285" x14ac:dyDescent="0.25">
      <c r="A111" s="1">
        <v>110</v>
      </c>
      <c r="B111" s="1" t="s">
        <v>689</v>
      </c>
      <c r="C111" s="1" t="s">
        <v>690</v>
      </c>
      <c r="D111" s="1" t="s">
        <v>196</v>
      </c>
      <c r="E111" s="1" t="s">
        <v>45</v>
      </c>
      <c r="F111" s="1" t="s">
        <v>34</v>
      </c>
      <c r="G111" s="1" t="s">
        <v>691</v>
      </c>
      <c r="H111" s="1" t="s">
        <v>692</v>
      </c>
      <c r="I111" s="2" t="s">
        <v>693</v>
      </c>
      <c r="J111" s="1" t="s">
        <v>694</v>
      </c>
      <c r="K111" s="1">
        <v>157</v>
      </c>
      <c r="L111" s="1" t="s">
        <v>39</v>
      </c>
      <c r="M111" s="1" t="s">
        <v>39</v>
      </c>
      <c r="N111" s="1" t="s">
        <v>39</v>
      </c>
      <c r="O111" s="1">
        <v>2023</v>
      </c>
      <c r="P111" s="1" t="s">
        <v>695</v>
      </c>
      <c r="Q111" s="1" t="str">
        <f>HYPERLINK("http://dx.doi.org/10.1016/j.biopha.2022.114067","http://dx.doi.org/10.1016/j.biopha.2022.114067")</f>
        <v>http://dx.doi.org/10.1016/j.biopha.2022.114067</v>
      </c>
      <c r="R111" s="1" t="s">
        <v>39</v>
      </c>
      <c r="S111" s="1" t="s">
        <v>176</v>
      </c>
      <c r="T111" s="1" t="s">
        <v>39</v>
      </c>
      <c r="U111" s="1" t="s">
        <v>39</v>
      </c>
      <c r="V111" s="1" t="s">
        <v>39</v>
      </c>
      <c r="W111" s="1" t="s">
        <v>39</v>
      </c>
      <c r="X111" s="1" t="s">
        <v>39</v>
      </c>
      <c r="Y111" s="1">
        <v>36481405</v>
      </c>
      <c r="Z111" s="1" t="s">
        <v>39</v>
      </c>
      <c r="AA111" s="1" t="s">
        <v>39</v>
      </c>
      <c r="AB111" s="1" t="s">
        <v>39</v>
      </c>
      <c r="AC111" s="1" t="s">
        <v>39</v>
      </c>
      <c r="AD111" s="1" t="s">
        <v>696</v>
      </c>
      <c r="AE111" s="1" t="str">
        <f>HYPERLINK("https%3A%2F%2Fwww.webofscience.com%2Fwos%2Fwoscc%2Ffull-record%2FWOS:000904178100005","View Full Record in Web of Science")</f>
        <v>View Full Record in Web of Science</v>
      </c>
      <c r="AH111" s="1" t="s">
        <v>41</v>
      </c>
      <c r="AI111" s="1" t="str">
        <f t="shared" si="3"/>
        <v>10.1016/j.biopha.2022.114067 OR</v>
      </c>
    </row>
    <row r="112" spans="1:35" s="1" customFormat="1" ht="300" x14ac:dyDescent="0.25">
      <c r="A112" s="1">
        <v>111</v>
      </c>
      <c r="B112" s="1" t="s">
        <v>219</v>
      </c>
      <c r="C112" s="1" t="s">
        <v>220</v>
      </c>
      <c r="D112" s="1" t="s">
        <v>221</v>
      </c>
      <c r="E112" s="1" t="s">
        <v>54</v>
      </c>
      <c r="F112" s="1" t="s">
        <v>34</v>
      </c>
      <c r="H112" s="1" t="s">
        <v>222</v>
      </c>
      <c r="I112" s="2" t="s">
        <v>223</v>
      </c>
      <c r="J112" s="1" t="s">
        <v>224</v>
      </c>
      <c r="K112" s="1">
        <v>36</v>
      </c>
      <c r="L112" s="1">
        <v>7</v>
      </c>
      <c r="M112" s="1">
        <v>1466</v>
      </c>
      <c r="N112" s="1">
        <v>1475</v>
      </c>
      <c r="O112" s="1">
        <v>2021</v>
      </c>
      <c r="P112" s="1" t="s">
        <v>225</v>
      </c>
      <c r="Q112" s="1" t="str">
        <f>HYPERLINK("http://dx.doi.org/10.1002/tox.23145","http://dx.doi.org/10.1002/tox.23145")</f>
        <v>http://dx.doi.org/10.1002/tox.23145</v>
      </c>
      <c r="R112" s="1" t="s">
        <v>39</v>
      </c>
      <c r="S112" s="1" t="s">
        <v>226</v>
      </c>
      <c r="T112" s="1" t="s">
        <v>39</v>
      </c>
      <c r="U112" s="1" t="s">
        <v>39</v>
      </c>
      <c r="V112" s="1" t="s">
        <v>39</v>
      </c>
      <c r="W112" s="1" t="s">
        <v>39</v>
      </c>
      <c r="X112" s="1" t="s">
        <v>39</v>
      </c>
      <c r="Y112" s="1">
        <v>33881220</v>
      </c>
      <c r="Z112" s="1" t="s">
        <v>39</v>
      </c>
      <c r="AA112" s="1" t="s">
        <v>39</v>
      </c>
      <c r="AB112" s="1" t="s">
        <v>39</v>
      </c>
      <c r="AC112" s="1" t="s">
        <v>39</v>
      </c>
      <c r="AD112" s="1" t="s">
        <v>227</v>
      </c>
      <c r="AE112" s="1" t="str">
        <f>HYPERLINK("https%3A%2F%2Fwww.webofscience.com%2Fwos%2Fwoscc%2Ffull-record%2FWOS:000641713200001","View Full Record in Web of Science")</f>
        <v>View Full Record in Web of Science</v>
      </c>
      <c r="AH112" s="1" t="s">
        <v>41</v>
      </c>
      <c r="AI112" s="1" t="str">
        <f t="shared" si="3"/>
        <v>10.1002/tox.23145 OR</v>
      </c>
    </row>
    <row r="113" spans="1:35" s="1" customFormat="1" ht="300" x14ac:dyDescent="0.25">
      <c r="A113" s="1">
        <v>112</v>
      </c>
      <c r="B113" s="1" t="s">
        <v>752</v>
      </c>
      <c r="C113" s="1" t="s">
        <v>753</v>
      </c>
      <c r="D113" s="1" t="s">
        <v>754</v>
      </c>
      <c r="E113" s="1" t="s">
        <v>54</v>
      </c>
      <c r="F113" s="1" t="s">
        <v>34</v>
      </c>
      <c r="H113" s="1" t="s">
        <v>755</v>
      </c>
      <c r="I113" s="1" t="s">
        <v>756</v>
      </c>
      <c r="J113" s="1" t="s">
        <v>757</v>
      </c>
      <c r="K113" s="1">
        <v>55</v>
      </c>
      <c r="L113" s="1">
        <v>11</v>
      </c>
      <c r="M113" s="1">
        <v>1208</v>
      </c>
      <c r="N113" s="1">
        <v>1214</v>
      </c>
      <c r="O113" s="1">
        <v>2022</v>
      </c>
      <c r="P113" s="1" t="s">
        <v>758</v>
      </c>
      <c r="Q113" s="1" t="str">
        <f>HYPERLINK("http://dx.doi.org/10.1007/s11094-022-02560-y","http://dx.doi.org/10.1007/s11094-022-02560-y")</f>
        <v>http://dx.doi.org/10.1007/s11094-022-02560-y</v>
      </c>
      <c r="R113" s="1" t="s">
        <v>39</v>
      </c>
      <c r="S113" s="1" t="s">
        <v>269</v>
      </c>
      <c r="T113" s="1" t="s">
        <v>39</v>
      </c>
      <c r="U113" s="1" t="s">
        <v>39</v>
      </c>
      <c r="V113" s="1" t="s">
        <v>39</v>
      </c>
      <c r="W113" s="1" t="s">
        <v>39</v>
      </c>
      <c r="X113" s="1" t="s">
        <v>39</v>
      </c>
      <c r="Y113" s="1" t="s">
        <v>39</v>
      </c>
      <c r="Z113" s="1" t="s">
        <v>39</v>
      </c>
      <c r="AA113" s="1" t="s">
        <v>39</v>
      </c>
      <c r="AB113" s="1" t="s">
        <v>39</v>
      </c>
      <c r="AC113" s="1" t="s">
        <v>39</v>
      </c>
      <c r="AD113" s="1" t="s">
        <v>759</v>
      </c>
      <c r="AE113" s="1" t="str">
        <f>HYPERLINK("https%3A%2F%2Fwww.webofscience.com%2Fwos%2Fwoscc%2Ffull-record%2FWOS:000754137300011","View Full Record in Web of Science")</f>
        <v>View Full Record in Web of Science</v>
      </c>
      <c r="AH113" s="1" t="s">
        <v>41</v>
      </c>
      <c r="AI113" s="1" t="str">
        <f t="shared" si="3"/>
        <v>10.1007/s11094-022-02560-y OR</v>
      </c>
    </row>
    <row r="114" spans="1:35" s="1" customFormat="1" ht="240" x14ac:dyDescent="0.25">
      <c r="A114" s="1">
        <v>113</v>
      </c>
      <c r="B114" s="1" t="s">
        <v>1037</v>
      </c>
      <c r="C114" s="1" t="s">
        <v>1038</v>
      </c>
      <c r="D114" s="1" t="s">
        <v>630</v>
      </c>
      <c r="E114" s="1" t="s">
        <v>54</v>
      </c>
      <c r="F114" s="1" t="s">
        <v>34</v>
      </c>
      <c r="H114" s="1" t="s">
        <v>1039</v>
      </c>
      <c r="I114" s="2" t="s">
        <v>1040</v>
      </c>
      <c r="J114" s="1" t="s">
        <v>1041</v>
      </c>
      <c r="K114" s="1">
        <v>72</v>
      </c>
      <c r="L114" s="1">
        <v>2</v>
      </c>
      <c r="M114" s="1">
        <v>93</v>
      </c>
      <c r="N114" s="1">
        <v>97</v>
      </c>
      <c r="O114" s="1">
        <v>2023</v>
      </c>
      <c r="P114" s="1" t="s">
        <v>1042</v>
      </c>
      <c r="Q114" s="1" t="str">
        <f>HYPERLINK("http://dx.doi.org/10.4103/jasi.jasi_19_22","http://dx.doi.org/10.4103/jasi.jasi_19_22")</f>
        <v>http://dx.doi.org/10.4103/jasi.jasi_19_22</v>
      </c>
      <c r="R114" s="1" t="s">
        <v>39</v>
      </c>
      <c r="S114" s="1" t="s">
        <v>39</v>
      </c>
      <c r="T114" s="1" t="s">
        <v>39</v>
      </c>
      <c r="U114" s="1" t="s">
        <v>39</v>
      </c>
      <c r="V114" s="1" t="s">
        <v>39</v>
      </c>
      <c r="W114" s="1" t="s">
        <v>39</v>
      </c>
      <c r="X114" s="1" t="s">
        <v>39</v>
      </c>
      <c r="Y114" s="1" t="s">
        <v>39</v>
      </c>
      <c r="Z114" s="1" t="s">
        <v>39</v>
      </c>
      <c r="AA114" s="1" t="s">
        <v>39</v>
      </c>
      <c r="AB114" s="1" t="s">
        <v>39</v>
      </c>
      <c r="AC114" s="1" t="s">
        <v>39</v>
      </c>
      <c r="AD114" s="1" t="s">
        <v>1043</v>
      </c>
      <c r="AE114" s="1" t="str">
        <f>HYPERLINK("https%3A%2F%2Fwww.webofscience.com%2Fwos%2Fwoscc%2Ffull-record%2FWOS:001046536100002","View Full Record in Web of Science")</f>
        <v>View Full Record in Web of Science</v>
      </c>
      <c r="AH114" s="1" t="s">
        <v>41</v>
      </c>
      <c r="AI114" s="1" t="str">
        <f t="shared" si="3"/>
        <v>10.4103/jasi.jasi_19_22 OR</v>
      </c>
    </row>
    <row r="115" spans="1:35" s="1" customFormat="1" ht="225" x14ac:dyDescent="0.25">
      <c r="A115" s="1">
        <v>114</v>
      </c>
      <c r="B115" s="1" t="s">
        <v>992</v>
      </c>
      <c r="C115" s="1" t="s">
        <v>993</v>
      </c>
      <c r="D115" s="1" t="s">
        <v>994</v>
      </c>
      <c r="E115" s="1" t="s">
        <v>54</v>
      </c>
      <c r="F115" s="1" t="s">
        <v>34</v>
      </c>
      <c r="H115" s="1" t="s">
        <v>995</v>
      </c>
      <c r="I115" s="1" t="s">
        <v>996</v>
      </c>
      <c r="J115" s="1" t="s">
        <v>997</v>
      </c>
      <c r="K115" s="1">
        <v>13</v>
      </c>
      <c r="L115" s="1">
        <v>1</v>
      </c>
      <c r="M115" s="1">
        <v>310</v>
      </c>
      <c r="N115" s="1">
        <v>320</v>
      </c>
      <c r="O115" s="1">
        <v>2020</v>
      </c>
      <c r="P115" s="1" t="s">
        <v>998</v>
      </c>
      <c r="Q115" s="1" t="str">
        <f>HYPERLINK("http://dx.doi.org/10.1080/26895293.2020.1776772","http://dx.doi.org/10.1080/26895293.2020.1776772")</f>
        <v>http://dx.doi.org/10.1080/26895293.2020.1776772</v>
      </c>
      <c r="R115" s="1" t="s">
        <v>39</v>
      </c>
      <c r="S115" s="1" t="s">
        <v>39</v>
      </c>
      <c r="T115" s="1" t="s">
        <v>39</v>
      </c>
      <c r="U115" s="1" t="s">
        <v>39</v>
      </c>
      <c r="V115" s="1" t="s">
        <v>39</v>
      </c>
      <c r="W115" s="1" t="s">
        <v>39</v>
      </c>
      <c r="X115" s="1" t="s">
        <v>39</v>
      </c>
      <c r="Y115" s="1" t="s">
        <v>39</v>
      </c>
      <c r="Z115" s="1" t="s">
        <v>39</v>
      </c>
      <c r="AA115" s="1" t="s">
        <v>39</v>
      </c>
      <c r="AB115" s="1" t="s">
        <v>39</v>
      </c>
      <c r="AC115" s="1" t="s">
        <v>39</v>
      </c>
      <c r="AD115" s="1" t="s">
        <v>999</v>
      </c>
      <c r="AE115" s="1" t="str">
        <f>HYPERLINK("https%3A%2F%2Fwww.webofscience.com%2Fwos%2Fwoscc%2Ffull-record%2FWOS:000618829000011","View Full Record in Web of Science")</f>
        <v>View Full Record in Web of Science</v>
      </c>
      <c r="AH115" s="1" t="s">
        <v>41</v>
      </c>
      <c r="AI115" s="1" t="str">
        <f t="shared" si="3"/>
        <v>10.1080/26895293.2020.1776772 OR</v>
      </c>
    </row>
    <row r="116" spans="1:35" s="1" customFormat="1" ht="405" x14ac:dyDescent="0.25">
      <c r="A116" s="1">
        <v>115</v>
      </c>
      <c r="B116" s="1" t="s">
        <v>144</v>
      </c>
      <c r="C116" s="1" t="s">
        <v>145</v>
      </c>
      <c r="D116" s="1" t="s">
        <v>146</v>
      </c>
      <c r="F116" s="1" t="s">
        <v>34</v>
      </c>
      <c r="H116" s="1" t="s">
        <v>147</v>
      </c>
      <c r="I116" s="1" t="s">
        <v>148</v>
      </c>
      <c r="J116" s="1" t="s">
        <v>149</v>
      </c>
      <c r="K116" s="1">
        <v>10</v>
      </c>
      <c r="L116" s="1">
        <v>2</v>
      </c>
      <c r="M116" s="1">
        <v>124</v>
      </c>
      <c r="N116" s="1">
        <v>131</v>
      </c>
      <c r="O116" s="1">
        <v>2020</v>
      </c>
      <c r="P116" s="1" t="s">
        <v>150</v>
      </c>
      <c r="Q116" s="1" t="str">
        <f>HYPERLINK("http://dx.doi.org/10.1016/j.jtcme.2019.03.002","http://dx.doi.org/10.1016/j.jtcme.2019.03.002")</f>
        <v>http://dx.doi.org/10.1016/j.jtcme.2019.03.002</v>
      </c>
      <c r="R116" s="1" t="s">
        <v>39</v>
      </c>
      <c r="S116" s="1" t="s">
        <v>39</v>
      </c>
      <c r="T116" s="1" t="s">
        <v>39</v>
      </c>
      <c r="U116" s="1" t="s">
        <v>39</v>
      </c>
      <c r="V116" s="1" t="s">
        <v>39</v>
      </c>
      <c r="W116" s="1" t="s">
        <v>39</v>
      </c>
      <c r="X116" s="1" t="s">
        <v>39</v>
      </c>
      <c r="Y116" s="1">
        <v>32257875</v>
      </c>
      <c r="Z116" s="1" t="s">
        <v>39</v>
      </c>
      <c r="AA116" s="1" t="s">
        <v>39</v>
      </c>
      <c r="AB116" s="1" t="s">
        <v>39</v>
      </c>
      <c r="AC116" s="1" t="s">
        <v>39</v>
      </c>
      <c r="AD116" s="1" t="s">
        <v>151</v>
      </c>
      <c r="AE116" s="1" t="str">
        <f>HYPERLINK("https%3A%2F%2Fwww.webofscience.com%2Fwos%2Fwoscc%2Ffull-record%2FWOS:000646475800005","View Full Record in Web of Science")</f>
        <v>View Full Record in Web of Science</v>
      </c>
      <c r="AH116" s="1" t="s">
        <v>41</v>
      </c>
      <c r="AI116" s="1" t="str">
        <f t="shared" si="3"/>
        <v>10.1016/j.jtcme.2019.03.002 OR</v>
      </c>
    </row>
    <row r="117" spans="1:35" s="1" customFormat="1" ht="315" x14ac:dyDescent="0.25">
      <c r="A117" s="1">
        <v>116</v>
      </c>
      <c r="B117" s="1" t="s">
        <v>512</v>
      </c>
      <c r="C117" s="1" t="s">
        <v>513</v>
      </c>
      <c r="D117" s="1" t="s">
        <v>89</v>
      </c>
      <c r="E117" s="1" t="s">
        <v>54</v>
      </c>
      <c r="F117" s="1" t="s">
        <v>34</v>
      </c>
      <c r="H117" s="1" t="s">
        <v>514</v>
      </c>
      <c r="I117" s="2" t="s">
        <v>515</v>
      </c>
      <c r="J117" s="1" t="s">
        <v>484</v>
      </c>
      <c r="K117" s="1">
        <v>34</v>
      </c>
      <c r="L117" s="1">
        <v>8</v>
      </c>
      <c r="M117" s="1" t="s">
        <v>39</v>
      </c>
      <c r="N117" s="1" t="s">
        <v>39</v>
      </c>
      <c r="O117" s="1">
        <v>2022</v>
      </c>
      <c r="P117" s="1" t="s">
        <v>516</v>
      </c>
      <c r="Q117" s="1" t="str">
        <f>HYPERLINK("http://dx.doi.org/10.1016/j.jksus.2022.102297","http://dx.doi.org/10.1016/j.jksus.2022.102297")</f>
        <v>http://dx.doi.org/10.1016/j.jksus.2022.102297</v>
      </c>
      <c r="R117" s="1" t="s">
        <v>39</v>
      </c>
      <c r="S117" s="1" t="s">
        <v>39</v>
      </c>
      <c r="T117" s="1" t="s">
        <v>39</v>
      </c>
      <c r="U117" s="1" t="s">
        <v>39</v>
      </c>
      <c r="V117" s="1" t="s">
        <v>39</v>
      </c>
      <c r="W117" s="1" t="s">
        <v>39</v>
      </c>
      <c r="X117" s="1" t="s">
        <v>39</v>
      </c>
      <c r="Y117" s="1" t="s">
        <v>39</v>
      </c>
      <c r="Z117" s="1" t="s">
        <v>39</v>
      </c>
      <c r="AA117" s="1" t="s">
        <v>39</v>
      </c>
      <c r="AB117" s="1" t="s">
        <v>39</v>
      </c>
      <c r="AC117" s="1" t="s">
        <v>39</v>
      </c>
      <c r="AD117" s="1" t="s">
        <v>517</v>
      </c>
      <c r="AE117" s="1" t="str">
        <f>HYPERLINK("https%3A%2F%2Fwww.webofscience.com%2Fwos%2Fwoscc%2Ffull-record%2FWOS:000892067100008","View Full Record in Web of Science")</f>
        <v>View Full Record in Web of Science</v>
      </c>
      <c r="AH117" s="1" t="s">
        <v>41</v>
      </c>
      <c r="AI117" s="1" t="str">
        <f t="shared" si="3"/>
        <v>10.1016/j.jksus.2022.102297 OR</v>
      </c>
    </row>
    <row r="118" spans="1:35" s="1" customFormat="1" ht="255" x14ac:dyDescent="0.25">
      <c r="A118" s="1">
        <v>117</v>
      </c>
      <c r="B118" s="1" t="s">
        <v>835</v>
      </c>
      <c r="C118" s="1" t="s">
        <v>836</v>
      </c>
      <c r="D118" s="1" t="s">
        <v>837</v>
      </c>
      <c r="E118" s="1" t="s">
        <v>54</v>
      </c>
      <c r="F118" s="1" t="s">
        <v>34</v>
      </c>
      <c r="H118" s="1" t="s">
        <v>838</v>
      </c>
      <c r="I118" s="2" t="s">
        <v>839</v>
      </c>
      <c r="J118" s="1" t="s">
        <v>57</v>
      </c>
      <c r="K118" s="1">
        <v>60</v>
      </c>
      <c r="L118" s="1">
        <v>12</v>
      </c>
      <c r="M118" s="1">
        <v>910</v>
      </c>
      <c r="N118" s="1">
        <v>917</v>
      </c>
      <c r="O118" s="1">
        <v>2022</v>
      </c>
      <c r="P118" s="1" t="s">
        <v>840</v>
      </c>
      <c r="Q118" s="1" t="str">
        <f>HYPERLINK("http://dx.doi.org/10.56042/ijeb.v60i12.55735","http://dx.doi.org/10.56042/ijeb.v60i12.55735")</f>
        <v>http://dx.doi.org/10.56042/ijeb.v60i12.55735</v>
      </c>
      <c r="R118" s="1" t="s">
        <v>39</v>
      </c>
      <c r="S118" s="1" t="s">
        <v>39</v>
      </c>
      <c r="T118" s="1" t="s">
        <v>39</v>
      </c>
      <c r="U118" s="1" t="s">
        <v>39</v>
      </c>
      <c r="V118" s="1" t="s">
        <v>39</v>
      </c>
      <c r="W118" s="1" t="s">
        <v>39</v>
      </c>
      <c r="X118" s="1" t="s">
        <v>39</v>
      </c>
      <c r="Y118" s="1" t="s">
        <v>39</v>
      </c>
      <c r="Z118" s="1" t="s">
        <v>39</v>
      </c>
      <c r="AA118" s="1" t="s">
        <v>39</v>
      </c>
      <c r="AB118" s="1" t="s">
        <v>39</v>
      </c>
      <c r="AC118" s="1" t="s">
        <v>39</v>
      </c>
      <c r="AD118" s="1" t="s">
        <v>841</v>
      </c>
      <c r="AE118" s="1" t="str">
        <f>HYPERLINK("https%3A%2F%2Fwww.webofscience.com%2Fwos%2Fwoscc%2Ffull-record%2FWOS:000978470900004","View Full Record in Web of Science")</f>
        <v>View Full Record in Web of Science</v>
      </c>
      <c r="AH118" s="1" t="s">
        <v>41</v>
      </c>
      <c r="AI118" s="1" t="str">
        <f t="shared" si="3"/>
        <v>10.56042/ijeb.v60i12.55735 OR</v>
      </c>
    </row>
    <row r="119" spans="1:35" s="1" customFormat="1" ht="180" x14ac:dyDescent="0.25">
      <c r="A119" s="1">
        <v>118</v>
      </c>
      <c r="B119" s="1" t="s">
        <v>245</v>
      </c>
      <c r="C119" s="1" t="s">
        <v>246</v>
      </c>
      <c r="D119" s="1" t="s">
        <v>247</v>
      </c>
      <c r="E119" s="1" t="s">
        <v>45</v>
      </c>
      <c r="F119" s="1" t="s">
        <v>34</v>
      </c>
      <c r="G119" s="1" t="s">
        <v>248</v>
      </c>
      <c r="H119" s="1" t="s">
        <v>249</v>
      </c>
      <c r="I119" s="2" t="s">
        <v>250</v>
      </c>
      <c r="J119" s="1" t="s">
        <v>251</v>
      </c>
      <c r="K119" s="1">
        <v>38</v>
      </c>
      <c r="L119" s="1" t="s">
        <v>39</v>
      </c>
      <c r="M119" s="1" t="s">
        <v>39</v>
      </c>
      <c r="N119" s="1" t="s">
        <v>39</v>
      </c>
      <c r="O119" s="1">
        <v>2018</v>
      </c>
      <c r="P119" s="1" t="s">
        <v>252</v>
      </c>
      <c r="Q119" s="1" t="str">
        <f>HYPERLINK("http://dx.doi.org/10.1042/BSR20171554","http://dx.doi.org/10.1042/BSR20171554")</f>
        <v>http://dx.doi.org/10.1042/BSR20171554</v>
      </c>
      <c r="R119" s="1" t="s">
        <v>39</v>
      </c>
      <c r="S119" s="1" t="s">
        <v>39</v>
      </c>
      <c r="T119" s="1" t="s">
        <v>39</v>
      </c>
      <c r="U119" s="1" t="s">
        <v>39</v>
      </c>
      <c r="V119" s="1" t="s">
        <v>39</v>
      </c>
      <c r="W119" s="1" t="s">
        <v>39</v>
      </c>
      <c r="X119" s="1" t="s">
        <v>39</v>
      </c>
      <c r="Y119" s="1">
        <v>29273677</v>
      </c>
      <c r="Z119" s="1" t="s">
        <v>39</v>
      </c>
      <c r="AA119" s="1" t="s">
        <v>39</v>
      </c>
      <c r="AB119" s="1" t="s">
        <v>39</v>
      </c>
      <c r="AC119" s="1" t="s">
        <v>39</v>
      </c>
      <c r="AD119" s="1" t="s">
        <v>253</v>
      </c>
      <c r="AE119" s="1" t="str">
        <f>HYPERLINK("https%3A%2F%2Fwww.webofscience.com%2Fwos%2Fwoscc%2Ffull-record%2FWOS:000424695500026","View Full Record in Web of Science")</f>
        <v>View Full Record in Web of Science</v>
      </c>
      <c r="AH119" s="1" t="s">
        <v>41</v>
      </c>
      <c r="AI119" s="1" t="str">
        <f t="shared" si="3"/>
        <v>10.1042/BSR20171554 OR</v>
      </c>
    </row>
    <row r="120" spans="1:35" s="1" customFormat="1" ht="405" x14ac:dyDescent="0.25">
      <c r="A120" s="1">
        <v>119</v>
      </c>
      <c r="B120" s="1" t="s">
        <v>707</v>
      </c>
      <c r="C120" s="1" t="s">
        <v>708</v>
      </c>
      <c r="D120" s="1" t="s">
        <v>651</v>
      </c>
      <c r="E120" s="1" t="s">
        <v>54</v>
      </c>
      <c r="F120" s="1" t="s">
        <v>34</v>
      </c>
      <c r="H120" s="1" t="s">
        <v>709</v>
      </c>
      <c r="I120" s="2" t="s">
        <v>710</v>
      </c>
      <c r="J120" s="1" t="s">
        <v>711</v>
      </c>
      <c r="K120" s="1">
        <v>2019</v>
      </c>
      <c r="L120" s="1" t="s">
        <v>39</v>
      </c>
      <c r="M120" s="1" t="s">
        <v>39</v>
      </c>
      <c r="N120" s="1" t="s">
        <v>39</v>
      </c>
      <c r="O120" s="1">
        <v>2019</v>
      </c>
      <c r="P120" s="1" t="s">
        <v>712</v>
      </c>
      <c r="Q120" s="1" t="str">
        <f>HYPERLINK("http://dx.doi.org/10.1155/2019/9186747","http://dx.doi.org/10.1155/2019/9186747")</f>
        <v>http://dx.doi.org/10.1155/2019/9186747</v>
      </c>
      <c r="R120" s="1" t="s">
        <v>39</v>
      </c>
      <c r="S120" s="1" t="s">
        <v>39</v>
      </c>
      <c r="T120" s="1" t="s">
        <v>39</v>
      </c>
      <c r="U120" s="1" t="s">
        <v>39</v>
      </c>
      <c r="V120" s="1" t="s">
        <v>39</v>
      </c>
      <c r="W120" s="1" t="s">
        <v>39</v>
      </c>
      <c r="X120" s="1" t="s">
        <v>39</v>
      </c>
      <c r="Y120" s="1">
        <v>31428177</v>
      </c>
      <c r="Z120" s="1" t="s">
        <v>39</v>
      </c>
      <c r="AA120" s="1" t="s">
        <v>39</v>
      </c>
      <c r="AB120" s="1" t="s">
        <v>39</v>
      </c>
      <c r="AC120" s="1" t="s">
        <v>39</v>
      </c>
      <c r="AD120" s="1" t="s">
        <v>713</v>
      </c>
      <c r="AE120" s="1" t="str">
        <f>HYPERLINK("https%3A%2F%2Fwww.webofscience.com%2Fwos%2Fwoscc%2Ffull-record%2FWOS:000478930900001","View Full Record in Web of Science")</f>
        <v>View Full Record in Web of Science</v>
      </c>
      <c r="AH120" s="1" t="s">
        <v>41</v>
      </c>
      <c r="AI120" s="1" t="str">
        <f t="shared" si="3"/>
        <v>10.1155/2019/9186747 OR</v>
      </c>
    </row>
    <row r="121" spans="1:35" s="1" customFormat="1" ht="409.5" x14ac:dyDescent="0.25">
      <c r="A121" s="1">
        <v>120</v>
      </c>
      <c r="B121" s="1" t="s">
        <v>437</v>
      </c>
      <c r="C121" s="1" t="s">
        <v>438</v>
      </c>
      <c r="D121" s="1" t="s">
        <v>439</v>
      </c>
      <c r="E121" s="1" t="s">
        <v>45</v>
      </c>
      <c r="F121" s="1" t="s">
        <v>34</v>
      </c>
      <c r="G121" s="1" t="s">
        <v>440</v>
      </c>
      <c r="H121" s="1" t="s">
        <v>441</v>
      </c>
      <c r="I121" s="2" t="s">
        <v>442</v>
      </c>
      <c r="J121" s="1" t="s">
        <v>433</v>
      </c>
      <c r="K121" s="1">
        <v>30</v>
      </c>
      <c r="L121" s="1">
        <v>11</v>
      </c>
      <c r="M121" s="1">
        <v>1623</v>
      </c>
      <c r="N121" s="1">
        <v>1638</v>
      </c>
      <c r="O121" s="1">
        <v>2022</v>
      </c>
      <c r="P121" s="1" t="s">
        <v>443</v>
      </c>
      <c r="Q121" s="1" t="str">
        <f>HYPERLINK("http://dx.doi.org/10.1016/j.jsps.2022.09.005","http://dx.doi.org/10.1016/j.jsps.2022.09.005")</f>
        <v>http://dx.doi.org/10.1016/j.jsps.2022.09.005</v>
      </c>
      <c r="R121" s="1" t="s">
        <v>39</v>
      </c>
      <c r="S121" s="1" t="s">
        <v>444</v>
      </c>
      <c r="T121" s="1" t="s">
        <v>39</v>
      </c>
      <c r="U121" s="1" t="s">
        <v>39</v>
      </c>
      <c r="V121" s="1" t="s">
        <v>39</v>
      </c>
      <c r="W121" s="1" t="s">
        <v>39</v>
      </c>
      <c r="X121" s="1" t="s">
        <v>39</v>
      </c>
      <c r="Y121" s="1">
        <v>36465841</v>
      </c>
      <c r="Z121" s="1" t="s">
        <v>39</v>
      </c>
      <c r="AA121" s="1" t="s">
        <v>39</v>
      </c>
      <c r="AB121" s="1" t="s">
        <v>39</v>
      </c>
      <c r="AC121" s="1" t="s">
        <v>39</v>
      </c>
      <c r="AD121" s="1" t="s">
        <v>445</v>
      </c>
      <c r="AE121" s="1" t="str">
        <f>HYPERLINK("https%3A%2F%2Fwww.webofscience.com%2Fwos%2Fwoscc%2Ffull-record%2FWOS:000893108800010","View Full Record in Web of Science")</f>
        <v>View Full Record in Web of Science</v>
      </c>
      <c r="AH121" s="1" t="s">
        <v>41</v>
      </c>
      <c r="AI121" s="1" t="str">
        <f t="shared" si="3"/>
        <v>10.1016/j.jsps.2022.09.005 OR</v>
      </c>
    </row>
    <row r="122" spans="1:35" s="1" customFormat="1" ht="225" x14ac:dyDescent="0.25">
      <c r="A122" s="1">
        <v>121</v>
      </c>
      <c r="B122" s="1" t="s">
        <v>51</v>
      </c>
      <c r="C122" s="1" t="s">
        <v>52</v>
      </c>
      <c r="D122" s="1" t="s">
        <v>53</v>
      </c>
      <c r="E122" s="1" t="s">
        <v>54</v>
      </c>
      <c r="F122" s="1" t="s">
        <v>34</v>
      </c>
      <c r="H122" s="1" t="s">
        <v>55</v>
      </c>
      <c r="I122" s="1" t="s">
        <v>56</v>
      </c>
      <c r="J122" s="1" t="s">
        <v>57</v>
      </c>
      <c r="K122" s="1">
        <v>58</v>
      </c>
      <c r="L122" s="1">
        <v>10</v>
      </c>
      <c r="M122" s="1">
        <v>691</v>
      </c>
      <c r="N122" s="1">
        <v>698</v>
      </c>
      <c r="O122" s="1">
        <v>2020</v>
      </c>
      <c r="P122" s="1" t="s">
        <v>39</v>
      </c>
      <c r="Q122" s="1" t="s">
        <v>39</v>
      </c>
      <c r="R122" s="1" t="s">
        <v>39</v>
      </c>
      <c r="S122" s="1" t="s">
        <v>39</v>
      </c>
      <c r="T122" s="1" t="s">
        <v>39</v>
      </c>
      <c r="U122" s="1" t="s">
        <v>39</v>
      </c>
      <c r="V122" s="1" t="s">
        <v>39</v>
      </c>
      <c r="W122" s="1" t="s">
        <v>39</v>
      </c>
      <c r="X122" s="1" t="s">
        <v>39</v>
      </c>
      <c r="Y122" s="1" t="s">
        <v>39</v>
      </c>
      <c r="Z122" s="1" t="s">
        <v>39</v>
      </c>
      <c r="AA122" s="1" t="s">
        <v>39</v>
      </c>
      <c r="AB122" s="1" t="s">
        <v>39</v>
      </c>
      <c r="AC122" s="1" t="s">
        <v>39</v>
      </c>
      <c r="AD122" s="1" t="s">
        <v>58</v>
      </c>
      <c r="AE122" s="1" t="str">
        <f>HYPERLINK("https%3A%2F%2Fwww.webofscience.com%2Fwos%2Fwoscc%2Ffull-record%2FWOS:000583043300003","View Full Record in Web of Science")</f>
        <v>View Full Record in Web of Science</v>
      </c>
      <c r="AH122" s="1" t="s">
        <v>41</v>
      </c>
      <c r="AI122" s="1" t="str">
        <f t="shared" si="3"/>
        <v xml:space="preserve"> OR</v>
      </c>
    </row>
    <row r="123" spans="1:35" s="1" customFormat="1" ht="300" x14ac:dyDescent="0.25">
      <c r="A123" s="1">
        <v>122</v>
      </c>
      <c r="B123" s="1" t="s">
        <v>228</v>
      </c>
      <c r="C123" s="1" t="s">
        <v>229</v>
      </c>
      <c r="D123" s="1" t="s">
        <v>230</v>
      </c>
      <c r="E123" s="1" t="s">
        <v>45</v>
      </c>
      <c r="F123" s="1" t="s">
        <v>34</v>
      </c>
      <c r="G123" s="1" t="s">
        <v>231</v>
      </c>
      <c r="H123" s="1" t="s">
        <v>232</v>
      </c>
      <c r="I123" s="2" t="s">
        <v>233</v>
      </c>
      <c r="J123" s="1" t="s">
        <v>234</v>
      </c>
      <c r="K123" s="1">
        <v>47</v>
      </c>
      <c r="L123" s="1">
        <v>6</v>
      </c>
      <c r="M123" s="1">
        <v>977</v>
      </c>
      <c r="N123" s="1">
        <v>988</v>
      </c>
      <c r="O123" s="1">
        <v>2020</v>
      </c>
      <c r="P123" s="1" t="s">
        <v>235</v>
      </c>
      <c r="Q123" s="1" t="str">
        <f>HYPERLINK("http://dx.doi.org/10.1111/1440-1681.13276","http://dx.doi.org/10.1111/1440-1681.13276")</f>
        <v>http://dx.doi.org/10.1111/1440-1681.13276</v>
      </c>
      <c r="R123" s="1" t="s">
        <v>39</v>
      </c>
      <c r="S123" s="1" t="s">
        <v>39</v>
      </c>
      <c r="T123" s="1" t="s">
        <v>39</v>
      </c>
      <c r="U123" s="1" t="s">
        <v>39</v>
      </c>
      <c r="V123" s="1" t="s">
        <v>39</v>
      </c>
      <c r="W123" s="1" t="s">
        <v>39</v>
      </c>
      <c r="X123" s="1" t="s">
        <v>39</v>
      </c>
      <c r="Y123" s="1">
        <v>32027395</v>
      </c>
      <c r="Z123" s="1" t="s">
        <v>39</v>
      </c>
      <c r="AA123" s="1" t="s">
        <v>39</v>
      </c>
      <c r="AB123" s="1" t="s">
        <v>39</v>
      </c>
      <c r="AC123" s="1" t="s">
        <v>39</v>
      </c>
      <c r="AD123" s="1" t="s">
        <v>236</v>
      </c>
      <c r="AE123" s="1" t="str">
        <f>HYPERLINK("https%3A%2F%2Fwww.webofscience.com%2Fwos%2Fwoscc%2Ffull-record%2FWOS:000530851800007","View Full Record in Web of Science")</f>
        <v>View Full Record in Web of Science</v>
      </c>
      <c r="AH123" s="1" t="s">
        <v>41</v>
      </c>
      <c r="AI123" s="1" t="str">
        <f t="shared" si="3"/>
        <v>10.1111/1440-1681.13276 OR</v>
      </c>
    </row>
    <row r="124" spans="1:35" s="1" customFormat="1" ht="360" x14ac:dyDescent="0.25">
      <c r="A124" s="1">
        <v>123</v>
      </c>
      <c r="B124" s="1" t="s">
        <v>254</v>
      </c>
      <c r="C124" s="1" t="s">
        <v>255</v>
      </c>
      <c r="D124" s="1" t="s">
        <v>256</v>
      </c>
      <c r="E124" s="1" t="s">
        <v>54</v>
      </c>
      <c r="F124" s="1" t="s">
        <v>34</v>
      </c>
      <c r="H124" s="1" t="s">
        <v>257</v>
      </c>
      <c r="I124" s="2" t="s">
        <v>258</v>
      </c>
      <c r="J124" s="1" t="s">
        <v>259</v>
      </c>
      <c r="K124" s="1">
        <v>123</v>
      </c>
      <c r="L124" s="1">
        <v>4</v>
      </c>
      <c r="M124" s="1">
        <v>1433</v>
      </c>
      <c r="N124" s="1">
        <v>1448</v>
      </c>
      <c r="O124" s="1">
        <v>2021</v>
      </c>
      <c r="P124" s="1" t="s">
        <v>260</v>
      </c>
      <c r="Q124" s="1" t="str">
        <f>HYPERLINK("http://dx.doi.org/10.1108/BFJ-08-2020-0689","http://dx.doi.org/10.1108/BFJ-08-2020-0689")</f>
        <v>http://dx.doi.org/10.1108/BFJ-08-2020-0689</v>
      </c>
      <c r="R124" s="1" t="s">
        <v>39</v>
      </c>
      <c r="S124" s="1" t="s">
        <v>261</v>
      </c>
      <c r="T124" s="1" t="s">
        <v>39</v>
      </c>
      <c r="U124" s="1" t="s">
        <v>39</v>
      </c>
      <c r="V124" s="1" t="s">
        <v>39</v>
      </c>
      <c r="W124" s="1" t="s">
        <v>39</v>
      </c>
      <c r="X124" s="1" t="s">
        <v>39</v>
      </c>
      <c r="Y124" s="1" t="s">
        <v>39</v>
      </c>
      <c r="Z124" s="1" t="s">
        <v>39</v>
      </c>
      <c r="AA124" s="1" t="s">
        <v>39</v>
      </c>
      <c r="AB124" s="1" t="s">
        <v>39</v>
      </c>
      <c r="AC124" s="1" t="s">
        <v>39</v>
      </c>
      <c r="AD124" s="1" t="s">
        <v>262</v>
      </c>
      <c r="AE124" s="1" t="str">
        <f>HYPERLINK("https%3A%2F%2Fwww.webofscience.com%2Fwos%2Fwoscc%2Ffull-record%2FWOS:000595849100001","View Full Record in Web of Science")</f>
        <v>View Full Record in Web of Science</v>
      </c>
      <c r="AH124" s="1" t="s">
        <v>41</v>
      </c>
      <c r="AI124" s="1" t="str">
        <f t="shared" si="3"/>
        <v>10.1108/BFJ-08-2020-0689 OR</v>
      </c>
    </row>
    <row r="125" spans="1:35" s="1" customFormat="1" ht="345" x14ac:dyDescent="0.25">
      <c r="A125" s="1">
        <v>124</v>
      </c>
      <c r="B125" s="1" t="s">
        <v>643</v>
      </c>
      <c r="C125" s="1" t="s">
        <v>644</v>
      </c>
      <c r="D125" s="1" t="s">
        <v>171</v>
      </c>
      <c r="E125" s="1" t="s">
        <v>54</v>
      </c>
      <c r="F125" s="1" t="s">
        <v>34</v>
      </c>
      <c r="H125" s="1" t="s">
        <v>645</v>
      </c>
      <c r="I125" s="2" t="s">
        <v>640</v>
      </c>
      <c r="J125" s="1" t="s">
        <v>452</v>
      </c>
      <c r="K125" s="1">
        <v>53</v>
      </c>
      <c r="L125" s="1" t="s">
        <v>39</v>
      </c>
      <c r="M125" s="1" t="s">
        <v>39</v>
      </c>
      <c r="N125" s="1" t="s">
        <v>39</v>
      </c>
      <c r="O125" s="1">
        <v>2023</v>
      </c>
      <c r="P125" s="1" t="s">
        <v>646</v>
      </c>
      <c r="Q125" s="1" t="str">
        <f>HYPERLINK("http://dx.doi.org/10.1016/j.fbio.2023.102691","http://dx.doi.org/10.1016/j.fbio.2023.102691")</f>
        <v>http://dx.doi.org/10.1016/j.fbio.2023.102691</v>
      </c>
      <c r="R125" s="1" t="s">
        <v>39</v>
      </c>
      <c r="S125" s="1" t="s">
        <v>647</v>
      </c>
      <c r="T125" s="1" t="s">
        <v>39</v>
      </c>
      <c r="U125" s="1" t="s">
        <v>39</v>
      </c>
      <c r="V125" s="1" t="s">
        <v>39</v>
      </c>
      <c r="W125" s="1" t="s">
        <v>39</v>
      </c>
      <c r="X125" s="1" t="s">
        <v>39</v>
      </c>
      <c r="Y125" s="1" t="s">
        <v>39</v>
      </c>
      <c r="Z125" s="1" t="s">
        <v>39</v>
      </c>
      <c r="AA125" s="1" t="s">
        <v>39</v>
      </c>
      <c r="AB125" s="1" t="s">
        <v>39</v>
      </c>
      <c r="AC125" s="1" t="s">
        <v>39</v>
      </c>
      <c r="AD125" s="1" t="s">
        <v>648</v>
      </c>
      <c r="AE125" s="1" t="str">
        <f>HYPERLINK("https%3A%2F%2Fwww.webofscience.com%2Fwos%2Fwoscc%2Ffull-record%2FWOS:000990798900001","View Full Record in Web of Science")</f>
        <v>View Full Record in Web of Science</v>
      </c>
      <c r="AH125" s="1" t="s">
        <v>41</v>
      </c>
      <c r="AI125" s="1" t="str">
        <f t="shared" si="3"/>
        <v>10.1016/j.fbio.2023.102691 OR</v>
      </c>
    </row>
    <row r="126" spans="1:35" s="1" customFormat="1" ht="360" x14ac:dyDescent="0.25">
      <c r="A126" s="1">
        <v>125</v>
      </c>
      <c r="B126" s="1" t="s">
        <v>1084</v>
      </c>
      <c r="C126" s="1" t="s">
        <v>1085</v>
      </c>
      <c r="D126" s="1" t="s">
        <v>119</v>
      </c>
      <c r="E126" s="1" t="s">
        <v>45</v>
      </c>
      <c r="F126" s="1" t="s">
        <v>34</v>
      </c>
      <c r="G126" s="1" t="s">
        <v>1086</v>
      </c>
      <c r="H126" s="1" t="s">
        <v>1087</v>
      </c>
      <c r="I126" s="2" t="s">
        <v>1088</v>
      </c>
      <c r="J126" s="1" t="s">
        <v>1089</v>
      </c>
      <c r="K126" s="1">
        <v>18</v>
      </c>
      <c r="L126" s="1">
        <v>2</v>
      </c>
      <c r="M126" s="1">
        <v>463</v>
      </c>
      <c r="N126" s="1">
        <v>473</v>
      </c>
      <c r="O126" s="1">
        <v>2022</v>
      </c>
      <c r="P126" s="1" t="s">
        <v>1090</v>
      </c>
      <c r="Q126" s="1" t="str">
        <f>HYPERLINK("http://dx.doi.org/10.1166/jbn.2022.3251","http://dx.doi.org/10.1166/jbn.2022.3251")</f>
        <v>http://dx.doi.org/10.1166/jbn.2022.3251</v>
      </c>
      <c r="R126" s="1" t="s">
        <v>39</v>
      </c>
      <c r="S126" s="1" t="s">
        <v>39</v>
      </c>
      <c r="T126" s="1" t="s">
        <v>39</v>
      </c>
      <c r="U126" s="1" t="s">
        <v>39</v>
      </c>
      <c r="V126" s="1" t="s">
        <v>39</v>
      </c>
      <c r="W126" s="1" t="s">
        <v>39</v>
      </c>
      <c r="X126" s="1" t="s">
        <v>39</v>
      </c>
      <c r="Y126" s="1">
        <v>35484750</v>
      </c>
      <c r="Z126" s="1" t="s">
        <v>39</v>
      </c>
      <c r="AA126" s="1" t="s">
        <v>39</v>
      </c>
      <c r="AB126" s="1" t="s">
        <v>39</v>
      </c>
      <c r="AC126" s="1" t="s">
        <v>39</v>
      </c>
      <c r="AD126" s="1" t="s">
        <v>1091</v>
      </c>
      <c r="AE126" s="1" t="str">
        <f>HYPERLINK("https%3A%2F%2Fwww.webofscience.com%2Fwos%2Fwoscc%2Ffull-record%2FWOS:000795451600001","View Full Record in Web of Science")</f>
        <v>View Full Record in Web of Science</v>
      </c>
      <c r="AH126" s="1" t="s">
        <v>41</v>
      </c>
      <c r="AI126" s="1" t="str">
        <f t="shared" si="3"/>
        <v>10.1166/jbn.2022.3251 OR</v>
      </c>
    </row>
    <row r="127" spans="1:35" s="1" customFormat="1" ht="285" x14ac:dyDescent="0.25">
      <c r="A127" s="1">
        <v>126</v>
      </c>
      <c r="B127" s="1" t="s">
        <v>300</v>
      </c>
      <c r="C127" s="1" t="s">
        <v>301</v>
      </c>
      <c r="D127" s="1" t="s">
        <v>302</v>
      </c>
      <c r="E127" s="1" t="s">
        <v>45</v>
      </c>
      <c r="F127" s="1" t="s">
        <v>34</v>
      </c>
      <c r="G127" s="1" t="s">
        <v>303</v>
      </c>
      <c r="H127" s="1" t="s">
        <v>304</v>
      </c>
      <c r="I127" s="2" t="s">
        <v>305</v>
      </c>
      <c r="J127" s="1" t="s">
        <v>306</v>
      </c>
      <c r="K127" s="1">
        <v>92</v>
      </c>
      <c r="L127" s="1" t="s">
        <v>39</v>
      </c>
      <c r="M127" s="1" t="s">
        <v>39</v>
      </c>
      <c r="N127" s="1" t="s">
        <v>39</v>
      </c>
      <c r="O127" s="1">
        <v>2023</v>
      </c>
      <c r="P127" s="1" t="s">
        <v>307</v>
      </c>
      <c r="Q127" s="1" t="str">
        <f>HYPERLINK("http://dx.doi.org/10.1016/j.parint.2022.102675","http://dx.doi.org/10.1016/j.parint.2022.102675")</f>
        <v>http://dx.doi.org/10.1016/j.parint.2022.102675</v>
      </c>
      <c r="R127" s="1" t="s">
        <v>39</v>
      </c>
      <c r="S127" s="1" t="s">
        <v>308</v>
      </c>
      <c r="T127" s="1" t="s">
        <v>39</v>
      </c>
      <c r="U127" s="1" t="s">
        <v>39</v>
      </c>
      <c r="V127" s="1" t="s">
        <v>39</v>
      </c>
      <c r="W127" s="1" t="s">
        <v>39</v>
      </c>
      <c r="X127" s="1" t="s">
        <v>39</v>
      </c>
      <c r="Y127" s="1">
        <v>36089201</v>
      </c>
      <c r="Z127" s="1" t="s">
        <v>39</v>
      </c>
      <c r="AA127" s="1" t="s">
        <v>39</v>
      </c>
      <c r="AB127" s="1" t="s">
        <v>39</v>
      </c>
      <c r="AC127" s="1" t="s">
        <v>39</v>
      </c>
      <c r="AD127" s="1" t="s">
        <v>309</v>
      </c>
      <c r="AE127" s="1" t="str">
        <f>HYPERLINK("https%3A%2F%2Fwww.webofscience.com%2Fwos%2Fwoscc%2Ffull-record%2FWOS:000862942200008","View Full Record in Web of Science")</f>
        <v>View Full Record in Web of Science</v>
      </c>
      <c r="AH127" s="1" t="s">
        <v>41</v>
      </c>
      <c r="AI127" s="1" t="str">
        <f t="shared" si="3"/>
        <v>10.1016/j.parint.2022.102675 OR</v>
      </c>
    </row>
    <row r="128" spans="1:35" s="1" customFormat="1" ht="330" x14ac:dyDescent="0.25">
      <c r="A128" s="1">
        <v>127</v>
      </c>
      <c r="B128" s="1" t="s">
        <v>87</v>
      </c>
      <c r="C128" s="1" t="s">
        <v>88</v>
      </c>
      <c r="D128" s="1" t="s">
        <v>89</v>
      </c>
      <c r="E128" s="1" t="s">
        <v>54</v>
      </c>
      <c r="F128" s="1" t="s">
        <v>34</v>
      </c>
      <c r="H128" s="1" t="s">
        <v>90</v>
      </c>
      <c r="I128" s="1" t="s">
        <v>91</v>
      </c>
      <c r="J128" s="1" t="s">
        <v>92</v>
      </c>
      <c r="K128" s="1">
        <v>85</v>
      </c>
      <c r="L128" s="1">
        <v>2</v>
      </c>
      <c r="M128" s="1">
        <v>376</v>
      </c>
      <c r="N128" s="1">
        <v>387</v>
      </c>
      <c r="O128" s="1">
        <v>2023</v>
      </c>
      <c r="P128" s="1" t="s">
        <v>39</v>
      </c>
      <c r="Q128" s="1" t="s">
        <v>39</v>
      </c>
      <c r="R128" s="1" t="s">
        <v>39</v>
      </c>
      <c r="S128" s="1" t="s">
        <v>39</v>
      </c>
      <c r="T128" s="1" t="s">
        <v>39</v>
      </c>
      <c r="U128" s="1" t="s">
        <v>39</v>
      </c>
      <c r="V128" s="1" t="s">
        <v>39</v>
      </c>
      <c r="W128" s="1" t="s">
        <v>39</v>
      </c>
      <c r="X128" s="1" t="s">
        <v>39</v>
      </c>
      <c r="Y128" s="1" t="s">
        <v>39</v>
      </c>
      <c r="Z128" s="1" t="s">
        <v>39</v>
      </c>
      <c r="AA128" s="1" t="s">
        <v>39</v>
      </c>
      <c r="AB128" s="1" t="s">
        <v>39</v>
      </c>
      <c r="AC128" s="1" t="s">
        <v>39</v>
      </c>
      <c r="AD128" s="1" t="s">
        <v>93</v>
      </c>
      <c r="AE128" s="1" t="str">
        <f>HYPERLINK("https%3A%2F%2Fwww.webofscience.com%2Fwos%2Fwoscc%2Ffull-record%2FWOS:000982034200012","View Full Record in Web of Science")</f>
        <v>View Full Record in Web of Science</v>
      </c>
      <c r="AH128" s="1" t="s">
        <v>41</v>
      </c>
      <c r="AI128" s="1" t="str">
        <f t="shared" si="3"/>
        <v xml:space="preserve"> OR</v>
      </c>
    </row>
    <row r="129" spans="1:35" s="1" customFormat="1" ht="195" x14ac:dyDescent="0.25">
      <c r="A129" s="1">
        <v>128</v>
      </c>
      <c r="B129" s="1" t="s">
        <v>42</v>
      </c>
      <c r="C129" s="1" t="s">
        <v>43</v>
      </c>
      <c r="D129" s="1" t="s">
        <v>44</v>
      </c>
      <c r="E129" s="1" t="s">
        <v>45</v>
      </c>
      <c r="F129" s="1" t="s">
        <v>34</v>
      </c>
      <c r="G129" s="1" t="s">
        <v>46</v>
      </c>
      <c r="H129" s="1" t="s">
        <v>47</v>
      </c>
      <c r="I129" s="1" t="s">
        <v>48</v>
      </c>
      <c r="J129" s="1" t="s">
        <v>49</v>
      </c>
      <c r="K129" s="1">
        <v>41</v>
      </c>
      <c r="L129" s="1">
        <v>10</v>
      </c>
      <c r="M129" s="1">
        <v>1942</v>
      </c>
      <c r="N129" s="1">
        <v>1950</v>
      </c>
      <c r="O129" s="1">
        <v>2022</v>
      </c>
      <c r="P129" s="1" t="s">
        <v>39</v>
      </c>
      <c r="Q129" s="1" t="s">
        <v>39</v>
      </c>
      <c r="R129" s="1" t="s">
        <v>39</v>
      </c>
      <c r="S129" s="1" t="s">
        <v>39</v>
      </c>
      <c r="T129" s="1" t="s">
        <v>39</v>
      </c>
      <c r="U129" s="1" t="s">
        <v>39</v>
      </c>
      <c r="V129" s="1" t="s">
        <v>39</v>
      </c>
      <c r="W129" s="1" t="s">
        <v>39</v>
      </c>
      <c r="X129" s="1" t="s">
        <v>39</v>
      </c>
      <c r="Y129" s="1" t="s">
        <v>39</v>
      </c>
      <c r="Z129" s="1" t="s">
        <v>39</v>
      </c>
      <c r="AA129" s="1" t="s">
        <v>39</v>
      </c>
      <c r="AB129" s="1" t="s">
        <v>39</v>
      </c>
      <c r="AC129" s="1" t="s">
        <v>39</v>
      </c>
      <c r="AD129" s="1" t="s">
        <v>50</v>
      </c>
      <c r="AE129" s="1" t="str">
        <f>HYPERLINK("https%3A%2F%2Fwww.webofscience.com%2Fwos%2Fwoscc%2Ffull-record%2FWOS:000897759600006","View Full Record in Web of Science")</f>
        <v>View Full Record in Web of Science</v>
      </c>
    </row>
    <row r="130" spans="1:35" s="1" customFormat="1" ht="180" x14ac:dyDescent="0.25">
      <c r="A130" s="1">
        <v>129</v>
      </c>
      <c r="B130" s="1" t="s">
        <v>463</v>
      </c>
      <c r="C130" s="1" t="s">
        <v>464</v>
      </c>
      <c r="D130" s="1" t="s">
        <v>465</v>
      </c>
      <c r="E130" s="1" t="s">
        <v>54</v>
      </c>
      <c r="F130" s="1" t="s">
        <v>34</v>
      </c>
      <c r="H130" s="1" t="s">
        <v>466</v>
      </c>
      <c r="I130" s="1" t="s">
        <v>467</v>
      </c>
      <c r="J130" s="1" t="s">
        <v>468</v>
      </c>
      <c r="K130" s="1">
        <v>33</v>
      </c>
      <c r="L130" s="1">
        <v>4</v>
      </c>
      <c r="M130" s="1">
        <v>602</v>
      </c>
      <c r="N130" s="1">
        <v>605</v>
      </c>
      <c r="O130" s="1">
        <v>2019</v>
      </c>
      <c r="P130" s="1" t="s">
        <v>469</v>
      </c>
      <c r="Q130" s="1" t="str">
        <f>HYPERLINK("http://dx.doi.org/10.1080/14786419.2017.1399389","http://dx.doi.org/10.1080/14786419.2017.1399389")</f>
        <v>http://dx.doi.org/10.1080/14786419.2017.1399389</v>
      </c>
      <c r="R130" s="1" t="s">
        <v>39</v>
      </c>
      <c r="S130" s="1" t="s">
        <v>39</v>
      </c>
      <c r="T130" s="1" t="s">
        <v>39</v>
      </c>
      <c r="U130" s="1" t="s">
        <v>39</v>
      </c>
      <c r="V130" s="1" t="s">
        <v>39</v>
      </c>
      <c r="W130" s="1" t="s">
        <v>39</v>
      </c>
      <c r="X130" s="1" t="s">
        <v>39</v>
      </c>
      <c r="Y130" s="1">
        <v>29117745</v>
      </c>
      <c r="Z130" s="1" t="s">
        <v>39</v>
      </c>
      <c r="AA130" s="1" t="s">
        <v>39</v>
      </c>
      <c r="AB130" s="1" t="s">
        <v>39</v>
      </c>
      <c r="AC130" s="1" t="s">
        <v>39</v>
      </c>
      <c r="AD130" s="1" t="s">
        <v>470</v>
      </c>
      <c r="AE130" s="1" t="str">
        <f>HYPERLINK("https%3A%2F%2Fwww.webofscience.com%2Fwos%2Fwoscc%2Ffull-record%2FWOS:000465153400024","View Full Record in Web of Science")</f>
        <v>View Full Record in Web of Science</v>
      </c>
      <c r="AH130" s="1" t="s">
        <v>41</v>
      </c>
      <c r="AI130" s="1" t="str">
        <f t="shared" ref="AI130:AI151" si="4">_xlfn.CONCAT(P130," ",AH130)</f>
        <v>10.1080/14786419.2017.1399389 OR</v>
      </c>
    </row>
    <row r="131" spans="1:35" s="1" customFormat="1" ht="409.5" x14ac:dyDescent="0.25">
      <c r="A131" s="1">
        <v>130</v>
      </c>
      <c r="B131" s="1" t="s">
        <v>791</v>
      </c>
      <c r="C131" s="1" t="s">
        <v>792</v>
      </c>
      <c r="D131" s="1" t="s">
        <v>793</v>
      </c>
      <c r="E131" s="1" t="s">
        <v>45</v>
      </c>
      <c r="F131" s="1" t="s">
        <v>34</v>
      </c>
      <c r="H131" s="1" t="s">
        <v>794</v>
      </c>
      <c r="I131" s="2" t="s">
        <v>795</v>
      </c>
      <c r="J131" s="1" t="s">
        <v>796</v>
      </c>
      <c r="K131" s="1">
        <v>13</v>
      </c>
      <c r="L131" s="1">
        <v>14</v>
      </c>
      <c r="M131" s="1" t="s">
        <v>39</v>
      </c>
      <c r="N131" s="1" t="s">
        <v>39</v>
      </c>
      <c r="O131" s="1">
        <v>2021</v>
      </c>
      <c r="P131" s="1" t="s">
        <v>797</v>
      </c>
      <c r="Q131" s="1" t="str">
        <f>HYPERLINK("http://dx.doi.org/10.3390/cancers13143404","http://dx.doi.org/10.3390/cancers13143404")</f>
        <v>http://dx.doi.org/10.3390/cancers13143404</v>
      </c>
      <c r="R131" s="1" t="s">
        <v>39</v>
      </c>
      <c r="S131" s="1" t="s">
        <v>39</v>
      </c>
      <c r="T131" s="1" t="s">
        <v>39</v>
      </c>
      <c r="U131" s="1" t="s">
        <v>39</v>
      </c>
      <c r="V131" s="1" t="s">
        <v>39</v>
      </c>
      <c r="W131" s="1" t="s">
        <v>39</v>
      </c>
      <c r="X131" s="1" t="s">
        <v>39</v>
      </c>
      <c r="Y131" s="1">
        <v>34298619</v>
      </c>
      <c r="Z131" s="1" t="s">
        <v>39</v>
      </c>
      <c r="AA131" s="1" t="s">
        <v>39</v>
      </c>
      <c r="AB131" s="1" t="s">
        <v>39</v>
      </c>
      <c r="AC131" s="1" t="s">
        <v>39</v>
      </c>
      <c r="AD131" s="1" t="s">
        <v>798</v>
      </c>
      <c r="AE131" s="1" t="str">
        <f>HYPERLINK("https%3A%2F%2Fwww.webofscience.com%2Fwos%2Fwoscc%2Ffull-record%2FWOS:000676360700001","View Full Record in Web of Science")</f>
        <v>View Full Record in Web of Science</v>
      </c>
      <c r="AH131" s="1" t="s">
        <v>41</v>
      </c>
      <c r="AI131" s="1" t="str">
        <f t="shared" si="4"/>
        <v>10.3390/cancers13143404 OR</v>
      </c>
    </row>
    <row r="132" spans="1:35" s="1" customFormat="1" ht="345" x14ac:dyDescent="0.25">
      <c r="A132" s="1">
        <v>131</v>
      </c>
      <c r="B132" s="1" t="s">
        <v>955</v>
      </c>
      <c r="C132" s="1" t="s">
        <v>956</v>
      </c>
      <c r="D132" s="1" t="s">
        <v>957</v>
      </c>
      <c r="F132" s="1" t="s">
        <v>34</v>
      </c>
      <c r="H132" s="1" t="s">
        <v>958</v>
      </c>
      <c r="I132" s="1" t="s">
        <v>959</v>
      </c>
      <c r="J132" s="1" t="s">
        <v>960</v>
      </c>
      <c r="K132" s="1">
        <v>40</v>
      </c>
      <c r="L132" s="1">
        <v>11</v>
      </c>
      <c r="M132" s="1">
        <v>1825</v>
      </c>
      <c r="N132" s="1">
        <v>1851</v>
      </c>
      <c r="O132" s="1">
        <v>2021</v>
      </c>
      <c r="P132" s="1" t="s">
        <v>961</v>
      </c>
      <c r="Q132" s="1" t="str">
        <f>HYPERLINK("http://dx.doi.org/10.1177/09603271211010895","http://dx.doi.org/10.1177/09603271211010895")</f>
        <v>http://dx.doi.org/10.1177/09603271211010895</v>
      </c>
      <c r="R132" s="1" t="s">
        <v>39</v>
      </c>
      <c r="S132" s="1" t="s">
        <v>226</v>
      </c>
      <c r="T132" s="1" t="s">
        <v>39</v>
      </c>
      <c r="U132" s="1" t="s">
        <v>39</v>
      </c>
      <c r="V132" s="1" t="s">
        <v>39</v>
      </c>
      <c r="W132" s="1" t="s">
        <v>39</v>
      </c>
      <c r="X132" s="1" t="s">
        <v>39</v>
      </c>
      <c r="Y132" s="1">
        <v>33887972</v>
      </c>
      <c r="Z132" s="1" t="s">
        <v>39</v>
      </c>
      <c r="AA132" s="1" t="s">
        <v>39</v>
      </c>
      <c r="AB132" s="1" t="s">
        <v>39</v>
      </c>
      <c r="AC132" s="1" t="s">
        <v>39</v>
      </c>
      <c r="AD132" s="1" t="s">
        <v>962</v>
      </c>
      <c r="AE132" s="1" t="str">
        <f>HYPERLINK("https%3A%2F%2Fwww.webofscience.com%2Fwos%2Fwoscc%2Ffull-record%2FWOS:000646345600001","View Full Record in Web of Science")</f>
        <v>View Full Record in Web of Science</v>
      </c>
      <c r="AH132" s="1" t="s">
        <v>41</v>
      </c>
      <c r="AI132" s="1" t="str">
        <f t="shared" si="4"/>
        <v>10.1177/09603271211010895 OR</v>
      </c>
    </row>
    <row r="133" spans="1:35" s="1" customFormat="1" ht="270" x14ac:dyDescent="0.25">
      <c r="A133" s="1">
        <v>132</v>
      </c>
      <c r="B133" s="1" t="s">
        <v>94</v>
      </c>
      <c r="C133" s="1" t="s">
        <v>95</v>
      </c>
      <c r="D133" s="1" t="s">
        <v>96</v>
      </c>
      <c r="E133" s="1" t="s">
        <v>54</v>
      </c>
      <c r="F133" s="1" t="s">
        <v>34</v>
      </c>
      <c r="H133" s="1" t="s">
        <v>97</v>
      </c>
      <c r="I133" s="2" t="s">
        <v>98</v>
      </c>
      <c r="J133" s="1" t="s">
        <v>99</v>
      </c>
      <c r="K133" s="1">
        <v>12</v>
      </c>
      <c r="L133" s="1">
        <v>12</v>
      </c>
      <c r="M133" s="1" t="s">
        <v>39</v>
      </c>
      <c r="N133" s="1" t="s">
        <v>39</v>
      </c>
      <c r="O133" s="1">
        <v>2022</v>
      </c>
      <c r="P133" s="1" t="s">
        <v>100</v>
      </c>
      <c r="Q133" s="1" t="str">
        <f>HYPERLINK("http://dx.doi.org/10.3390/life12122111","http://dx.doi.org/10.3390/life12122111")</f>
        <v>http://dx.doi.org/10.3390/life12122111</v>
      </c>
      <c r="R133" s="1" t="s">
        <v>39</v>
      </c>
      <c r="S133" s="1" t="s">
        <v>39</v>
      </c>
      <c r="T133" s="1" t="s">
        <v>39</v>
      </c>
      <c r="U133" s="1" t="s">
        <v>39</v>
      </c>
      <c r="V133" s="1" t="s">
        <v>39</v>
      </c>
      <c r="W133" s="1" t="s">
        <v>39</v>
      </c>
      <c r="X133" s="1" t="s">
        <v>39</v>
      </c>
      <c r="Y133" s="1">
        <v>36556476</v>
      </c>
      <c r="Z133" s="1" t="s">
        <v>39</v>
      </c>
      <c r="AA133" s="1" t="s">
        <v>39</v>
      </c>
      <c r="AB133" s="1" t="s">
        <v>39</v>
      </c>
      <c r="AC133" s="1" t="s">
        <v>39</v>
      </c>
      <c r="AD133" s="1" t="s">
        <v>101</v>
      </c>
      <c r="AE133" s="1" t="str">
        <f>HYPERLINK("https%3A%2F%2Fwww.webofscience.com%2Fwos%2Fwoscc%2Ffull-record%2FWOS:000902489500001","View Full Record in Web of Science")</f>
        <v>View Full Record in Web of Science</v>
      </c>
      <c r="AH133" s="1" t="s">
        <v>41</v>
      </c>
      <c r="AI133" s="1" t="str">
        <f t="shared" si="4"/>
        <v>10.3390/life12122111 OR</v>
      </c>
    </row>
    <row r="134" spans="1:35" s="1" customFormat="1" ht="409.5" x14ac:dyDescent="0.25">
      <c r="A134" s="1">
        <v>133</v>
      </c>
      <c r="B134" s="1" t="s">
        <v>496</v>
      </c>
      <c r="C134" s="1" t="s">
        <v>497</v>
      </c>
      <c r="D134" s="1" t="s">
        <v>154</v>
      </c>
      <c r="E134" s="1" t="s">
        <v>45</v>
      </c>
      <c r="F134" s="1" t="s">
        <v>34</v>
      </c>
      <c r="G134" s="1" t="s">
        <v>498</v>
      </c>
      <c r="H134" s="1" t="s">
        <v>499</v>
      </c>
      <c r="I134" s="2" t="s">
        <v>500</v>
      </c>
      <c r="J134" s="1" t="s">
        <v>501</v>
      </c>
      <c r="K134" s="1">
        <v>18</v>
      </c>
      <c r="L134" s="1">
        <v>3</v>
      </c>
      <c r="M134" s="1">
        <v>509</v>
      </c>
      <c r="N134" s="1">
        <v>528</v>
      </c>
      <c r="O134" s="1">
        <v>2023</v>
      </c>
      <c r="P134" s="1" t="s">
        <v>502</v>
      </c>
      <c r="Q134" s="1" t="str">
        <f>HYPERLINK("http://dx.doi.org/10.1007/s11481-023-10083-w","http://dx.doi.org/10.1007/s11481-023-10083-w")</f>
        <v>http://dx.doi.org/10.1007/s11481-023-10083-w</v>
      </c>
      <c r="R134" s="1" t="s">
        <v>39</v>
      </c>
      <c r="S134" s="1" t="s">
        <v>503</v>
      </c>
      <c r="T134" s="1" t="s">
        <v>39</v>
      </c>
      <c r="U134" s="1" t="s">
        <v>39</v>
      </c>
      <c r="V134" s="1" t="s">
        <v>39</v>
      </c>
      <c r="W134" s="1" t="s">
        <v>39</v>
      </c>
      <c r="X134" s="1" t="s">
        <v>39</v>
      </c>
      <c r="Y134" s="1">
        <v>37682502</v>
      </c>
      <c r="Z134" s="1" t="s">
        <v>39</v>
      </c>
      <c r="AA134" s="1" t="s">
        <v>39</v>
      </c>
      <c r="AB134" s="1" t="s">
        <v>39</v>
      </c>
      <c r="AC134" s="1" t="s">
        <v>39</v>
      </c>
      <c r="AD134" s="1" t="s">
        <v>504</v>
      </c>
      <c r="AE134" s="1" t="str">
        <f>HYPERLINK("https%3A%2F%2Fwww.webofscience.com%2Fwos%2Fwoscc%2Ffull-record%2FWOS:001064354300001","View Full Record in Web of Science")</f>
        <v>View Full Record in Web of Science</v>
      </c>
      <c r="AH134" s="1" t="s">
        <v>41</v>
      </c>
      <c r="AI134" s="1" t="str">
        <f t="shared" si="4"/>
        <v>10.1007/s11481-023-10083-w OR</v>
      </c>
    </row>
    <row r="135" spans="1:35" s="1" customFormat="1" ht="150" x14ac:dyDescent="0.25">
      <c r="A135" s="1">
        <v>134</v>
      </c>
      <c r="B135" s="1" t="s">
        <v>237</v>
      </c>
      <c r="C135" s="1" t="s">
        <v>238</v>
      </c>
      <c r="D135" s="1" t="s">
        <v>239</v>
      </c>
      <c r="E135" s="1" t="s">
        <v>54</v>
      </c>
      <c r="F135" s="1" t="s">
        <v>34</v>
      </c>
      <c r="H135" s="1" t="s">
        <v>240</v>
      </c>
      <c r="I135" s="2" t="s">
        <v>241</v>
      </c>
      <c r="J135" s="1" t="s">
        <v>242</v>
      </c>
      <c r="K135" s="1">
        <v>21</v>
      </c>
      <c r="L135" s="1">
        <v>8</v>
      </c>
      <c r="M135" s="1">
        <v>805</v>
      </c>
      <c r="N135" s="1">
        <v>816</v>
      </c>
      <c r="O135" s="1">
        <v>2019</v>
      </c>
      <c r="P135" s="1" t="s">
        <v>243</v>
      </c>
      <c r="Q135" s="1" t="str">
        <f>HYPERLINK("http://dx.doi.org/10.1615/IntJMedMushrooms.2019031154","http://dx.doi.org/10.1615/IntJMedMushrooms.2019031154")</f>
        <v>http://dx.doi.org/10.1615/IntJMedMushrooms.2019031154</v>
      </c>
      <c r="R135" s="1" t="s">
        <v>39</v>
      </c>
      <c r="S135" s="1" t="s">
        <v>39</v>
      </c>
      <c r="T135" s="1" t="s">
        <v>39</v>
      </c>
      <c r="U135" s="1" t="s">
        <v>39</v>
      </c>
      <c r="V135" s="1" t="s">
        <v>39</v>
      </c>
      <c r="W135" s="1" t="s">
        <v>39</v>
      </c>
      <c r="X135" s="1" t="s">
        <v>39</v>
      </c>
      <c r="Y135" s="1">
        <v>31679287</v>
      </c>
      <c r="Z135" s="1" t="s">
        <v>39</v>
      </c>
      <c r="AA135" s="1" t="s">
        <v>39</v>
      </c>
      <c r="AB135" s="1" t="s">
        <v>39</v>
      </c>
      <c r="AC135" s="1" t="s">
        <v>39</v>
      </c>
      <c r="AD135" s="1" t="s">
        <v>244</v>
      </c>
      <c r="AE135" s="1" t="str">
        <f>HYPERLINK("https%3A%2F%2Fwww.webofscience.com%2Fwos%2Fwoscc%2Ffull-record%2FWOS:000486567200006","View Full Record in Web of Science")</f>
        <v>View Full Record in Web of Science</v>
      </c>
      <c r="AH135" s="1" t="s">
        <v>41</v>
      </c>
      <c r="AI135" s="1" t="str">
        <f t="shared" si="4"/>
        <v>10.1615/IntJMedMushrooms.2019031154 OR</v>
      </c>
    </row>
    <row r="136" spans="1:35" s="1" customFormat="1" ht="409.5" x14ac:dyDescent="0.25">
      <c r="A136" s="1">
        <v>135</v>
      </c>
      <c r="B136" s="1" t="s">
        <v>649</v>
      </c>
      <c r="C136" s="1" t="s">
        <v>650</v>
      </c>
      <c r="D136" s="1" t="s">
        <v>651</v>
      </c>
      <c r="E136" s="1" t="s">
        <v>54</v>
      </c>
      <c r="F136" s="1" t="s">
        <v>34</v>
      </c>
      <c r="H136" s="1" t="s">
        <v>652</v>
      </c>
      <c r="I136" s="2" t="s">
        <v>640</v>
      </c>
      <c r="J136" s="1" t="s">
        <v>653</v>
      </c>
      <c r="K136" s="1">
        <v>7</v>
      </c>
      <c r="L136" s="1">
        <v>41</v>
      </c>
      <c r="M136" s="1">
        <v>36519</v>
      </c>
      <c r="N136" s="1">
        <v>36534</v>
      </c>
      <c r="O136" s="1">
        <v>2022</v>
      </c>
      <c r="P136" s="1" t="s">
        <v>654</v>
      </c>
      <c r="Q136" s="1" t="str">
        <f>HYPERLINK("http://dx.doi.org/10.1021/acsomega.2c04396","http://dx.doi.org/10.1021/acsomega.2c04396")</f>
        <v>http://dx.doi.org/10.1021/acsomega.2c04396</v>
      </c>
      <c r="R136" s="1" t="s">
        <v>39</v>
      </c>
      <c r="S136" s="1" t="s">
        <v>655</v>
      </c>
      <c r="T136" s="1" t="s">
        <v>39</v>
      </c>
      <c r="U136" s="1" t="s">
        <v>39</v>
      </c>
      <c r="V136" s="1" t="s">
        <v>39</v>
      </c>
      <c r="W136" s="1" t="s">
        <v>39</v>
      </c>
      <c r="X136" s="1" t="s">
        <v>39</v>
      </c>
      <c r="Y136" s="1">
        <v>36278090</v>
      </c>
      <c r="Z136" s="1" t="s">
        <v>39</v>
      </c>
      <c r="AA136" s="1" t="s">
        <v>39</v>
      </c>
      <c r="AB136" s="1" t="s">
        <v>39</v>
      </c>
      <c r="AC136" s="1" t="s">
        <v>39</v>
      </c>
      <c r="AD136" s="1" t="s">
        <v>656</v>
      </c>
      <c r="AE136" s="1" t="str">
        <f>HYPERLINK("https%3A%2F%2Fwww.webofscience.com%2Fwos%2Fwoscc%2Ffull-record%2FWOS:000875687000001","View Full Record in Web of Science")</f>
        <v>View Full Record in Web of Science</v>
      </c>
      <c r="AH136" s="1" t="s">
        <v>41</v>
      </c>
      <c r="AI136" s="1" t="str">
        <f t="shared" si="4"/>
        <v>10.1021/acsomega.2c04396 OR</v>
      </c>
    </row>
    <row r="137" spans="1:35" s="1" customFormat="1" ht="315" x14ac:dyDescent="0.25">
      <c r="A137" s="1">
        <v>136</v>
      </c>
      <c r="B137" s="1" t="s">
        <v>1196</v>
      </c>
      <c r="C137" s="1" t="s">
        <v>1197</v>
      </c>
      <c r="D137" s="1" t="s">
        <v>89</v>
      </c>
      <c r="E137" s="1" t="s">
        <v>54</v>
      </c>
      <c r="F137" s="1" t="s">
        <v>34</v>
      </c>
      <c r="H137" s="1" t="s">
        <v>1198</v>
      </c>
      <c r="I137" s="2" t="s">
        <v>1191</v>
      </c>
      <c r="J137" s="1" t="s">
        <v>663</v>
      </c>
      <c r="K137" s="1">
        <v>44</v>
      </c>
      <c r="L137" s="1">
        <v>7</v>
      </c>
      <c r="M137" s="1" t="s">
        <v>39</v>
      </c>
      <c r="N137" s="1" t="s">
        <v>39</v>
      </c>
      <c r="O137" s="1">
        <v>2020</v>
      </c>
      <c r="P137" s="1" t="s">
        <v>1199</v>
      </c>
      <c r="Q137" s="1" t="str">
        <f>HYPERLINK("http://dx.doi.org/10.1111/jfbc.13250","http://dx.doi.org/10.1111/jfbc.13250")</f>
        <v>http://dx.doi.org/10.1111/jfbc.13250</v>
      </c>
      <c r="R137" s="1" t="s">
        <v>39</v>
      </c>
      <c r="S137" s="1" t="s">
        <v>361</v>
      </c>
      <c r="T137" s="1" t="s">
        <v>39</v>
      </c>
      <c r="U137" s="1" t="s">
        <v>39</v>
      </c>
      <c r="V137" s="1" t="s">
        <v>39</v>
      </c>
      <c r="W137" s="1" t="s">
        <v>39</v>
      </c>
      <c r="X137" s="1" t="s">
        <v>39</v>
      </c>
      <c r="Y137" s="1">
        <v>32462682</v>
      </c>
      <c r="Z137" s="1" t="s">
        <v>39</v>
      </c>
      <c r="AA137" s="1" t="s">
        <v>39</v>
      </c>
      <c r="AB137" s="1" t="s">
        <v>39</v>
      </c>
      <c r="AC137" s="1" t="s">
        <v>39</v>
      </c>
      <c r="AD137" s="1" t="s">
        <v>1200</v>
      </c>
      <c r="AE137" s="1" t="str">
        <f>HYPERLINK("https%3A%2F%2Fwww.webofscience.com%2Fwos%2Fwoscc%2Ffull-record%2FWOS:000535654600001","View Full Record in Web of Science")</f>
        <v>View Full Record in Web of Science</v>
      </c>
      <c r="AH137" s="1" t="s">
        <v>41</v>
      </c>
      <c r="AI137" s="1" t="str">
        <f t="shared" si="4"/>
        <v>10.1111/jfbc.13250 OR</v>
      </c>
    </row>
    <row r="138" spans="1:35" s="1" customFormat="1" ht="345" x14ac:dyDescent="0.25">
      <c r="A138" s="1">
        <v>137</v>
      </c>
      <c r="B138" s="1" t="s">
        <v>745</v>
      </c>
      <c r="C138" s="1" t="s">
        <v>746</v>
      </c>
      <c r="D138" s="1" t="s">
        <v>747</v>
      </c>
      <c r="E138" s="1" t="s">
        <v>54</v>
      </c>
      <c r="F138" s="1" t="s">
        <v>34</v>
      </c>
      <c r="H138" s="1" t="s">
        <v>748</v>
      </c>
      <c r="I138" s="2" t="s">
        <v>749</v>
      </c>
      <c r="J138" s="1" t="s">
        <v>694</v>
      </c>
      <c r="K138" s="1">
        <v>107</v>
      </c>
      <c r="L138" s="1" t="s">
        <v>39</v>
      </c>
      <c r="M138" s="1">
        <v>979</v>
      </c>
      <c r="N138" s="1">
        <v>988</v>
      </c>
      <c r="O138" s="1">
        <v>2018</v>
      </c>
      <c r="P138" s="1" t="s">
        <v>750</v>
      </c>
      <c r="Q138" s="1" t="str">
        <f>HYPERLINK("http://dx.doi.org/10.1016/j.biopha.2018.08.019","http://dx.doi.org/10.1016/j.biopha.2018.08.019")</f>
        <v>http://dx.doi.org/10.1016/j.biopha.2018.08.019</v>
      </c>
      <c r="R138" s="1" t="s">
        <v>39</v>
      </c>
      <c r="S138" s="1" t="s">
        <v>39</v>
      </c>
      <c r="T138" s="1" t="s">
        <v>39</v>
      </c>
      <c r="U138" s="1" t="s">
        <v>39</v>
      </c>
      <c r="V138" s="1" t="s">
        <v>39</v>
      </c>
      <c r="W138" s="1" t="s">
        <v>39</v>
      </c>
      <c r="X138" s="1" t="s">
        <v>39</v>
      </c>
      <c r="Y138" s="1">
        <v>30257410</v>
      </c>
      <c r="Z138" s="1" t="s">
        <v>39</v>
      </c>
      <c r="AA138" s="1" t="s">
        <v>39</v>
      </c>
      <c r="AB138" s="1" t="s">
        <v>39</v>
      </c>
      <c r="AC138" s="1" t="s">
        <v>39</v>
      </c>
      <c r="AD138" s="1" t="s">
        <v>751</v>
      </c>
      <c r="AE138" s="1" t="str">
        <f>HYPERLINK("https%3A%2F%2Fwww.webofscience.com%2Fwos%2Fwoscc%2Ffull-record%2FWOS:000445036200106","View Full Record in Web of Science")</f>
        <v>View Full Record in Web of Science</v>
      </c>
      <c r="AH138" s="1" t="s">
        <v>41</v>
      </c>
      <c r="AI138" s="1" t="str">
        <f t="shared" si="4"/>
        <v>10.1016/j.biopha.2018.08.019 OR</v>
      </c>
    </row>
    <row r="139" spans="1:35" s="1" customFormat="1" ht="285" x14ac:dyDescent="0.25">
      <c r="A139" s="1">
        <v>138</v>
      </c>
      <c r="B139" s="1" t="s">
        <v>271</v>
      </c>
      <c r="C139" s="1" t="s">
        <v>272</v>
      </c>
      <c r="D139" s="1" t="s">
        <v>273</v>
      </c>
      <c r="E139" s="1" t="s">
        <v>45</v>
      </c>
      <c r="F139" s="1" t="s">
        <v>34</v>
      </c>
      <c r="G139" s="1" t="s">
        <v>274</v>
      </c>
      <c r="H139" s="1" t="s">
        <v>275</v>
      </c>
      <c r="I139" s="2" t="s">
        <v>276</v>
      </c>
      <c r="J139" s="1" t="s">
        <v>277</v>
      </c>
      <c r="K139" s="1">
        <v>28</v>
      </c>
      <c r="L139" s="1">
        <v>2</v>
      </c>
      <c r="M139" s="1" t="s">
        <v>39</v>
      </c>
      <c r="N139" s="1" t="s">
        <v>39</v>
      </c>
      <c r="O139" s="1">
        <v>2023</v>
      </c>
      <c r="P139" s="1" t="s">
        <v>278</v>
      </c>
      <c r="Q139" s="1" t="str">
        <f>HYPERLINK("http://dx.doi.org/10.3390/molecules28020483","http://dx.doi.org/10.3390/molecules28020483")</f>
        <v>http://dx.doi.org/10.3390/molecules28020483</v>
      </c>
      <c r="R139" s="1" t="s">
        <v>39</v>
      </c>
      <c r="S139" s="1" t="s">
        <v>39</v>
      </c>
      <c r="T139" s="1" t="s">
        <v>39</v>
      </c>
      <c r="U139" s="1" t="s">
        <v>39</v>
      </c>
      <c r="V139" s="1" t="s">
        <v>39</v>
      </c>
      <c r="W139" s="1" t="s">
        <v>39</v>
      </c>
      <c r="X139" s="1" t="s">
        <v>39</v>
      </c>
      <c r="Y139" s="1">
        <v>36677541</v>
      </c>
      <c r="Z139" s="1" t="s">
        <v>39</v>
      </c>
      <c r="AA139" s="1" t="s">
        <v>39</v>
      </c>
      <c r="AB139" s="1" t="s">
        <v>39</v>
      </c>
      <c r="AC139" s="1" t="s">
        <v>39</v>
      </c>
      <c r="AD139" s="1" t="s">
        <v>279</v>
      </c>
      <c r="AE139" s="1" t="str">
        <f>HYPERLINK("https%3A%2F%2Fwww.webofscience.com%2Fwos%2Fwoscc%2Ffull-record%2FWOS:000927726800001","View Full Record in Web of Science")</f>
        <v>View Full Record in Web of Science</v>
      </c>
      <c r="AH139" s="1" t="s">
        <v>41</v>
      </c>
      <c r="AI139" s="1" t="str">
        <f t="shared" si="4"/>
        <v>10.3390/molecules28020483 OR</v>
      </c>
    </row>
    <row r="140" spans="1:35" s="1" customFormat="1" ht="409.5" x14ac:dyDescent="0.25">
      <c r="A140" s="1">
        <v>139</v>
      </c>
      <c r="B140" s="1" t="s">
        <v>505</v>
      </c>
      <c r="C140" s="1" t="s">
        <v>506</v>
      </c>
      <c r="D140" s="1" t="s">
        <v>89</v>
      </c>
      <c r="F140" s="1" t="s">
        <v>34</v>
      </c>
      <c r="H140" s="1" t="s">
        <v>507</v>
      </c>
      <c r="I140" s="1" t="s">
        <v>508</v>
      </c>
      <c r="J140" s="1" t="s">
        <v>174</v>
      </c>
      <c r="K140" s="1">
        <v>148</v>
      </c>
      <c r="L140" s="1" t="s">
        <v>39</v>
      </c>
      <c r="M140" s="1">
        <v>144</v>
      </c>
      <c r="N140" s="1">
        <v>153</v>
      </c>
      <c r="O140" s="1">
        <v>2022</v>
      </c>
      <c r="P140" s="1" t="s">
        <v>509</v>
      </c>
      <c r="Q140" s="1" t="str">
        <f>HYPERLINK("http://dx.doi.org/10.1016/j.sajb.2022.04.024","http://dx.doi.org/10.1016/j.sajb.2022.04.024")</f>
        <v>http://dx.doi.org/10.1016/j.sajb.2022.04.024</v>
      </c>
      <c r="R140" s="1" t="s">
        <v>39</v>
      </c>
      <c r="S140" s="1" t="s">
        <v>510</v>
      </c>
      <c r="T140" s="1" t="s">
        <v>39</v>
      </c>
      <c r="U140" s="1" t="s">
        <v>39</v>
      </c>
      <c r="V140" s="1" t="s">
        <v>39</v>
      </c>
      <c r="W140" s="1" t="s">
        <v>39</v>
      </c>
      <c r="X140" s="1" t="s">
        <v>39</v>
      </c>
      <c r="Y140" s="1" t="s">
        <v>39</v>
      </c>
      <c r="Z140" s="1" t="s">
        <v>39</v>
      </c>
      <c r="AA140" s="1" t="s">
        <v>39</v>
      </c>
      <c r="AB140" s="1" t="s">
        <v>39</v>
      </c>
      <c r="AC140" s="1" t="s">
        <v>39</v>
      </c>
      <c r="AD140" s="1" t="s">
        <v>511</v>
      </c>
      <c r="AE140" s="1" t="str">
        <f>HYPERLINK("https%3A%2F%2Fwww.webofscience.com%2Fwos%2Fwoscc%2Ffull-record%2FWOS:000843403000002","View Full Record in Web of Science")</f>
        <v>View Full Record in Web of Science</v>
      </c>
      <c r="AH140" s="1" t="s">
        <v>41</v>
      </c>
      <c r="AI140" s="1" t="str">
        <f t="shared" si="4"/>
        <v>10.1016/j.sajb.2022.04.024 OR</v>
      </c>
    </row>
    <row r="141" spans="1:35" s="1" customFormat="1" ht="225" x14ac:dyDescent="0.25">
      <c r="A141" s="1">
        <v>140</v>
      </c>
      <c r="B141" s="1" t="s">
        <v>723</v>
      </c>
      <c r="C141" s="1" t="s">
        <v>724</v>
      </c>
      <c r="D141" s="1" t="s">
        <v>725</v>
      </c>
      <c r="E141" s="1" t="s">
        <v>54</v>
      </c>
      <c r="F141" s="1" t="s">
        <v>34</v>
      </c>
      <c r="H141" s="1" t="s">
        <v>726</v>
      </c>
      <c r="I141" s="2" t="s">
        <v>727</v>
      </c>
      <c r="J141" s="1" t="s">
        <v>728</v>
      </c>
      <c r="K141" s="1">
        <v>1339</v>
      </c>
      <c r="L141" s="1" t="s">
        <v>39</v>
      </c>
      <c r="M141" s="1" t="s">
        <v>39</v>
      </c>
      <c r="N141" s="1" t="s">
        <v>39</v>
      </c>
      <c r="O141" s="1">
        <v>2021</v>
      </c>
      <c r="P141" s="1" t="s">
        <v>729</v>
      </c>
      <c r="Q141" s="1" t="str">
        <f>HYPERLINK("http://dx.doi.org/10.1007/978-3-030-78787-5_3","http://dx.doi.org/10.1007/978-3-030-78787-5_3")</f>
        <v>http://dx.doi.org/10.1007/978-3-030-78787-5_3</v>
      </c>
      <c r="R141" s="1" t="s">
        <v>39</v>
      </c>
      <c r="S141" s="1" t="s">
        <v>39</v>
      </c>
      <c r="T141" s="1" t="s">
        <v>39</v>
      </c>
      <c r="U141" s="1" t="s">
        <v>39</v>
      </c>
      <c r="V141" s="1" t="s">
        <v>39</v>
      </c>
      <c r="W141" s="1" t="s">
        <v>39</v>
      </c>
      <c r="X141" s="1" t="s">
        <v>39</v>
      </c>
      <c r="Y141" s="1">
        <v>35023085</v>
      </c>
      <c r="Z141" s="1" t="s">
        <v>39</v>
      </c>
      <c r="AA141" s="1" t="s">
        <v>39</v>
      </c>
      <c r="AB141" s="1" t="s">
        <v>39</v>
      </c>
      <c r="AC141" s="1" t="s">
        <v>39</v>
      </c>
      <c r="AD141" s="1" t="s">
        <v>730</v>
      </c>
      <c r="AE141" s="1" t="str">
        <f>HYPERLINK("https%3A%2F%2Fwww.webofscience.com%2Fwos%2Fwoscc%2Ffull-record%2FWOS:000754488200003","View Full Record in Web of Science")</f>
        <v>View Full Record in Web of Science</v>
      </c>
      <c r="AH141" s="1" t="s">
        <v>41</v>
      </c>
      <c r="AI141" s="1" t="str">
        <f t="shared" si="4"/>
        <v>10.1007/978-3-030-78787-5_3 OR</v>
      </c>
    </row>
    <row r="142" spans="1:35" s="1" customFormat="1" ht="255" x14ac:dyDescent="0.25">
      <c r="A142" s="1">
        <v>141</v>
      </c>
      <c r="B142" s="1" t="s">
        <v>1216</v>
      </c>
      <c r="C142" s="1" t="s">
        <v>1217</v>
      </c>
      <c r="D142" s="1" t="s">
        <v>596</v>
      </c>
      <c r="E142" s="1" t="s">
        <v>54</v>
      </c>
      <c r="F142" s="1" t="s">
        <v>34</v>
      </c>
      <c r="H142" s="1" t="s">
        <v>1218</v>
      </c>
      <c r="I142" s="2" t="s">
        <v>1219</v>
      </c>
      <c r="J142" s="1" t="s">
        <v>663</v>
      </c>
      <c r="K142" s="1">
        <v>45</v>
      </c>
      <c r="L142" s="1">
        <v>8</v>
      </c>
      <c r="M142" s="1" t="s">
        <v>39</v>
      </c>
      <c r="N142" s="1" t="s">
        <v>39</v>
      </c>
      <c r="O142" s="1">
        <v>2021</v>
      </c>
      <c r="P142" s="1" t="s">
        <v>1220</v>
      </c>
      <c r="Q142" s="1" t="str">
        <f>HYPERLINK("http://dx.doi.org/10.1111/jfbc.13859","http://dx.doi.org/10.1111/jfbc.13859")</f>
        <v>http://dx.doi.org/10.1111/jfbc.13859</v>
      </c>
      <c r="R142" s="1" t="s">
        <v>39</v>
      </c>
      <c r="S142" s="1" t="s">
        <v>326</v>
      </c>
      <c r="T142" s="1" t="s">
        <v>39</v>
      </c>
      <c r="U142" s="1" t="s">
        <v>39</v>
      </c>
      <c r="V142" s="1" t="s">
        <v>39</v>
      </c>
      <c r="W142" s="1" t="s">
        <v>39</v>
      </c>
      <c r="X142" s="1" t="s">
        <v>39</v>
      </c>
      <c r="Y142" s="1">
        <v>34258791</v>
      </c>
      <c r="Z142" s="1" t="s">
        <v>39</v>
      </c>
      <c r="AA142" s="1" t="s">
        <v>39</v>
      </c>
      <c r="AB142" s="1" t="s">
        <v>39</v>
      </c>
      <c r="AC142" s="1" t="s">
        <v>39</v>
      </c>
      <c r="AD142" s="1" t="s">
        <v>1221</v>
      </c>
      <c r="AE142" s="1" t="str">
        <f>HYPERLINK("https%3A%2F%2Fwww.webofscience.com%2Fwos%2Fwoscc%2Ffull-record%2FWOS:000673386300001","View Full Record in Web of Science")</f>
        <v>View Full Record in Web of Science</v>
      </c>
      <c r="AH142" s="1" t="s">
        <v>41</v>
      </c>
      <c r="AI142" s="1" t="str">
        <f t="shared" si="4"/>
        <v>10.1111/jfbc.13859 OR</v>
      </c>
    </row>
    <row r="143" spans="1:35" s="1" customFormat="1" ht="240" x14ac:dyDescent="0.25">
      <c r="A143" s="1">
        <v>142</v>
      </c>
      <c r="B143" s="1" t="s">
        <v>401</v>
      </c>
      <c r="C143" s="1" t="s">
        <v>402</v>
      </c>
      <c r="D143" s="1" t="s">
        <v>89</v>
      </c>
      <c r="E143" s="1" t="s">
        <v>45</v>
      </c>
      <c r="F143" s="1" t="s">
        <v>403</v>
      </c>
      <c r="G143" s="1" t="s">
        <v>404</v>
      </c>
      <c r="H143" s="1" t="s">
        <v>405</v>
      </c>
      <c r="I143" s="2" t="s">
        <v>406</v>
      </c>
      <c r="J143" s="1" t="s">
        <v>407</v>
      </c>
      <c r="K143" s="1">
        <v>9</v>
      </c>
      <c r="L143" s="1">
        <v>30</v>
      </c>
      <c r="M143" s="1">
        <v>17211</v>
      </c>
      <c r="N143" s="1">
        <v>17219</v>
      </c>
      <c r="O143" s="1">
        <v>2019</v>
      </c>
      <c r="P143" s="1" t="s">
        <v>408</v>
      </c>
      <c r="Q143" s="1" t="str">
        <f>HYPERLINK("http://dx.doi.org/10.1039/c9ra02397f","http://dx.doi.org/10.1039/c9ra02397f")</f>
        <v>http://dx.doi.org/10.1039/c9ra02397f</v>
      </c>
      <c r="R143" s="1" t="s">
        <v>39</v>
      </c>
      <c r="S143" s="1" t="s">
        <v>39</v>
      </c>
      <c r="T143" s="1" t="s">
        <v>39</v>
      </c>
      <c r="U143" s="1" t="s">
        <v>39</v>
      </c>
      <c r="V143" s="1" t="s">
        <v>39</v>
      </c>
      <c r="W143" s="1" t="s">
        <v>39</v>
      </c>
      <c r="X143" s="1" t="s">
        <v>39</v>
      </c>
      <c r="Y143" s="1">
        <v>35519885</v>
      </c>
      <c r="Z143" s="1" t="s">
        <v>39</v>
      </c>
      <c r="AA143" s="1" t="s">
        <v>39</v>
      </c>
      <c r="AB143" s="1" t="s">
        <v>39</v>
      </c>
      <c r="AC143" s="1" t="s">
        <v>39</v>
      </c>
      <c r="AD143" s="1" t="s">
        <v>409</v>
      </c>
      <c r="AE143" s="1" t="str">
        <f>HYPERLINK("https%3A%2F%2Fwww.webofscience.com%2Fwos%2Fwoscc%2Ffull-record%2FWOS:000471912700031","View Full Record in Web of Science")</f>
        <v>View Full Record in Web of Science</v>
      </c>
      <c r="AH143" s="1" t="s">
        <v>41</v>
      </c>
      <c r="AI143" s="1" t="str">
        <f t="shared" si="4"/>
        <v>10.1039/c9ra02397f OR</v>
      </c>
    </row>
    <row r="144" spans="1:35" s="1" customFormat="1" ht="240" x14ac:dyDescent="0.25">
      <c r="A144" s="1">
        <v>143</v>
      </c>
      <c r="B144" s="1" t="s">
        <v>861</v>
      </c>
      <c r="C144" s="1" t="s">
        <v>862</v>
      </c>
      <c r="D144" s="1" t="s">
        <v>863</v>
      </c>
      <c r="E144" s="1" t="s">
        <v>45</v>
      </c>
      <c r="F144" s="1" t="s">
        <v>34</v>
      </c>
      <c r="G144" s="1" t="s">
        <v>864</v>
      </c>
      <c r="H144" s="1" t="s">
        <v>865</v>
      </c>
      <c r="I144" s="2" t="s">
        <v>866</v>
      </c>
      <c r="J144" s="1" t="s">
        <v>174</v>
      </c>
      <c r="K144" s="1">
        <v>139</v>
      </c>
      <c r="L144" s="1" t="s">
        <v>39</v>
      </c>
      <c r="M144" s="1">
        <v>158</v>
      </c>
      <c r="N144" s="1">
        <v>166</v>
      </c>
      <c r="O144" s="1">
        <v>2021</v>
      </c>
      <c r="P144" s="1" t="s">
        <v>867</v>
      </c>
      <c r="Q144" s="1" t="str">
        <f>HYPERLINK("http://dx.doi.org/10.1016/j.sajb.2021.01.032","http://dx.doi.org/10.1016/j.sajb.2021.01.032")</f>
        <v>http://dx.doi.org/10.1016/j.sajb.2021.01.032</v>
      </c>
      <c r="R144" s="1" t="s">
        <v>39</v>
      </c>
      <c r="S144" s="1" t="s">
        <v>202</v>
      </c>
      <c r="T144" s="1" t="s">
        <v>39</v>
      </c>
      <c r="U144" s="1" t="s">
        <v>39</v>
      </c>
      <c r="V144" s="1" t="s">
        <v>39</v>
      </c>
      <c r="W144" s="1" t="s">
        <v>39</v>
      </c>
      <c r="X144" s="1" t="s">
        <v>39</v>
      </c>
      <c r="Y144" s="1" t="s">
        <v>39</v>
      </c>
      <c r="Z144" s="1" t="s">
        <v>39</v>
      </c>
      <c r="AA144" s="1" t="s">
        <v>39</v>
      </c>
      <c r="AB144" s="1" t="s">
        <v>39</v>
      </c>
      <c r="AC144" s="1" t="s">
        <v>39</v>
      </c>
      <c r="AD144" s="1" t="s">
        <v>868</v>
      </c>
      <c r="AE144" s="1" t="str">
        <f>HYPERLINK("https%3A%2F%2Fwww.webofscience.com%2Fwos%2Fwoscc%2Ffull-record%2FWOS:000662214400020","View Full Record in Web of Science")</f>
        <v>View Full Record in Web of Science</v>
      </c>
      <c r="AH144" s="1" t="s">
        <v>41</v>
      </c>
      <c r="AI144" s="1" t="str">
        <f t="shared" si="4"/>
        <v>10.1016/j.sajb.2021.01.032 OR</v>
      </c>
    </row>
    <row r="145" spans="1:35" s="1" customFormat="1" ht="375" x14ac:dyDescent="0.25">
      <c r="A145" s="1">
        <v>144</v>
      </c>
      <c r="B145" s="1" t="s">
        <v>884</v>
      </c>
      <c r="C145" s="1" t="s">
        <v>885</v>
      </c>
      <c r="D145" s="1" t="s">
        <v>886</v>
      </c>
      <c r="E145" s="1" t="s">
        <v>54</v>
      </c>
      <c r="F145" s="1" t="s">
        <v>34</v>
      </c>
      <c r="H145" s="1" t="s">
        <v>887</v>
      </c>
      <c r="I145" s="1" t="s">
        <v>888</v>
      </c>
      <c r="J145" s="1" t="s">
        <v>37</v>
      </c>
      <c r="K145" s="1">
        <v>28</v>
      </c>
      <c r="L145" s="1">
        <v>3</v>
      </c>
      <c r="M145" s="1">
        <v>1596</v>
      </c>
      <c r="N145" s="1">
        <v>1606</v>
      </c>
      <c r="O145" s="1">
        <v>2021</v>
      </c>
      <c r="P145" s="1" t="s">
        <v>889</v>
      </c>
      <c r="Q145" s="1" t="str">
        <f>HYPERLINK("http://dx.doi.org/10.1016/j.sjbs.2020.12.005","http://dx.doi.org/10.1016/j.sjbs.2020.12.005")</f>
        <v>http://dx.doi.org/10.1016/j.sjbs.2020.12.005</v>
      </c>
      <c r="R145" s="1" t="s">
        <v>39</v>
      </c>
      <c r="S145" s="1" t="s">
        <v>202</v>
      </c>
      <c r="T145" s="1" t="s">
        <v>39</v>
      </c>
      <c r="U145" s="1" t="s">
        <v>39</v>
      </c>
      <c r="V145" s="1" t="s">
        <v>39</v>
      </c>
      <c r="W145" s="1" t="s">
        <v>39</v>
      </c>
      <c r="X145" s="1" t="s">
        <v>39</v>
      </c>
      <c r="Y145" s="1">
        <v>33732045</v>
      </c>
      <c r="Z145" s="1" t="s">
        <v>39</v>
      </c>
      <c r="AA145" s="1" t="s">
        <v>39</v>
      </c>
      <c r="AB145" s="1" t="s">
        <v>39</v>
      </c>
      <c r="AC145" s="1" t="s">
        <v>39</v>
      </c>
      <c r="AD145" s="1" t="s">
        <v>890</v>
      </c>
      <c r="AE145" s="1" t="str">
        <f>HYPERLINK("https%3A%2F%2Fwww.webofscience.com%2Fwos%2Fwoscc%2Ffull-record%2FWOS:000631776700010","View Full Record in Web of Science")</f>
        <v>View Full Record in Web of Science</v>
      </c>
      <c r="AH145" s="1" t="s">
        <v>41</v>
      </c>
      <c r="AI145" s="1" t="str">
        <f t="shared" si="4"/>
        <v>10.1016/j.sjbs.2020.12.005 OR</v>
      </c>
    </row>
    <row r="146" spans="1:35" s="1" customFormat="1" ht="409.5" x14ac:dyDescent="0.25">
      <c r="A146" s="1">
        <v>145</v>
      </c>
      <c r="B146" s="1" t="s">
        <v>429</v>
      </c>
      <c r="C146" s="1" t="s">
        <v>430</v>
      </c>
      <c r="D146" s="1" t="s">
        <v>89</v>
      </c>
      <c r="E146" s="1" t="s">
        <v>54</v>
      </c>
      <c r="F146" s="1" t="s">
        <v>34</v>
      </c>
      <c r="H146" s="1" t="s">
        <v>431</v>
      </c>
      <c r="I146" s="1" t="s">
        <v>432</v>
      </c>
      <c r="J146" s="1" t="s">
        <v>433</v>
      </c>
      <c r="K146" s="1">
        <v>31</v>
      </c>
      <c r="L146" s="1">
        <v>1</v>
      </c>
      <c r="M146" s="1">
        <v>1</v>
      </c>
      <c r="N146" s="1">
        <v>13</v>
      </c>
      <c r="O146" s="1">
        <v>2023</v>
      </c>
      <c r="P146" s="1" t="s">
        <v>434</v>
      </c>
      <c r="Q146" s="1" t="str">
        <f>HYPERLINK("http://dx.doi.org/10.1016/j.jsps.2022.11.001","http://dx.doi.org/10.1016/j.jsps.2022.11.001")</f>
        <v>http://dx.doi.org/10.1016/j.jsps.2022.11.001</v>
      </c>
      <c r="R146" s="1" t="s">
        <v>39</v>
      </c>
      <c r="S146" s="1" t="s">
        <v>435</v>
      </c>
      <c r="T146" s="1" t="s">
        <v>39</v>
      </c>
      <c r="U146" s="1" t="s">
        <v>39</v>
      </c>
      <c r="V146" s="1" t="s">
        <v>39</v>
      </c>
      <c r="W146" s="1" t="s">
        <v>39</v>
      </c>
      <c r="X146" s="1" t="s">
        <v>39</v>
      </c>
      <c r="Y146" s="1">
        <v>36685305</v>
      </c>
      <c r="Z146" s="1" t="s">
        <v>39</v>
      </c>
      <c r="AA146" s="1" t="s">
        <v>39</v>
      </c>
      <c r="AB146" s="1" t="s">
        <v>39</v>
      </c>
      <c r="AC146" s="1" t="s">
        <v>39</v>
      </c>
      <c r="AD146" s="1" t="s">
        <v>436</v>
      </c>
      <c r="AE146" s="1" t="str">
        <f>HYPERLINK("https%3A%2F%2Fwww.webofscience.com%2Fwos%2Fwoscc%2Ffull-record%2FWOS:000996196200001","View Full Record in Web of Science")</f>
        <v>View Full Record in Web of Science</v>
      </c>
      <c r="AH146" s="1" t="s">
        <v>41</v>
      </c>
      <c r="AI146" s="1" t="str">
        <f t="shared" si="4"/>
        <v>10.1016/j.jsps.2022.11.001 OR</v>
      </c>
    </row>
    <row r="147" spans="1:35" s="1" customFormat="1" ht="225" x14ac:dyDescent="0.25">
      <c r="A147" s="1">
        <v>146</v>
      </c>
      <c r="B147" s="1" t="s">
        <v>1132</v>
      </c>
      <c r="C147" s="1" t="s">
        <v>1133</v>
      </c>
      <c r="D147" s="1" t="s">
        <v>754</v>
      </c>
      <c r="E147" s="1" t="s">
        <v>45</v>
      </c>
      <c r="F147" s="1" t="s">
        <v>34</v>
      </c>
      <c r="G147" s="1" t="s">
        <v>1134</v>
      </c>
      <c r="H147" s="1" t="s">
        <v>1135</v>
      </c>
      <c r="I147" s="2" t="s">
        <v>1136</v>
      </c>
      <c r="J147" s="1" t="s">
        <v>1137</v>
      </c>
      <c r="K147" s="1">
        <v>33</v>
      </c>
      <c r="L147" s="1">
        <v>10</v>
      </c>
      <c r="M147" s="1" t="s">
        <v>39</v>
      </c>
      <c r="N147" s="1" t="s">
        <v>39</v>
      </c>
      <c r="O147" s="1">
        <v>2019</v>
      </c>
      <c r="P147" s="1" t="s">
        <v>1138</v>
      </c>
      <c r="Q147" s="1" t="str">
        <f>HYPERLINK("http://dx.doi.org/10.1002/jbt.22382","http://dx.doi.org/10.1002/jbt.22382")</f>
        <v>http://dx.doi.org/10.1002/jbt.22382</v>
      </c>
      <c r="R147" s="1" t="s">
        <v>39</v>
      </c>
      <c r="S147" s="1" t="s">
        <v>1139</v>
      </c>
      <c r="T147" s="1" t="s">
        <v>39</v>
      </c>
      <c r="U147" s="1" t="s">
        <v>39</v>
      </c>
      <c r="V147" s="1" t="s">
        <v>39</v>
      </c>
      <c r="W147" s="1" t="s">
        <v>39</v>
      </c>
      <c r="X147" s="1" t="s">
        <v>39</v>
      </c>
      <c r="Y147" s="1">
        <v>31468657</v>
      </c>
      <c r="Z147" s="1" t="s">
        <v>39</v>
      </c>
      <c r="AA147" s="1" t="s">
        <v>39</v>
      </c>
      <c r="AB147" s="1" t="s">
        <v>39</v>
      </c>
      <c r="AC147" s="1" t="s">
        <v>39</v>
      </c>
      <c r="AD147" s="1" t="s">
        <v>1140</v>
      </c>
      <c r="AE147" s="1" t="str">
        <f>HYPERLINK("https%3A%2F%2Fwww.webofscience.com%2Fwos%2Fwoscc%2Ffull-record%2FWOS:000484212900001","View Full Record in Web of Science")</f>
        <v>View Full Record in Web of Science</v>
      </c>
      <c r="AH147" s="1" t="s">
        <v>41</v>
      </c>
      <c r="AI147" s="1" t="str">
        <f t="shared" si="4"/>
        <v>10.1002/jbt.22382 OR</v>
      </c>
    </row>
    <row r="148" spans="1:35" s="1" customFormat="1" ht="315" x14ac:dyDescent="0.25">
      <c r="A148" s="1">
        <v>147</v>
      </c>
      <c r="B148" s="1" t="s">
        <v>657</v>
      </c>
      <c r="C148" s="1" t="s">
        <v>658</v>
      </c>
      <c r="D148" s="1" t="s">
        <v>365</v>
      </c>
      <c r="E148" s="1" t="s">
        <v>45</v>
      </c>
      <c r="F148" s="1" t="s">
        <v>659</v>
      </c>
      <c r="G148" s="1" t="s">
        <v>660</v>
      </c>
      <c r="H148" s="1" t="s">
        <v>661</v>
      </c>
      <c r="I148" s="2" t="s">
        <v>662</v>
      </c>
      <c r="J148" s="1" t="s">
        <v>663</v>
      </c>
      <c r="K148" s="1">
        <v>46</v>
      </c>
      <c r="L148" s="1">
        <v>4</v>
      </c>
      <c r="M148" s="1" t="s">
        <v>39</v>
      </c>
      <c r="N148" s="1" t="s">
        <v>39</v>
      </c>
      <c r="O148" s="1">
        <v>2022</v>
      </c>
      <c r="P148" s="1" t="s">
        <v>664</v>
      </c>
      <c r="Q148" s="1" t="str">
        <f>HYPERLINK("http://dx.doi.org/10.1111/jfbc.13852","http://dx.doi.org/10.1111/jfbc.13852")</f>
        <v>http://dx.doi.org/10.1111/jfbc.13852</v>
      </c>
      <c r="R148" s="1" t="s">
        <v>39</v>
      </c>
      <c r="S148" s="1" t="s">
        <v>326</v>
      </c>
      <c r="T148" s="1" t="s">
        <v>39</v>
      </c>
      <c r="U148" s="1" t="s">
        <v>39</v>
      </c>
      <c r="V148" s="1" t="s">
        <v>39</v>
      </c>
      <c r="W148" s="1" t="s">
        <v>39</v>
      </c>
      <c r="X148" s="1" t="s">
        <v>39</v>
      </c>
      <c r="Y148" s="1">
        <v>34250628</v>
      </c>
      <c r="Z148" s="1" t="s">
        <v>39</v>
      </c>
      <c r="AA148" s="1" t="s">
        <v>39</v>
      </c>
      <c r="AB148" s="1" t="s">
        <v>39</v>
      </c>
      <c r="AC148" s="1" t="s">
        <v>39</v>
      </c>
      <c r="AD148" s="1" t="s">
        <v>665</v>
      </c>
      <c r="AE148" s="1" t="str">
        <f>HYPERLINK("https%3A%2F%2Fwww.webofscience.com%2Fwos%2Fwoscc%2Ffull-record%2FWOS:000671753000001","View Full Record in Web of Science")</f>
        <v>View Full Record in Web of Science</v>
      </c>
      <c r="AH148" s="1" t="s">
        <v>41</v>
      </c>
      <c r="AI148" s="1" t="str">
        <f t="shared" si="4"/>
        <v>10.1111/jfbc.13852 OR</v>
      </c>
    </row>
    <row r="149" spans="1:35" s="1" customFormat="1" ht="390" x14ac:dyDescent="0.25">
      <c r="A149" s="1">
        <v>148</v>
      </c>
      <c r="B149" s="1" t="s">
        <v>916</v>
      </c>
      <c r="C149" s="1" t="s">
        <v>917</v>
      </c>
      <c r="D149" s="1" t="s">
        <v>89</v>
      </c>
      <c r="E149" s="1" t="s">
        <v>54</v>
      </c>
      <c r="F149" s="1" t="s">
        <v>597</v>
      </c>
      <c r="G149" s="1" t="s">
        <v>918</v>
      </c>
      <c r="H149" s="1" t="s">
        <v>919</v>
      </c>
      <c r="I149" s="2" t="s">
        <v>920</v>
      </c>
      <c r="J149" s="1" t="s">
        <v>921</v>
      </c>
      <c r="K149" s="1">
        <v>22</v>
      </c>
      <c r="L149" s="1">
        <v>1</v>
      </c>
      <c r="M149" s="1" t="s">
        <v>39</v>
      </c>
      <c r="N149" s="1" t="s">
        <v>39</v>
      </c>
      <c r="O149" s="1">
        <v>2022</v>
      </c>
      <c r="P149" s="1" t="s">
        <v>922</v>
      </c>
      <c r="Q149" s="1" t="str">
        <f>HYPERLINK("http://dx.doi.org/10.1186/s12906-022-03786-9","http://dx.doi.org/10.1186/s12906-022-03786-9")</f>
        <v>http://dx.doi.org/10.1186/s12906-022-03786-9</v>
      </c>
      <c r="R149" s="1" t="s">
        <v>39</v>
      </c>
      <c r="S149" s="1" t="s">
        <v>39</v>
      </c>
      <c r="T149" s="1" t="s">
        <v>39</v>
      </c>
      <c r="U149" s="1" t="s">
        <v>39</v>
      </c>
      <c r="V149" s="1" t="s">
        <v>39</v>
      </c>
      <c r="W149" s="1" t="s">
        <v>39</v>
      </c>
      <c r="X149" s="1" t="s">
        <v>39</v>
      </c>
      <c r="Y149" s="1">
        <v>36397076</v>
      </c>
      <c r="Z149" s="1" t="s">
        <v>39</v>
      </c>
      <c r="AA149" s="1" t="s">
        <v>39</v>
      </c>
      <c r="AB149" s="1" t="s">
        <v>39</v>
      </c>
      <c r="AC149" s="1" t="s">
        <v>39</v>
      </c>
      <c r="AD149" s="1" t="s">
        <v>923</v>
      </c>
      <c r="AE149" s="1" t="str">
        <f>HYPERLINK("https%3A%2F%2Fwww.webofscience.com%2Fwos%2Fwoscc%2Ffull-record%2FWOS:000885018600001","View Full Record in Web of Science")</f>
        <v>View Full Record in Web of Science</v>
      </c>
      <c r="AH149" s="1" t="s">
        <v>41</v>
      </c>
      <c r="AI149" s="1" t="str">
        <f t="shared" si="4"/>
        <v>10.1186/s12906-022-03786-9 OR</v>
      </c>
    </row>
    <row r="150" spans="1:35" s="1" customFormat="1" ht="315" x14ac:dyDescent="0.25">
      <c r="A150" s="1">
        <v>149</v>
      </c>
      <c r="B150" s="1" t="s">
        <v>594</v>
      </c>
      <c r="C150" s="1" t="s">
        <v>595</v>
      </c>
      <c r="D150" s="1" t="s">
        <v>596</v>
      </c>
      <c r="E150" s="1" t="s">
        <v>54</v>
      </c>
      <c r="F150" s="1" t="s">
        <v>597</v>
      </c>
      <c r="G150" s="1" t="s">
        <v>598</v>
      </c>
      <c r="H150" s="1" t="s">
        <v>599</v>
      </c>
      <c r="I150" s="2" t="s">
        <v>600</v>
      </c>
      <c r="J150" s="1" t="s">
        <v>601</v>
      </c>
      <c r="K150" s="1">
        <v>52</v>
      </c>
      <c r="L150" s="1">
        <v>4</v>
      </c>
      <c r="M150" s="1">
        <v>618</v>
      </c>
      <c r="N150" s="1">
        <v>625</v>
      </c>
      <c r="O150" s="1">
        <v>2018</v>
      </c>
      <c r="P150" s="1" t="s">
        <v>602</v>
      </c>
      <c r="Q150" s="1" t="str">
        <f>HYPERLINK("http://dx.doi.org/10.5530/ijper.52.4.72","http://dx.doi.org/10.5530/ijper.52.4.72")</f>
        <v>http://dx.doi.org/10.5530/ijper.52.4.72</v>
      </c>
      <c r="R150" s="1" t="s">
        <v>39</v>
      </c>
      <c r="S150" s="1" t="s">
        <v>39</v>
      </c>
      <c r="T150" s="1" t="s">
        <v>39</v>
      </c>
      <c r="U150" s="1" t="s">
        <v>39</v>
      </c>
      <c r="V150" s="1" t="s">
        <v>39</v>
      </c>
      <c r="W150" s="1" t="s">
        <v>39</v>
      </c>
      <c r="X150" s="1" t="s">
        <v>39</v>
      </c>
      <c r="Y150" s="1" t="s">
        <v>39</v>
      </c>
      <c r="Z150" s="1" t="s">
        <v>39</v>
      </c>
      <c r="AA150" s="1" t="s">
        <v>39</v>
      </c>
      <c r="AB150" s="1" t="s">
        <v>39</v>
      </c>
      <c r="AC150" s="1" t="s">
        <v>39</v>
      </c>
      <c r="AD150" s="1" t="s">
        <v>603</v>
      </c>
      <c r="AE150" s="1" t="str">
        <f>HYPERLINK("https%3A%2F%2Fwww.webofscience.com%2Fwos%2Fwoscc%2Ffull-record%2FWOS:000450531500010","View Full Record in Web of Science")</f>
        <v>View Full Record in Web of Science</v>
      </c>
      <c r="AH150" s="1" t="s">
        <v>41</v>
      </c>
      <c r="AI150" s="1" t="str">
        <f t="shared" si="4"/>
        <v>10.5530/ijper.52.4.72 OR</v>
      </c>
    </row>
    <row r="151" spans="1:35" s="7" customFormat="1" ht="390" x14ac:dyDescent="0.25">
      <c r="A151" s="1">
        <v>150</v>
      </c>
      <c r="B151" s="7" t="s">
        <v>1244</v>
      </c>
      <c r="C151" s="7" t="s">
        <v>1245</v>
      </c>
      <c r="D151" s="7" t="s">
        <v>1246</v>
      </c>
      <c r="E151" s="7" t="s">
        <v>54</v>
      </c>
      <c r="F151" s="7" t="s">
        <v>34</v>
      </c>
      <c r="H151" s="7" t="s">
        <v>1247</v>
      </c>
      <c r="I151" s="7" t="s">
        <v>1248</v>
      </c>
      <c r="J151" s="7" t="s">
        <v>1249</v>
      </c>
      <c r="K151" s="7">
        <v>35</v>
      </c>
      <c r="L151" s="7">
        <v>5</v>
      </c>
      <c r="M151" s="7">
        <v>709</v>
      </c>
      <c r="N151" s="7">
        <v>725</v>
      </c>
      <c r="O151" s="7">
        <v>2020</v>
      </c>
      <c r="P151" s="7" t="s">
        <v>1250</v>
      </c>
      <c r="Q151" s="7" t="str">
        <f>HYPERLINK("http://dx.doi.org/10.1007/s11011-019-00479-0","http://dx.doi.org/10.1007/s11011-019-00479-0")</f>
        <v>http://dx.doi.org/10.1007/s11011-019-00479-0</v>
      </c>
      <c r="R151" s="7" t="s">
        <v>39</v>
      </c>
      <c r="S151" s="7" t="s">
        <v>1251</v>
      </c>
      <c r="T151" s="7" t="s">
        <v>39</v>
      </c>
      <c r="U151" s="7" t="s">
        <v>39</v>
      </c>
      <c r="V151" s="7" t="s">
        <v>39</v>
      </c>
      <c r="W151" s="7" t="s">
        <v>39</v>
      </c>
      <c r="X151" s="7" t="s">
        <v>39</v>
      </c>
      <c r="Y151" s="7">
        <v>32026225</v>
      </c>
      <c r="Z151" s="7" t="s">
        <v>39</v>
      </c>
      <c r="AA151" s="7" t="s">
        <v>39</v>
      </c>
      <c r="AB151" s="7" t="s">
        <v>39</v>
      </c>
      <c r="AC151" s="7" t="s">
        <v>39</v>
      </c>
      <c r="AD151" s="7" t="s">
        <v>1252</v>
      </c>
      <c r="AE151" s="7" t="str">
        <f>HYPERLINK("https%3A%2F%2Fwww.webofscience.com%2Fwos%2Fwoscc%2Ffull-record%2FWOS:000515852600001","View Full Record in Web of Science")</f>
        <v>View Full Record in Web of Science</v>
      </c>
      <c r="AH151" s="7" t="s">
        <v>41</v>
      </c>
      <c r="AI151" s="7" t="str">
        <f t="shared" si="4"/>
        <v>10.1007/s11011-019-00479-0 OR</v>
      </c>
    </row>
  </sheetData>
  <sortState ref="A2:AI151">
    <sortCondition ref="F2:F15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CSIR URDIP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URDIP Anita Mandhare</dc:creator>
  <cp:lastModifiedBy>urdip</cp:lastModifiedBy>
  <dcterms:created xsi:type="dcterms:W3CDTF">2024-02-10T14:20:38Z</dcterms:created>
  <dcterms:modified xsi:type="dcterms:W3CDTF">2024-02-12T04:39:48Z</dcterms:modified>
</cp:coreProperties>
</file>