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namedSheetViews/namedSheetView1.xml" ContentType="application/vnd.ms-excel.namedsheetview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166925"/>
  <mc:AlternateContent xmlns:mc="http://schemas.openxmlformats.org/markup-compatibility/2006">
    <mc:Choice Requires="x15">
      <x15ac:absPath xmlns:x15ac="http://schemas.microsoft.com/office/spreadsheetml/2010/11/ac" url="https://d.docs.live.net/653754b5e1a9d304/Excel_ProductSales_Project 1/"/>
    </mc:Choice>
  </mc:AlternateContent>
  <xr:revisionPtr revIDLastSave="168" documentId="8_{8070E00C-B715-4624-B84B-DC0774260B23}" xr6:coauthVersionLast="47" xr6:coauthVersionMax="47" xr10:uidLastSave="{4E11F6EE-D499-40E9-A114-BF1DE4252CA6}"/>
  <bookViews>
    <workbookView xWindow="0" yWindow="0" windowWidth="28800" windowHeight="18000" xr2:uid="{07FA38C9-0652-7F42-8AB9-AB49AD5F804F}"/>
  </bookViews>
  <sheets>
    <sheet name="Dashboard 1" sheetId="13" r:id="rId1"/>
    <sheet name="Dashboard 2" sheetId="20" r:id="rId2"/>
    <sheet name="1. General Analysis(1)" sheetId="1" r:id="rId3"/>
    <sheet name="2. General Analysis(2)" sheetId="19" r:id="rId4"/>
    <sheet name="3. Time Series Analysis" sheetId="14" r:id="rId5"/>
    <sheet name="4. Product Analysis" sheetId="15" r:id="rId6"/>
    <sheet name="5. Customer Analysis" sheetId="17" r:id="rId7"/>
    <sheet name="6. Geography Analysis" sheetId="23" r:id="rId8"/>
    <sheet name="7. Analysis Graphics" sheetId="18" r:id="rId9"/>
  </sheets>
  <definedNames>
    <definedName name="LookUpTable">'2. General Analysis(2)'!$A$1:$G$5</definedName>
    <definedName name="Slicer_Country">#N/A</definedName>
    <definedName name="Slicer_Month_name">#N/A</definedName>
    <definedName name="Slicer_Year">#N/A</definedName>
  </definedNames>
  <calcPr calcId="191029"/>
  <pivotCaches>
    <pivotCache cacheId="19" r:id="rId10"/>
    <pivotCache cacheId="20" r:id="rId11"/>
    <pivotCache cacheId="21" r:id="rId12"/>
    <pivotCache cacheId="22" r:id="rId13"/>
    <pivotCache cacheId="23" r:id="rId14"/>
    <pivotCache cacheId="24" r:id="rId15"/>
    <pivotCache cacheId="25" r:id="rId16"/>
    <pivotCache cacheId="26" r:id="rId17"/>
    <pivotCache cacheId="27" r:id="rId18"/>
    <pivotCache cacheId="28" r:id="rId19"/>
    <pivotCache cacheId="29" r:id="rId20"/>
    <pivotCache cacheId="30" r:id="rId21"/>
    <pivotCache cacheId="31" r:id="rId22"/>
    <pivotCache cacheId="32" r:id="rId23"/>
    <pivotCache cacheId="33" r:id="rId24"/>
  </pivotCaches>
  <extLst>
    <ext xmlns:x14="http://schemas.microsoft.com/office/spreadsheetml/2009/9/main" uri="{876F7934-8845-4945-9796-88D515C7AA90}">
      <x14:pivotCaches>
        <pivotCache cacheId="34"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f66d4832-87a3-435e-a0c8-047841251639" name="FactInternetSales" connection="Query - FactInternetSales"/>
          <x15:modelTable id="DimSalesTerritory_fcc29a76-f2f7-4b13-9dda-fa28fb90e3e5" name="DimSalesTerritory" connection="Query - DimSalesTerritory"/>
          <x15:modelTable id="DimProduct_018b67c3-036b-4758-b2b1-035ff7c20c82" name="DimProduct" connection="Query - DimProduct"/>
          <x15:modelTable id="DimGeography_62ff4146-35cf-4706-a5c1-8806a8cfe93e" name="DimGeography" connection="Query - DimGeography"/>
          <x15:modelTable id="DimCustomer_50e99e35-f192-41bf-acb8-84bdb1d3f363" name="DimCustomer" connection="Query - DimCustomer"/>
          <x15:modelTable id="DimDate_0bb51a97-332f-442b-aa65-f067dcb7fc5f" name="DimDate" connection="Query - DimDate"/>
          <x15:modelTable id="All Measures_d1c351ee-5e03-41f6-b8e5-b443422d2abe"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6" i="23" l="1"/>
  <c r="B16" i="23"/>
  <c r="A11" i="23"/>
  <c r="B11" i="23"/>
  <c r="A12" i="23"/>
  <c r="B12" i="23"/>
  <c r="A13" i="23"/>
  <c r="B13" i="23"/>
  <c r="A14" i="23"/>
  <c r="B14" i="23"/>
  <c r="A15" i="23"/>
  <c r="B15" i="23"/>
  <c r="B10" i="23"/>
  <c r="A10" i="23"/>
  <c r="H2" i="17"/>
  <c r="I2" i="17"/>
  <c r="H3" i="17"/>
  <c r="I3" i="17"/>
  <c r="H4" i="17"/>
  <c r="I4" i="17"/>
  <c r="H5" i="17"/>
  <c r="I5" i="17"/>
  <c r="H6" i="17"/>
  <c r="I6" i="17"/>
  <c r="I1" i="17"/>
  <c r="H1" i="17"/>
  <c r="H11" i="17" s="1"/>
  <c r="B15" i="17"/>
  <c r="B14" i="17"/>
  <c r="A15" i="17"/>
  <c r="A14" i="17"/>
  <c r="A13" i="17"/>
  <c r="L16" i="15"/>
  <c r="L15" i="15"/>
  <c r="M15" i="15"/>
  <c r="M16" i="15"/>
  <c r="M14" i="15"/>
  <c r="L14" i="15"/>
  <c r="F4" i="15"/>
  <c r="F5" i="15"/>
  <c r="F6" i="15"/>
  <c r="F7" i="15"/>
  <c r="F3" i="15"/>
  <c r="D12" i="15"/>
  <c r="E12" i="15"/>
  <c r="D13" i="15"/>
  <c r="E13" i="15"/>
  <c r="D14" i="15"/>
  <c r="E14" i="15"/>
  <c r="D15" i="15"/>
  <c r="E15" i="15"/>
  <c r="D16" i="15"/>
  <c r="E16" i="15"/>
  <c r="D17" i="15"/>
  <c r="E17" i="15"/>
  <c r="D18" i="15"/>
  <c r="E18" i="15"/>
  <c r="D19" i="15"/>
  <c r="E19" i="15"/>
  <c r="D20" i="15"/>
  <c r="E20" i="15"/>
  <c r="D21" i="15"/>
  <c r="E21" i="15"/>
  <c r="D22" i="15"/>
  <c r="E22" i="15"/>
  <c r="D23" i="15"/>
  <c r="E23" i="15"/>
  <c r="D24" i="15"/>
  <c r="E24" i="15"/>
  <c r="D25" i="15"/>
  <c r="E25" i="15"/>
  <c r="D26" i="15"/>
  <c r="E26" i="15"/>
  <c r="D27" i="15"/>
  <c r="E27" i="15"/>
  <c r="D28" i="15"/>
  <c r="E28" i="15"/>
  <c r="D29" i="15"/>
  <c r="E29" i="15"/>
  <c r="D30" i="15"/>
  <c r="E30" i="15"/>
  <c r="D31" i="15"/>
  <c r="E31" i="15"/>
  <c r="D32" i="15"/>
  <c r="E32" i="15"/>
  <c r="D33" i="15"/>
  <c r="E33" i="15"/>
  <c r="D34" i="15"/>
  <c r="E34" i="15"/>
  <c r="D35" i="15"/>
  <c r="E35" i="15"/>
  <c r="D36" i="15"/>
  <c r="E36" i="15"/>
  <c r="D37" i="15"/>
  <c r="E37" i="15"/>
  <c r="D38" i="15"/>
  <c r="E38" i="15"/>
  <c r="D39" i="15"/>
  <c r="E39" i="15"/>
  <c r="D40" i="15"/>
  <c r="E40" i="15"/>
  <c r="D41" i="15"/>
  <c r="E41" i="15"/>
  <c r="D42" i="15"/>
  <c r="E42" i="15"/>
  <c r="D43" i="15"/>
  <c r="E43" i="15"/>
  <c r="D44" i="15"/>
  <c r="E44" i="15"/>
  <c r="D45" i="15"/>
  <c r="E45" i="15"/>
  <c r="D46" i="15"/>
  <c r="E46" i="15"/>
  <c r="D47" i="15"/>
  <c r="E47" i="15"/>
  <c r="D48" i="15"/>
  <c r="E48" i="15"/>
  <c r="D49" i="15"/>
  <c r="E49" i="15"/>
  <c r="D50" i="15"/>
  <c r="E50" i="15"/>
  <c r="D51" i="15"/>
  <c r="E51" i="15"/>
  <c r="D52" i="15"/>
  <c r="E52" i="15"/>
  <c r="D53" i="15"/>
  <c r="E53" i="15"/>
  <c r="D54" i="15"/>
  <c r="E54" i="15"/>
  <c r="D55" i="15"/>
  <c r="E55" i="15"/>
  <c r="D56" i="15"/>
  <c r="E56" i="15"/>
  <c r="D57" i="15"/>
  <c r="E57" i="15"/>
  <c r="D58" i="15"/>
  <c r="E58" i="15"/>
  <c r="D59" i="15"/>
  <c r="E59" i="15"/>
  <c r="D60" i="15"/>
  <c r="E60" i="15"/>
  <c r="D61" i="15"/>
  <c r="E61" i="15"/>
  <c r="D62" i="15"/>
  <c r="E62" i="15"/>
  <c r="D63" i="15"/>
  <c r="E63" i="15"/>
  <c r="D64" i="15"/>
  <c r="E64" i="15"/>
  <c r="D65" i="15"/>
  <c r="E65" i="15"/>
  <c r="D66" i="15"/>
  <c r="E66" i="15"/>
  <c r="D67" i="15"/>
  <c r="E67" i="15"/>
  <c r="D68" i="15"/>
  <c r="E68" i="15"/>
  <c r="D69" i="15"/>
  <c r="E69" i="15"/>
  <c r="D70" i="15"/>
  <c r="E70" i="15"/>
  <c r="D71" i="15"/>
  <c r="E71" i="15"/>
  <c r="D72" i="15"/>
  <c r="E72" i="15"/>
  <c r="D73" i="15"/>
  <c r="E73" i="15"/>
  <c r="D74" i="15"/>
  <c r="E74" i="15"/>
  <c r="D75" i="15"/>
  <c r="E75" i="15"/>
  <c r="D76" i="15"/>
  <c r="E76" i="15"/>
  <c r="D77" i="15"/>
  <c r="E77" i="15"/>
  <c r="D78" i="15"/>
  <c r="E78" i="15"/>
  <c r="D79" i="15"/>
  <c r="E79" i="15"/>
  <c r="D80" i="15"/>
  <c r="E80" i="15"/>
  <c r="D81" i="15"/>
  <c r="E81" i="15"/>
  <c r="D82" i="15"/>
  <c r="E82" i="15"/>
  <c r="D83" i="15"/>
  <c r="E83" i="15"/>
  <c r="D84" i="15"/>
  <c r="E84" i="15"/>
  <c r="D85" i="15"/>
  <c r="E85" i="15"/>
  <c r="D86" i="15"/>
  <c r="E86" i="15"/>
  <c r="D87" i="15"/>
  <c r="E87" i="15"/>
  <c r="D88" i="15"/>
  <c r="E88" i="15"/>
  <c r="D89" i="15"/>
  <c r="E89" i="15"/>
  <c r="D90" i="15"/>
  <c r="E90" i="15"/>
  <c r="D91" i="15"/>
  <c r="E91" i="15"/>
  <c r="D92" i="15"/>
  <c r="E92" i="15"/>
  <c r="D93" i="15"/>
  <c r="E93" i="15"/>
  <c r="D94" i="15"/>
  <c r="E94" i="15"/>
  <c r="D95" i="15"/>
  <c r="E95" i="15"/>
  <c r="D96" i="15"/>
  <c r="E96" i="15"/>
  <c r="D97" i="15"/>
  <c r="E97" i="15"/>
  <c r="D98" i="15"/>
  <c r="E98" i="15"/>
  <c r="D99" i="15"/>
  <c r="E99" i="15"/>
  <c r="D100" i="15"/>
  <c r="E100" i="15"/>
  <c r="D101" i="15"/>
  <c r="E101" i="15"/>
  <c r="D102" i="15"/>
  <c r="E102" i="15"/>
  <c r="D103" i="15"/>
  <c r="E103" i="15"/>
  <c r="D104" i="15"/>
  <c r="E104" i="15"/>
  <c r="D105" i="15"/>
  <c r="E105" i="15"/>
  <c r="D106" i="15"/>
  <c r="E106" i="15"/>
  <c r="D107" i="15"/>
  <c r="E107" i="15"/>
  <c r="D108" i="15"/>
  <c r="E108" i="15"/>
  <c r="D109" i="15"/>
  <c r="E109" i="15"/>
  <c r="D110" i="15"/>
  <c r="E110" i="15"/>
  <c r="D111" i="15"/>
  <c r="E111" i="15"/>
  <c r="D112" i="15"/>
  <c r="E112" i="15"/>
  <c r="D113" i="15"/>
  <c r="E113" i="15"/>
  <c r="D114" i="15"/>
  <c r="E114" i="15"/>
  <c r="D115" i="15"/>
  <c r="E115" i="15"/>
  <c r="D116" i="15"/>
  <c r="E116" i="15"/>
  <c r="D117" i="15"/>
  <c r="E117" i="15"/>
  <c r="D118" i="15"/>
  <c r="E118" i="15"/>
  <c r="D119" i="15"/>
  <c r="E119" i="15"/>
  <c r="D120" i="15"/>
  <c r="E120" i="15"/>
  <c r="D121" i="15"/>
  <c r="E121" i="15"/>
  <c r="D122" i="15"/>
  <c r="E122" i="15"/>
  <c r="D123" i="15"/>
  <c r="E123" i="15"/>
  <c r="D124" i="15"/>
  <c r="E124" i="15"/>
  <c r="D125" i="15"/>
  <c r="E125" i="15"/>
  <c r="D126" i="15"/>
  <c r="E126" i="15"/>
  <c r="D127" i="15"/>
  <c r="E127" i="15"/>
  <c r="D128" i="15"/>
  <c r="E128" i="15"/>
  <c r="D129" i="15"/>
  <c r="E129" i="15"/>
  <c r="D130" i="15"/>
  <c r="E130" i="15"/>
  <c r="D131" i="15"/>
  <c r="E131" i="15"/>
  <c r="D132" i="15"/>
  <c r="E132" i="15"/>
  <c r="D133" i="15"/>
  <c r="E133" i="15"/>
  <c r="D134" i="15"/>
  <c r="E134" i="15"/>
  <c r="D135" i="15"/>
  <c r="E135" i="15"/>
  <c r="E11" i="15"/>
  <c r="D11" i="15"/>
  <c r="D3" i="15"/>
  <c r="E3" i="15"/>
  <c r="D4" i="15"/>
  <c r="E4" i="15"/>
  <c r="D5" i="15"/>
  <c r="E5" i="15"/>
  <c r="D6" i="15"/>
  <c r="E6" i="15"/>
  <c r="D7" i="15"/>
  <c r="E7" i="15"/>
  <c r="E2" i="15"/>
  <c r="D2" i="15"/>
  <c r="B19" i="1" a="1"/>
  <c r="B19" i="1" s="1"/>
  <c r="J6" i="17" l="1"/>
  <c r="J4" i="17"/>
  <c r="N15" i="15"/>
  <c r="J3" i="17"/>
  <c r="I9" i="17"/>
  <c r="J5" i="17"/>
  <c r="N16" i="15"/>
  <c r="J2" i="17"/>
  <c r="I2" i="15"/>
  <c r="I3" i="15"/>
  <c r="C31" i="14"/>
  <c r="C30" i="14"/>
  <c r="D18" i="14"/>
  <c r="E18" i="14"/>
  <c r="D19" i="14"/>
  <c r="E19" i="14"/>
  <c r="D20" i="14"/>
  <c r="E20" i="14"/>
  <c r="D21" i="14"/>
  <c r="E21" i="14"/>
  <c r="D22" i="14"/>
  <c r="E22" i="14"/>
  <c r="D23" i="14"/>
  <c r="E23" i="14"/>
  <c r="D24" i="14"/>
  <c r="E24" i="14"/>
  <c r="E17" i="14"/>
  <c r="D17" i="14"/>
  <c r="D6" i="14"/>
  <c r="E2" i="14"/>
  <c r="E3" i="14"/>
  <c r="F3" i="14" s="1"/>
  <c r="E4" i="14"/>
  <c r="F4" i="14" s="1"/>
  <c r="D45" i="19"/>
  <c r="D39" i="19"/>
  <c r="D33" i="19"/>
  <c r="D27" i="19"/>
  <c r="E27" i="19" s="1"/>
  <c r="D21" i="19"/>
  <c r="E21" i="19" s="1"/>
  <c r="D15" i="19"/>
  <c r="C9" i="19"/>
  <c r="B15" i="1" a="1"/>
  <c r="B15" i="1" s="1"/>
  <c r="D24" i="1" s="1"/>
  <c r="B18" i="1" a="1"/>
  <c r="B18" i="1" s="1"/>
  <c r="B17" i="1" a="1"/>
  <c r="B17" i="1" s="1"/>
  <c r="B16" i="1" a="1"/>
  <c r="B16" i="1" s="1"/>
  <c r="A16" i="1"/>
  <c r="A17" i="1"/>
  <c r="A18" i="1"/>
  <c r="A19" i="1"/>
  <c r="A15" i="1"/>
  <c r="I11" i="17" l="1"/>
  <c r="I12" i="17" s="1"/>
  <c r="I10" i="17"/>
  <c r="J3" i="15"/>
  <c r="J2" i="15"/>
  <c r="C19" i="1"/>
  <c r="D30" i="14"/>
  <c r="D31" i="14" s="1"/>
  <c r="E31" i="14" s="1"/>
  <c r="H18" i="14"/>
  <c r="H20" i="14"/>
  <c r="H19" i="14"/>
  <c r="E6" i="14"/>
  <c r="F2" i="14"/>
  <c r="E15" i="19"/>
  <c r="D38" i="19"/>
  <c r="E38" i="19" s="1"/>
  <c r="E39" i="19"/>
  <c r="D14" i="19"/>
  <c r="E14" i="19" s="1"/>
  <c r="D20" i="19"/>
  <c r="E20" i="19" s="1"/>
  <c r="F21" i="19" s="1"/>
  <c r="D32" i="19"/>
  <c r="E32" i="19" s="1"/>
  <c r="D44" i="19"/>
  <c r="E44" i="19" s="1"/>
  <c r="D26" i="19"/>
  <c r="E26" i="19" s="1"/>
  <c r="F27" i="19" s="1"/>
  <c r="E45" i="19"/>
  <c r="C15" i="1"/>
  <c r="F20" i="14" l="1" a="1"/>
  <c r="F20" i="14" s="1"/>
  <c r="F18" i="14" a="1"/>
  <c r="F18" i="14" s="1"/>
  <c r="F24" i="14" a="1"/>
  <c r="F24" i="14" s="1"/>
  <c r="F21" i="14" a="1"/>
  <c r="F21" i="14" s="1"/>
  <c r="F23" i="14" a="1"/>
  <c r="F23" i="14" s="1"/>
  <c r="F22" i="14" a="1"/>
  <c r="F22" i="14" s="1"/>
  <c r="F19" i="14" a="1"/>
  <c r="F19" i="14" s="1"/>
  <c r="F39" i="19"/>
  <c r="F14" i="19"/>
  <c r="F45" i="19"/>
  <c r="F15" i="19"/>
  <c r="F38" i="19"/>
  <c r="F20" i="19"/>
  <c r="F26" i="19"/>
  <c r="F44" i="19"/>
  <c r="E33" i="19"/>
  <c r="F33" i="19" s="1"/>
  <c r="F26" i="14" l="1"/>
  <c r="F32" i="19"/>
  <c r="F35" i="19" s="1"/>
  <c r="F41" i="19"/>
  <c r="F47" i="19"/>
  <c r="F29" i="19"/>
  <c r="F23" i="19"/>
  <c r="F17" i="19"/>
  <c r="C16" i="1" l="1"/>
  <c r="D16" i="1" s="1"/>
  <c r="C18" i="1"/>
  <c r="D18" i="1" s="1"/>
  <c r="C17" i="1"/>
  <c r="D17" i="1" s="1"/>
  <c r="D19" i="1"/>
  <c r="B24" i="1" l="1"/>
  <c r="B25"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288B69-C5F9-45CA-A208-50D811B82E15}" name="Query - All Measures" description="Connection to the 'All Measures' query in the workbook." type="100" refreshedVersion="8" minRefreshableVersion="5">
    <extLst>
      <ext xmlns:x15="http://schemas.microsoft.com/office/spreadsheetml/2010/11/main" uri="{DE250136-89BD-433C-8126-D09CA5730AF9}">
        <x15:connection id="df40eeff-5260-4f05-96f4-7a1ce756d97c">
          <x15:oledbPr connection="Provider=Microsoft.Mashup.OleDb.1;Data Source=$Workbook$;Location=&quot;All Measures&quot;;Extended Properties=&quot;&quot;">
            <x15:dbTables>
              <x15:dbTable name="All Measures"/>
            </x15:dbTables>
          </x15:oledbPr>
        </x15:connection>
      </ext>
    </extLst>
  </connection>
  <connection id="2" xr16:uid="{9A94B802-2660-4350-B119-37E1066938C1}" name="Query - DimCustomer" description="Connection to the 'DimCustomer' query in the workbook." type="100" refreshedVersion="8" minRefreshableVersion="5">
    <extLst>
      <ext xmlns:x15="http://schemas.microsoft.com/office/spreadsheetml/2010/11/main" uri="{DE250136-89BD-433C-8126-D09CA5730AF9}">
        <x15:connection id="1d577d95-a32a-408d-9aa6-ff154b3f49e3"/>
      </ext>
    </extLst>
  </connection>
  <connection id="3" xr16:uid="{B861DB77-7BA1-41D7-8233-AA8430585BEE}" name="Query - DimDate" description="Connection to the 'DimDate' query in the workbook." type="100" refreshedVersion="8" minRefreshableVersion="5">
    <extLst>
      <ext xmlns:x15="http://schemas.microsoft.com/office/spreadsheetml/2010/11/main" uri="{DE250136-89BD-433C-8126-D09CA5730AF9}">
        <x15:connection id="e22efe0e-4dca-4280-9fb5-4a577e1edeaf">
          <x15:oledbPr connection="Provider=Microsoft.Mashup.OleDb.1;Data Source=$Workbook$;Location=DimDate;Extended Properties=&quot;&quot;">
            <x15:dbTables>
              <x15:dbTable name="DimDate"/>
            </x15:dbTables>
          </x15:oledbPr>
        </x15:connection>
      </ext>
    </extLst>
  </connection>
  <connection id="4" xr16:uid="{32A50ABA-A9CA-487D-A0F1-D9C87C757BED}" name="Query - DimGeography" description="Connection to the 'DimGeography' query in the workbook." type="100" refreshedVersion="8" minRefreshableVersion="5">
    <extLst>
      <ext xmlns:x15="http://schemas.microsoft.com/office/spreadsheetml/2010/11/main" uri="{DE250136-89BD-433C-8126-D09CA5730AF9}">
        <x15:connection id="20c70006-e34b-4d13-936e-345d31a01ed0">
          <x15:oledbPr connection="Provider=Microsoft.Mashup.OleDb.1;Data Source=$Workbook$;Location=DimGeography;Extended Properties=&quot;&quot;">
            <x15:dbTables>
              <x15:dbTable name="DimGeography"/>
            </x15:dbTables>
          </x15:oledbPr>
        </x15:connection>
      </ext>
    </extLst>
  </connection>
  <connection id="5" xr16:uid="{6717FB77-CD50-4760-B574-F4273CF1D8CB}" name="Query - DimProduct" description="Connection to the 'DimProduct' query in the workbook." type="100" refreshedVersion="8" minRefreshableVersion="5">
    <extLst>
      <ext xmlns:x15="http://schemas.microsoft.com/office/spreadsheetml/2010/11/main" uri="{DE250136-89BD-433C-8126-D09CA5730AF9}">
        <x15:connection id="d244563b-0429-44df-aead-0c7c79ab2a9a">
          <x15:oledbPr connection="Provider=Microsoft.Mashup.OleDb.1;Data Source=$Workbook$;Location=DimProduct;Extended Properties=&quot;&quot;">
            <x15:dbTables>
              <x15:dbTable name="DimProduct"/>
            </x15:dbTables>
          </x15:oledbPr>
        </x15:connection>
      </ext>
    </extLst>
  </connection>
  <connection id="6" xr16:uid="{C4E850EF-55A7-4503-AE6E-19FD0424293E}" name="Query - DimSalesTerritory" description="Connection to the 'DimSalesTerritory' query in the workbook." type="100" refreshedVersion="8" minRefreshableVersion="5">
    <extLst>
      <ext xmlns:x15="http://schemas.microsoft.com/office/spreadsheetml/2010/11/main" uri="{DE250136-89BD-433C-8126-D09CA5730AF9}">
        <x15:connection id="424751e2-5d81-4644-b6a5-235f196804ed">
          <x15:oledbPr connection="Provider=Microsoft.Mashup.OleDb.1;Data Source=$Workbook$;Location=DimSalesTerritory;Extended Properties=&quot;&quot;">
            <x15:dbTables>
              <x15:dbTable name="DimSalesTerritory"/>
            </x15:dbTables>
          </x15:oledbPr>
        </x15:connection>
      </ext>
    </extLst>
  </connection>
  <connection id="7" xr16:uid="{7A313BB4-F2BE-48C2-B140-32D7DA3B1CA5}" name="Query - FactInternetSales" description="Connection to the 'FactInternetSales' query in the workbook." type="100" refreshedVersion="8" minRefreshableVersion="5">
    <extLst>
      <ext xmlns:x15="http://schemas.microsoft.com/office/spreadsheetml/2010/11/main" uri="{DE250136-89BD-433C-8126-D09CA5730AF9}">
        <x15:connection id="c0194ec1-03eb-4947-bf79-1ba668b43cfc">
          <x15:oledbPr connection="Provider=Microsoft.Mashup.OleDb.1;Data Source=$Workbook$;Location=FactInternetSales;Extended Properties=&quot;&quot;">
            <x15:dbTables>
              <x15:dbTable name="FactInternetSales"/>
            </x15:dbTables>
          </x15:oledbPr>
        </x15:connection>
      </ext>
    </extLst>
  </connection>
  <connection id="8" xr16:uid="{9697CD16-DC20-4BC3-AD59-AD7C827D8EC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<sst xmlns="http://schemas.openxmlformats.org/spreadsheetml/2006/main" count="670" uniqueCount="611">
  <si>
    <t>#Transaction</t>
  </si>
  <si>
    <t>All Products</t>
  </si>
  <si>
    <t xml:space="preserve"> Total Revenue</t>
  </si>
  <si>
    <t xml:space="preserve"> Total Profit</t>
  </si>
  <si>
    <t>% Profit Margin</t>
  </si>
  <si>
    <t>Option Buttions</t>
  </si>
  <si>
    <t>Year</t>
  </si>
  <si>
    <t>Above Average</t>
  </si>
  <si>
    <t xml:space="preserve"> Total Cost of goods sold</t>
  </si>
  <si>
    <t>Total Sold Products</t>
  </si>
  <si>
    <t>Total Unsold Products</t>
  </si>
  <si>
    <t xml:space="preserve"> Total OrderQuantity</t>
  </si>
  <si>
    <t>Total</t>
  </si>
  <si>
    <t>Percentage</t>
  </si>
  <si>
    <t>#These particular two yeast 2017&amp;2018 contributed 67.1% to our overall profit</t>
  </si>
  <si>
    <t>Check Selected Years</t>
  </si>
  <si>
    <t>Total Profit</t>
  </si>
  <si>
    <t>Selected Year</t>
  </si>
  <si>
    <t>Previous Year</t>
  </si>
  <si>
    <t>Profit</t>
  </si>
  <si>
    <t>YoY Change</t>
  </si>
  <si>
    <t>Total Revenue</t>
  </si>
  <si>
    <t>Revenue</t>
  </si>
  <si>
    <t>Total COGS</t>
  </si>
  <si>
    <t>COGS</t>
  </si>
  <si>
    <t>Total Orders</t>
  </si>
  <si>
    <t>Orders</t>
  </si>
  <si>
    <t>%Profit Margin</t>
  </si>
  <si>
    <t>Total #Transactions</t>
  </si>
  <si>
    <t>#Transactions</t>
  </si>
  <si>
    <t>Aug</t>
  </si>
  <si>
    <t>Dec</t>
  </si>
  <si>
    <t>Jul</t>
  </si>
  <si>
    <t>Nov</t>
  </si>
  <si>
    <t>Oct</t>
  </si>
  <si>
    <t>Sep</t>
  </si>
  <si>
    <t>#These top 3 months contributed to the overall total profit</t>
  </si>
  <si>
    <t>Fri</t>
  </si>
  <si>
    <t>Mon</t>
  </si>
  <si>
    <t>Sat</t>
  </si>
  <si>
    <t>Sun</t>
  </si>
  <si>
    <t>Thu</t>
  </si>
  <si>
    <t>Tue</t>
  </si>
  <si>
    <t>Wed</t>
  </si>
  <si>
    <t>Month Name</t>
  </si>
  <si>
    <t>Day Name</t>
  </si>
  <si>
    <t>Highlight</t>
  </si>
  <si>
    <t>Highlight the TOP3 Monthes (Index/Match)</t>
  </si>
  <si>
    <t>Highlight the TOP3 Days (IFS/IFERROR)</t>
  </si>
  <si>
    <t>#These top 3 weekdays contributed to the overall total profit</t>
  </si>
  <si>
    <t>WeekTyes</t>
  </si>
  <si>
    <t>Weekday</t>
  </si>
  <si>
    <t>Weekend</t>
  </si>
  <si>
    <t>%</t>
  </si>
  <si>
    <t>Hightlight the Top one</t>
  </si>
  <si>
    <t>Quarter</t>
  </si>
  <si>
    <t>Q1</t>
  </si>
  <si>
    <t>Q2</t>
  </si>
  <si>
    <t>Q3</t>
  </si>
  <si>
    <t>Q4</t>
  </si>
  <si>
    <t>Sum of Total Profit</t>
  </si>
  <si>
    <t>#Caption</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</si>
  <si>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</si>
  <si>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</si>
  <si>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</si>
  <si>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</si>
  <si>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</si>
  <si>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</si>
  <si>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</si>
  <si>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</si>
  <si>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</si>
  <si>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</si>
  <si>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</si>
  <si>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</si>
  <si>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</si>
  <si>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</si>
  <si>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</si>
  <si>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</si>
  <si>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</si>
  <si>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</si>
  <si>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</si>
  <si>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</si>
  <si>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</si>
  <si>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</si>
  <si>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</si>
  <si>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</si>
  <si>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</si>
  <si>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</si>
  <si>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</si>
  <si>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</si>
  <si>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</si>
  <si>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</si>
  <si>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</si>
  <si>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</si>
  <si>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</si>
  <si>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</si>
  <si>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</si>
  <si>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</si>
  <si>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</si>
  <si>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</si>
  <si>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</si>
  <si>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</si>
  <si>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</si>
  <si>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</si>
  <si>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</si>
  <si>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</si>
  <si>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</si>
  <si>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</si>
  <si>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</si>
  <si>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</si>
  <si>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</si>
  <si>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</si>
  <si>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</si>
  <si>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</si>
  <si>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</si>
  <si>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</si>
  <si>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</si>
  <si>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</si>
  <si>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</si>
  <si>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</si>
  <si>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</si>
  <si>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</si>
  <si>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</si>
  <si>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</si>
  <si>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</si>
  <si>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</si>
  <si>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</si>
  <si>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</si>
  <si>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</si>
  <si>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</si>
  <si>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</si>
  <si>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</si>
  <si>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</si>
  <si>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</si>
  <si>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</si>
  <si>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</si>
  <si>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</si>
  <si>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</si>
  <si>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</si>
  <si>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</si>
  <si>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</si>
  <si>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</si>
  <si>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</si>
  <si>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</si>
  <si>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</si>
  <si>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</si>
  <si>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</si>
  <si>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</si>
  <si>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</si>
  <si>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</si>
  <si>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</si>
  <si>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</si>
  <si>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</si>
  <si>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</si>
  <si>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</si>
  <si>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</si>
  <si>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</si>
  <si>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</si>
  <si>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</si>
  <si>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</si>
  <si>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</si>
  <si>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</si>
  <si>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</si>
  <si>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</si>
  <si>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</si>
  <si>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</si>
  <si>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</si>
  <si>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</si>
  <si>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</si>
  <si>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</si>
  <si>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</si>
  <si>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</si>
  <si>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</si>
  <si>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</si>
  <si>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</si>
  <si>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</si>
  <si>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</si>
  <si>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</si>
  <si>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Touring-3000 Blue, 54</t>
  </si>
  <si>
    <t>Mountain-500 Silver, 44</t>
  </si>
  <si>
    <t>Road-150 Red, 62</t>
  </si>
  <si>
    <t>Road-150 Red, 48</t>
  </si>
  <si>
    <t>Road-150 Red, 52</t>
  </si>
  <si>
    <t>Road-150 Red, 56</t>
  </si>
  <si>
    <t>Road-150 Red, 44</t>
  </si>
  <si>
    <t>Mountain-100 Black, 44</t>
  </si>
  <si>
    <t>Mountain-100 Black, 48</t>
  </si>
  <si>
    <t>Mountain-100 Silver, 38</t>
  </si>
  <si>
    <t>Mountain-100 Black, 38</t>
  </si>
  <si>
    <t>Mountain-100 Silver, 44</t>
  </si>
  <si>
    <t>Mountain-100 Silver, 42</t>
  </si>
  <si>
    <t>Mountain-100 Black, 42</t>
  </si>
  <si>
    <t>Mountain-100 Silver, 48</t>
  </si>
  <si>
    <t>TOP 5 Products</t>
  </si>
  <si>
    <t>Others</t>
  </si>
  <si>
    <t>Top 5</t>
  </si>
  <si>
    <t xml:space="preserve"> </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</si>
  <si>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</si>
  <si>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</si>
  <si>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</si>
  <si>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</si>
  <si>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</si>
  <si>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</si>
  <si>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</si>
  <si>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</si>
  <si>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</si>
  <si>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</si>
  <si>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</si>
  <si>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</si>
  <si>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</si>
  <si>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</si>
  <si>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</si>
  <si>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</si>
  <si>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</si>
  <si>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</si>
  <si>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</si>
  <si>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</si>
  <si>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</si>
  <si>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</si>
  <si>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</si>
  <si>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</si>
  <si>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</si>
  <si>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</si>
  <si>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</si>
  <si>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</si>
  <si>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</si>
  <si>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</si>
  <si>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</si>
  <si>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</si>
  <si>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</si>
  <si>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</si>
  <si>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</si>
  <si>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</si>
  <si>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</si>
  <si>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</si>
  <si>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</si>
  <si>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</si>
  <si>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</si>
  <si>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</si>
  <si>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</si>
  <si>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</si>
  <si>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</si>
  <si>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</si>
  <si>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</si>
  <si>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</si>
  <si>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</si>
  <si>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</si>
  <si>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</si>
  <si>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</si>
  <si>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</si>
  <si>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</si>
  <si>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</si>
  <si>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</si>
  <si>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</si>
  <si>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</si>
  <si>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</si>
  <si>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</si>
  <si>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</si>
  <si>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</si>
  <si>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</si>
  <si>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</si>
  <si>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</si>
  <si>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</si>
  <si>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</si>
  <si>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</si>
  <si>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</si>
  <si>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</si>
  <si>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</si>
  <si>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</si>
  <si>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</si>
  <si>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</si>
  <si>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</si>
  <si>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</si>
  <si>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</si>
  <si>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</si>
  <si>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</si>
  <si>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</si>
  <si>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</si>
  <si>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</si>
  <si>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</si>
  <si>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</si>
  <si>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</si>
  <si>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</si>
  <si>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</si>
  <si>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</si>
  <si>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</si>
  <si>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</si>
  <si>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</si>
  <si>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</si>
  <si>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</si>
  <si>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</si>
  <si>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</si>
  <si>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</si>
  <si>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</si>
  <si>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</si>
  <si>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</si>
  <si>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</si>
  <si>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</si>
  <si>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</si>
  <si>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</si>
  <si>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</si>
  <si>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</si>
  <si>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</si>
  <si>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</si>
  <si>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</si>
  <si>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</si>
  <si>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</si>
  <si>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</si>
  <si>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</si>
  <si>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</si>
  <si>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</si>
  <si>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</si>
  <si>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</si>
  <si>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</si>
  <si>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</si>
  <si>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</si>
  <si>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</si>
  <si>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</si>
  <si>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</si>
  <si>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</si>
  <si>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</si>
  <si>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</si>
  <si>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</si>
  <si>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</si>
  <si>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</si>
  <si>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</si>
  <si>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</si>
  <si>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</si>
  <si>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</si>
  <si>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</si>
  <si>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</si>
  <si>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</si>
  <si>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</si>
  <si>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</si>
  <si>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</si>
  <si>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</si>
  <si>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</si>
  <si>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</si>
  <si>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</si>
  <si>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</si>
  <si>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</si>
  <si>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</si>
  <si>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</si>
  <si>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</si>
  <si>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</si>
  <si>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</si>
  <si>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</si>
  <si>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</si>
  <si>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</si>
  <si>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</si>
  <si>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</si>
  <si>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</si>
  <si>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</si>
  <si>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</si>
  <si>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</si>
  <si>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</si>
  <si>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</si>
  <si>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</si>
  <si>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</si>
  <si>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</si>
  <si>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</si>
  <si>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</si>
  <si>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</si>
  <si>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</si>
  <si>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</si>
  <si>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</si>
  <si>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</si>
  <si>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</si>
  <si>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</si>
  <si>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</si>
  <si>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</si>
  <si>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</si>
  <si>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</si>
  <si>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</si>
  <si>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</si>
  <si>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</si>
  <si>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</si>
  <si>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</si>
  <si>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</si>
  <si>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</si>
  <si>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</si>
  <si>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</si>
  <si>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</si>
  <si>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</si>
  <si>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</si>
  <si>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</si>
  <si>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</si>
  <si>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</si>
  <si>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</si>
  <si>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</si>
  <si>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</si>
  <si>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</si>
  <si>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</si>
  <si>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</si>
  <si>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</si>
  <si>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</si>
  <si>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</si>
  <si>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</si>
  <si>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</si>
  <si>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</si>
  <si>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</si>
  <si>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</si>
  <si>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</si>
  <si>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</si>
  <si>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</si>
  <si>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</si>
  <si>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</si>
  <si>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</si>
  <si>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</si>
  <si>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</si>
  <si>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</si>
  <si>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</si>
  <si>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</si>
  <si>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</si>
  <si>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</si>
  <si>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</si>
  <si>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</si>
  <si>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</si>
  <si>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</si>
  <si>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</si>
  <si>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</si>
  <si>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</si>
  <si>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</si>
  <si>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</si>
  <si>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</si>
  <si>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</si>
  <si>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</si>
  <si>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</si>
  <si>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</si>
  <si>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</si>
  <si>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</si>
  <si>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</si>
  <si>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</si>
  <si>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</si>
  <si>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</si>
  <si>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</si>
  <si>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</si>
  <si>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</si>
  <si>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</si>
  <si>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</si>
  <si>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</si>
  <si>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</si>
  <si>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</si>
  <si>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</si>
  <si>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</si>
  <si>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</si>
  <si>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</si>
  <si>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</si>
  <si>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</si>
  <si>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</si>
  <si>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</si>
  <si>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</si>
  <si>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</si>
  <si>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</si>
  <si>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</si>
  <si>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</si>
  <si>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</si>
  <si>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</si>
  <si>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</si>
  <si>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</si>
  <si>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</si>
  <si>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</si>
  <si>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</si>
  <si>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</si>
  <si>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</si>
  <si>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</si>
  <si>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</si>
  <si>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</si>
  <si>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</si>
  <si>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</si>
  <si>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</si>
  <si>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</si>
  <si>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</si>
  <si>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</si>
  <si>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</si>
  <si>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</si>
  <si>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</si>
  <si>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</si>
  <si>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</si>
  <si>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</si>
  <si>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</si>
  <si>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</si>
  <si>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</si>
  <si>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</si>
  <si>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</si>
  <si>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</si>
  <si>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</si>
  <si>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</si>
  <si>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</si>
  <si>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</si>
  <si>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</si>
  <si>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</si>
  <si>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</si>
  <si>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</si>
  <si>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</si>
  <si>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</si>
  <si>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</si>
  <si>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</si>
  <si>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</si>
  <si>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</si>
  <si>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</si>
  <si>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</si>
  <si>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</si>
  <si>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</si>
  <si>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</si>
  <si>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</si>
  <si>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</si>
  <si>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</si>
  <si>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</si>
  <si>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</si>
  <si>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</si>
  <si>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</si>
  <si>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</si>
  <si>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</si>
  <si>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</si>
  <si>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</si>
  <si>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</si>
  <si>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</si>
  <si>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</si>
  <si>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</si>
  <si>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</si>
  <si>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</si>
  <si>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</si>
  <si>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</si>
  <si>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</si>
  <si>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</si>
  <si>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</si>
  <si>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</si>
  <si>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</si>
  <si>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</si>
  <si>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</si>
  <si>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</si>
  <si>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</si>
  <si>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</si>
  <si>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</si>
  <si>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</si>
  <si>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</si>
  <si>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</si>
  <si>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</si>
  <si>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</si>
  <si>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</si>
  <si>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</si>
  <si>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</si>
  <si>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</si>
  <si>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</si>
  <si>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</si>
  <si>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</si>
  <si>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</si>
  <si>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</si>
  <si>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</si>
  <si>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</si>
  <si>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</si>
  <si>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</si>
  <si>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</si>
  <si>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</si>
  <si>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</si>
  <si>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</si>
  <si>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</si>
  <si>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</si>
  <si>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</si>
  <si>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</si>
  <si>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</si>
  <si>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</si>
  <si>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</si>
  <si>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</si>
  <si>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</si>
  <si>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</si>
  <si>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</si>
  <si>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</si>
  <si>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</si>
  <si>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</si>
  <si>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</si>
  <si>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Duplicate</t>
  </si>
  <si>
    <t>Price Quartile Q3</t>
  </si>
  <si>
    <t>Product Price Types</t>
  </si>
  <si>
    <t>Penetration Pricing</t>
  </si>
  <si>
    <t>Premium Pricing</t>
  </si>
  <si>
    <t>Max Values</t>
  </si>
  <si>
    <t>Circle Position</t>
  </si>
  <si>
    <t># Customers</t>
  </si>
  <si>
    <t>Average Customer Age</t>
  </si>
  <si>
    <t>Gender</t>
  </si>
  <si>
    <t>F</t>
  </si>
  <si>
    <t>M</t>
  </si>
  <si>
    <t>Gender Percentage</t>
  </si>
  <si>
    <t xml:space="preserve">Total Percentage </t>
  </si>
  <si>
    <t>Age_Group</t>
  </si>
  <si>
    <t>61 Plus</t>
  </si>
  <si>
    <t>Hightlight</t>
  </si>
  <si>
    <t>18-30</t>
  </si>
  <si>
    <t>31-40</t>
  </si>
  <si>
    <t>41-50</t>
  </si>
  <si>
    <t>51-60</t>
  </si>
  <si>
    <t>MAX Value</t>
  </si>
  <si>
    <t>Percentage Contribution</t>
  </si>
  <si>
    <t>Caption</t>
  </si>
  <si>
    <t>Country</t>
  </si>
  <si>
    <t>Australia</t>
  </si>
  <si>
    <t>Canada</t>
  </si>
  <si>
    <t>France</t>
  </si>
  <si>
    <t>Germany</t>
  </si>
  <si>
    <t>United Kingdom</t>
  </si>
  <si>
    <t>United States</t>
  </si>
  <si>
    <t>Latitude</t>
  </si>
  <si>
    <t>Longtitude</t>
  </si>
  <si>
    <t>Jan</t>
  </si>
  <si>
    <t>Feb</t>
  </si>
  <si>
    <t>Mar</t>
  </si>
  <si>
    <t>Apr</t>
  </si>
  <si>
    <t>May</t>
  </si>
  <si>
    <t>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</si>
</sst>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
    <numFmt numFmtId="165" formatCode="[&lt;999999]0.00,&quot;K&quot;;[&lt;999999999]0.00,,&quot;M&quot;;0.00,&quot;B&quot;"/>
    <numFmt numFmtId="166" formatCode="[&lt;999999]&quot;$&quot;0.00,&quot;K&quot;;[&lt;999999999]&quot;$&quot;0.00,,&quot;M&quot;;&quot;$&quot;0.00,&quot;B&quot;"/>
    <numFmt numFmtId="167" formatCode="0.0%"/>
    <numFmt numFmtId="168" formatCode="\+0.00%;\-0.00%;0.00%"/>
  </numFmts>
  <fonts count="7" x14ac:knownFonts="1">
    <font>
      <sz val="12"/>
      <color theme="1"/>
      <name val="Calibri"/>
      <family val="2"/>
      <scheme val="minor"/>
    </font>
    <font>
      <b/>
      <sz val="12"/>
      <color theme="1"/>
      <name val="Calibri"/>
      <family val="2"/>
      <scheme val="minor"/>
    </font>
    <font>
      <sz val="12"/>
      <color theme="1"/>
      <name val="Calibri"/>
      <family val="2"/>
      <scheme val="minor"/>
    </font>
    <font>
      <b/>
      <sz val="12"/>
      <color theme="0"/>
      <name val="Calibri"/>
      <family val="2"/>
      <scheme val="minor"/>
    </font>
    <font>
      <sz val="12"/>
      <color theme="0"/>
      <name val="Calibri"/>
      <family val="2"/>
      <scheme val="minor"/>
    </font>
    <font>
      <sz val="12"/>
      <color theme="0" tint="-0.14999847407452621"/>
      <name val="Calibri"/>
      <family val="2"/>
      <scheme val="minor"/>
    </font>
    <font>
      <sz val="8"/>
      <color rgb="FF000000"/>
      <name val="Segoe UI"/>
      <charset val="1"/>
    </font>
  </fonts>
  <fills count="11">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rgb="FF00B050"/>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1" tint="0.249977111117893"/>
        <bgColor indexed="64"/>
      </patternFill>
    </fill>
    <fill>
      <patternFill patternType="solid">
        <fgColor theme="1"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5">
    <xf numFmtId="0" fontId="0" fillId="0" borderId="0" xfId="0"/>
    <xf numFmtId="3" fontId="0" fillId="0" borderId="0" xfId="0" applyNumberFormat="1"/>
    <xf numFmtId="164" fontId="0" fillId="0" borderId="0" xfId="0" applyNumberFormat="1"/>
    <xf numFmtId="165" fontId="0" fillId="0" borderId="0" xfId="0" applyNumberFormat="1"/>
    <xf numFmtId="166" fontId="0" fillId="0" borderId="0" xfId="0" applyNumberFormat="1"/>
    <xf numFmtId="0" fontId="0" fillId="2" borderId="0" xfId="0" applyFill="1"/>
    <xf numFmtId="0" fontId="1" fillId="2" borderId="0" xfId="0" applyFont="1" applyFill="1"/>
    <xf numFmtId="0" fontId="0" fillId="0" borderId="1" xfId="0" applyBorder="1"/>
    <xf numFmtId="3" fontId="0" fillId="0" borderId="1" xfId="0" applyNumberFormat="1" applyBorder="1"/>
    <xf numFmtId="166" fontId="0" fillId="0" borderId="1" xfId="0" applyNumberFormat="1" applyBorder="1"/>
    <xf numFmtId="164" fontId="0" fillId="0" borderId="1" xfId="0" applyNumberFormat="1" applyBorder="1"/>
    <xf numFmtId="165" fontId="0" fillId="0" borderId="1" xfId="0" applyNumberFormat="1" applyBorder="1"/>
    <xf numFmtId="0" fontId="0" fillId="0" borderId="1" xfId="0" pivotButton="1" applyBorder="1"/>
    <xf numFmtId="167" fontId="0" fillId="0" borderId="0" xfId="0" applyNumberFormat="1"/>
    <xf numFmtId="167" fontId="0" fillId="0" borderId="1" xfId="1" applyNumberFormat="1" applyFont="1" applyBorder="1"/>
    <xf numFmtId="0" fontId="1" fillId="3" borderId="1" xfId="0" applyFont="1" applyFill="1" applyBorder="1"/>
    <xf numFmtId="168" fontId="1" fillId="3" borderId="1" xfId="0" applyNumberFormat="1" applyFont="1" applyFill="1" applyBorder="1"/>
    <xf numFmtId="0" fontId="3" fillId="4" borderId="1" xfId="0" applyFont="1" applyFill="1" applyBorder="1"/>
    <xf numFmtId="168" fontId="3" fillId="4" borderId="1" xfId="0" applyNumberFormat="1" applyFont="1" applyFill="1" applyBorder="1"/>
    <xf numFmtId="0" fontId="3" fillId="5" borderId="1" xfId="0" applyFont="1" applyFill="1" applyBorder="1"/>
    <xf numFmtId="168" fontId="3" fillId="5" borderId="1" xfId="0" applyNumberFormat="1" applyFont="1" applyFill="1" applyBorder="1"/>
    <xf numFmtId="0" fontId="3" fillId="6" borderId="1" xfId="0" applyFont="1" applyFill="1" applyBorder="1"/>
    <xf numFmtId="168" fontId="3" fillId="6" borderId="1" xfId="0" applyNumberFormat="1" applyFont="1" applyFill="1" applyBorder="1"/>
    <xf numFmtId="0" fontId="3" fillId="7" borderId="1" xfId="0" applyFont="1" applyFill="1" applyBorder="1"/>
    <xf numFmtId="168" fontId="3" fillId="7" borderId="1" xfId="0" applyNumberFormat="1" applyFont="1" applyFill="1" applyBorder="1"/>
    <xf numFmtId="0" fontId="1" fillId="8" borderId="1" xfId="0" applyFont="1" applyFill="1" applyBorder="1"/>
    <xf numFmtId="168" fontId="1" fillId="8" borderId="1" xfId="0" applyNumberFormat="1" applyFont="1" applyFill="1" applyBorder="1"/>
    <xf numFmtId="10" fontId="0" fillId="0" borderId="1" xfId="0" applyNumberFormat="1" applyBorder="1"/>
    <xf numFmtId="0" fontId="3" fillId="9" borderId="0" xfId="0" applyFont="1" applyFill="1"/>
    <xf numFmtId="0" fontId="4" fillId="9" borderId="0" xfId="0" applyFont="1" applyFill="1"/>
    <xf numFmtId="9" fontId="0" fillId="0" borderId="1" xfId="0" applyNumberFormat="1" applyBorder="1"/>
    <xf numFmtId="0" fontId="3" fillId="10" borderId="0" xfId="0" applyFont="1" applyFill="1"/>
    <xf numFmtId="0" fontId="4" fillId="0" borderId="0" xfId="0" applyFont="1"/>
    <xf numFmtId="166" fontId="4" fillId="0" borderId="0" xfId="0" applyNumberFormat="1" applyFont="1"/>
    <xf numFmtId="0" fontId="5" fillId="0" borderId="0" xfId="0" applyFont="1"/>
  </cellXfs>
  <cellStyles count="2">
    <cellStyle name="Normal" xfId="0" builtinId="0"/>
    <cellStyle name="Percent" xfId="1" builtinId="5"/>
  </cellStyles>
  <dxfs count="73">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SlicerStyleLight1 2" pivot="0" table="0" count="10" xr9:uid="{21808595-FB85-45F2-871C-89774D5ED602}">
      <tableStyleElement type="wholeTable" dxfId="72"/>
      <tableStyleElement type="headerRow" dxfId="71"/>
    </tableStyle>
  </tableStyles>
  <colors>
    <mruColors>
      <color rgb="FF4DC1F5"/>
      <color rgb="FFED7D31"/>
      <color rgb="FFE2EA45"/>
      <color rgb="FFEF904F"/>
      <color rgb="FFF7560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12.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24" Type="http://schemas.openxmlformats.org/officeDocument/2006/relationships/pivotCacheDefinition" Target="pivotCache/pivotCacheDefinition15.xml"/><Relationship Id="rId32" Type="http://schemas.openxmlformats.org/officeDocument/2006/relationships/sharedStrings" Target="sharedStrings.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openxmlformats.org/officeDocument/2006/relationships/customXml" Target="../customXml/item39.xml"/><Relationship Id="rId79" Type="http://schemas.openxmlformats.org/officeDocument/2006/relationships/customXml" Target="../customXml/item44.xml"/><Relationship Id="rId5" Type="http://schemas.openxmlformats.org/officeDocument/2006/relationships/worksheet" Target="worksheets/sheet5.xml"/><Relationship Id="rId61" Type="http://schemas.openxmlformats.org/officeDocument/2006/relationships/customXml" Target="../customXml/item26.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77" Type="http://schemas.openxmlformats.org/officeDocument/2006/relationships/customXml" Target="../customXml/item42.xml"/><Relationship Id="rId8" Type="http://schemas.openxmlformats.org/officeDocument/2006/relationships/worksheet" Target="worksheets/sheet8.xml"/><Relationship Id="rId51" Type="http://schemas.openxmlformats.org/officeDocument/2006/relationships/customXml" Target="../customXml/item16.xml"/><Relationship Id="rId72" Type="http://schemas.openxmlformats.org/officeDocument/2006/relationships/customXml" Target="../customXml/item37.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sheetMetadata" Target="metadata.xml"/><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1.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microsoft.com/office/2007/relationships/slicerCache" Target="slicerCaches/slicerCache3.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pivotCacheDefinition" Target="pivotCache/pivotCacheDefinition1.xml"/><Relationship Id="rId31" Type="http://schemas.openxmlformats.org/officeDocument/2006/relationships/styles" Target="style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78"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4.xml"/><Relationship Id="rId34" Type="http://schemas.openxmlformats.org/officeDocument/2006/relationships/powerPivotData" Target="model/item.data"/><Relationship Id="rId50" Type="http://schemas.openxmlformats.org/officeDocument/2006/relationships/customXml" Target="../customXml/item15.xml"/><Relationship Id="rId55" Type="http://schemas.openxmlformats.org/officeDocument/2006/relationships/customXml" Target="../customXml/item20.xml"/><Relationship Id="rId76" Type="http://schemas.openxmlformats.org/officeDocument/2006/relationships/customXml" Target="../customXml/item41.xml"/><Relationship Id="rId7" Type="http://schemas.openxmlformats.org/officeDocument/2006/relationships/worksheet" Target="worksheets/sheet7.xml"/><Relationship Id="rId71" Type="http://schemas.openxmlformats.org/officeDocument/2006/relationships/customXml" Target="../customXml/item36.xml"/><Relationship Id="rId2" Type="http://schemas.openxmlformats.org/officeDocument/2006/relationships/worksheet" Target="worksheets/sheet2.xml"/><Relationship Id="rId2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hyperlink" Target="https://pixabay.com/en/world-map-earth-global-continents-146505/" TargetMode="Externa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22.xml"/><Relationship Id="rId1" Type="http://schemas.microsoft.com/office/2011/relationships/chartStyle" Target="style22.xml"/><Relationship Id="rId4" Type="http://schemas.openxmlformats.org/officeDocument/2006/relationships/hyperlink" Target="https://pixabay.com/en/world-map-earth-global-continents-146505/"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833348370521117E-2"/>
          <c:y val="0.28578513892659968"/>
          <c:w val="0.90833330325895778"/>
          <c:h val="0.49168902163091677"/>
        </c:manualLayout>
      </c:layout>
      <c:barChart>
        <c:barDir val="col"/>
        <c:grouping val="clustered"/>
        <c:varyColors val="0"/>
        <c:ser>
          <c:idx val="1"/>
          <c:order val="0"/>
          <c:tx>
            <c:strRef>
              <c:f>'1. General Analysis(1)'!$B$15</c:f>
              <c:strCache>
                <c:ptCount val="1"/>
                <c:pt idx="0">
                  <c:v>#Transaction</c:v>
                </c:pt>
              </c:strCache>
            </c:strRef>
          </c:tx>
          <c:spPr>
            <a:solidFill>
              <a:schemeClr val="bg1">
                <a:lumMod val="85000"/>
              </a:schemeClr>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5-8600-4F62-9A7D-0E4C7ED12699}"/>
              </c:ext>
            </c:extLst>
          </c:dPt>
          <c:dPt>
            <c:idx val="1"/>
            <c:invertIfNegative val="0"/>
            <c:bubble3D val="0"/>
            <c:spPr>
              <a:solidFill>
                <a:schemeClr val="bg1">
                  <a:lumMod val="85000"/>
                </a:schemeClr>
              </a:solidFill>
              <a:ln>
                <a:noFill/>
              </a:ln>
              <a:effectLst/>
            </c:spPr>
            <c:extLst>
              <c:ext xmlns:c16="http://schemas.microsoft.com/office/drawing/2014/chart" uri="{C3380CC4-5D6E-409C-BE32-E72D297353CC}">
                <c16:uniqueId val="{00000004-8600-4F62-9A7D-0E4C7ED126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'1. General Analysis(1)'!$A$16:$A$19</c:f>
              <c:numCache>
                <c:formatCode>General</c:formatCode>
                <c:ptCount val="4"/>
                <c:pt idx="0">
                  <c:v>2015</c:v>
                </c:pt>
                <c:pt idx="1">
                  <c:v>2016</c:v>
                </c:pt>
                <c:pt idx="2">
                  <c:v>2017</c:v>
                </c:pt>
                <c:pt idx="3">
                  <c:v>2018</c:v>
                </c:pt>
              </c:numCache>
            </c:numRef>
          </c:cat>
          <c:val>
            <c:numRef>
              <c:f>'1. General Analysis(1)'!$B$16:$B$19</c:f>
              <c:numCache>
                <c:formatCode>[&lt;999999]"$"0.00,"K";[&lt;999999999]"$"0.00,,"M";"$"0.00,"B"</c:formatCode>
                <c:ptCount val="4"/>
                <c:pt idx="0">
                  <c:v>1013</c:v>
                </c:pt>
                <c:pt idx="1">
                  <c:v>2677</c:v>
                </c:pt>
                <c:pt idx="2">
                  <c:v>24443</c:v>
                </c:pt>
                <c:pt idx="3">
                  <c:v>32265</c:v>
                </c:pt>
              </c:numCache>
            </c:numRef>
          </c:val>
          <c:extLst>
            <c:ext xmlns:c16="http://schemas.microsoft.com/office/drawing/2014/chart" uri="{C3380CC4-5D6E-409C-BE32-E72D297353CC}">
              <c16:uniqueId val="{00000001-8600-4F62-9A7D-0E4C7ED12699}"/>
            </c:ext>
          </c:extLst>
        </c:ser>
        <c:ser>
          <c:idx val="2"/>
          <c:order val="2"/>
          <c:tx>
            <c:strRef>
              <c:f>'1. General Analysis(1)'!$D$15</c:f>
              <c:strCache>
                <c:ptCount val="1"/>
                <c:pt idx="0">
                  <c:v>Above Average</c:v>
                </c:pt>
              </c:strCache>
            </c:strRef>
          </c:tx>
          <c:spPr>
            <a:solidFill>
              <a:srgbClr val="4DC1F5"/>
            </a:solidFill>
            <a:ln>
              <a:noFill/>
            </a:ln>
            <a:effectLst/>
          </c:spPr>
          <c:invertIfNegative val="0"/>
          <c:dPt>
            <c:idx val="2"/>
            <c:invertIfNegative val="0"/>
            <c:bubble3D val="0"/>
            <c:spPr>
              <a:solidFill>
                <a:srgbClr val="4DC1F5"/>
              </a:solidFill>
              <a:ln>
                <a:noFill/>
              </a:ln>
              <a:effectLst/>
            </c:spPr>
            <c:extLst>
              <c:ext xmlns:c16="http://schemas.microsoft.com/office/drawing/2014/chart" uri="{C3380CC4-5D6E-409C-BE32-E72D297353CC}">
                <c16:uniqueId val="{00000005-E0CF-41BB-AC97-A888F5588921}"/>
              </c:ext>
            </c:extLst>
          </c:dPt>
          <c:dPt>
            <c:idx val="3"/>
            <c:invertIfNegative val="0"/>
            <c:bubble3D val="0"/>
            <c:spPr>
              <a:solidFill>
                <a:srgbClr val="4DC1F5"/>
              </a:solidFill>
              <a:ln>
                <a:noFill/>
              </a:ln>
              <a:effectLst/>
            </c:spPr>
            <c:extLst>
              <c:ext xmlns:c16="http://schemas.microsoft.com/office/drawing/2014/chart" uri="{C3380CC4-5D6E-409C-BE32-E72D297353CC}">
                <c16:uniqueId val="{00000004-E0CF-41BB-AC97-A888F5588921}"/>
              </c:ext>
            </c:extLst>
          </c:dPt>
          <c:val>
            <c:numRef>
              <c:f>'1. General Analysis(1)'!$D$16:$D$19</c:f>
              <c:numCache>
                <c:formatCode>[&lt;999999]"$"0.00,"K";[&lt;999999999]"$"0.00,,"M";"$"0.00,"B"</c:formatCode>
                <c:ptCount val="4"/>
                <c:pt idx="0">
                  <c:v>0</c:v>
                </c:pt>
                <c:pt idx="1">
                  <c:v>0</c:v>
                </c:pt>
                <c:pt idx="2">
                  <c:v>24443</c:v>
                </c:pt>
                <c:pt idx="3">
                  <c:v>32265</c:v>
                </c:pt>
              </c:numCache>
            </c:numRef>
          </c:val>
          <c:extLst>
            <c:ext xmlns:c16="http://schemas.microsoft.com/office/drawing/2014/chart" uri="{C3380CC4-5D6E-409C-BE32-E72D297353CC}">
              <c16:uniqueId val="{00000003-8600-4F62-9A7D-0E4C7ED12699}"/>
            </c:ext>
          </c:extLst>
        </c:ser>
        <c:dLbls>
          <c:showLegendKey val="0"/>
          <c:showVal val="0"/>
          <c:showCatName val="0"/>
          <c:showSerName val="0"/>
          <c:showPercent val="0"/>
          <c:showBubbleSize val="0"/>
        </c:dLbls>
        <c:gapWidth val="219"/>
        <c:overlap val="100"/>
        <c:axId val="604136192"/>
        <c:axId val="604132952"/>
      </c:barChart>
      <c:lineChart>
        <c:grouping val="standard"/>
        <c:varyColors val="0"/>
        <c:ser>
          <c:idx val="0"/>
          <c:order val="1"/>
          <c:tx>
            <c:strRef>
              <c:f>'1. General Analysis(1)'!$C$15</c:f>
              <c:strCache>
                <c:ptCount val="1"/>
                <c:pt idx="0">
                  <c:v>Average #Transaction</c:v>
                </c:pt>
              </c:strCache>
            </c:strRef>
          </c:tx>
          <c:spPr>
            <a:ln w="19050" cap="rnd">
              <a:solidFill>
                <a:schemeClr val="accent1"/>
              </a:solidFill>
              <a:round/>
            </a:ln>
            <a:effectLst/>
          </c:spPr>
          <c:marker>
            <c:symbol val="none"/>
          </c:marker>
          <c:val>
            <c:numRef>
              <c:f>'1. General Analysis(1)'!$C$16:$C$19</c:f>
              <c:numCache>
                <c:formatCode>[&lt;999999]"$"0.00,"K";[&lt;999999999]"$"0.00,,"M";"$"0.00,"B"</c:formatCode>
                <c:ptCount val="4"/>
                <c:pt idx="0">
                  <c:v>15099.5</c:v>
                </c:pt>
                <c:pt idx="1">
                  <c:v>15099.5</c:v>
                </c:pt>
                <c:pt idx="2">
                  <c:v>15099.5</c:v>
                </c:pt>
                <c:pt idx="3">
                  <c:v>15099.5</c:v>
                </c:pt>
              </c:numCache>
            </c:numRef>
          </c:val>
          <c:smooth val="0"/>
          <c:extLst>
            <c:ext xmlns:c16="http://schemas.microsoft.com/office/drawing/2014/chart" uri="{C3380CC4-5D6E-409C-BE32-E72D297353CC}">
              <c16:uniqueId val="{00000002-8600-4F62-9A7D-0E4C7ED12699}"/>
            </c:ext>
          </c:extLst>
        </c:ser>
        <c:dLbls>
          <c:showLegendKey val="0"/>
          <c:showVal val="0"/>
          <c:showCatName val="0"/>
          <c:showSerName val="0"/>
          <c:showPercent val="0"/>
          <c:showBubbleSize val="0"/>
        </c:dLbls>
        <c:marker val="1"/>
        <c:smooth val="0"/>
        <c:axId val="604136192"/>
        <c:axId val="604132952"/>
      </c:lineChart>
      <c:catAx>
        <c:axId val="60413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DE"/>
          </a:p>
        </c:txPr>
        <c:crossAx val="604132952"/>
        <c:crosses val="autoZero"/>
        <c:auto val="1"/>
        <c:lblAlgn val="ctr"/>
        <c:lblOffset val="100"/>
        <c:noMultiLvlLbl val="0"/>
      </c:catAx>
      <c:valAx>
        <c:axId val="604132952"/>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6041361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rad="50800">
        <a:schemeClr val="accent1">
          <a:alpha val="40000"/>
        </a:schemeClr>
      </a:glow>
    </a:effectLst>
  </c:spPr>
  <c:txPr>
    <a:bodyPr/>
    <a:lstStyle/>
    <a:p>
      <a:pPr>
        <a:defRPr>
          <a:solidFill>
            <a:schemeClr val="tx1"/>
          </a:solidFill>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[1_Excel Project_SONATINEN Sales Analysis.xlsm]3. Time Series Analysis!PivotTable1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DC1F5"/>
            </a:solidFill>
            <a:round/>
          </a:ln>
          <a:effectLst/>
        </c:spPr>
        <c:marker>
          <c:symbol val="none"/>
        </c:marker>
        <c:dLbl>
          <c:idx val="0"/>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4.1925017675373606E-2"/>
              <c:y val="-7.7972661679690761E-2"/>
            </c:manualLayout>
          </c:layout>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8253277307622412"/>
          <c:w val="0.96433637057089383"/>
          <c:h val="0.64778704990741509"/>
        </c:manualLayout>
      </c:layout>
      <c:lineChart>
        <c:grouping val="standard"/>
        <c:varyColors val="0"/>
        <c:ser>
          <c:idx val="0"/>
          <c:order val="0"/>
          <c:tx>
            <c:strRef>
              <c:f>'3. Time Series Analysis'!$B$1</c:f>
              <c:strCache>
                <c:ptCount val="1"/>
                <c:pt idx="0">
                  <c:v>Total</c:v>
                </c:pt>
              </c:strCache>
            </c:strRef>
          </c:tx>
          <c:spPr>
            <a:ln w="28575" cap="rnd">
              <a:solidFill>
                <a:srgbClr val="4DC1F5"/>
              </a:solidFill>
              <a:round/>
            </a:ln>
            <a:effectLst/>
          </c:spPr>
          <c:marker>
            <c:symbol val="none"/>
          </c:marker>
          <c:dLbls>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'3. Time Series Analysis'!$B$2:$B$13</c:f>
              <c:numCache>
                <c:formatCode>[&lt;999999]"$"0.00,"K";[&lt;999999999]"$"0.00,,"M";"$"0.00,"B"</c:formatCode>
                <c:ptCount val="12"/>
                <c:pt idx="0">
                  <c:v>10223845.849199992</c:v>
                </c:pt>
                <c:pt idx="1">
                  <c:v>10792830.003000008</c:v>
                </c:pt>
                <c:pt idx="2">
                  <c:v>11283963.168800026</c:v>
                </c:pt>
                <c:pt idx="3">
                  <c:v>11839838.095300023</c:v>
                </c:pt>
                <c:pt idx="4">
                  <c:v>13733395.004400013</c:v>
                </c:pt>
                <c:pt idx="5">
                  <c:v>13445658.304500015</c:v>
                </c:pt>
                <c:pt idx="6">
                  <c:v>8108100.7478999747</c:v>
                </c:pt>
                <c:pt idx="7">
                  <c:v>8035078.6151000112</c:v>
                </c:pt>
                <c:pt idx="8">
                  <c:v>8046581.1938000042</c:v>
                </c:pt>
                <c:pt idx="9">
                  <c:v>8675444.4087999687</c:v>
                </c:pt>
                <c:pt idx="10">
                  <c:v>8962424.8809000161</c:v>
                </c:pt>
                <c:pt idx="11">
                  <c:v>13143417.374300029</c:v>
                </c:pt>
              </c:numCache>
            </c:numRef>
          </c:val>
          <c:smooth val="1"/>
          <c:extLst>
            <c:ext xmlns:c16="http://schemas.microsoft.com/office/drawing/2014/chart" uri="{C3380CC4-5D6E-409C-BE32-E72D297353CC}">
              <c16:uniqueId val="{00000000-D4F3-4902-95AB-02888CD45010}"/>
            </c:ext>
          </c:extLst>
        </c:ser>
        <c:dLbls>
          <c:showLegendKey val="0"/>
          <c:showVal val="0"/>
          <c:showCatName val="0"/>
          <c:showSerName val="0"/>
          <c:showPercent val="0"/>
          <c:showBubbleSize val="0"/>
        </c:dLbls>
        <c:smooth val="0"/>
        <c:axId val="991426815"/>
        <c:axId val="785317104"/>
      </c:lineChart>
      <c:catAx>
        <c:axId val="991426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85317104"/>
        <c:crosses val="autoZero"/>
        <c:auto val="1"/>
        <c:lblAlgn val="ctr"/>
        <c:lblOffset val="100"/>
        <c:noMultiLvlLbl val="0"/>
      </c:catAx>
      <c:valAx>
        <c:axId val="785317104"/>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991426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541218637992835E-2"/>
          <c:y val="0.23011844331641285"/>
          <c:w val="0.93691756272401439"/>
          <c:h val="0.61287128449045392"/>
        </c:manualLayout>
      </c:layout>
      <c:barChart>
        <c:barDir val="col"/>
        <c:grouping val="clustered"/>
        <c:varyColors val="0"/>
        <c:ser>
          <c:idx val="0"/>
          <c:order val="0"/>
          <c:tx>
            <c:strRef>
              <c:f>'3. Time Series Analysis'!$E$17</c:f>
              <c:strCache>
                <c:ptCount val="1"/>
                <c:pt idx="0">
                  <c:v> 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Analysis'!$D$18:$D$24</c:f>
              <c:strCache>
                <c:ptCount val="7"/>
                <c:pt idx="0">
                  <c:v>Mon</c:v>
                </c:pt>
                <c:pt idx="1">
                  <c:v>Tue</c:v>
                </c:pt>
                <c:pt idx="2">
                  <c:v>Wed</c:v>
                </c:pt>
                <c:pt idx="3">
                  <c:v>Thu</c:v>
                </c:pt>
                <c:pt idx="4">
                  <c:v>Fri</c:v>
                </c:pt>
                <c:pt idx="5">
                  <c:v>Sat</c:v>
                </c:pt>
                <c:pt idx="6">
                  <c:v>Sun</c:v>
                </c:pt>
              </c:strCache>
            </c:strRef>
          </c:cat>
          <c:val>
            <c:numRef>
              <c:f>'3. Time Series Analysis'!$E$18:$E$24</c:f>
              <c:numCache>
                <c:formatCode>[&lt;999999]"$"0.00,"K";[&lt;999999999]"$"0.00,,"M";"$"0.00,"B"</c:formatCode>
                <c:ptCount val="7"/>
                <c:pt idx="0">
                  <c:v>18033564.062200077</c:v>
                </c:pt>
                <c:pt idx="1">
                  <c:v>18270672.66909999</c:v>
                </c:pt>
                <c:pt idx="2">
                  <c:v>18957623.584700018</c:v>
                </c:pt>
                <c:pt idx="3">
                  <c:v>18295650.223100126</c:v>
                </c:pt>
                <c:pt idx="4">
                  <c:v>17079809.564899966</c:v>
                </c:pt>
                <c:pt idx="5">
                  <c:v>17758577.557399981</c:v>
                </c:pt>
                <c:pt idx="6">
                  <c:v>17894679.984599989</c:v>
                </c:pt>
              </c:numCache>
            </c:numRef>
          </c:val>
          <c:extLst>
            <c:ext xmlns:c16="http://schemas.microsoft.com/office/drawing/2014/chart" uri="{C3380CC4-5D6E-409C-BE32-E72D297353CC}">
              <c16:uniqueId val="{00000000-B73A-446A-86A3-B2A448A74629}"/>
            </c:ext>
          </c:extLst>
        </c:ser>
        <c:ser>
          <c:idx val="1"/>
          <c:order val="1"/>
          <c:tx>
            <c:strRef>
              <c:f>'3. Time Series Analysis'!$F$17</c:f>
              <c:strCache>
                <c:ptCount val="1"/>
                <c:pt idx="0">
                  <c:v>Highlight</c:v>
                </c:pt>
              </c:strCache>
            </c:strRef>
          </c:tx>
          <c:spPr>
            <a:solidFill>
              <a:srgbClr val="4DC1F5"/>
            </a:solidFill>
            <a:ln>
              <a:noFill/>
            </a:ln>
            <a:effectLst/>
          </c:spPr>
          <c:invertIfNegative val="0"/>
          <c:dLbls>
            <c:delete val="1"/>
          </c:dLbls>
          <c:val>
            <c:numRef>
              <c:f>'3. Time Series Analysis'!$F$18:$F$24</c:f>
              <c:numCache>
                <c:formatCode>[&lt;999999]"$"0.00,"K";[&lt;999999999]"$"0.00,,"M";"$"0.00,"B"</c:formatCode>
                <c:ptCount val="7"/>
                <c:pt idx="0">
                  <c:v>0</c:v>
                </c:pt>
                <c:pt idx="1">
                  <c:v>18270672.66909999</c:v>
                </c:pt>
                <c:pt idx="2">
                  <c:v>18957623.584700018</c:v>
                </c:pt>
                <c:pt idx="3">
                  <c:v>18295650.223100126</c:v>
                </c:pt>
                <c:pt idx="4">
                  <c:v>0</c:v>
                </c:pt>
                <c:pt idx="5">
                  <c:v>0</c:v>
                </c:pt>
                <c:pt idx="6">
                  <c:v>0</c:v>
                </c:pt>
              </c:numCache>
            </c:numRef>
          </c:val>
          <c:extLst>
            <c:ext xmlns:c16="http://schemas.microsoft.com/office/drawing/2014/chart" uri="{C3380CC4-5D6E-409C-BE32-E72D297353CC}">
              <c16:uniqueId val="{00000001-B73A-446A-86A3-B2A448A74629}"/>
            </c:ext>
          </c:extLst>
        </c:ser>
        <c:dLbls>
          <c:dLblPos val="outEnd"/>
          <c:showLegendKey val="0"/>
          <c:showVal val="1"/>
          <c:showCatName val="0"/>
          <c:showSerName val="0"/>
          <c:showPercent val="0"/>
          <c:showBubbleSize val="0"/>
        </c:dLbls>
        <c:gapWidth val="219"/>
        <c:overlap val="100"/>
        <c:axId val="991417215"/>
        <c:axId val="1004515951"/>
      </c:barChart>
      <c:catAx>
        <c:axId val="9914172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004515951"/>
        <c:crosses val="autoZero"/>
        <c:auto val="1"/>
        <c:lblAlgn val="ctr"/>
        <c:lblOffset val="100"/>
        <c:noMultiLvlLbl val="0"/>
      </c:catAx>
      <c:valAx>
        <c:axId val="1004515951"/>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out"/>
        <c:minorTickMark val="none"/>
        <c:tickLblPos val="nextTo"/>
        <c:crossAx val="991417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[1_Excel Project_SONATINEN Sales Analysis.xlsm]3. Time Series Analysis!PivotTable3</c:name>
    <c:fmtId val="2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4DC1F5"/>
          </a:solidFill>
          <a:ln w="19050">
            <a:solidFill>
              <a:schemeClr val="lt1"/>
            </a:solidFill>
          </a:ln>
          <a:effectLst/>
        </c:spPr>
      </c:pivotFmt>
      <c:pivotFmt>
        <c:idx val="6"/>
        <c:spPr>
          <a:solidFill>
            <a:schemeClr val="bg1">
              <a:lumMod val="85000"/>
            </a:schemeClr>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4DC1F5"/>
          </a:solidFill>
          <a:ln w="19050">
            <a:solidFill>
              <a:schemeClr val="lt1"/>
            </a:solidFill>
          </a:ln>
          <a:effectLst/>
        </c:spPr>
      </c:pivotFmt>
      <c:pivotFmt>
        <c:idx val="9"/>
        <c:spPr>
          <a:solidFill>
            <a:schemeClr val="bg1">
              <a:lumMod val="85000"/>
            </a:schemeClr>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4DC1F5"/>
          </a:solidFill>
          <a:ln w="19050">
            <a:solidFill>
              <a:schemeClr val="lt1"/>
            </a:solidFill>
          </a:ln>
          <a:effectLst/>
        </c:spPr>
      </c:pivotFmt>
      <c:pivotFmt>
        <c:idx val="12"/>
        <c:spPr>
          <a:solidFill>
            <a:schemeClr val="bg1">
              <a:lumMod val="8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19392481327779748"/>
                  <c:h val="0.18599627560521415"/>
                </c:manualLayout>
              </c15:layout>
            </c:ext>
          </c:extLst>
        </c:dLbl>
      </c:pivotFmt>
    </c:pivotFmts>
    <c:plotArea>
      <c:layout/>
      <c:pieChart>
        <c:varyColors val="1"/>
        <c:ser>
          <c:idx val="0"/>
          <c:order val="0"/>
          <c:tx>
            <c:strRef>
              <c:f>'3. Time Series Analysis'!$B$29</c:f>
              <c:strCache>
                <c:ptCount val="1"/>
                <c:pt idx="0">
                  <c:v>Total</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87F6-4917-B6A5-EC56BC5DB1B1}"/>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87F6-4917-B6A5-EC56BC5DB1B1}"/>
              </c:ext>
            </c:extLst>
          </c:dPt>
          <c:dLbls>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9392481327779748"/>
                      <c:h val="0.18599627560521415"/>
                    </c:manualLayout>
                  </c15:layout>
                </c:ext>
                <c:ext xmlns:c16="http://schemas.microsoft.com/office/drawing/2014/chart" uri="{C3380CC4-5D6E-409C-BE32-E72D297353CC}">
                  <c16:uniqueId val="{00000003-87F6-4917-B6A5-EC56BC5DB1B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 Time Series Analysis'!$A$30:$A$31</c:f>
              <c:strCache>
                <c:ptCount val="2"/>
                <c:pt idx="0">
                  <c:v>Weekday</c:v>
                </c:pt>
                <c:pt idx="1">
                  <c:v>Weekend</c:v>
                </c:pt>
              </c:strCache>
            </c:strRef>
          </c:cat>
          <c:val>
            <c:numRef>
              <c:f>'3. Time Series Analysis'!$B$30:$B$31</c:f>
              <c:numCache>
                <c:formatCode>[&lt;999999]"$"0.00,"K";[&lt;999999999]"$"0.00,,"M";"$"0.00,"B"</c:formatCode>
                <c:ptCount val="2"/>
                <c:pt idx="0">
                  <c:v>90637320.103999749</c:v>
                </c:pt>
                <c:pt idx="1">
                  <c:v>35653257.54200054</c:v>
                </c:pt>
              </c:numCache>
            </c:numRef>
          </c:val>
          <c:extLst>
            <c:ext xmlns:c16="http://schemas.microsoft.com/office/drawing/2014/chart" uri="{C3380CC4-5D6E-409C-BE32-E72D297353CC}">
              <c16:uniqueId val="{00000004-87F6-4917-B6A5-EC56BC5DB1B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320822162645222E-2"/>
          <c:y val="6.0857538035961271E-2"/>
          <c:w val="0.79134988715252896"/>
          <c:h val="0.87828492392807744"/>
        </c:manualLayout>
      </c:layout>
      <c:barChart>
        <c:barDir val="bar"/>
        <c:grouping val="clustered"/>
        <c:varyColors val="0"/>
        <c:ser>
          <c:idx val="0"/>
          <c:order val="0"/>
          <c:tx>
            <c:strRef>
              <c:f>'4. Product Analysis'!$E$2</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DE"/>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Analysis'!$E$3:$E$7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0-80D1-4EA8-90D8-966BF80537AE}"/>
            </c:ext>
          </c:extLst>
        </c:ser>
        <c:ser>
          <c:idx val="1"/>
          <c:order val="1"/>
          <c:tx>
            <c:strRef>
              <c:f>'4. Product Analysis'!$F$2</c:f>
              <c:strCache>
                <c:ptCount val="1"/>
                <c:pt idx="0">
                  <c:v>Duplicate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Analysis'!$F$3:$F$7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1-80D1-4EA8-90D8-966BF80537AE}"/>
            </c:ext>
          </c:extLst>
        </c:ser>
        <c:dLbls>
          <c:showLegendKey val="0"/>
          <c:showVal val="0"/>
          <c:showCatName val="0"/>
          <c:showSerName val="0"/>
          <c:showPercent val="0"/>
          <c:showBubbleSize val="0"/>
        </c:dLbls>
        <c:gapWidth val="30"/>
        <c:overlap val="100"/>
        <c:axId val="749987295"/>
        <c:axId val="653117887"/>
      </c:barChart>
      <c:catAx>
        <c:axId val="749987295"/>
        <c:scaling>
          <c:orientation val="maxMin"/>
        </c:scaling>
        <c:delete val="1"/>
        <c:axPos val="l"/>
        <c:numFmt formatCode="General" sourceLinked="1"/>
        <c:majorTickMark val="none"/>
        <c:minorTickMark val="none"/>
        <c:tickLblPos val="nextTo"/>
        <c:crossAx val="653117887"/>
        <c:crosses val="autoZero"/>
        <c:auto val="1"/>
        <c:lblAlgn val="ctr"/>
        <c:lblOffset val="100"/>
        <c:noMultiLvlLbl val="0"/>
      </c:catAx>
      <c:valAx>
        <c:axId val="653117887"/>
        <c:scaling>
          <c:orientation val="minMax"/>
        </c:scaling>
        <c:delete val="1"/>
        <c:axPos val="t"/>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74998729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'4. Product Analysis'!$I$1</c:f>
              <c:strCache>
                <c:ptCount val="1"/>
                <c:pt idx="0">
                  <c:v>Profit</c:v>
                </c:pt>
              </c:strCache>
            </c:strRef>
          </c:tx>
          <c:spPr>
            <a:solidFill>
              <a:srgbClr val="4DC1F5"/>
            </a:solidFill>
            <a:ln>
              <a:noFill/>
            </a:ln>
          </c:spPr>
          <c:dPt>
            <c:idx val="0"/>
            <c:bubble3D val="0"/>
            <c:spPr>
              <a:solidFill>
                <a:srgbClr val="4DC1F5"/>
              </a:solidFill>
              <a:ln w="19050">
                <a:noFill/>
              </a:ln>
              <a:effectLst/>
            </c:spPr>
            <c:extLst>
              <c:ext xmlns:c16="http://schemas.microsoft.com/office/drawing/2014/chart" uri="{C3380CC4-5D6E-409C-BE32-E72D297353CC}">
                <c16:uniqueId val="{00000001-C73E-41E9-9780-6EE7F9E1421F}"/>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C73E-41E9-9780-6EE7F9E1421F}"/>
              </c:ext>
            </c:extLst>
          </c:dPt>
          <c:dLbls>
            <c:delete val="1"/>
          </c:dLbls>
          <c:cat>
            <c:strRef>
              <c:f>'4. Product Analysis'!$H$2:$H$3</c:f>
              <c:strCache>
                <c:ptCount val="2"/>
                <c:pt idx="0">
                  <c:v>Top 5</c:v>
                </c:pt>
                <c:pt idx="1">
                  <c:v>Others</c:v>
                </c:pt>
              </c:strCache>
            </c:strRef>
          </c:cat>
          <c:val>
            <c:numRef>
              <c:f>'4. Product Analysis'!$I$2:$I$3</c:f>
              <c:numCache>
                <c:formatCode>[&lt;999999]"$"0.00,"K";[&lt;999999999]"$"0.00,,"M";"$"0.00,"B"</c:formatCode>
                <c:ptCount val="2"/>
                <c:pt idx="0">
                  <c:v>31270387.546300028</c:v>
                </c:pt>
                <c:pt idx="1">
                  <c:v>95020190.099700019</c:v>
                </c:pt>
              </c:numCache>
            </c:numRef>
          </c:val>
          <c:extLst>
            <c:ext xmlns:c16="http://schemas.microsoft.com/office/drawing/2014/chart" uri="{C3380CC4-5D6E-409C-BE32-E72D297353CC}">
              <c16:uniqueId val="{00000004-C73E-41E9-9780-6EE7F9E1421F}"/>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1"/>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'4. Product Analysis'!$O$14</c:f>
              <c:strCache>
                <c:ptCount val="1"/>
                <c:pt idx="0">
                  <c:v>Max Values</c:v>
                </c:pt>
              </c:strCache>
            </c:strRef>
          </c:tx>
          <c:spPr>
            <a:solidFill>
              <a:schemeClr val="bg1">
                <a:lumMod val="85000"/>
              </a:schemeClr>
            </a:solidFill>
            <a:ln>
              <a:noFill/>
            </a:ln>
            <a:effectLst/>
          </c:spPr>
          <c:invertIfNegative val="0"/>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Analysis'!$O$15:$O$16</c:f>
              <c:numCache>
                <c:formatCode>General</c:formatCode>
                <c:ptCount val="2"/>
                <c:pt idx="0">
                  <c:v>1</c:v>
                </c:pt>
                <c:pt idx="1">
                  <c:v>1</c:v>
                </c:pt>
              </c:numCache>
            </c:numRef>
          </c:bubbleSize>
          <c:bubble3D val="0"/>
          <c:extLst>
            <c:ext xmlns:c16="http://schemas.microsoft.com/office/drawing/2014/chart" uri="{C3380CC4-5D6E-409C-BE32-E72D297353CC}">
              <c16:uniqueId val="{00000000-CEE9-4EDC-9F90-7E116F13131A}"/>
            </c:ext>
          </c:extLst>
        </c:ser>
        <c:ser>
          <c:idx val="1"/>
          <c:order val="1"/>
          <c:tx>
            <c:strRef>
              <c:f>'4. Product Analysis'!$N$14</c:f>
              <c:strCache>
                <c:ptCount val="1"/>
                <c:pt idx="0">
                  <c:v>Percentage</c:v>
                </c:pt>
              </c:strCache>
            </c:strRef>
          </c:tx>
          <c:spPr>
            <a:solidFill>
              <a:srgbClr val="ED7D31"/>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02-CEE9-4EDC-9F90-7E116F13131A}"/>
              </c:ext>
            </c:extLst>
          </c:dPt>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Analysis'!$N$15:$N$16</c:f>
              <c:numCache>
                <c:formatCode>0.0%</c:formatCode>
                <c:ptCount val="2"/>
                <c:pt idx="0">
                  <c:v>0.92377809436993419</c:v>
                </c:pt>
                <c:pt idx="1">
                  <c:v>7.6221905630065798E-2</c:v>
                </c:pt>
              </c:numCache>
            </c:numRef>
          </c:bubbleSize>
          <c:bubble3D val="0"/>
          <c:extLst>
            <c:ext xmlns:c16="http://schemas.microsoft.com/office/drawing/2014/chart" uri="{C3380CC4-5D6E-409C-BE32-E72D297353CC}">
              <c16:uniqueId val="{00000004-CEE9-4EDC-9F90-7E116F13131A}"/>
            </c:ext>
          </c:extLst>
        </c:ser>
        <c:dLbls>
          <c:showLegendKey val="0"/>
          <c:showVal val="0"/>
          <c:showCatName val="0"/>
          <c:showSerName val="0"/>
          <c:showPercent val="0"/>
          <c:showBubbleSize val="0"/>
        </c:dLbls>
        <c:bubbleScale val="300"/>
        <c:showNegBubbles val="0"/>
        <c:axId val="530208959"/>
        <c:axId val="613820575"/>
      </c:bubbleChart>
      <c:valAx>
        <c:axId val="530208959"/>
        <c:scaling>
          <c:orientation val="minMax"/>
          <c:max val="2.5"/>
          <c:min val="0.5"/>
        </c:scaling>
        <c:delete val="1"/>
        <c:axPos val="b"/>
        <c:majorTickMark val="none"/>
        <c:minorTickMark val="none"/>
        <c:tickLblPos val="nextTo"/>
        <c:crossAx val="613820575"/>
        <c:crosses val="autoZero"/>
        <c:crossBetween val="midCat"/>
      </c:valAx>
      <c:valAx>
        <c:axId val="613820575"/>
        <c:scaling>
          <c:orientation val="minMax"/>
        </c:scaling>
        <c:delete val="1"/>
        <c:axPos val="l"/>
        <c:numFmt formatCode="General" sourceLinked="1"/>
        <c:majorTickMark val="none"/>
        <c:minorTickMark val="none"/>
        <c:tickLblPos val="nextTo"/>
        <c:crossAx val="5302089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'5. Customer Analysis'!$C$13</c:f>
              <c:strCache>
                <c:ptCount val="1"/>
                <c:pt idx="0">
                  <c:v>Total Percentage </c:v>
                </c:pt>
              </c:strCache>
            </c:strRef>
          </c:tx>
          <c:spPr>
            <a:solidFill>
              <a:schemeClr val="bg1">
                <a:lumMod val="85000"/>
              </a:schemeClr>
            </a:solidFill>
            <a:ln>
              <a:noFill/>
            </a:ln>
            <a:effectLst/>
          </c:spPr>
          <c:invertIfNegative val="0"/>
          <c:dLbls>
            <c:delete val="1"/>
          </c:dLbls>
          <c:cat>
            <c:strRef>
              <c:f>'5. Customer Analysis'!$A$14</c:f>
              <c:strCache>
                <c:ptCount val="1"/>
                <c:pt idx="0">
                  <c:v>F</c:v>
                </c:pt>
              </c:strCache>
            </c:strRef>
          </c:cat>
          <c:val>
            <c:numRef>
              <c:f>'5. Customer Analysis'!$C$14</c:f>
              <c:numCache>
                <c:formatCode>General</c:formatCode>
                <c:ptCount val="1"/>
                <c:pt idx="0">
                  <c:v>1</c:v>
                </c:pt>
              </c:numCache>
            </c:numRef>
          </c:val>
          <c:extLst>
            <c:ext xmlns:c16="http://schemas.microsoft.com/office/drawing/2014/chart" uri="{C3380CC4-5D6E-409C-BE32-E72D297353CC}">
              <c16:uniqueId val="{00000000-95DC-4D2E-8953-26E84AFB63B4}"/>
            </c:ext>
          </c:extLst>
        </c:ser>
        <c:ser>
          <c:idx val="0"/>
          <c:order val="1"/>
          <c:tx>
            <c:strRef>
              <c:f>'5. Customer Analysis'!$B$13</c:f>
              <c:strCache>
                <c:ptCount val="1"/>
                <c:pt idx="0">
                  <c:v>Gender Percentage</c:v>
                </c:pt>
              </c:strCache>
            </c:strRef>
          </c:tx>
          <c:spPr>
            <a:solidFill>
              <a:srgbClr val="4DC1F5"/>
            </a:solidFill>
            <a:ln>
              <a:noFill/>
            </a:ln>
            <a:effectLst/>
          </c:spPr>
          <c:invertIfNegative val="0"/>
          <c:dLbls>
            <c:dLbl>
              <c:idx val="0"/>
              <c:layout>
                <c:manualLayout>
                  <c:x val="-0.46075166136147877"/>
                  <c:y val="-1.1904345290172062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32680851063829791"/>
                      <c:h val="0.30916760404949384"/>
                    </c:manualLayout>
                  </c15:layout>
                </c:ext>
                <c:ext xmlns:c16="http://schemas.microsoft.com/office/drawing/2014/chart" uri="{C3380CC4-5D6E-409C-BE32-E72D297353CC}">
                  <c16:uniqueId val="{00000002-95DC-4D2E-8953-26E84AFB63B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Analysis'!$A$14</c:f>
              <c:strCache>
                <c:ptCount val="1"/>
                <c:pt idx="0">
                  <c:v>F</c:v>
                </c:pt>
              </c:strCache>
            </c:strRef>
          </c:cat>
          <c:val>
            <c:numRef>
              <c:f>'5. Customer Analysis'!$B$14</c:f>
              <c:numCache>
                <c:formatCode>0.0%</c:formatCode>
                <c:ptCount val="1"/>
                <c:pt idx="0">
                  <c:v>0.50400803879145639</c:v>
                </c:pt>
              </c:numCache>
            </c:numRef>
          </c:val>
          <c:extLst>
            <c:ext xmlns:c16="http://schemas.microsoft.com/office/drawing/2014/chart" uri="{C3380CC4-5D6E-409C-BE32-E72D297353CC}">
              <c16:uniqueId val="{00000001-95DC-4D2E-8953-26E84AFB63B4}"/>
            </c:ext>
          </c:extLst>
        </c:ser>
        <c:dLbls>
          <c:dLblPos val="outEnd"/>
          <c:showLegendKey val="0"/>
          <c:showVal val="1"/>
          <c:showCatName val="0"/>
          <c:showSerName val="0"/>
          <c:showPercent val="0"/>
          <c:showBubbleSize val="0"/>
        </c:dLbls>
        <c:gapWidth val="0"/>
        <c:overlap val="100"/>
        <c:axId val="884065328"/>
        <c:axId val="631048847"/>
      </c:barChart>
      <c:catAx>
        <c:axId val="884065328"/>
        <c:scaling>
          <c:orientation val="minMax"/>
        </c:scaling>
        <c:delete val="1"/>
        <c:axPos val="l"/>
        <c:numFmt formatCode="General" sourceLinked="1"/>
        <c:majorTickMark val="none"/>
        <c:minorTickMark val="none"/>
        <c:tickLblPos val="nextTo"/>
        <c:crossAx val="631048847"/>
        <c:crosses val="autoZero"/>
        <c:auto val="1"/>
        <c:lblAlgn val="ctr"/>
        <c:lblOffset val="100"/>
        <c:noMultiLvlLbl val="0"/>
      </c:catAx>
      <c:valAx>
        <c:axId val="631048847"/>
        <c:scaling>
          <c:orientation val="minMax"/>
          <c:max val="1"/>
        </c:scaling>
        <c:delete val="1"/>
        <c:axPos val="b"/>
        <c:majorGridlines>
          <c:spPr>
            <a:ln w="9525" cap="flat" cmpd="sng" algn="ctr">
              <a:noFill/>
              <a:round/>
            </a:ln>
            <a:effectLst/>
          </c:spPr>
        </c:majorGridlines>
        <c:numFmt formatCode="General" sourceLinked="1"/>
        <c:majorTickMark val="none"/>
        <c:minorTickMark val="none"/>
        <c:tickLblPos val="nextTo"/>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'5. Customer Analysis'!$C$13</c:f>
              <c:strCache>
                <c:ptCount val="1"/>
                <c:pt idx="0">
                  <c:v>Total Percentage </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3-49AC-4DA3-8BC9-F71356FD4954}"/>
              </c:ext>
            </c:extLst>
          </c:dPt>
          <c:dLbls>
            <c:delete val="1"/>
          </c:dLbls>
          <c:cat>
            <c:strRef>
              <c:f>'5. Customer Analysis'!$A$15</c:f>
              <c:strCache>
                <c:ptCount val="1"/>
                <c:pt idx="0">
                  <c:v>M</c:v>
                </c:pt>
              </c:strCache>
            </c:strRef>
          </c:cat>
          <c:val>
            <c:numRef>
              <c:f>'5. Customer Analysis'!$C$15</c:f>
              <c:numCache>
                <c:formatCode>General</c:formatCode>
                <c:ptCount val="1"/>
                <c:pt idx="0">
                  <c:v>1</c:v>
                </c:pt>
              </c:numCache>
            </c:numRef>
          </c:val>
          <c:extLst>
            <c:ext xmlns:c16="http://schemas.microsoft.com/office/drawing/2014/chart" uri="{C3380CC4-5D6E-409C-BE32-E72D297353CC}">
              <c16:uniqueId val="{00000000-49AC-4DA3-8BC9-F71356FD4954}"/>
            </c:ext>
          </c:extLst>
        </c:ser>
        <c:ser>
          <c:idx val="0"/>
          <c:order val="1"/>
          <c:tx>
            <c:strRef>
              <c:f>'5. Customer Analysis'!$B$13</c:f>
              <c:strCache>
                <c:ptCount val="1"/>
                <c:pt idx="0">
                  <c:v>Gender Percentage</c:v>
                </c:pt>
              </c:strCache>
            </c:strRef>
          </c:tx>
          <c:spPr>
            <a:solidFill>
              <a:srgbClr val="ED7D31"/>
            </a:solidFill>
            <a:ln>
              <a:noFill/>
            </a:ln>
            <a:effectLst/>
          </c:spPr>
          <c:invertIfNegative val="0"/>
          <c:dLbls>
            <c:dLbl>
              <c:idx val="0"/>
              <c:layout>
                <c:manualLayout>
                  <c:x val="-0.40661938534278957"/>
                  <c:y val="9.7210070963351808E-7"/>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40245862884160755"/>
                      <c:h val="0.34530961407601823"/>
                    </c:manualLayout>
                  </c15:layout>
                </c:ext>
                <c:ext xmlns:c16="http://schemas.microsoft.com/office/drawing/2014/chart" uri="{C3380CC4-5D6E-409C-BE32-E72D297353CC}">
                  <c16:uniqueId val="{00000001-49AC-4DA3-8BC9-F71356FD49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Analysis'!$A$15</c:f>
              <c:strCache>
                <c:ptCount val="1"/>
                <c:pt idx="0">
                  <c:v>M</c:v>
                </c:pt>
              </c:strCache>
            </c:strRef>
          </c:cat>
          <c:val>
            <c:numRef>
              <c:f>'5. Customer Analysis'!$B$15</c:f>
              <c:numCache>
                <c:formatCode>0.0%</c:formatCode>
                <c:ptCount val="1"/>
                <c:pt idx="0">
                  <c:v>0.4959919612085435</c:v>
                </c:pt>
              </c:numCache>
            </c:numRef>
          </c:val>
          <c:extLst>
            <c:ext xmlns:c16="http://schemas.microsoft.com/office/drawing/2014/chart" uri="{C3380CC4-5D6E-409C-BE32-E72D297353CC}">
              <c16:uniqueId val="{00000002-49AC-4DA3-8BC9-F71356FD4954}"/>
            </c:ext>
          </c:extLst>
        </c:ser>
        <c:dLbls>
          <c:dLblPos val="outEnd"/>
          <c:showLegendKey val="0"/>
          <c:showVal val="1"/>
          <c:showCatName val="0"/>
          <c:showSerName val="0"/>
          <c:showPercent val="0"/>
          <c:showBubbleSize val="0"/>
        </c:dLbls>
        <c:gapWidth val="0"/>
        <c:overlap val="100"/>
        <c:axId val="884065328"/>
        <c:axId val="631048847"/>
      </c:barChart>
      <c:catAx>
        <c:axId val="884065328"/>
        <c:scaling>
          <c:orientation val="minMax"/>
        </c:scaling>
        <c:delete val="1"/>
        <c:axPos val="l"/>
        <c:numFmt formatCode="General" sourceLinked="1"/>
        <c:majorTickMark val="none"/>
        <c:minorTickMark val="none"/>
        <c:tickLblPos val="nextTo"/>
        <c:crossAx val="631048847"/>
        <c:crosses val="autoZero"/>
        <c:auto val="1"/>
        <c:lblAlgn val="ctr"/>
        <c:lblOffset val="100"/>
        <c:noMultiLvlLbl val="0"/>
      </c:catAx>
      <c:valAx>
        <c:axId val="631048847"/>
        <c:scaling>
          <c:orientation val="minMax"/>
          <c:max val="1"/>
        </c:scaling>
        <c:delete val="1"/>
        <c:axPos val="b"/>
        <c:majorGridlines>
          <c:spPr>
            <a:ln w="9525" cap="flat" cmpd="sng" algn="ctr">
              <a:noFill/>
              <a:round/>
            </a:ln>
            <a:effectLst/>
          </c:spPr>
        </c:majorGridlines>
        <c:numFmt formatCode="General" sourceLinked="1"/>
        <c:majorTickMark val="none"/>
        <c:minorTickMark val="none"/>
        <c:tickLblPos val="nextTo"/>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'5. Customer Analysis'!$I$1</c:f>
              <c:strCache>
                <c:ptCount val="1"/>
                <c:pt idx="0">
                  <c:v>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Analysis'!$H$2:$H$6</c:f>
              <c:strCache>
                <c:ptCount val="5"/>
                <c:pt idx="0">
                  <c:v>18-30</c:v>
                </c:pt>
                <c:pt idx="1">
                  <c:v>31-40</c:v>
                </c:pt>
                <c:pt idx="2">
                  <c:v>41-50</c:v>
                </c:pt>
                <c:pt idx="3">
                  <c:v>51-60</c:v>
                </c:pt>
                <c:pt idx="4">
                  <c:v>61 Plus</c:v>
                </c:pt>
              </c:strCache>
            </c:strRef>
          </c:cat>
          <c:val>
            <c:numRef>
              <c:f>'5. Customer Analysis'!$I$2:$I$6</c:f>
              <c:numCache>
                <c:formatCode>[&lt;999999]"$"0.00,"K";[&lt;999999999]"$"0.00,,"M";"$"0.00,"B"</c:formatCode>
                <c:ptCount val="5"/>
                <c:pt idx="0">
                  <c:v>22081967.561400153</c:v>
                </c:pt>
                <c:pt idx="1">
                  <c:v>31101375.660600271</c:v>
                </c:pt>
                <c:pt idx="2">
                  <c:v>31187156.459200379</c:v>
                </c:pt>
                <c:pt idx="3">
                  <c:v>30995742.811700061</c:v>
                </c:pt>
                <c:pt idx="4">
                  <c:v>10924335.153099978</c:v>
                </c:pt>
              </c:numCache>
            </c:numRef>
          </c:val>
          <c:extLst>
            <c:ext xmlns:c16="http://schemas.microsoft.com/office/drawing/2014/chart" uri="{C3380CC4-5D6E-409C-BE32-E72D297353CC}">
              <c16:uniqueId val="{00000000-2204-463B-A6E2-223836ACCDD9}"/>
            </c:ext>
          </c:extLst>
        </c:ser>
        <c:ser>
          <c:idx val="1"/>
          <c:order val="1"/>
          <c:tx>
            <c:strRef>
              <c:f>'5. Customer Analysis'!$J$1</c:f>
              <c:strCache>
                <c:ptCount val="1"/>
                <c:pt idx="0">
                  <c:v>Hightlight</c:v>
                </c:pt>
              </c:strCache>
            </c:strRef>
          </c:tx>
          <c:spPr>
            <a:solidFill>
              <a:srgbClr val="4DC1F5"/>
            </a:solidFill>
            <a:ln>
              <a:noFill/>
            </a:ln>
            <a:effectLst/>
          </c:spPr>
          <c:invertIfNegative val="0"/>
          <c:dLbls>
            <c:delete val="1"/>
          </c:dLbls>
          <c:val>
            <c:numRef>
              <c:f>'5. Customer Analysis'!$J$2:$J$6</c:f>
              <c:numCache>
                <c:formatCode>[&lt;999999]"$"0.00,"K";[&lt;999999999]"$"0.00,,"M";"$"0.00,"B"</c:formatCode>
                <c:ptCount val="5"/>
                <c:pt idx="0">
                  <c:v>0</c:v>
                </c:pt>
                <c:pt idx="1">
                  <c:v>0</c:v>
                </c:pt>
                <c:pt idx="2">
                  <c:v>31187156.459200379</c:v>
                </c:pt>
                <c:pt idx="3">
                  <c:v>0</c:v>
                </c:pt>
                <c:pt idx="4">
                  <c:v>0</c:v>
                </c:pt>
              </c:numCache>
            </c:numRef>
          </c:val>
          <c:extLst>
            <c:ext xmlns:c16="http://schemas.microsoft.com/office/drawing/2014/chart" uri="{C3380CC4-5D6E-409C-BE32-E72D297353CC}">
              <c16:uniqueId val="{00000001-2204-463B-A6E2-223836ACCDD9}"/>
            </c:ext>
          </c:extLst>
        </c:ser>
        <c:dLbls>
          <c:dLblPos val="outEnd"/>
          <c:showLegendKey val="0"/>
          <c:showVal val="1"/>
          <c:showCatName val="0"/>
          <c:showSerName val="0"/>
          <c:showPercent val="0"/>
          <c:showBubbleSize val="0"/>
        </c:dLbls>
        <c:gapWidth val="219"/>
        <c:overlap val="100"/>
        <c:axId val="884043248"/>
        <c:axId val="142871552"/>
      </c:barChart>
      <c:catAx>
        <c:axId val="88404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2871552"/>
        <c:crosses val="autoZero"/>
        <c:auto val="1"/>
        <c:lblAlgn val="ctr"/>
        <c:lblOffset val="100"/>
        <c:noMultiLvlLbl val="0"/>
      </c:catAx>
      <c:valAx>
        <c:axId val="142871552"/>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884043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270778652668423E-2"/>
          <c:y val="0.10689814814814814"/>
          <c:w val="0.88595144356955369"/>
          <c:h val="0.83754629629629629"/>
        </c:manualLayout>
      </c:layout>
      <c:bubbleChart>
        <c:varyColors val="0"/>
        <c:ser>
          <c:idx val="0"/>
          <c:order val="0"/>
          <c:tx>
            <c:strRef>
              <c:f>'6. Geography Analysis'!$A$10</c:f>
              <c:strCache>
                <c:ptCount val="1"/>
                <c:pt idx="0">
                  <c:v>Country</c:v>
                </c:pt>
              </c:strCache>
            </c:strRef>
          </c:tx>
          <c:spPr>
            <a:solidFill>
              <a:srgbClr val="4DC1F5"/>
            </a:solidFill>
            <a:ln>
              <a:noFill/>
            </a:ln>
            <a:effectLst/>
          </c:spPr>
          <c:invertIfNegative val="0"/>
          <c:dLbls>
            <c:dLbl>
              <c:idx val="0"/>
              <c:tx>
                <c:rich>
                  <a:bodyPr/>
                  <a:lstStyle/>
                  <a:p>
                    <a:fld id="{B9D20F3C-4C29-4905-A2F9-4202BD1DA62C}" type="BUBBLESIZE">
                      <a:rPr lang="en-US" b="1">
                        <a:solidFill>
                          <a:schemeClr val="bg1"/>
                        </a:solidFill>
                      </a:rPr>
                      <a:pPr/>
                      <a:t>[BUBBLE SIZE]</a:t>
                    </a:fld>
                    <a:endParaRPr lang="en-US"/>
                  </a:p>
                </c:rich>
              </c:tx>
              <c:dLblPos val="ctr"/>
              <c:showLegendKey val="0"/>
              <c:showVal val="0"/>
              <c:showCatName val="0"/>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0-108E-4A86-B606-A2F25B47386B}"/>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extLst>
                <c:ext xmlns:c16="http://schemas.microsoft.com/office/drawing/2014/chart" uri="{C3380CC4-5D6E-409C-BE32-E72D297353CC}">
                  <c16:uniqueId val="{00000001-108E-4A86-B606-A2F25B47386B}"/>
                </c:ext>
              </c:extLst>
            </c:dLbl>
            <c:dLbl>
              <c:idx val="2"/>
              <c:layout>
                <c:manualLayout>
                  <c:x val="-8.1812311362189638E-2"/>
                  <c:y val="2.1231422505307854E-2"/>
                </c:manualLayout>
              </c:layout>
              <c:tx>
                <c:rich>
                  <a:bodyPr/>
                  <a:lstStyle/>
                  <a:p>
                    <a:fld id="{2AA22960-5AF1-4CAC-BD00-75094741303B}" type="BUBBLESIZE">
                      <a:rPr lang="en-US" b="1">
                        <a:solidFill>
                          <a:schemeClr val="bg1"/>
                        </a:solidFill>
                      </a:rPr>
                      <a:pPr/>
                      <a:t>[BUBBLE SIZE]</a:t>
                    </a:fld>
                    <a:endParaRPr lang="en-US"/>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2-108E-4A86-B606-A2F25B47386B}"/>
                </c:ext>
              </c:extLst>
            </c:dLbl>
            <c:dLbl>
              <c:idx val="3"/>
              <c:layout>
                <c:manualLayout>
                  <c:x val="-4.9966301224713044E-2"/>
                  <c:y val="-8.49256900212318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108E-4A86-B606-A2F25B47386B}"/>
                </c:ext>
              </c:extLst>
            </c:dLbl>
            <c:dLbl>
              <c:idx val="4"/>
              <c:layout>
                <c:manualLayout>
                  <c:x val="-9.6543844452403479E-2"/>
                  <c:y val="-2.123142250530785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4-108E-4A86-B606-A2F25B47386B}"/>
                </c:ext>
              </c:extLst>
            </c:dLbl>
            <c:dLbl>
              <c:idx val="5"/>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extLst>
                <c:ext xmlns:c16="http://schemas.microsoft.com/office/drawing/2014/chart" uri="{C3380CC4-5D6E-409C-BE32-E72D297353CC}">
                  <c16:uniqueId val="{00000005-108E-4A86-B606-A2F25B4738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'6. Geography Analysis'!$D$11:$D$16</c:f>
              <c:numCache>
                <c:formatCode>General</c:formatCode>
                <c:ptCount val="6"/>
                <c:pt idx="0">
                  <c:v>133</c:v>
                </c:pt>
                <c:pt idx="1">
                  <c:v>-95</c:v>
                </c:pt>
                <c:pt idx="2">
                  <c:v>2</c:v>
                </c:pt>
                <c:pt idx="3">
                  <c:v>9</c:v>
                </c:pt>
                <c:pt idx="4">
                  <c:v>-2</c:v>
                </c:pt>
                <c:pt idx="5">
                  <c:v>-92</c:v>
                </c:pt>
              </c:numCache>
            </c:numRef>
          </c:xVal>
          <c:yVal>
            <c:numRef>
              <c:f>'6. Geography Analysis'!$C$11:$C$16</c:f>
              <c:numCache>
                <c:formatCode>General</c:formatCode>
                <c:ptCount val="6"/>
                <c:pt idx="0">
                  <c:v>-27</c:v>
                </c:pt>
                <c:pt idx="1">
                  <c:v>60</c:v>
                </c:pt>
                <c:pt idx="2">
                  <c:v>46</c:v>
                </c:pt>
                <c:pt idx="3">
                  <c:v>51</c:v>
                </c:pt>
                <c:pt idx="4">
                  <c:v>54</c:v>
                </c:pt>
                <c:pt idx="5">
                  <c:v>34</c:v>
                </c:pt>
              </c:numCache>
            </c:numRef>
          </c:yVal>
          <c:bubbleSize>
            <c:numRef>
              <c:f>'6. Geography Analysis'!$B$11:$B$16</c:f>
              <c:numCache>
                <c:formatCode>[&lt;999999]"$"0.00,"K";[&lt;999999999]"$"0.00,,"M";"$"0.00,"B"</c:formatCode>
                <c:ptCount val="6"/>
                <c:pt idx="0">
                  <c:v>38756326.750601202</c:v>
                </c:pt>
                <c:pt idx="1">
                  <c:v>8775596.7999000177</c:v>
                </c:pt>
                <c:pt idx="2">
                  <c:v>11118394.387999954</c:v>
                </c:pt>
                <c:pt idx="3">
                  <c:v>12401645.737599947</c:v>
                </c:pt>
                <c:pt idx="4">
                  <c:v>14684602.484800065</c:v>
                </c:pt>
                <c:pt idx="5">
                  <c:v>40554011.48510085</c:v>
                </c:pt>
              </c:numCache>
            </c:numRef>
          </c:bubbleSize>
          <c:bubble3D val="0"/>
          <c:extLst>
            <c:ext xmlns:c16="http://schemas.microsoft.com/office/drawing/2014/chart" uri="{C3380CC4-5D6E-409C-BE32-E72D297353CC}">
              <c16:uniqueId val="{00000006-108E-4A86-B606-A2F25B47386B}"/>
            </c:ext>
          </c:extLst>
        </c:ser>
        <c:dLbls>
          <c:dLblPos val="ctr"/>
          <c:showLegendKey val="0"/>
          <c:showVal val="1"/>
          <c:showCatName val="0"/>
          <c:showSerName val="0"/>
          <c:showPercent val="0"/>
          <c:showBubbleSize val="0"/>
        </c:dLbls>
        <c:bubbleScale val="100"/>
        <c:showNegBubbles val="0"/>
        <c:axId val="555592624"/>
        <c:axId val="677773920"/>
      </c:bubbleChart>
      <c:valAx>
        <c:axId val="555592624"/>
        <c:scaling>
          <c:orientation val="minMax"/>
          <c:max val="180"/>
          <c:min val="-145"/>
        </c:scaling>
        <c:delete val="1"/>
        <c:axPos val="b"/>
        <c:majorGridlines>
          <c:spPr>
            <a:ln w="9525" cap="flat" cmpd="sng" algn="ctr">
              <a:noFill/>
              <a:round/>
            </a:ln>
            <a:effectLst/>
          </c:spPr>
        </c:majorGridlines>
        <c:numFmt formatCode="General" sourceLinked="1"/>
        <c:majorTickMark val="none"/>
        <c:minorTickMark val="none"/>
        <c:tickLblPos val="nextTo"/>
        <c:crossAx val="677773920"/>
        <c:crosses val="autoZero"/>
        <c:crossBetween val="midCat"/>
        <c:majorUnit val="30"/>
      </c:valAx>
      <c:valAx>
        <c:axId val="677773920"/>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555592624"/>
        <c:crosses val="autoZero"/>
        <c:crossBetween val="midCat"/>
      </c:valAx>
      <c:spPr>
        <a:blipFill dpi="0" rotWithShape="1">
          <a:blip xmlns:r="http://schemas.openxmlformats.org/officeDocument/2006/relationships" r:embed="rId3">
            <a:alphaModFix amt="31000"/>
            <a:extLst>
              <a:ext uri="{837473B0-CC2E-450A-ABE3-18F120FF3D39}">
                <a1611:picAttrSrcUrl xmlns:a1611="http://schemas.microsoft.com/office/drawing/2016/11/main" r:i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1"/>
          <c:order val="0"/>
          <c:tx>
            <c:strRef>
              <c:f>'1. General Analysis(1)'!$B$15</c:f>
              <c:strCache>
                <c:ptCount val="1"/>
                <c:pt idx="0">
                  <c:v>#Transaction</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5-2300-451D-AEAE-8A1A9471F146}"/>
              </c:ext>
            </c:extLst>
          </c:dPt>
          <c:dPt>
            <c:idx val="1"/>
            <c:invertIfNegative val="0"/>
            <c:bubble3D val="0"/>
            <c:spPr>
              <a:solidFill>
                <a:schemeClr val="bg1">
                  <a:lumMod val="85000"/>
                </a:schemeClr>
              </a:solidFill>
              <a:ln>
                <a:noFill/>
              </a:ln>
              <a:effectLst/>
            </c:spPr>
            <c:extLst>
              <c:ext xmlns:c16="http://schemas.microsoft.com/office/drawing/2014/chart" uri="{C3380CC4-5D6E-409C-BE32-E72D297353CC}">
                <c16:uniqueId val="{00000004-2300-451D-AEAE-8A1A9471F146}"/>
              </c:ext>
            </c:extLst>
          </c:dPt>
          <c:dLbls>
            <c:dLbl>
              <c:idx val="1"/>
              <c:layout>
                <c:manualLayout>
                  <c:x val="0"/>
                  <c:y val="-1.388888888888888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300-451D-AEAE-8A1A9471F14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'1. General Analysis(1)'!$A$16:$A$19</c:f>
              <c:numCache>
                <c:formatCode>General</c:formatCode>
                <c:ptCount val="4"/>
                <c:pt idx="0">
                  <c:v>2015</c:v>
                </c:pt>
                <c:pt idx="1">
                  <c:v>2016</c:v>
                </c:pt>
                <c:pt idx="2">
                  <c:v>2017</c:v>
                </c:pt>
                <c:pt idx="3">
                  <c:v>2018</c:v>
                </c:pt>
              </c:numCache>
            </c:numRef>
          </c:cat>
          <c:val>
            <c:numRef>
              <c:f>'1. General Analysis(1)'!$B$16:$B$19</c:f>
              <c:numCache>
                <c:formatCode>[&lt;999999]"$"0.00,"K";[&lt;999999999]"$"0.00,,"M";"$"0.00,"B"</c:formatCode>
                <c:ptCount val="4"/>
                <c:pt idx="0">
                  <c:v>1013</c:v>
                </c:pt>
                <c:pt idx="1">
                  <c:v>2677</c:v>
                </c:pt>
                <c:pt idx="2">
                  <c:v>24443</c:v>
                </c:pt>
                <c:pt idx="3">
                  <c:v>32265</c:v>
                </c:pt>
              </c:numCache>
            </c:numRef>
          </c:val>
          <c:extLst>
            <c:ext xmlns:c16="http://schemas.microsoft.com/office/drawing/2014/chart" uri="{C3380CC4-5D6E-409C-BE32-E72D297353CC}">
              <c16:uniqueId val="{00000001-2300-451D-AEAE-8A1A9471F146}"/>
            </c:ext>
          </c:extLst>
        </c:ser>
        <c:ser>
          <c:idx val="2"/>
          <c:order val="2"/>
          <c:tx>
            <c:strRef>
              <c:f>'1. General Analysis(1)'!$D$15</c:f>
              <c:strCache>
                <c:ptCount val="1"/>
                <c:pt idx="0">
                  <c:v>Above Average</c:v>
                </c:pt>
              </c:strCache>
            </c:strRef>
          </c:tx>
          <c:spPr>
            <a:solidFill>
              <a:srgbClr val="4DC1F5"/>
            </a:solidFill>
            <a:ln>
              <a:noFill/>
            </a:ln>
            <a:effectLst/>
          </c:spPr>
          <c:invertIfNegative val="0"/>
          <c:dPt>
            <c:idx val="2"/>
            <c:invertIfNegative val="0"/>
            <c:bubble3D val="0"/>
            <c:spPr>
              <a:solidFill>
                <a:srgbClr val="4DC1F5"/>
              </a:solidFill>
              <a:ln>
                <a:noFill/>
              </a:ln>
              <a:effectLst/>
            </c:spPr>
            <c:extLst>
              <c:ext xmlns:c16="http://schemas.microsoft.com/office/drawing/2014/chart" uri="{C3380CC4-5D6E-409C-BE32-E72D297353CC}">
                <c16:uniqueId val="{00000004-0A66-4677-9559-32882353F647}"/>
              </c:ext>
            </c:extLst>
          </c:dPt>
          <c:dPt>
            <c:idx val="3"/>
            <c:invertIfNegative val="0"/>
            <c:bubble3D val="0"/>
            <c:spPr>
              <a:solidFill>
                <a:srgbClr val="4DC1F5"/>
              </a:solidFill>
              <a:ln>
                <a:noFill/>
              </a:ln>
              <a:effectLst/>
            </c:spPr>
            <c:extLst>
              <c:ext xmlns:c16="http://schemas.microsoft.com/office/drawing/2014/chart" uri="{C3380CC4-5D6E-409C-BE32-E72D297353CC}">
                <c16:uniqueId val="{00000005-0A66-4677-9559-32882353F647}"/>
              </c:ext>
            </c:extLst>
          </c:dPt>
          <c:dLbls>
            <c:delete val="1"/>
          </c:dLbls>
          <c:val>
            <c:numRef>
              <c:f>'1. General Analysis(1)'!$D$16:$D$19</c:f>
              <c:numCache>
                <c:formatCode>[&lt;999999]"$"0.00,"K";[&lt;999999999]"$"0.00,,"M";"$"0.00,"B"</c:formatCode>
                <c:ptCount val="4"/>
                <c:pt idx="0">
                  <c:v>0</c:v>
                </c:pt>
                <c:pt idx="1">
                  <c:v>0</c:v>
                </c:pt>
                <c:pt idx="2">
                  <c:v>24443</c:v>
                </c:pt>
                <c:pt idx="3">
                  <c:v>32265</c:v>
                </c:pt>
              </c:numCache>
            </c:numRef>
          </c:val>
          <c:extLst>
            <c:ext xmlns:c16="http://schemas.microsoft.com/office/drawing/2014/chart" uri="{C3380CC4-5D6E-409C-BE32-E72D297353CC}">
              <c16:uniqueId val="{00000003-2300-451D-AEAE-8A1A9471F146}"/>
            </c:ext>
          </c:extLst>
        </c:ser>
        <c:dLbls>
          <c:dLblPos val="outEnd"/>
          <c:showLegendKey val="0"/>
          <c:showVal val="1"/>
          <c:showCatName val="0"/>
          <c:showSerName val="0"/>
          <c:showPercent val="0"/>
          <c:showBubbleSize val="0"/>
        </c:dLbls>
        <c:gapWidth val="500"/>
        <c:overlap val="100"/>
        <c:axId val="604136192"/>
        <c:axId val="604132952"/>
      </c:barChart>
      <c:lineChart>
        <c:grouping val="standard"/>
        <c:varyColors val="0"/>
        <c:ser>
          <c:idx val="0"/>
          <c:order val="1"/>
          <c:tx>
            <c:strRef>
              <c:f>'1. General Analysis(1)'!$C$15</c:f>
              <c:strCache>
                <c:ptCount val="1"/>
                <c:pt idx="0">
                  <c:v>Average #Transaction</c:v>
                </c:pt>
              </c:strCache>
            </c:strRef>
          </c:tx>
          <c:spPr>
            <a:ln w="19050" cap="rnd">
              <a:solidFill>
                <a:schemeClr val="accent1"/>
              </a:solidFill>
              <a:round/>
            </a:ln>
            <a:effectLst/>
          </c:spPr>
          <c:marker>
            <c:symbol val="none"/>
          </c:marker>
          <c:dLbls>
            <c:delete val="1"/>
          </c:dLbls>
          <c:val>
            <c:numRef>
              <c:f>'1. General Analysis(1)'!$C$16:$C$19</c:f>
              <c:numCache>
                <c:formatCode>[&lt;999999]"$"0.00,"K";[&lt;999999999]"$"0.00,,"M";"$"0.00,"B"</c:formatCode>
                <c:ptCount val="4"/>
                <c:pt idx="0">
                  <c:v>15099.5</c:v>
                </c:pt>
                <c:pt idx="1">
                  <c:v>15099.5</c:v>
                </c:pt>
                <c:pt idx="2">
                  <c:v>15099.5</c:v>
                </c:pt>
                <c:pt idx="3">
                  <c:v>15099.5</c:v>
                </c:pt>
              </c:numCache>
            </c:numRef>
          </c:val>
          <c:smooth val="0"/>
          <c:extLst>
            <c:ext xmlns:c16="http://schemas.microsoft.com/office/drawing/2014/chart" uri="{C3380CC4-5D6E-409C-BE32-E72D297353CC}">
              <c16:uniqueId val="{00000002-2300-451D-AEAE-8A1A9471F146}"/>
            </c:ext>
          </c:extLst>
        </c:ser>
        <c:dLbls>
          <c:showLegendKey val="0"/>
          <c:showVal val="1"/>
          <c:showCatName val="0"/>
          <c:showSerName val="0"/>
          <c:showPercent val="0"/>
          <c:showBubbleSize val="0"/>
        </c:dLbls>
        <c:marker val="1"/>
        <c:smooth val="0"/>
        <c:axId val="604136192"/>
        <c:axId val="604132952"/>
      </c:lineChart>
      <c:catAx>
        <c:axId val="60413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04132952"/>
        <c:crosses val="autoZero"/>
        <c:auto val="1"/>
        <c:lblAlgn val="ctr"/>
        <c:lblOffset val="100"/>
        <c:noMultiLvlLbl val="0"/>
      </c:catAx>
      <c:valAx>
        <c:axId val="604132952"/>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0413619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[1_Excel Project_SONATINEN Sales Analysis.xlsm]3. Time Series Analysis!PivotTable1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DC1F5"/>
            </a:solidFill>
            <a:round/>
          </a:ln>
          <a:effectLst/>
        </c:spPr>
        <c:marker>
          <c:symbol val="none"/>
        </c:marker>
        <c:dLbl>
          <c:idx val="0"/>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pivotFmt>
    </c:pivotFmts>
    <c:plotArea>
      <c:layout/>
      <c:lineChart>
        <c:grouping val="standard"/>
        <c:varyColors val="0"/>
        <c:ser>
          <c:idx val="0"/>
          <c:order val="0"/>
          <c:tx>
            <c:strRef>
              <c:f>'3. Time Series Analysis'!$B$1</c:f>
              <c:strCache>
                <c:ptCount val="1"/>
                <c:pt idx="0">
                  <c:v>Total</c:v>
                </c:pt>
              </c:strCache>
            </c:strRef>
          </c:tx>
          <c:spPr>
            <a:ln w="28575" cap="rnd">
              <a:solidFill>
                <a:srgbClr val="4DC1F5"/>
              </a:solidFill>
              <a:round/>
            </a:ln>
            <a:effectLst/>
          </c:spPr>
          <c:marker>
            <c:symbol val="none"/>
          </c:marker>
          <c:dLbls>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'3. Time Series Analysis'!$B$2:$B$13</c:f>
              <c:numCache>
                <c:formatCode>[&lt;999999]"$"0.00,"K";[&lt;999999999]"$"0.00,,"M";"$"0.00,"B"</c:formatCode>
                <c:ptCount val="12"/>
                <c:pt idx="0">
                  <c:v>10223845.849199992</c:v>
                </c:pt>
                <c:pt idx="1">
                  <c:v>10792830.003000008</c:v>
                </c:pt>
                <c:pt idx="2">
                  <c:v>11283963.168800026</c:v>
                </c:pt>
                <c:pt idx="3">
                  <c:v>11839838.095300023</c:v>
                </c:pt>
                <c:pt idx="4">
                  <c:v>13733395.004400013</c:v>
                </c:pt>
                <c:pt idx="5">
                  <c:v>13445658.304500015</c:v>
                </c:pt>
                <c:pt idx="6">
                  <c:v>8108100.7478999747</c:v>
                </c:pt>
                <c:pt idx="7">
                  <c:v>8035078.6151000112</c:v>
                </c:pt>
                <c:pt idx="8">
                  <c:v>8046581.1938000042</c:v>
                </c:pt>
                <c:pt idx="9">
                  <c:v>8675444.4087999687</c:v>
                </c:pt>
                <c:pt idx="10">
                  <c:v>8962424.8809000161</c:v>
                </c:pt>
                <c:pt idx="11">
                  <c:v>13143417.374300029</c:v>
                </c:pt>
              </c:numCache>
            </c:numRef>
          </c:val>
          <c:smooth val="1"/>
          <c:extLst>
            <c:ext xmlns:c16="http://schemas.microsoft.com/office/drawing/2014/chart" uri="{C3380CC4-5D6E-409C-BE32-E72D297353CC}">
              <c16:uniqueId val="{00000000-796D-47DC-AD44-36F8EA59A013}"/>
            </c:ext>
          </c:extLst>
        </c:ser>
        <c:dLbls>
          <c:dLblPos val="t"/>
          <c:showLegendKey val="0"/>
          <c:showVal val="1"/>
          <c:showCatName val="0"/>
          <c:showSerName val="0"/>
          <c:showPercent val="0"/>
          <c:showBubbleSize val="0"/>
        </c:dLbls>
        <c:smooth val="0"/>
        <c:axId val="596806015"/>
        <c:axId val="1526246080"/>
      </c:lineChart>
      <c:catAx>
        <c:axId val="59680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526246080"/>
        <c:crosses val="autoZero"/>
        <c:auto val="1"/>
        <c:lblAlgn val="ctr"/>
        <c:lblOffset val="100"/>
        <c:noMultiLvlLbl val="0"/>
      </c:catAx>
      <c:valAx>
        <c:axId val="1526246080"/>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596806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 Profit by Weekday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0"/>
          <c:order val="0"/>
          <c:tx>
            <c:strRef>
              <c:f>'3. Time Series Analysis'!$E$17</c:f>
              <c:strCache>
                <c:ptCount val="1"/>
                <c:pt idx="0">
                  <c:v> Total Profit</c:v>
                </c:pt>
              </c:strCache>
            </c:strRef>
          </c:tx>
          <c:spPr>
            <a:solidFill>
              <a:schemeClr val="bg1">
                <a:lumMod val="85000"/>
              </a:schemeClr>
            </a:solidFill>
            <a:ln>
              <a:solidFill>
                <a:schemeClr val="bg1">
                  <a:lumMod val="8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Analysis'!$D$18:$D$24</c:f>
              <c:strCache>
                <c:ptCount val="7"/>
                <c:pt idx="0">
                  <c:v>Mon</c:v>
                </c:pt>
                <c:pt idx="1">
                  <c:v>Tue</c:v>
                </c:pt>
                <c:pt idx="2">
                  <c:v>Wed</c:v>
                </c:pt>
                <c:pt idx="3">
                  <c:v>Thu</c:v>
                </c:pt>
                <c:pt idx="4">
                  <c:v>Fri</c:v>
                </c:pt>
                <c:pt idx="5">
                  <c:v>Sat</c:v>
                </c:pt>
                <c:pt idx="6">
                  <c:v>Sun</c:v>
                </c:pt>
              </c:strCache>
            </c:strRef>
          </c:cat>
          <c:val>
            <c:numRef>
              <c:f>'3. Time Series Analysis'!$E$18:$E$24</c:f>
              <c:numCache>
                <c:formatCode>[&lt;999999]"$"0.00,"K";[&lt;999999999]"$"0.00,,"M";"$"0.00,"B"</c:formatCode>
                <c:ptCount val="7"/>
                <c:pt idx="0">
                  <c:v>18033564.062200077</c:v>
                </c:pt>
                <c:pt idx="1">
                  <c:v>18270672.66909999</c:v>
                </c:pt>
                <c:pt idx="2">
                  <c:v>18957623.584700018</c:v>
                </c:pt>
                <c:pt idx="3">
                  <c:v>18295650.223100126</c:v>
                </c:pt>
                <c:pt idx="4">
                  <c:v>17079809.564899966</c:v>
                </c:pt>
                <c:pt idx="5">
                  <c:v>17758577.557399981</c:v>
                </c:pt>
                <c:pt idx="6">
                  <c:v>17894679.984599989</c:v>
                </c:pt>
              </c:numCache>
            </c:numRef>
          </c:val>
          <c:extLst>
            <c:ext xmlns:c16="http://schemas.microsoft.com/office/drawing/2014/chart" uri="{C3380CC4-5D6E-409C-BE32-E72D297353CC}">
              <c16:uniqueId val="{00000000-7DD3-483A-BE7A-A0C284F83BD2}"/>
            </c:ext>
          </c:extLst>
        </c:ser>
        <c:ser>
          <c:idx val="1"/>
          <c:order val="1"/>
          <c:tx>
            <c:strRef>
              <c:f>'3. Time Series Analysis'!$F$17</c:f>
              <c:strCache>
                <c:ptCount val="1"/>
                <c:pt idx="0">
                  <c:v>Highlight</c:v>
                </c:pt>
              </c:strCache>
            </c:strRef>
          </c:tx>
          <c:spPr>
            <a:solidFill>
              <a:srgbClr val="4DC1F5"/>
            </a:solidFill>
            <a:ln>
              <a:noFill/>
            </a:ln>
            <a:effectLst/>
          </c:spPr>
          <c:invertIfNegative val="0"/>
          <c:dLbls>
            <c:delete val="1"/>
          </c:dLbls>
          <c:val>
            <c:numRef>
              <c:f>'3. Time Series Analysis'!$F$18:$F$24</c:f>
              <c:numCache>
                <c:formatCode>[&lt;999999]"$"0.00,"K";[&lt;999999999]"$"0.00,,"M";"$"0.00,"B"</c:formatCode>
                <c:ptCount val="7"/>
                <c:pt idx="0">
                  <c:v>0</c:v>
                </c:pt>
                <c:pt idx="1">
                  <c:v>18270672.66909999</c:v>
                </c:pt>
                <c:pt idx="2">
                  <c:v>18957623.584700018</c:v>
                </c:pt>
                <c:pt idx="3">
                  <c:v>18295650.223100126</c:v>
                </c:pt>
                <c:pt idx="4">
                  <c:v>0</c:v>
                </c:pt>
                <c:pt idx="5">
                  <c:v>0</c:v>
                </c:pt>
                <c:pt idx="6">
                  <c:v>0</c:v>
                </c:pt>
              </c:numCache>
            </c:numRef>
          </c:val>
          <c:extLst>
            <c:ext xmlns:c16="http://schemas.microsoft.com/office/drawing/2014/chart" uri="{C3380CC4-5D6E-409C-BE32-E72D297353CC}">
              <c16:uniqueId val="{00000003-7DD3-483A-BE7A-A0C284F83BD2}"/>
            </c:ext>
          </c:extLst>
        </c:ser>
        <c:dLbls>
          <c:dLblPos val="outEnd"/>
          <c:showLegendKey val="0"/>
          <c:showVal val="1"/>
          <c:showCatName val="0"/>
          <c:showSerName val="0"/>
          <c:showPercent val="0"/>
          <c:showBubbleSize val="0"/>
        </c:dLbls>
        <c:gapWidth val="219"/>
        <c:overlap val="100"/>
        <c:axId val="991417215"/>
        <c:axId val="1004515951"/>
      </c:barChart>
      <c:catAx>
        <c:axId val="99141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004515951"/>
        <c:crosses val="autoZero"/>
        <c:auto val="1"/>
        <c:lblAlgn val="ctr"/>
        <c:lblOffset val="100"/>
        <c:noMultiLvlLbl val="0"/>
      </c:catAx>
      <c:valAx>
        <c:axId val="1004515951"/>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991417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[1_Excel Project_SONATINEN Sales Analysis.xlsm]3. Time Series Analysis!PivotTable3</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by Weekday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DC1F5"/>
          </a:solidFill>
          <a:ln w="19050">
            <a:solidFill>
              <a:schemeClr val="lt1"/>
            </a:solidFill>
          </a:ln>
          <a:effectLst/>
        </c:spPr>
      </c:pivotFmt>
      <c:pivotFmt>
        <c:idx val="6"/>
        <c:spPr>
          <a:solidFill>
            <a:schemeClr val="bg1">
              <a:lumMod val="85000"/>
            </a:schemeClr>
          </a:solidFill>
          <a:ln w="19050">
            <a:solidFill>
              <a:schemeClr val="lt1"/>
            </a:solidFill>
          </a:ln>
          <a:effectLst/>
        </c:spPr>
      </c:pivotFmt>
    </c:pivotFmts>
    <c:plotArea>
      <c:layout/>
      <c:pieChart>
        <c:varyColors val="1"/>
        <c:ser>
          <c:idx val="0"/>
          <c:order val="0"/>
          <c:tx>
            <c:strRef>
              <c:f>'3. Time Series Analysis'!$B$29</c:f>
              <c:strCache>
                <c:ptCount val="1"/>
                <c:pt idx="0">
                  <c:v>Total</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235C-4928-804D-A4D1D9E7306A}"/>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235C-4928-804D-A4D1D9E7306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 Time Series Analysis'!$A$30:$A$31</c:f>
              <c:strCache>
                <c:ptCount val="2"/>
                <c:pt idx="0">
                  <c:v>Weekday</c:v>
                </c:pt>
                <c:pt idx="1">
                  <c:v>Weekend</c:v>
                </c:pt>
              </c:strCache>
            </c:strRef>
          </c:cat>
          <c:val>
            <c:numRef>
              <c:f>'3. Time Series Analysis'!$B$30:$B$31</c:f>
              <c:numCache>
                <c:formatCode>[&lt;999999]"$"0.00,"K";[&lt;999999999]"$"0.00,,"M";"$"0.00,"B"</c:formatCode>
                <c:ptCount val="2"/>
                <c:pt idx="0">
                  <c:v>90637320.103999749</c:v>
                </c:pt>
                <c:pt idx="1">
                  <c:v>35653257.54200054</c:v>
                </c:pt>
              </c:numCache>
            </c:numRef>
          </c:val>
          <c:extLst>
            <c:ext xmlns:c16="http://schemas.microsoft.com/office/drawing/2014/chart" uri="{C3380CC4-5D6E-409C-BE32-E72D297353CC}">
              <c16:uniqueId val="{00000004-235C-4928-804D-A4D1D9E7306A}"/>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Products by Total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bar"/>
        <c:grouping val="clustered"/>
        <c:varyColors val="0"/>
        <c:ser>
          <c:idx val="0"/>
          <c:order val="0"/>
          <c:tx>
            <c:strRef>
              <c:f>'4. Product Analysis'!$E$2</c:f>
              <c:strCache>
                <c:ptCount val="1"/>
                <c:pt idx="0">
                  <c:v> Total Profit</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Analysis'!$E$3:$E$7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0-14F8-4180-BA54-41B181B50414}"/>
            </c:ext>
          </c:extLst>
        </c:ser>
        <c:ser>
          <c:idx val="1"/>
          <c:order val="1"/>
          <c:tx>
            <c:strRef>
              <c:f>'4. Product Analysis'!$F$2</c:f>
              <c:strCache>
                <c:ptCount val="1"/>
                <c:pt idx="0">
                  <c:v>Duplicate</c:v>
                </c:pt>
              </c:strCache>
            </c:strRef>
          </c:tx>
          <c:spPr>
            <a:solidFill>
              <a:srgbClr val="4DC1F5"/>
            </a:solidFill>
            <a:ln>
              <a:noFill/>
            </a:ln>
            <a:effectLst/>
          </c:spPr>
          <c:invertIfNegative val="0"/>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Analysis'!$F$3:$F$7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1-14F8-4180-BA54-41B181B50414}"/>
            </c:ext>
          </c:extLst>
        </c:ser>
        <c:dLbls>
          <c:showLegendKey val="0"/>
          <c:showVal val="0"/>
          <c:showCatName val="0"/>
          <c:showSerName val="0"/>
          <c:showPercent val="0"/>
          <c:showBubbleSize val="0"/>
        </c:dLbls>
        <c:gapWidth val="50"/>
        <c:overlap val="100"/>
        <c:axId val="749987295"/>
        <c:axId val="653117887"/>
      </c:barChart>
      <c:catAx>
        <c:axId val="7499872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53117887"/>
        <c:crosses val="autoZero"/>
        <c:auto val="1"/>
        <c:lblAlgn val="ctr"/>
        <c:lblOffset val="100"/>
        <c:noMultiLvlLbl val="0"/>
      </c:catAx>
      <c:valAx>
        <c:axId val="653117887"/>
        <c:scaling>
          <c:orientation val="minMax"/>
        </c:scaling>
        <c:delete val="1"/>
        <c:axPos val="t"/>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749987295"/>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Attribution by Top 5 and Other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pieChart>
        <c:varyColors val="1"/>
        <c:ser>
          <c:idx val="0"/>
          <c:order val="0"/>
          <c:tx>
            <c:strRef>
              <c:f>'4. Product Analysis'!$I$1</c:f>
              <c:strCache>
                <c:ptCount val="1"/>
                <c:pt idx="0">
                  <c:v>Profit</c:v>
                </c:pt>
              </c:strCache>
            </c:strRef>
          </c:tx>
          <c:spPr>
            <a:solidFill>
              <a:srgbClr val="4DC1F5"/>
            </a:solidFill>
          </c:spPr>
          <c:dPt>
            <c:idx val="0"/>
            <c:bubble3D val="0"/>
            <c:spPr>
              <a:solidFill>
                <a:srgbClr val="4DC1F5"/>
              </a:solidFill>
              <a:ln w="19050">
                <a:solidFill>
                  <a:schemeClr val="lt1"/>
                </a:solidFill>
              </a:ln>
              <a:effectLst/>
            </c:spPr>
            <c:extLst>
              <c:ext xmlns:c16="http://schemas.microsoft.com/office/drawing/2014/chart" uri="{C3380CC4-5D6E-409C-BE32-E72D297353CC}">
                <c16:uniqueId val="{00000001-C032-4F21-8671-CE8AF457CED7}"/>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C032-4F21-8671-CE8AF457CED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'4. Product Analysis'!$H$2:$H$3</c:f>
              <c:strCache>
                <c:ptCount val="2"/>
                <c:pt idx="0">
                  <c:v>Top 5</c:v>
                </c:pt>
                <c:pt idx="1">
                  <c:v>Others</c:v>
                </c:pt>
              </c:strCache>
            </c:strRef>
          </c:cat>
          <c:val>
            <c:numRef>
              <c:f>'4. Product Analysis'!$I$2:$I$3</c:f>
              <c:numCache>
                <c:formatCode>[&lt;999999]"$"0.00,"K";[&lt;999999999]"$"0.00,,"M";"$"0.00,"B"</c:formatCode>
                <c:ptCount val="2"/>
                <c:pt idx="0">
                  <c:v>31270387.546300028</c:v>
                </c:pt>
                <c:pt idx="1">
                  <c:v>95020190.099700019</c:v>
                </c:pt>
              </c:numCache>
            </c:numRef>
          </c:val>
          <c:extLst>
            <c:ext xmlns:c16="http://schemas.microsoft.com/office/drawing/2014/chart" uri="{C3380CC4-5D6E-409C-BE32-E72D297353CC}">
              <c16:uniqueId val="{00000004-C032-4F21-8671-CE8AF457CED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Profit Share by </a:t>
            </a:r>
            <a:r>
              <a:rPr lang="en-US"/>
              <a:t>Product Price Types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ubbleChart>
        <c:varyColors val="0"/>
        <c:ser>
          <c:idx val="0"/>
          <c:order val="0"/>
          <c:tx>
            <c:strRef>
              <c:f>'4. Product Analysis'!$O$14</c:f>
              <c:strCache>
                <c:ptCount val="1"/>
                <c:pt idx="0">
                  <c:v>Max Values</c:v>
                </c:pt>
              </c:strCache>
            </c:strRef>
          </c:tx>
          <c:spPr>
            <a:solidFill>
              <a:schemeClr val="bg1">
                <a:lumMod val="85000"/>
              </a:schemeClr>
            </a:solidFill>
            <a:ln>
              <a:noFill/>
            </a:ln>
            <a:effectLst/>
          </c:spPr>
          <c:invertIfNegative val="0"/>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Analysis'!$O$15:$O$16</c:f>
              <c:numCache>
                <c:formatCode>General</c:formatCode>
                <c:ptCount val="2"/>
                <c:pt idx="0">
                  <c:v>1</c:v>
                </c:pt>
                <c:pt idx="1">
                  <c:v>1</c:v>
                </c:pt>
              </c:numCache>
            </c:numRef>
          </c:bubbleSize>
          <c:bubble3D val="0"/>
          <c:extLst>
            <c:ext xmlns:c16="http://schemas.microsoft.com/office/drawing/2014/chart" uri="{C3380CC4-5D6E-409C-BE32-E72D297353CC}">
              <c16:uniqueId val="{00000000-766E-4FA2-9854-C42DDFE93682}"/>
            </c:ext>
          </c:extLst>
        </c:ser>
        <c:ser>
          <c:idx val="1"/>
          <c:order val="1"/>
          <c:tx>
            <c:strRef>
              <c:f>'4. Product Analysis'!$N$14</c:f>
              <c:strCache>
                <c:ptCount val="1"/>
                <c:pt idx="0">
                  <c:v>Percentage</c:v>
                </c:pt>
              </c:strCache>
            </c:strRef>
          </c:tx>
          <c:spPr>
            <a:solidFill>
              <a:srgbClr val="ED7D31"/>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01-766E-4FA2-9854-C42DDFE93682}"/>
              </c:ext>
            </c:extLst>
          </c:dPt>
          <c:dLbls>
            <c:dLbl>
              <c:idx val="0"/>
              <c:layout>
                <c:manualLayout>
                  <c:x val="-6.3681585387332582E-2"/>
                  <c:y val="0.20833333333333334"/>
                </c:manualLayout>
              </c:layout>
              <c:tx>
                <c:rich>
                  <a:bodyPr/>
                  <a:lstStyle/>
                  <a:p>
                    <a:fld id="{05BF840D-1142-4C6C-852C-57E737D94B43}" type="XVALUE">
                      <a:rPr lang="en-US"/>
                      <a:pPr/>
                      <a:t>[X VALUE]</a:t>
                    </a:fld>
                    <a:r>
                      <a:rPr lang="en-US" baseline="0"/>
                      <a:t>, </a:t>
                    </a:r>
                    <a:fld id="{34D15335-2134-478A-AAE6-866C11F62903}" type="BUBBLESIZE">
                      <a:rPr lang="en-US" baseline="0"/>
                      <a:pPr/>
                      <a:t>[BUBBLE SIZE]</a:t>
                    </a:fld>
                    <a:endParaRPr lang="en-US" baseline="0"/>
                  </a:p>
                </c:rich>
              </c:tx>
              <c:showLegendKey val="0"/>
              <c:showVal val="1"/>
              <c:showCatName val="1"/>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1-766E-4FA2-9854-C42DDFE93682}"/>
                </c:ext>
              </c:extLst>
            </c:dLbl>
            <c:dLbl>
              <c:idx val="1"/>
              <c:layout>
                <c:manualLayout>
                  <c:x val="8.3333333333333332E-3"/>
                  <c:y val="-0.16666666666666671"/>
                </c:manualLayout>
              </c:layout>
              <c:tx>
                <c:rich>
                  <a:bodyPr/>
                  <a:lstStyle/>
                  <a:p>
                    <a:fld id="{03E34D8F-9D3B-4A7E-AB41-D39F2761C472}" type="XVALUE">
                      <a:rPr lang="en-US"/>
                      <a:pPr/>
                      <a:t>[X VALUE]</a:t>
                    </a:fld>
                    <a:r>
                      <a:rPr lang="en-US" baseline="0"/>
                      <a:t>, </a:t>
                    </a:r>
                    <a:fld id="{8271D6F1-C9CA-44F1-BF8A-C64A758BF321}" type="BUBBLESIZE">
                      <a:rPr lang="en-US" baseline="0"/>
                      <a:pPr/>
                      <a:t>[BUBBLE SIZE]</a:t>
                    </a:fld>
                    <a:endParaRPr lang="en-US" baseline="0"/>
                  </a:p>
                </c:rich>
              </c:tx>
              <c:showLegendKey val="0"/>
              <c:showVal val="1"/>
              <c:showCatName val="1"/>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2-766E-4FA2-9854-C42DDFE93682}"/>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DE"/>
              </a:p>
            </c:txPr>
            <c:showLegendKey val="0"/>
            <c:showVal val="1"/>
            <c:showCatName val="1"/>
            <c:showSerName val="0"/>
            <c:showPercent val="0"/>
            <c:showBubbleSize val="1"/>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Analysis'!$N$15:$N$16</c:f>
              <c:numCache>
                <c:formatCode>0.0%</c:formatCode>
                <c:ptCount val="2"/>
                <c:pt idx="0">
                  <c:v>0.92377809436993419</c:v>
                </c:pt>
                <c:pt idx="1">
                  <c:v>7.6221905630065798E-2</c:v>
                </c:pt>
              </c:numCache>
            </c:numRef>
          </c:bubbleSize>
          <c:bubble3D val="0"/>
          <c:extLst>
            <c:ext xmlns:c16="http://schemas.microsoft.com/office/drawing/2014/chart" uri="{C3380CC4-5D6E-409C-BE32-E72D297353CC}">
              <c16:uniqueId val="{00000003-766E-4FA2-9854-C42DDFE93682}"/>
            </c:ext>
          </c:extLst>
        </c:ser>
        <c:dLbls>
          <c:showLegendKey val="0"/>
          <c:showVal val="0"/>
          <c:showCatName val="0"/>
          <c:showSerName val="0"/>
          <c:showPercent val="0"/>
          <c:showBubbleSize val="0"/>
        </c:dLbls>
        <c:bubbleScale val="200"/>
        <c:showNegBubbles val="0"/>
        <c:axId val="530208959"/>
        <c:axId val="613820575"/>
      </c:bubbleChart>
      <c:valAx>
        <c:axId val="530208959"/>
        <c:scaling>
          <c:orientation val="minMax"/>
          <c:max val="2.5"/>
          <c:min val="0.5"/>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13820575"/>
        <c:crosses val="autoZero"/>
        <c:crossBetween val="midCat"/>
      </c:valAx>
      <c:valAx>
        <c:axId val="613820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5302089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Profit by Female Gender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bar"/>
        <c:grouping val="clustered"/>
        <c:varyColors val="0"/>
        <c:ser>
          <c:idx val="1"/>
          <c:order val="0"/>
          <c:tx>
            <c:strRef>
              <c:f>'5. Customer Analysis'!$C$13</c:f>
              <c:strCache>
                <c:ptCount val="1"/>
                <c:pt idx="0">
                  <c:v>Total Percentage </c:v>
                </c:pt>
              </c:strCache>
            </c:strRef>
          </c:tx>
          <c:spPr>
            <a:solidFill>
              <a:schemeClr val="bg1">
                <a:lumMod val="85000"/>
              </a:schemeClr>
            </a:solidFill>
            <a:ln>
              <a:noFill/>
            </a:ln>
            <a:effectLst/>
          </c:spPr>
          <c:invertIfNegative val="0"/>
          <c:dLbls>
            <c:delete val="1"/>
          </c:dLbls>
          <c:cat>
            <c:strRef>
              <c:f>'5. Customer Analysis'!$A$14</c:f>
              <c:strCache>
                <c:ptCount val="1"/>
                <c:pt idx="0">
                  <c:v>F</c:v>
                </c:pt>
              </c:strCache>
            </c:strRef>
          </c:cat>
          <c:val>
            <c:numRef>
              <c:f>'5. Customer Analysis'!$C$14</c:f>
              <c:numCache>
                <c:formatCode>General</c:formatCode>
                <c:ptCount val="1"/>
                <c:pt idx="0">
                  <c:v>1</c:v>
                </c:pt>
              </c:numCache>
            </c:numRef>
          </c:val>
          <c:extLst>
            <c:ext xmlns:c16="http://schemas.microsoft.com/office/drawing/2014/chart" uri="{C3380CC4-5D6E-409C-BE32-E72D297353CC}">
              <c16:uniqueId val="{00000000-C55B-473D-880B-41BE10BCCC63}"/>
            </c:ext>
          </c:extLst>
        </c:ser>
        <c:ser>
          <c:idx val="0"/>
          <c:order val="1"/>
          <c:tx>
            <c:strRef>
              <c:f>'5. Customer Analysis'!$B$13</c:f>
              <c:strCache>
                <c:ptCount val="1"/>
                <c:pt idx="0">
                  <c:v>Gender Percentage</c:v>
                </c:pt>
              </c:strCache>
            </c:strRef>
          </c:tx>
          <c:spPr>
            <a:solidFill>
              <a:srgbClr val="4DC1F5"/>
            </a:solidFill>
            <a:ln>
              <a:noFill/>
            </a:ln>
            <a:effectLst/>
          </c:spPr>
          <c:invertIfNegative val="0"/>
          <c:dLbls>
            <c:dLbl>
              <c:idx val="0"/>
              <c:layout>
                <c:manualLayout>
                  <c:x val="-0.44494860017497811"/>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5B-473D-880B-41BE10BCCC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Analysis'!$A$14</c:f>
              <c:strCache>
                <c:ptCount val="1"/>
                <c:pt idx="0">
                  <c:v>F</c:v>
                </c:pt>
              </c:strCache>
            </c:strRef>
          </c:cat>
          <c:val>
            <c:numRef>
              <c:f>'5. Customer Analysis'!$B$14</c:f>
              <c:numCache>
                <c:formatCode>0.0%</c:formatCode>
                <c:ptCount val="1"/>
                <c:pt idx="0">
                  <c:v>0.50400803879145639</c:v>
                </c:pt>
              </c:numCache>
            </c:numRef>
          </c:val>
          <c:extLst>
            <c:ext xmlns:c16="http://schemas.microsoft.com/office/drawing/2014/chart" uri="{C3380CC4-5D6E-409C-BE32-E72D297353CC}">
              <c16:uniqueId val="{00000001-C55B-473D-880B-41BE10BCCC63}"/>
            </c:ext>
          </c:extLst>
        </c:ser>
        <c:dLbls>
          <c:dLblPos val="inBase"/>
          <c:showLegendKey val="0"/>
          <c:showVal val="1"/>
          <c:showCatName val="0"/>
          <c:showSerName val="0"/>
          <c:showPercent val="0"/>
          <c:showBubbleSize val="0"/>
        </c:dLbls>
        <c:gapWidth val="182"/>
        <c:overlap val="100"/>
        <c:axId val="884065328"/>
        <c:axId val="631048847"/>
      </c:barChart>
      <c:catAx>
        <c:axId val="884065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31048847"/>
        <c:crosses val="autoZero"/>
        <c:auto val="1"/>
        <c:lblAlgn val="ctr"/>
        <c:lblOffset val="100"/>
        <c:noMultiLvlLbl val="0"/>
      </c:catAx>
      <c:valAx>
        <c:axId val="631048847"/>
        <c:scaling>
          <c:orientation val="minMax"/>
          <c:max val="1"/>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by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0"/>
          <c:order val="0"/>
          <c:tx>
            <c:strRef>
              <c:f>'5. Customer Analysis'!$I$1</c:f>
              <c:strCache>
                <c:ptCount val="1"/>
                <c:pt idx="0">
                  <c:v>Total Profit</c:v>
                </c:pt>
              </c:strCache>
            </c:strRef>
          </c:tx>
          <c:spPr>
            <a:solidFill>
              <a:schemeClr val="bg1">
                <a:lumMod val="85000"/>
              </a:schemeClr>
            </a:solidFill>
            <a:ln>
              <a:noFill/>
            </a:ln>
            <a:effectLst/>
          </c:spPr>
          <c:invertIfNegative val="0"/>
          <c:cat>
            <c:strRef>
              <c:f>'5. Customer Analysis'!$H$2:$H$6</c:f>
              <c:strCache>
                <c:ptCount val="5"/>
                <c:pt idx="0">
                  <c:v>18-30</c:v>
                </c:pt>
                <c:pt idx="1">
                  <c:v>31-40</c:v>
                </c:pt>
                <c:pt idx="2">
                  <c:v>41-50</c:v>
                </c:pt>
                <c:pt idx="3">
                  <c:v>51-60</c:v>
                </c:pt>
                <c:pt idx="4">
                  <c:v>61 Plus</c:v>
                </c:pt>
              </c:strCache>
            </c:strRef>
          </c:cat>
          <c:val>
            <c:numRef>
              <c:f>'5. Customer Analysis'!$I$2:$I$6</c:f>
              <c:numCache>
                <c:formatCode>[&lt;999999]"$"0.00,"K";[&lt;999999999]"$"0.00,,"M";"$"0.00,"B"</c:formatCode>
                <c:ptCount val="5"/>
                <c:pt idx="0">
                  <c:v>22081967.561400153</c:v>
                </c:pt>
                <c:pt idx="1">
                  <c:v>31101375.660600271</c:v>
                </c:pt>
                <c:pt idx="2">
                  <c:v>31187156.459200379</c:v>
                </c:pt>
                <c:pt idx="3">
                  <c:v>30995742.811700061</c:v>
                </c:pt>
                <c:pt idx="4">
                  <c:v>10924335.153099978</c:v>
                </c:pt>
              </c:numCache>
            </c:numRef>
          </c:val>
          <c:extLst>
            <c:ext xmlns:c16="http://schemas.microsoft.com/office/drawing/2014/chart" uri="{C3380CC4-5D6E-409C-BE32-E72D297353CC}">
              <c16:uniqueId val="{00000000-CC72-4C80-99A8-F2906C3C2F0D}"/>
            </c:ext>
          </c:extLst>
        </c:ser>
        <c:ser>
          <c:idx val="1"/>
          <c:order val="1"/>
          <c:tx>
            <c:strRef>
              <c:f>'5. Customer Analysis'!$J$1</c:f>
              <c:strCache>
                <c:ptCount val="1"/>
                <c:pt idx="0">
                  <c:v>Hightlight</c:v>
                </c:pt>
              </c:strCache>
            </c:strRef>
          </c:tx>
          <c:spPr>
            <a:solidFill>
              <a:srgbClr val="4DC1F5"/>
            </a:solidFill>
            <a:ln>
              <a:noFill/>
            </a:ln>
            <a:effectLst/>
          </c:spPr>
          <c:invertIfNegative val="0"/>
          <c:val>
            <c:numRef>
              <c:f>'5. Customer Analysis'!$J$2:$J$6</c:f>
              <c:numCache>
                <c:formatCode>[&lt;999999]"$"0.00,"K";[&lt;999999999]"$"0.00,,"M";"$"0.00,"B"</c:formatCode>
                <c:ptCount val="5"/>
                <c:pt idx="0">
                  <c:v>0</c:v>
                </c:pt>
                <c:pt idx="1">
                  <c:v>0</c:v>
                </c:pt>
                <c:pt idx="2">
                  <c:v>31187156.459200379</c:v>
                </c:pt>
                <c:pt idx="3">
                  <c:v>0</c:v>
                </c:pt>
                <c:pt idx="4">
                  <c:v>0</c:v>
                </c:pt>
              </c:numCache>
            </c:numRef>
          </c:val>
          <c:extLst>
            <c:ext xmlns:c16="http://schemas.microsoft.com/office/drawing/2014/chart" uri="{C3380CC4-5D6E-409C-BE32-E72D297353CC}">
              <c16:uniqueId val="{00000002-CC72-4C80-99A8-F2906C3C2F0D}"/>
            </c:ext>
          </c:extLst>
        </c:ser>
        <c:dLbls>
          <c:showLegendKey val="0"/>
          <c:showVal val="0"/>
          <c:showCatName val="0"/>
          <c:showSerName val="0"/>
          <c:showPercent val="0"/>
          <c:showBubbleSize val="0"/>
        </c:dLbls>
        <c:gapWidth val="219"/>
        <c:overlap val="100"/>
        <c:axId val="884043248"/>
        <c:axId val="142871552"/>
      </c:barChart>
      <c:catAx>
        <c:axId val="88404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2871552"/>
        <c:crosses val="autoZero"/>
        <c:auto val="1"/>
        <c:lblAlgn val="ctr"/>
        <c:lblOffset val="100"/>
        <c:noMultiLvlLbl val="0"/>
      </c:catAx>
      <c:valAx>
        <c:axId val="142871552"/>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84043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a:t>
            </a:r>
            <a:r>
              <a:rPr lang="en-US" baseline="0"/>
              <a:t> by Countries</a:t>
            </a:r>
            <a:endParaRPr lang="en-US"/>
          </a:p>
        </c:rich>
      </c:tx>
      <c:layout>
        <c:manualLayout>
          <c:xMode val="edge"/>
          <c:yMode val="edge"/>
          <c:x val="0.32729024848603433"/>
          <c:y val="8.492569002123142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manualLayout>
          <c:layoutTarget val="inner"/>
          <c:xMode val="edge"/>
          <c:yMode val="edge"/>
          <c:x val="6.7270778652668423E-2"/>
          <c:y val="0.10689814814814814"/>
          <c:w val="0.88595144356955369"/>
          <c:h val="0.83754629629629629"/>
        </c:manualLayout>
      </c:layout>
      <c:bubbleChart>
        <c:varyColors val="0"/>
        <c:ser>
          <c:idx val="0"/>
          <c:order val="0"/>
          <c:tx>
            <c:strRef>
              <c:f>'6. Geography Analysis'!$A$10</c:f>
              <c:strCache>
                <c:ptCount val="1"/>
                <c:pt idx="0">
                  <c:v>Country</c:v>
                </c:pt>
              </c:strCache>
            </c:strRef>
          </c:tx>
          <c:spPr>
            <a:solidFill>
              <a:srgbClr val="4DC1F5"/>
            </a:solidFill>
            <a:ln>
              <a:noFill/>
            </a:ln>
            <a:effectLst/>
          </c:spPr>
          <c:invertIfNegative val="0"/>
          <c:dLbls>
            <c:dLbl>
              <c:idx val="2"/>
              <c:layout>
                <c:manualLayout>
                  <c:x val="-8.1812311362189638E-2"/>
                  <c:y val="2.1231422505307854E-2"/>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2-9ACF-4722-88B0-1284C914A8A2}"/>
                </c:ext>
              </c:extLst>
            </c:dLbl>
            <c:dLbl>
              <c:idx val="3"/>
              <c:layout>
                <c:manualLayout>
                  <c:x val="-4.9966301224713044E-2"/>
                  <c:y val="-8.492569002123182E-3"/>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9ACF-4722-88B0-1284C914A8A2}"/>
                </c:ext>
              </c:extLst>
            </c:dLbl>
            <c:dLbl>
              <c:idx val="4"/>
              <c:layout>
                <c:manualLayout>
                  <c:x val="-9.6543844452403479E-2"/>
                  <c:y val="-2.1231422505307854E-2"/>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4-9ACF-4722-88B0-1284C914A8A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'6. Geography Analysis'!$D$11:$D$16</c:f>
              <c:numCache>
                <c:formatCode>General</c:formatCode>
                <c:ptCount val="6"/>
                <c:pt idx="0">
                  <c:v>133</c:v>
                </c:pt>
                <c:pt idx="1">
                  <c:v>-95</c:v>
                </c:pt>
                <c:pt idx="2">
                  <c:v>2</c:v>
                </c:pt>
                <c:pt idx="3">
                  <c:v>9</c:v>
                </c:pt>
                <c:pt idx="4">
                  <c:v>-2</c:v>
                </c:pt>
                <c:pt idx="5">
                  <c:v>-92</c:v>
                </c:pt>
              </c:numCache>
            </c:numRef>
          </c:xVal>
          <c:yVal>
            <c:numRef>
              <c:f>'6. Geography Analysis'!$C$11:$C$16</c:f>
              <c:numCache>
                <c:formatCode>General</c:formatCode>
                <c:ptCount val="6"/>
                <c:pt idx="0">
                  <c:v>-27</c:v>
                </c:pt>
                <c:pt idx="1">
                  <c:v>60</c:v>
                </c:pt>
                <c:pt idx="2">
                  <c:v>46</c:v>
                </c:pt>
                <c:pt idx="3">
                  <c:v>51</c:v>
                </c:pt>
                <c:pt idx="4">
                  <c:v>54</c:v>
                </c:pt>
                <c:pt idx="5">
                  <c:v>34</c:v>
                </c:pt>
              </c:numCache>
            </c:numRef>
          </c:yVal>
          <c:bubbleSize>
            <c:numRef>
              <c:f>'6. Geography Analysis'!$B$11:$B$16</c:f>
              <c:numCache>
                <c:formatCode>[&lt;999999]"$"0.00,"K";[&lt;999999999]"$"0.00,,"M";"$"0.00,"B"</c:formatCode>
                <c:ptCount val="6"/>
                <c:pt idx="0">
                  <c:v>38756326.750601202</c:v>
                </c:pt>
                <c:pt idx="1">
                  <c:v>8775596.7999000177</c:v>
                </c:pt>
                <c:pt idx="2">
                  <c:v>11118394.387999954</c:v>
                </c:pt>
                <c:pt idx="3">
                  <c:v>12401645.737599947</c:v>
                </c:pt>
                <c:pt idx="4">
                  <c:v>14684602.484800065</c:v>
                </c:pt>
                <c:pt idx="5">
                  <c:v>40554011.48510085</c:v>
                </c:pt>
              </c:numCache>
            </c:numRef>
          </c:bubbleSize>
          <c:bubble3D val="0"/>
          <c:extLst>
            <c:ext xmlns:c16="http://schemas.microsoft.com/office/drawing/2014/chart" uri="{C3380CC4-5D6E-409C-BE32-E72D297353CC}">
              <c16:uniqueId val="{00000006-9ACF-4722-88B0-1284C914A8A2}"/>
            </c:ext>
          </c:extLst>
        </c:ser>
        <c:dLbls>
          <c:dLblPos val="ctr"/>
          <c:showLegendKey val="0"/>
          <c:showVal val="1"/>
          <c:showCatName val="0"/>
          <c:showSerName val="0"/>
          <c:showPercent val="0"/>
          <c:showBubbleSize val="0"/>
        </c:dLbls>
        <c:bubbleScale val="100"/>
        <c:showNegBubbles val="0"/>
        <c:axId val="555592624"/>
        <c:axId val="677773920"/>
      </c:bubbleChart>
      <c:valAx>
        <c:axId val="555592624"/>
        <c:scaling>
          <c:orientation val="minMax"/>
          <c:max val="180"/>
          <c:min val="-145"/>
        </c:scaling>
        <c:delete val="1"/>
        <c:axPos val="b"/>
        <c:majorGridlines>
          <c:spPr>
            <a:ln w="9525" cap="flat" cmpd="sng" algn="ctr">
              <a:noFill/>
              <a:round/>
            </a:ln>
            <a:effectLst/>
          </c:spPr>
        </c:majorGridlines>
        <c:numFmt formatCode="General" sourceLinked="1"/>
        <c:majorTickMark val="none"/>
        <c:minorTickMark val="none"/>
        <c:tickLblPos val="nextTo"/>
        <c:crossAx val="677773920"/>
        <c:crosses val="autoZero"/>
        <c:crossBetween val="midCat"/>
        <c:majorUnit val="30"/>
      </c:valAx>
      <c:valAx>
        <c:axId val="677773920"/>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555592624"/>
        <c:crosses val="autoZero"/>
        <c:crossBetween val="midCat"/>
      </c:valAx>
      <c:spPr>
        <a:blipFill dpi="0" rotWithShape="1">
          <a:blip xmlns:r="http://schemas.openxmlformats.org/officeDocument/2006/relationships" r:embed="rId3">
            <a:alphaModFix amt="16000"/>
            <a:extLst>
              <a:ext uri="{837473B0-CC2E-450A-ABE3-18F120FF3D39}">
                <a1611:picAttrSrcUrl xmlns:a1611="http://schemas.microsoft.com/office/drawing/2016/11/main" r:i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1. General Analysis(1)'!$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9.svg"/><Relationship Id="rId18" Type="http://schemas.openxmlformats.org/officeDocument/2006/relationships/image" Target="../media/image14.png"/><Relationship Id="rId3" Type="http://schemas.openxmlformats.org/officeDocument/2006/relationships/image" Target="../media/image3.png"/><Relationship Id="rId21" Type="http://schemas.openxmlformats.org/officeDocument/2006/relationships/image" Target="../media/image17.svg"/><Relationship Id="rId7" Type="http://schemas.openxmlformats.org/officeDocument/2006/relationships/chart" Target="../charts/chart2.xml"/><Relationship Id="rId12" Type="http://schemas.openxmlformats.org/officeDocument/2006/relationships/image" Target="../media/image8.png"/><Relationship Id="rId17" Type="http://schemas.openxmlformats.org/officeDocument/2006/relationships/image" Target="../media/image13.svg"/><Relationship Id="rId2" Type="http://schemas.openxmlformats.org/officeDocument/2006/relationships/image" Target="../media/image2.png"/><Relationship Id="rId16" Type="http://schemas.openxmlformats.org/officeDocument/2006/relationships/image" Target="../media/image12.png"/><Relationship Id="rId20" Type="http://schemas.openxmlformats.org/officeDocument/2006/relationships/image" Target="../media/image16.png"/><Relationship Id="rId1" Type="http://schemas.openxmlformats.org/officeDocument/2006/relationships/image" Target="../media/image1.emf"/><Relationship Id="rId6" Type="http://schemas.openxmlformats.org/officeDocument/2006/relationships/chart" Target="../charts/chart1.xml"/><Relationship Id="rId11" Type="http://schemas.openxmlformats.org/officeDocument/2006/relationships/image" Target="../media/image7.svg"/><Relationship Id="rId5" Type="http://schemas.openxmlformats.org/officeDocument/2006/relationships/image" Target="../media/image5.png"/><Relationship Id="rId15" Type="http://schemas.openxmlformats.org/officeDocument/2006/relationships/image" Target="../media/image11.svg"/><Relationship Id="rId10" Type="http://schemas.openxmlformats.org/officeDocument/2006/relationships/image" Target="../media/image6.png"/><Relationship Id="rId19" Type="http://schemas.openxmlformats.org/officeDocument/2006/relationships/image" Target="../media/image15.svg"/><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image" Target="../media/image22.png"/><Relationship Id="rId13" Type="http://schemas.openxmlformats.org/officeDocument/2006/relationships/image" Target="../media/image26.png"/><Relationship Id="rId1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image" Target="../media/image21.svg"/><Relationship Id="rId12" Type="http://schemas.openxmlformats.org/officeDocument/2006/relationships/image" Target="../media/image25.svg"/><Relationship Id="rId17" Type="http://schemas.openxmlformats.org/officeDocument/2006/relationships/chart" Target="../charts/chart11.xml"/><Relationship Id="rId2" Type="http://schemas.openxmlformats.org/officeDocument/2006/relationships/chart" Target="../charts/chart6.xml"/><Relationship Id="rId16" Type="http://schemas.openxmlformats.org/officeDocument/2006/relationships/chart" Target="../charts/chart10.xml"/><Relationship Id="rId1" Type="http://schemas.openxmlformats.org/officeDocument/2006/relationships/chart" Target="../charts/chart5.xml"/><Relationship Id="rId6" Type="http://schemas.openxmlformats.org/officeDocument/2006/relationships/image" Target="../media/image20.png"/><Relationship Id="rId11" Type="http://schemas.openxmlformats.org/officeDocument/2006/relationships/image" Target="../media/image24.png"/><Relationship Id="rId5" Type="http://schemas.openxmlformats.org/officeDocument/2006/relationships/image" Target="../media/image19.svg"/><Relationship Id="rId15" Type="http://schemas.openxmlformats.org/officeDocument/2006/relationships/chart" Target="../charts/chart9.xml"/><Relationship Id="rId10" Type="http://schemas.openxmlformats.org/officeDocument/2006/relationships/chart" Target="../charts/chart8.xml"/><Relationship Id="rId4" Type="http://schemas.openxmlformats.org/officeDocument/2006/relationships/image" Target="../media/image18.png"/><Relationship Id="rId9" Type="http://schemas.openxmlformats.org/officeDocument/2006/relationships/image" Target="../media/image23.svg"/><Relationship Id="rId14" Type="http://schemas.openxmlformats.org/officeDocument/2006/relationships/image" Target="../media/image27.svg"/></Relationships>
</file>

<file path=xl/drawings/_rels/drawing3.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4</xdr:col>
      <xdr:colOff>457199</xdr:colOff>
      <xdr:row>28</xdr:row>
      <xdr:rowOff>19048</xdr:rowOff>
    </xdr:from>
    <xdr:to>
      <xdr:col>11</xdr:col>
      <xdr:colOff>57149</xdr:colOff>
      <xdr:row>39</xdr:row>
      <xdr:rowOff>68197</xdr:rowOff>
    </xdr:to>
    <xdr:sp macro="" textlink="">
      <xdr:nvSpPr>
        <xdr:cNvPr id="1039" name="Rectangle: Rounded Corners 1038">
          <a:extLst>
            <a:ext uri="{FF2B5EF4-FFF2-40B4-BE49-F238E27FC236}">
              <a16:creationId xmlns:a16="http://schemas.microsoft.com/office/drawing/2014/main" id="{00000000-0008-0000-0000-00000F040000}"/>
            </a:ext>
          </a:extLst>
        </xdr:cNvPr>
        <xdr:cNvSpPr/>
      </xdr:nvSpPr>
      <xdr:spPr>
        <a:xfrm>
          <a:off x="3809999" y="5619748"/>
          <a:ext cx="5467350" cy="2249424"/>
        </a:xfrm>
        <a:prstGeom prst="roundRect">
          <a:avLst>
            <a:gd name="adj" fmla="val 5360"/>
          </a:avLst>
        </a:prstGeom>
        <a:solidFill>
          <a:schemeClr val="bg1">
            <a:lumMod val="95000"/>
          </a:schemeClr>
        </a:solidFill>
        <a:ln>
          <a:noFill/>
        </a:ln>
        <a:effectLst>
          <a:outerShdw blurRad="50800" dist="50800" dir="5400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28</xdr:row>
      <xdr:rowOff>19048</xdr:rowOff>
    </xdr:from>
    <xdr:to>
      <xdr:col>4</xdr:col>
      <xdr:colOff>390525</xdr:colOff>
      <xdr:row>39</xdr:row>
      <xdr:rowOff>66673</xdr:rowOff>
    </xdr:to>
    <xdr:sp macro="" textlink="">
      <xdr:nvSpPr>
        <xdr:cNvPr id="61" name="Rectangle: Rounded Corners 60">
          <a:extLst>
            <a:ext uri="{FF2B5EF4-FFF2-40B4-BE49-F238E27FC236}">
              <a16:creationId xmlns:a16="http://schemas.microsoft.com/office/drawing/2014/main" id="{00000000-0008-0000-0000-00003D000000}"/>
            </a:ext>
          </a:extLst>
        </xdr:cNvPr>
        <xdr:cNvSpPr/>
      </xdr:nvSpPr>
      <xdr:spPr>
        <a:xfrm>
          <a:off x="666749" y="5619748"/>
          <a:ext cx="3076576"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419101</xdr:colOff>
      <xdr:row>16</xdr:row>
      <xdr:rowOff>0</xdr:rowOff>
    </xdr:from>
    <xdr:to>
      <xdr:col>15</xdr:col>
      <xdr:colOff>152400</xdr:colOff>
      <xdr:row>27</xdr:row>
      <xdr:rowOff>47625</xdr:rowOff>
    </xdr:to>
    <xdr:sp macro="" textlink="">
      <xdr:nvSpPr>
        <xdr:cNvPr id="1033" name="Rectangle: Rounded Corners 1032">
          <a:extLst>
            <a:ext uri="{FF2B5EF4-FFF2-40B4-BE49-F238E27FC236}">
              <a16:creationId xmlns:a16="http://schemas.microsoft.com/office/drawing/2014/main" id="{00000000-0008-0000-0000-000009040000}"/>
            </a:ext>
          </a:extLst>
        </xdr:cNvPr>
        <xdr:cNvSpPr/>
      </xdr:nvSpPr>
      <xdr:spPr>
        <a:xfrm>
          <a:off x="7962901" y="3200400"/>
          <a:ext cx="4762499"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16</xdr:row>
      <xdr:rowOff>19050</xdr:rowOff>
    </xdr:from>
    <xdr:to>
      <xdr:col>7</xdr:col>
      <xdr:colOff>266699</xdr:colOff>
      <xdr:row>27</xdr:row>
      <xdr:rowOff>77175</xdr:rowOff>
    </xdr:to>
    <xdr:sp macro="" textlink="">
      <xdr:nvSpPr>
        <xdr:cNvPr id="24" name="Rectangle: Rounded Corners 23">
          <a:extLst>
            <a:ext uri="{FF2B5EF4-FFF2-40B4-BE49-F238E27FC236}">
              <a16:creationId xmlns:a16="http://schemas.microsoft.com/office/drawing/2014/main" id="{00000000-0008-0000-0000-000018000000}"/>
            </a:ext>
          </a:extLst>
        </xdr:cNvPr>
        <xdr:cNvSpPr/>
      </xdr:nvSpPr>
      <xdr:spPr>
        <a:xfrm>
          <a:off x="666749" y="3219450"/>
          <a:ext cx="5467350"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4</xdr:row>
      <xdr:rowOff>28575</xdr:rowOff>
    </xdr:from>
    <xdr:to>
      <xdr:col>10</xdr:col>
      <xdr:colOff>561975</xdr:colOff>
      <xdr:row>15</xdr:row>
      <xdr:rowOff>86700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666749" y="828675"/>
          <a:ext cx="8277226"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304800</xdr:colOff>
      <xdr:row>6</xdr:row>
      <xdr:rowOff>142875</xdr:rowOff>
    </xdr:from>
    <xdr:to>
      <xdr:col>1</xdr:col>
      <xdr:colOff>705000</xdr:colOff>
      <xdr:row>14</xdr:row>
      <xdr:rowOff>76275</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04800" y="1343025"/>
          <a:ext cx="1238400" cy="15336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editAs="oneCell">
    <xdr:from>
      <xdr:col>5</xdr:col>
      <xdr:colOff>0</xdr:colOff>
      <xdr:row>20</xdr:row>
      <xdr:rowOff>0</xdr:rowOff>
    </xdr:from>
    <xdr:to>
      <xdr:col>6</xdr:col>
      <xdr:colOff>9525</xdr:colOff>
      <xdr:row>21</xdr:row>
      <xdr:rowOff>9525</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0" y="4000500"/>
          <a:ext cx="8477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175260</xdr:colOff>
      <xdr:row>6</xdr:row>
      <xdr:rowOff>142875</xdr:rowOff>
    </xdr:from>
    <xdr:to>
      <xdr:col>3</xdr:col>
      <xdr:colOff>575460</xdr:colOff>
      <xdr:row>14</xdr:row>
      <xdr:rowOff>76275</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185166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45720</xdr:colOff>
      <xdr:row>6</xdr:row>
      <xdr:rowOff>142875</xdr:rowOff>
    </xdr:from>
    <xdr:to>
      <xdr:col>5</xdr:col>
      <xdr:colOff>445920</xdr:colOff>
      <xdr:row>14</xdr:row>
      <xdr:rowOff>76275</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339852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5</xdr:col>
      <xdr:colOff>754380</xdr:colOff>
      <xdr:row>6</xdr:row>
      <xdr:rowOff>142875</xdr:rowOff>
    </xdr:from>
    <xdr:to>
      <xdr:col>7</xdr:col>
      <xdr:colOff>316380</xdr:colOff>
      <xdr:row>14</xdr:row>
      <xdr:rowOff>76275</xdr:rowOff>
    </xdr:to>
    <xdr:sp macro=""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494538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624840</xdr:colOff>
      <xdr:row>6</xdr:row>
      <xdr:rowOff>142875</xdr:rowOff>
    </xdr:from>
    <xdr:to>
      <xdr:col>9</xdr:col>
      <xdr:colOff>186840</xdr:colOff>
      <xdr:row>14</xdr:row>
      <xdr:rowOff>76275</xdr:rowOff>
    </xdr:to>
    <xdr:sp macro="" textlink="">
      <xdr:nvSpPr>
        <xdr:cNvPr id="15" name="Rectangle: Rounded Corners 14">
          <a:extLst>
            <a:ext uri="{FF2B5EF4-FFF2-40B4-BE49-F238E27FC236}">
              <a16:creationId xmlns:a16="http://schemas.microsoft.com/office/drawing/2014/main" id="{00000000-0008-0000-0000-00000F000000}"/>
            </a:ext>
          </a:extLst>
        </xdr:cNvPr>
        <xdr:cNvSpPr/>
      </xdr:nvSpPr>
      <xdr:spPr>
        <a:xfrm>
          <a:off x="649224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495300</xdr:colOff>
      <xdr:row>6</xdr:row>
      <xdr:rowOff>142875</xdr:rowOff>
    </xdr:from>
    <xdr:to>
      <xdr:col>11</xdr:col>
      <xdr:colOff>57300</xdr:colOff>
      <xdr:row>14</xdr:row>
      <xdr:rowOff>76275</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8039100" y="1343025"/>
          <a:ext cx="1238400" cy="15336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2</xdr:col>
      <xdr:colOff>546810</xdr:colOff>
      <xdr:row>5</xdr:row>
      <xdr:rowOff>190575</xdr:rowOff>
    </xdr:from>
    <xdr:to>
      <xdr:col>3</xdr:col>
      <xdr:colOff>203910</xdr:colOff>
      <xdr:row>8</xdr:row>
      <xdr:rowOff>104850</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222321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417270</xdr:colOff>
      <xdr:row>5</xdr:row>
      <xdr:rowOff>190575</xdr:rowOff>
    </xdr:from>
    <xdr:to>
      <xdr:col>5</xdr:col>
      <xdr:colOff>74370</xdr:colOff>
      <xdr:row>8</xdr:row>
      <xdr:rowOff>104850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377007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6</xdr:col>
      <xdr:colOff>287730</xdr:colOff>
      <xdr:row>5</xdr:row>
      <xdr:rowOff>190575</xdr:rowOff>
    </xdr:from>
    <xdr:to>
      <xdr:col>6</xdr:col>
      <xdr:colOff>783030</xdr:colOff>
      <xdr:row>8</xdr:row>
      <xdr:rowOff>104850</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531693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158190</xdr:colOff>
      <xdr:row>5</xdr:row>
      <xdr:rowOff>190575</xdr:rowOff>
    </xdr:from>
    <xdr:to>
      <xdr:col>8</xdr:col>
      <xdr:colOff>653490</xdr:colOff>
      <xdr:row>8</xdr:row>
      <xdr:rowOff>104850</xdr:rowOff>
    </xdr:to>
    <xdr:sp macro="" textlink="">
      <xdr:nvSpPr>
        <xdr:cNvPr id="20" name="Oval 19">
          <a:extLst>
            <a:ext uri="{FF2B5EF4-FFF2-40B4-BE49-F238E27FC236}">
              <a16:creationId xmlns:a16="http://schemas.microsoft.com/office/drawing/2014/main" id="{00000000-0008-0000-0000-000014000000}"/>
            </a:ext>
          </a:extLst>
        </xdr:cNvPr>
        <xdr:cNvSpPr/>
      </xdr:nvSpPr>
      <xdr:spPr>
        <a:xfrm>
          <a:off x="686379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xdr:col>
      <xdr:colOff>276225</xdr:colOff>
      <xdr:row>11</xdr:row>
      <xdr:rowOff>123824</xdr:rowOff>
    </xdr:from>
    <xdr:to>
      <xdr:col>2</xdr:col>
      <xdr:colOff>95250</xdr:colOff>
      <xdr:row>14</xdr:row>
      <xdr:rowOff>180975</xdr:rowOff>
    </xdr:to>
    <xdr:sp macro="" textlink="">
      <xdr:nvSpPr>
        <xdr:cNvPr id="22" name="Oval 21">
          <a:extLst>
            <a:ext uri="{FF2B5EF4-FFF2-40B4-BE49-F238E27FC236}">
              <a16:creationId xmlns:a16="http://schemas.microsoft.com/office/drawing/2014/main" id="{00000000-0008-0000-0000-000016000000}"/>
            </a:ext>
          </a:extLst>
        </xdr:cNvPr>
        <xdr:cNvSpPr/>
      </xdr:nvSpPr>
      <xdr:spPr>
        <a:xfrm>
          <a:off x="1114425" y="2324099"/>
          <a:ext cx="657225" cy="6572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276225</xdr:colOff>
      <xdr:row>11</xdr:row>
      <xdr:rowOff>152399</xdr:rowOff>
    </xdr:from>
    <xdr:to>
      <xdr:col>10</xdr:col>
      <xdr:colOff>95250</xdr:colOff>
      <xdr:row>15</xdr:row>
      <xdr:rowOff>9525</xdr:rowOff>
    </xdr:to>
    <xdr:sp macro="" textlink="">
      <xdr:nvSpPr>
        <xdr:cNvPr id="23" name="Oval 22">
          <a:extLst>
            <a:ext uri="{FF2B5EF4-FFF2-40B4-BE49-F238E27FC236}">
              <a16:creationId xmlns:a16="http://schemas.microsoft.com/office/drawing/2014/main" id="{00000000-0008-0000-0000-000017000000}"/>
            </a:ext>
          </a:extLst>
        </xdr:cNvPr>
        <xdr:cNvSpPr/>
      </xdr:nvSpPr>
      <xdr:spPr>
        <a:xfrm>
          <a:off x="7820025" y="2352674"/>
          <a:ext cx="657225" cy="6572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editAs="oneCell">
    <xdr:from>
      <xdr:col>4</xdr:col>
      <xdr:colOff>488102</xdr:colOff>
      <xdr:row>6</xdr:row>
      <xdr:rowOff>76199</xdr:rowOff>
    </xdr:from>
    <xdr:to>
      <xdr:col>4</xdr:col>
      <xdr:colOff>814957</xdr:colOff>
      <xdr:row>8</xdr:row>
      <xdr:rowOff>3004</xdr:rowOff>
    </xdr:to>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3840902" y="1276349"/>
          <a:ext cx="326855" cy="326855"/>
        </a:xfrm>
        <a:prstGeom prst="rect">
          <a:avLst/>
        </a:prstGeom>
      </xdr:spPr>
    </xdr:pic>
    <xdr:clientData/>
  </xdr:twoCellAnchor>
  <xdr:twoCellAnchor editAs="oneCell">
    <xdr:from>
      <xdr:col>6</xdr:col>
      <xdr:colOff>359477</xdr:colOff>
      <xdr:row>6</xdr:row>
      <xdr:rowOff>71931</xdr:rowOff>
    </xdr:from>
    <xdr:to>
      <xdr:col>6</xdr:col>
      <xdr:colOff>723901</xdr:colOff>
      <xdr:row>8</xdr:row>
      <xdr:rowOff>36305</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5388677" y="1272081"/>
          <a:ext cx="364424" cy="364424"/>
        </a:xfrm>
        <a:prstGeom prst="rect">
          <a:avLst/>
        </a:prstGeom>
      </xdr:spPr>
    </xdr:pic>
    <xdr:clientData/>
  </xdr:twoCellAnchor>
  <xdr:twoCellAnchor editAs="oneCell">
    <xdr:from>
      <xdr:col>2</xdr:col>
      <xdr:colOff>600076</xdr:colOff>
      <xdr:row>6</xdr:row>
      <xdr:rowOff>79817</xdr:rowOff>
    </xdr:from>
    <xdr:to>
      <xdr:col>3</xdr:col>
      <xdr:colOff>133350</xdr:colOff>
      <xdr:row>8</xdr:row>
      <xdr:rowOff>51241</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2276476" y="1279967"/>
          <a:ext cx="371474" cy="371474"/>
        </a:xfrm>
        <a:prstGeom prst="rect">
          <a:avLst/>
        </a:prstGeom>
      </xdr:spPr>
    </xdr:pic>
    <xdr:clientData/>
  </xdr:twoCellAnchor>
  <xdr:twoCellAnchor editAs="oneCell">
    <xdr:from>
      <xdr:col>8</xdr:col>
      <xdr:colOff>247651</xdr:colOff>
      <xdr:row>6</xdr:row>
      <xdr:rowOff>95250</xdr:rowOff>
    </xdr:from>
    <xdr:to>
      <xdr:col>8</xdr:col>
      <xdr:colOff>562656</xdr:colOff>
      <xdr:row>8</xdr:row>
      <xdr:rowOff>10205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953251" y="1295400"/>
          <a:ext cx="315005" cy="315005"/>
        </a:xfrm>
        <a:prstGeom prst="rect">
          <a:avLst/>
        </a:prstGeom>
      </xdr:spPr>
    </xdr:pic>
    <xdr:clientData/>
  </xdr:twoCellAnchor>
  <xdr:twoCellAnchor>
    <xdr:from>
      <xdr:col>0</xdr:col>
      <xdr:colOff>342900</xdr:colOff>
      <xdr:row>7</xdr:row>
      <xdr:rowOff>0</xdr:rowOff>
    </xdr:from>
    <xdr:to>
      <xdr:col>1</xdr:col>
      <xdr:colOff>638175</xdr:colOff>
      <xdr:row>8</xdr:row>
      <xdr:rowOff>114300</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342900" y="14001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Total Orders </a:t>
          </a:r>
          <a:endParaRPr lang="LID4096" sz="1100" b="1">
            <a:solidFill>
              <a:schemeClr val="bg1">
                <a:lumMod val="95000"/>
              </a:schemeClr>
            </a:solidFill>
          </a:endParaRPr>
        </a:p>
      </xdr:txBody>
    </xdr:sp>
    <xdr:clientData/>
  </xdr:twoCellAnchor>
  <xdr:twoCellAnchor>
    <xdr:from>
      <xdr:col>2</xdr:col>
      <xdr:colOff>171450</xdr:colOff>
      <xdr:row>8</xdr:row>
      <xdr:rowOff>104775</xdr:rowOff>
    </xdr:from>
    <xdr:to>
      <xdr:col>3</xdr:col>
      <xdr:colOff>466725</xdr:colOff>
      <xdr:row>10</xdr:row>
      <xdr:rowOff>19050</xdr:rowOff>
    </xdr:to>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1847850"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Total COGS</a:t>
          </a:r>
          <a:endParaRPr lang="LID4096" sz="1100" b="1">
            <a:solidFill>
              <a:schemeClr val="tx1">
                <a:lumMod val="75000"/>
                <a:lumOff val="25000"/>
              </a:schemeClr>
            </a:solidFill>
          </a:endParaRPr>
        </a:p>
      </xdr:txBody>
    </xdr:sp>
    <xdr:clientData/>
  </xdr:twoCellAnchor>
  <xdr:twoCellAnchor>
    <xdr:from>
      <xdr:col>4</xdr:col>
      <xdr:colOff>66675</xdr:colOff>
      <xdr:row>8</xdr:row>
      <xdr:rowOff>104775</xdr:rowOff>
    </xdr:from>
    <xdr:to>
      <xdr:col>5</xdr:col>
      <xdr:colOff>361950</xdr:colOff>
      <xdr:row>10</xdr:row>
      <xdr:rowOff>19050</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341947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Total Revenue</a:t>
          </a:r>
          <a:endParaRPr lang="LID4096" sz="1100" b="1">
            <a:solidFill>
              <a:schemeClr val="tx1">
                <a:lumMod val="75000"/>
                <a:lumOff val="25000"/>
              </a:schemeClr>
            </a:solidFill>
          </a:endParaRPr>
        </a:p>
      </xdr:txBody>
    </xdr:sp>
    <xdr:clientData/>
  </xdr:twoCellAnchor>
  <xdr:twoCellAnchor>
    <xdr:from>
      <xdr:col>5</xdr:col>
      <xdr:colOff>771525</xdr:colOff>
      <xdr:row>8</xdr:row>
      <xdr:rowOff>104775</xdr:rowOff>
    </xdr:from>
    <xdr:to>
      <xdr:col>7</xdr:col>
      <xdr:colOff>228600</xdr:colOff>
      <xdr:row>10</xdr:row>
      <xdr:rowOff>19050</xdr:rowOff>
    </xdr:to>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496252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latin typeface="+mn-lt"/>
            </a:rPr>
            <a:t>Total Profit</a:t>
          </a:r>
          <a:endParaRPr lang="LID4096" sz="1100" b="1">
            <a:solidFill>
              <a:schemeClr val="tx1">
                <a:lumMod val="75000"/>
                <a:lumOff val="25000"/>
              </a:schemeClr>
            </a:solidFill>
            <a:latin typeface="+mn-lt"/>
          </a:endParaRPr>
        </a:p>
      </xdr:txBody>
    </xdr:sp>
    <xdr:clientData/>
  </xdr:twoCellAnchor>
  <xdr:twoCellAnchor>
    <xdr:from>
      <xdr:col>7</xdr:col>
      <xdr:colOff>619125</xdr:colOff>
      <xdr:row>8</xdr:row>
      <xdr:rowOff>104775</xdr:rowOff>
    </xdr:from>
    <xdr:to>
      <xdr:col>9</xdr:col>
      <xdr:colOff>76200</xdr:colOff>
      <xdr:row>10</xdr:row>
      <xdr:rowOff>19050</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648652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a:t>
          </a:r>
          <a:r>
            <a:rPr lang="en-US" sz="1100" b="1" baseline="0">
              <a:solidFill>
                <a:schemeClr val="tx1">
                  <a:lumMod val="75000"/>
                  <a:lumOff val="25000"/>
                </a:schemeClr>
              </a:solidFill>
            </a:rPr>
            <a:t> Profit Margin</a:t>
          </a:r>
          <a:endParaRPr lang="LID4096" sz="1100" b="1">
            <a:solidFill>
              <a:schemeClr val="tx1">
                <a:lumMod val="75000"/>
                <a:lumOff val="25000"/>
              </a:schemeClr>
            </a:solidFill>
          </a:endParaRPr>
        </a:p>
      </xdr:txBody>
    </xdr:sp>
    <xdr:clientData/>
  </xdr:twoCellAnchor>
  <xdr:twoCellAnchor>
    <xdr:from>
      <xdr:col>9</xdr:col>
      <xdr:colOff>533400</xdr:colOff>
      <xdr:row>7</xdr:row>
      <xdr:rowOff>0</xdr:rowOff>
    </xdr:from>
    <xdr:to>
      <xdr:col>10</xdr:col>
      <xdr:colOff>828675</xdr:colOff>
      <xdr:row>8</xdr:row>
      <xdr:rowOff>114300</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8077200" y="14001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#Transactions</a:t>
          </a:r>
          <a:endParaRPr lang="LID4096" sz="1100" b="1">
            <a:solidFill>
              <a:schemeClr val="bg1">
                <a:lumMod val="95000"/>
              </a:schemeClr>
            </a:solidFill>
          </a:endParaRPr>
        </a:p>
      </xdr:txBody>
    </xdr:sp>
    <xdr:clientData/>
  </xdr:twoCellAnchor>
  <xdr:twoCellAnchor>
    <xdr:from>
      <xdr:col>2</xdr:col>
      <xdr:colOff>190500</xdr:colOff>
      <xdr:row>10</xdr:row>
      <xdr:rowOff>9525</xdr:rowOff>
    </xdr:from>
    <xdr:to>
      <xdr:col>3</xdr:col>
      <xdr:colOff>485775</xdr:colOff>
      <xdr:row>11</xdr:row>
      <xdr:rowOff>123825</xdr:rowOff>
    </xdr:to>
    <xdr:sp macro="" textlink="'1. General Analysis(1)'!$B$2">
      <xdr:nvSpPr>
        <xdr:cNvPr id="50" name="TextBox 49">
          <a:extLst>
            <a:ext uri="{FF2B5EF4-FFF2-40B4-BE49-F238E27FC236}">
              <a16:creationId xmlns:a16="http://schemas.microsoft.com/office/drawing/2014/main" id="{00000000-0008-0000-0000-000032000000}"/>
            </a:ext>
          </a:extLst>
        </xdr:cNvPr>
        <xdr:cNvSpPr txBox="1"/>
      </xdr:nvSpPr>
      <xdr:spPr>
        <a:xfrm>
          <a:off x="1866900"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CB647A-335F-4621-AEB4-07015A551C5E}" type="TxLink">
            <a:rPr lang="en-US" sz="1600" b="1" i="0" u="none" strike="noStrike">
              <a:solidFill>
                <a:schemeClr val="tx1">
                  <a:lumMod val="75000"/>
                  <a:lumOff val="25000"/>
                </a:schemeClr>
              </a:solidFill>
              <a:latin typeface="+mn-lt"/>
              <a:cs typeface="Arial" panose="020B0604020202020204" pitchFamily="34" charset="0"/>
            </a:rPr>
            <a:pPr algn="ctr"/>
            <a:t>$180,80M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4</xdr:col>
      <xdr:colOff>85725</xdr:colOff>
      <xdr:row>10</xdr:row>
      <xdr:rowOff>9525</xdr:rowOff>
    </xdr:from>
    <xdr:to>
      <xdr:col>5</xdr:col>
      <xdr:colOff>381000</xdr:colOff>
      <xdr:row>11</xdr:row>
      <xdr:rowOff>123825</xdr:rowOff>
    </xdr:to>
    <xdr:sp macro="" textlink="'1. General Analysis(1)'!$C$2">
      <xdr:nvSpPr>
        <xdr:cNvPr id="51" name="TextBox 50">
          <a:extLst>
            <a:ext uri="{FF2B5EF4-FFF2-40B4-BE49-F238E27FC236}">
              <a16:creationId xmlns:a16="http://schemas.microsoft.com/office/drawing/2014/main" id="{00000000-0008-0000-0000-000033000000}"/>
            </a:ext>
          </a:extLst>
        </xdr:cNvPr>
        <xdr:cNvSpPr txBox="1"/>
      </xdr:nvSpPr>
      <xdr:spPr>
        <a:xfrm>
          <a:off x="343852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E61CF3-6270-483C-9972-8CD2AC2E580A}" type="TxLink">
            <a:rPr lang="en-US" sz="1600" b="1" i="0" u="none" strike="noStrike">
              <a:solidFill>
                <a:schemeClr val="tx1">
                  <a:lumMod val="75000"/>
                  <a:lumOff val="25000"/>
                </a:schemeClr>
              </a:solidFill>
              <a:latin typeface="+mn-lt"/>
              <a:cs typeface="Arial" panose="020B0604020202020204" pitchFamily="34" charset="0"/>
            </a:rPr>
            <a:pPr algn="ctr"/>
            <a:t>$307,09M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5</xdr:col>
      <xdr:colOff>790575</xdr:colOff>
      <xdr:row>10</xdr:row>
      <xdr:rowOff>9525</xdr:rowOff>
    </xdr:from>
    <xdr:to>
      <xdr:col>7</xdr:col>
      <xdr:colOff>247650</xdr:colOff>
      <xdr:row>11</xdr:row>
      <xdr:rowOff>123825</xdr:rowOff>
    </xdr:to>
    <xdr:sp macro="" textlink="'1. General Analysis(1)'!$D$2">
      <xdr:nvSpPr>
        <xdr:cNvPr id="52" name="TextBox 51">
          <a:extLst>
            <a:ext uri="{FF2B5EF4-FFF2-40B4-BE49-F238E27FC236}">
              <a16:creationId xmlns:a16="http://schemas.microsoft.com/office/drawing/2014/main" id="{00000000-0008-0000-0000-000034000000}"/>
            </a:ext>
          </a:extLst>
        </xdr:cNvPr>
        <xdr:cNvSpPr txBox="1"/>
      </xdr:nvSpPr>
      <xdr:spPr>
        <a:xfrm>
          <a:off x="498157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4F1BA1-8704-4662-8CD3-E9A02A44E578}" type="TxLink">
            <a:rPr lang="en-US" sz="1600" b="1" i="0" u="none" strike="noStrike">
              <a:solidFill>
                <a:schemeClr val="tx1">
                  <a:lumMod val="75000"/>
                  <a:lumOff val="25000"/>
                </a:schemeClr>
              </a:solidFill>
              <a:latin typeface="+mn-lt"/>
              <a:cs typeface="Arial" panose="020B0604020202020204" pitchFamily="34" charset="0"/>
            </a:rPr>
            <a:pPr algn="ctr"/>
            <a:t>$126,29M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7</xdr:col>
      <xdr:colOff>638175</xdr:colOff>
      <xdr:row>10</xdr:row>
      <xdr:rowOff>9525</xdr:rowOff>
    </xdr:from>
    <xdr:to>
      <xdr:col>9</xdr:col>
      <xdr:colOff>95250</xdr:colOff>
      <xdr:row>11</xdr:row>
      <xdr:rowOff>123825</xdr:rowOff>
    </xdr:to>
    <xdr:sp macro="" textlink="'1. General Analysis(1)'!$E$2">
      <xdr:nvSpPr>
        <xdr:cNvPr id="53" name="TextBox 52">
          <a:extLst>
            <a:ext uri="{FF2B5EF4-FFF2-40B4-BE49-F238E27FC236}">
              <a16:creationId xmlns:a16="http://schemas.microsoft.com/office/drawing/2014/main" id="{00000000-0008-0000-0000-000035000000}"/>
            </a:ext>
          </a:extLst>
        </xdr:cNvPr>
        <xdr:cNvSpPr txBox="1"/>
      </xdr:nvSpPr>
      <xdr:spPr>
        <a:xfrm>
          <a:off x="650557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237181-6B5B-4068-A3CD-079D323BAD29}" type="TxLink">
            <a:rPr lang="en-US" sz="1600" b="1" i="0" u="none" strike="noStrike">
              <a:solidFill>
                <a:schemeClr val="tx1">
                  <a:lumMod val="75000"/>
                  <a:lumOff val="25000"/>
                </a:schemeClr>
              </a:solidFill>
              <a:latin typeface="+mn-lt"/>
              <a:cs typeface="Arial" panose="020B0604020202020204" pitchFamily="34" charset="0"/>
            </a:rPr>
            <a:pPr algn="ctr"/>
            <a:t>41,1%</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0</xdr:col>
      <xdr:colOff>342900</xdr:colOff>
      <xdr:row>8</xdr:row>
      <xdr:rowOff>66675</xdr:rowOff>
    </xdr:from>
    <xdr:to>
      <xdr:col>1</xdr:col>
      <xdr:colOff>638175</xdr:colOff>
      <xdr:row>9</xdr:row>
      <xdr:rowOff>180975</xdr:rowOff>
    </xdr:to>
    <xdr:sp macro="" textlink="'1. General Analysis(1)'!$I$2">
      <xdr:nvSpPr>
        <xdr:cNvPr id="55" name="TextBox 54">
          <a:extLst>
            <a:ext uri="{FF2B5EF4-FFF2-40B4-BE49-F238E27FC236}">
              <a16:creationId xmlns:a16="http://schemas.microsoft.com/office/drawing/2014/main" id="{00000000-0008-0000-0000-000037000000}"/>
            </a:ext>
          </a:extLst>
        </xdr:cNvPr>
        <xdr:cNvSpPr txBox="1"/>
      </xdr:nvSpPr>
      <xdr:spPr>
        <a:xfrm>
          <a:off x="342900" y="16668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47464E-1B86-4671-BBDD-77725854CB55}" type="TxLink">
            <a:rPr lang="en-US" sz="1600" b="1" i="0" u="none" strike="noStrike">
              <a:solidFill>
                <a:schemeClr val="bg1"/>
              </a:solidFill>
              <a:latin typeface="+mn-lt"/>
              <a:cs typeface="Arial" panose="020B0604020202020204" pitchFamily="34" charset="0"/>
            </a:rPr>
            <a:pPr algn="ctr"/>
            <a:t>631,92K</a:t>
          </a:fld>
          <a:endParaRPr lang="LID4096" sz="1600" b="1">
            <a:solidFill>
              <a:schemeClr val="bg1"/>
            </a:solidFill>
            <a:latin typeface="+mn-lt"/>
            <a:cs typeface="Arial" panose="020B0604020202020204" pitchFamily="34" charset="0"/>
          </a:endParaRPr>
        </a:p>
      </xdr:txBody>
    </xdr:sp>
    <xdr:clientData/>
  </xdr:twoCellAnchor>
  <xdr:twoCellAnchor>
    <xdr:from>
      <xdr:col>9</xdr:col>
      <xdr:colOff>533400</xdr:colOff>
      <xdr:row>8</xdr:row>
      <xdr:rowOff>104775</xdr:rowOff>
    </xdr:from>
    <xdr:to>
      <xdr:col>10</xdr:col>
      <xdr:colOff>828675</xdr:colOff>
      <xdr:row>10</xdr:row>
      <xdr:rowOff>19050</xdr:rowOff>
    </xdr:to>
    <xdr:sp macro="" textlink="'1. General Analysis(1)'!$F$2">
      <xdr:nvSpPr>
        <xdr:cNvPr id="56" name="TextBox 55">
          <a:extLst>
            <a:ext uri="{FF2B5EF4-FFF2-40B4-BE49-F238E27FC236}">
              <a16:creationId xmlns:a16="http://schemas.microsoft.com/office/drawing/2014/main" id="{00000000-0008-0000-0000-000038000000}"/>
            </a:ext>
          </a:extLst>
        </xdr:cNvPr>
        <xdr:cNvSpPr txBox="1"/>
      </xdr:nvSpPr>
      <xdr:spPr>
        <a:xfrm>
          <a:off x="8077200"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E9A0A5-BB24-42D4-8B06-655AF1D718DB}" type="TxLink">
            <a:rPr lang="en-US" sz="1600" b="1" i="0" u="none" strike="noStrike">
              <a:solidFill>
                <a:schemeClr val="bg1"/>
              </a:solidFill>
              <a:latin typeface="+mn-lt"/>
              <a:cs typeface="Arial" panose="020B0604020202020204" pitchFamily="34" charset="0"/>
            </a:rPr>
            <a:pPr algn="ctr"/>
            <a:t>60,40K</a:t>
          </a:fld>
          <a:endParaRPr lang="LID4096" sz="1600" b="1">
            <a:solidFill>
              <a:schemeClr val="bg1"/>
            </a:solidFill>
            <a:latin typeface="+mn-lt"/>
            <a:cs typeface="Arial" panose="020B0604020202020204" pitchFamily="34" charset="0"/>
          </a:endParaRPr>
        </a:p>
      </xdr:txBody>
    </xdr:sp>
    <xdr:clientData/>
  </xdr:twoCellAnchor>
  <xdr:twoCellAnchor>
    <xdr:from>
      <xdr:col>11</xdr:col>
      <xdr:colOff>390524</xdr:colOff>
      <xdr:row>4</xdr:row>
      <xdr:rowOff>28575</xdr:rowOff>
    </xdr:from>
    <xdr:to>
      <xdr:col>15</xdr:col>
      <xdr:colOff>152400</xdr:colOff>
      <xdr:row>15</xdr:row>
      <xdr:rowOff>86700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9610724" y="828675"/>
          <a:ext cx="3114676"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mc:AlternateContent xmlns:mc="http://schemas.openxmlformats.org/markup-compatibility/2006">
    <mc:Choice xmlns:a14="http://schemas.microsoft.com/office/drawing/2010/main" Requires="a14">
      <xdr:twoCellAnchor editAs="oneCell">
        <xdr:from>
          <xdr:col>11</xdr:col>
          <xdr:colOff>482600</xdr:colOff>
          <xdr:row>4</xdr:row>
          <xdr:rowOff>101600</xdr:rowOff>
        </xdr:from>
        <xdr:to>
          <xdr:col>12</xdr:col>
          <xdr:colOff>723900</xdr:colOff>
          <xdr:row>5</xdr:row>
          <xdr:rowOff>114300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520700</xdr:colOff>
          <xdr:row>4</xdr:row>
          <xdr:rowOff>101600</xdr:rowOff>
        </xdr:from>
        <xdr:to>
          <xdr:col>13</xdr:col>
          <xdr:colOff>749300</xdr:colOff>
          <xdr:row>5</xdr:row>
          <xdr:rowOff>114300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546100</xdr:colOff>
          <xdr:row>4</xdr:row>
          <xdr:rowOff>101600</xdr:rowOff>
        </xdr:from>
        <xdr:to>
          <xdr:col>14</xdr:col>
          <xdr:colOff>787400</xdr:colOff>
          <xdr:row>5</xdr:row>
          <xdr:rowOff>114300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11</xdr:col>
      <xdr:colOff>361950</xdr:colOff>
      <xdr:row>7</xdr:row>
      <xdr:rowOff>95249</xdr:rowOff>
    </xdr:from>
    <xdr:to>
      <xdr:col>15</xdr:col>
      <xdr:colOff>57149</xdr:colOff>
      <xdr:row>14</xdr:row>
      <xdr:rowOff>76199</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11</xdr:col>
      <xdr:colOff>495299</xdr:colOff>
      <xdr:row>13</xdr:row>
      <xdr:rowOff>0</xdr:rowOff>
    </xdr:from>
    <xdr:to>
      <xdr:col>15</xdr:col>
      <xdr:colOff>9524</xdr:colOff>
      <xdr:row>15</xdr:row>
      <xdr:rowOff>19051</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715499" y="2600325"/>
              <a:ext cx="2867025" cy="4191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495300</xdr:colOff>
      <xdr:row>5</xdr:row>
      <xdr:rowOff>95250</xdr:rowOff>
    </xdr:from>
    <xdr:to>
      <xdr:col>12</xdr:col>
      <xdr:colOff>790575</xdr:colOff>
      <xdr:row>7</xdr:row>
      <xdr:rowOff>9525</xdr:rowOff>
    </xdr:to>
    <xdr:sp macro="" textlink="'1. General Analysis(1)'!B25">
      <xdr:nvSpPr>
        <xdr:cNvPr id="9" name="TextBox 8">
          <a:extLst>
            <a:ext uri="{FF2B5EF4-FFF2-40B4-BE49-F238E27FC236}">
              <a16:creationId xmlns:a16="http://schemas.microsoft.com/office/drawing/2014/main" id="{00000000-0008-0000-0000-000009000000}"/>
            </a:ext>
          </a:extLst>
        </xdr:cNvPr>
        <xdr:cNvSpPr txBox="1"/>
      </xdr:nvSpPr>
      <xdr:spPr>
        <a:xfrm>
          <a:off x="9715500" y="10953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BD0A6E9-CC2B-4A69-8687-FD7FB50D5B15}" type="TxLink">
            <a:rPr lang="en-US" sz="1400" b="1" i="0" u="none" strike="noStrike">
              <a:solidFill>
                <a:srgbClr val="4DC1F5"/>
              </a:solidFill>
              <a:latin typeface="Calibri"/>
              <a:cs typeface="Calibri"/>
            </a:rPr>
            <a:pPr algn="l"/>
            <a:t>93,9%</a:t>
          </a:fld>
          <a:endParaRPr lang="LID4096" sz="1400" b="1">
            <a:solidFill>
              <a:srgbClr val="4DC1F5"/>
            </a:solidFill>
            <a:latin typeface="Arial" panose="020B0604020202020204" pitchFamily="34" charset="0"/>
            <a:cs typeface="Arial" panose="020B0604020202020204" pitchFamily="34" charset="0"/>
          </a:endParaRPr>
        </a:p>
      </xdr:txBody>
    </xdr:sp>
    <xdr:clientData/>
  </xdr:twoCellAnchor>
  <xdr:twoCellAnchor>
    <xdr:from>
      <xdr:col>11</xdr:col>
      <xdr:colOff>495300</xdr:colOff>
      <xdr:row>6</xdr:row>
      <xdr:rowOff>98425</xdr:rowOff>
    </xdr:from>
    <xdr:to>
      <xdr:col>15</xdr:col>
      <xdr:colOff>266700</xdr:colOff>
      <xdr:row>8</xdr:row>
      <xdr:rowOff>12700</xdr:rowOff>
    </xdr:to>
    <xdr:sp macro="" textlink="'1. General Analysis(1)'!D24">
      <xdr:nvSpPr>
        <xdr:cNvPr id="10" name="TextBox 9">
          <a:extLst>
            <a:ext uri="{FF2B5EF4-FFF2-40B4-BE49-F238E27FC236}">
              <a16:creationId xmlns:a16="http://schemas.microsoft.com/office/drawing/2014/main" id="{00000000-0008-0000-0000-00000A000000}"/>
            </a:ext>
          </a:extLst>
        </xdr:cNvPr>
        <xdr:cNvSpPr txBox="1"/>
      </xdr:nvSpPr>
      <xdr:spPr>
        <a:xfrm>
          <a:off x="9715500" y="1298575"/>
          <a:ext cx="31242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3C2EF72-2927-4439-9A18-6BF57F9E4836}" type="TxLink">
            <a:rPr lang="en-US" sz="1000" b="0" i="0" u="none" strike="noStrike">
              <a:solidFill>
                <a:schemeClr val="tx1">
                  <a:lumMod val="65000"/>
                  <a:lumOff val="35000"/>
                </a:schemeClr>
              </a:solidFill>
              <a:latin typeface="+mn-lt"/>
              <a:cs typeface="Calibri"/>
            </a:rPr>
            <a:pPr algn="l"/>
            <a:t> of #Transaction came from the highlighted years.</a:t>
          </a:fld>
          <a:endParaRPr lang="LID4096" sz="1000" b="1">
            <a:solidFill>
              <a:schemeClr val="tx1">
                <a:lumMod val="65000"/>
                <a:lumOff val="35000"/>
              </a:schemeClr>
            </a:solidFill>
            <a:latin typeface="+mn-lt"/>
            <a:cs typeface="Arial" panose="020B0604020202020204" pitchFamily="34" charset="0"/>
          </a:endParaRPr>
        </a:p>
      </xdr:txBody>
    </xdr:sp>
    <xdr:clientData/>
  </xdr:twoCellAnchor>
  <xdr:twoCellAnchor>
    <xdr:from>
      <xdr:col>13</xdr:col>
      <xdr:colOff>95251</xdr:colOff>
      <xdr:row>7</xdr:row>
      <xdr:rowOff>101600</xdr:rowOff>
    </xdr:from>
    <xdr:to>
      <xdr:col>14</xdr:col>
      <xdr:colOff>209551</xdr:colOff>
      <xdr:row>9</xdr:row>
      <xdr:rowOff>15875</xdr:rowOff>
    </xdr:to>
    <xdr:sp macro="" textlink="'1. General Analysis(1)'!C16">
      <xdr:nvSpPr>
        <xdr:cNvPr id="13" name="TextBox 12">
          <a:extLst>
            <a:ext uri="{FF2B5EF4-FFF2-40B4-BE49-F238E27FC236}">
              <a16:creationId xmlns:a16="http://schemas.microsoft.com/office/drawing/2014/main" id="{00000000-0008-0000-0000-00000D000000}"/>
            </a:ext>
          </a:extLst>
        </xdr:cNvPr>
        <xdr:cNvSpPr txBox="1"/>
      </xdr:nvSpPr>
      <xdr:spPr>
        <a:xfrm>
          <a:off x="10991851" y="1501775"/>
          <a:ext cx="952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EB090F2-D9BC-4796-A190-813789A6401E}" type="TxLink">
            <a:rPr lang="en-US" sz="1200" b="1" i="0" u="none" strike="noStrike">
              <a:solidFill>
                <a:schemeClr val="tx1">
                  <a:lumMod val="65000"/>
                  <a:lumOff val="35000"/>
                </a:schemeClr>
              </a:solidFill>
              <a:latin typeface="Calibri"/>
              <a:cs typeface="Calibri"/>
            </a:rPr>
            <a:pPr algn="l"/>
            <a:t>$15,10K</a:t>
          </a:fld>
          <a:endParaRPr lang="LID4096" sz="12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11</xdr:col>
      <xdr:colOff>495300</xdr:colOff>
      <xdr:row>7</xdr:row>
      <xdr:rowOff>101600</xdr:rowOff>
    </xdr:from>
    <xdr:to>
      <xdr:col>13</xdr:col>
      <xdr:colOff>314325</xdr:colOff>
      <xdr:row>9</xdr:row>
      <xdr:rowOff>15875</xdr:rowOff>
    </xdr:to>
    <xdr:sp macro="" textlink="'1. General Analysis(1)'!C15">
      <xdr:nvSpPr>
        <xdr:cNvPr id="26" name="TextBox 25">
          <a:extLst>
            <a:ext uri="{FF2B5EF4-FFF2-40B4-BE49-F238E27FC236}">
              <a16:creationId xmlns:a16="http://schemas.microsoft.com/office/drawing/2014/main" id="{00000000-0008-0000-0000-00001A000000}"/>
            </a:ext>
          </a:extLst>
        </xdr:cNvPr>
        <xdr:cNvSpPr txBox="1"/>
      </xdr:nvSpPr>
      <xdr:spPr>
        <a:xfrm>
          <a:off x="9715500" y="1501775"/>
          <a:ext cx="14954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13E3F64-E873-4B8D-A74D-CE58C84F166F}" type="TxLink">
            <a:rPr lang="en-US" sz="1000" b="0" i="0" u="none" strike="noStrike">
              <a:solidFill>
                <a:schemeClr val="tx1">
                  <a:lumMod val="65000"/>
                  <a:lumOff val="35000"/>
                </a:schemeClr>
              </a:solidFill>
              <a:latin typeface="Calibri"/>
              <a:cs typeface="Calibri"/>
            </a:rPr>
            <a:pPr algn="l"/>
            <a:t>Average #Transaction</a:t>
          </a:fld>
          <a:endParaRPr lang="LID4096" sz="1000" b="1">
            <a:solidFill>
              <a:schemeClr val="tx1">
                <a:lumMod val="65000"/>
                <a:lumOff val="35000"/>
              </a:schemeClr>
            </a:solidFill>
            <a:latin typeface="+mn-lt"/>
            <a:cs typeface="Arial" panose="020B0604020202020204" pitchFamily="34" charset="0"/>
          </a:endParaRPr>
        </a:p>
      </xdr:txBody>
    </xdr:sp>
    <xdr:clientData/>
  </xdr:twoCellAnchor>
  <xdr:twoCellAnchor>
    <xdr:from>
      <xdr:col>4</xdr:col>
      <xdr:colOff>161925</xdr:colOff>
      <xdr:row>11</xdr:row>
      <xdr:rowOff>171450</xdr:rowOff>
    </xdr:from>
    <xdr:to>
      <xdr:col>5</xdr:col>
      <xdr:colOff>276225</xdr:colOff>
      <xdr:row>13</xdr:row>
      <xdr:rowOff>133350</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3514725"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2</xdr:col>
      <xdr:colOff>266700</xdr:colOff>
      <xdr:row>11</xdr:row>
      <xdr:rowOff>171450</xdr:rowOff>
    </xdr:from>
    <xdr:to>
      <xdr:col>3</xdr:col>
      <xdr:colOff>381000</xdr:colOff>
      <xdr:row>13</xdr:row>
      <xdr:rowOff>133350</xdr:rowOff>
    </xdr:to>
    <xdr:sp macro=""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1943100"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6</xdr:col>
      <xdr:colOff>57150</xdr:colOff>
      <xdr:row>11</xdr:row>
      <xdr:rowOff>171450</xdr:rowOff>
    </xdr:from>
    <xdr:to>
      <xdr:col>7</xdr:col>
      <xdr:colOff>171450</xdr:colOff>
      <xdr:row>13</xdr:row>
      <xdr:rowOff>133350</xdr:rowOff>
    </xdr:to>
    <xdr:sp macro=""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5086350"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endParaRPr lang="en-US" sz="1200">
            <a:solidFill>
              <a:sysClr val="windowText" lastClr="000000"/>
            </a:solidFill>
          </a:endParaRPr>
        </a:p>
      </xdr:txBody>
    </xdr:sp>
    <xdr:clientData/>
  </xdr:twoCellAnchor>
  <xdr:twoCellAnchor>
    <xdr:from>
      <xdr:col>7</xdr:col>
      <xdr:colOff>790575</xdr:colOff>
      <xdr:row>11</xdr:row>
      <xdr:rowOff>171450</xdr:rowOff>
    </xdr:from>
    <xdr:to>
      <xdr:col>9</xdr:col>
      <xdr:colOff>66675</xdr:colOff>
      <xdr:row>13</xdr:row>
      <xdr:rowOff>133350</xdr:rowOff>
    </xdr:to>
    <xdr:sp macro="" textlink="">
      <xdr:nvSpPr>
        <xdr:cNvPr id="31" name="Rectangle: Rounded Corners 30">
          <a:extLst>
            <a:ext uri="{FF2B5EF4-FFF2-40B4-BE49-F238E27FC236}">
              <a16:creationId xmlns:a16="http://schemas.microsoft.com/office/drawing/2014/main" id="{00000000-0008-0000-0000-00001F000000}"/>
            </a:ext>
          </a:extLst>
        </xdr:cNvPr>
        <xdr:cNvSpPr/>
      </xdr:nvSpPr>
      <xdr:spPr>
        <a:xfrm>
          <a:off x="6657975"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6</xdr:col>
      <xdr:colOff>92075</xdr:colOff>
      <xdr:row>11</xdr:row>
      <xdr:rowOff>190500</xdr:rowOff>
    </xdr:from>
    <xdr:to>
      <xdr:col>7</xdr:col>
      <xdr:colOff>168275</xdr:colOff>
      <xdr:row>13</xdr:row>
      <xdr:rowOff>104775</xdr:rowOff>
    </xdr:to>
    <xdr:sp macro="" textlink="'2. General Analysis(2)'!F17">
      <xdr:nvSpPr>
        <xdr:cNvPr id="32" name="TextBox 31">
          <a:extLst>
            <a:ext uri="{FF2B5EF4-FFF2-40B4-BE49-F238E27FC236}">
              <a16:creationId xmlns:a16="http://schemas.microsoft.com/office/drawing/2014/main" id="{00000000-0008-0000-0000-000020000000}"/>
            </a:ext>
          </a:extLst>
        </xdr:cNvPr>
        <xdr:cNvSpPr txBox="1"/>
      </xdr:nvSpPr>
      <xdr:spPr>
        <a:xfrm>
          <a:off x="5121275" y="2390775"/>
          <a:ext cx="91440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70697CC-C6EF-4E65-81C5-2B4728180834}"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4</xdr:col>
      <xdr:colOff>174625</xdr:colOff>
      <xdr:row>11</xdr:row>
      <xdr:rowOff>190500</xdr:rowOff>
    </xdr:from>
    <xdr:to>
      <xdr:col>5</xdr:col>
      <xdr:colOff>295275</xdr:colOff>
      <xdr:row>13</xdr:row>
      <xdr:rowOff>104775</xdr:rowOff>
    </xdr:to>
    <xdr:sp macro="" textlink="'2. General Analysis(2)'!F23">
      <xdr:nvSpPr>
        <xdr:cNvPr id="34" name="TextBox 33">
          <a:extLst>
            <a:ext uri="{FF2B5EF4-FFF2-40B4-BE49-F238E27FC236}">
              <a16:creationId xmlns:a16="http://schemas.microsoft.com/office/drawing/2014/main" id="{00000000-0008-0000-0000-000022000000}"/>
            </a:ext>
          </a:extLst>
        </xdr:cNvPr>
        <xdr:cNvSpPr txBox="1"/>
      </xdr:nvSpPr>
      <xdr:spPr>
        <a:xfrm>
          <a:off x="3527425" y="2390775"/>
          <a:ext cx="9588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462EBCD-25B4-4E7F-BF8D-EFE8D7A6EAB0}"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2</xdr:col>
      <xdr:colOff>295275</xdr:colOff>
      <xdr:row>11</xdr:row>
      <xdr:rowOff>190500</xdr:rowOff>
    </xdr:from>
    <xdr:to>
      <xdr:col>3</xdr:col>
      <xdr:colOff>371474</xdr:colOff>
      <xdr:row>13</xdr:row>
      <xdr:rowOff>104775</xdr:rowOff>
    </xdr:to>
    <xdr:sp macro="" textlink="'2. General Analysis(2)'!F29">
      <xdr:nvSpPr>
        <xdr:cNvPr id="35" name="TextBox 34">
          <a:extLst>
            <a:ext uri="{FF2B5EF4-FFF2-40B4-BE49-F238E27FC236}">
              <a16:creationId xmlns:a16="http://schemas.microsoft.com/office/drawing/2014/main" id="{00000000-0008-0000-0000-000023000000}"/>
            </a:ext>
          </a:extLst>
        </xdr:cNvPr>
        <xdr:cNvSpPr txBox="1"/>
      </xdr:nvSpPr>
      <xdr:spPr>
        <a:xfrm>
          <a:off x="1971675" y="2390775"/>
          <a:ext cx="914399"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12DF7A0-E988-4CAE-8F08-340A1FAFEEC7}"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0</xdr:col>
      <xdr:colOff>552525</xdr:colOff>
      <xdr:row>9</xdr:row>
      <xdr:rowOff>190500</xdr:rowOff>
    </xdr:from>
    <xdr:to>
      <xdr:col>1</xdr:col>
      <xdr:colOff>581025</xdr:colOff>
      <xdr:row>11</xdr:row>
      <xdr:rowOff>104775</xdr:rowOff>
    </xdr:to>
    <xdr:sp macro="" textlink="'2. General Analysis(2)'!F35">
      <xdr:nvSpPr>
        <xdr:cNvPr id="36" name="TextBox 35">
          <a:extLst>
            <a:ext uri="{FF2B5EF4-FFF2-40B4-BE49-F238E27FC236}">
              <a16:creationId xmlns:a16="http://schemas.microsoft.com/office/drawing/2014/main" id="{00000000-0008-0000-0000-000024000000}"/>
            </a:ext>
          </a:extLst>
        </xdr:cNvPr>
        <xdr:cNvSpPr txBox="1"/>
      </xdr:nvSpPr>
      <xdr:spPr>
        <a:xfrm>
          <a:off x="552525" y="1990725"/>
          <a:ext cx="866700" cy="314325"/>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B1C027-8EF4-4DA9-957E-2F78E81BB39C}" type="TxLink">
            <a:rPr lang="en-US" sz="1200" b="1" i="0" u="none" strike="noStrike">
              <a:solidFill>
                <a:schemeClr val="bg1">
                  <a:lumMod val="95000"/>
                </a:schemeClr>
              </a:solidFill>
              <a:latin typeface="Calibri"/>
              <a:cs typeface="Calibri"/>
            </a:rPr>
            <a:pPr/>
            <a:t>0,00%</a:t>
          </a:fld>
          <a:endParaRPr lang="LID4096" sz="1100">
            <a:solidFill>
              <a:schemeClr val="bg1">
                <a:lumMod val="95000"/>
              </a:schemeClr>
            </a:solidFill>
          </a:endParaRPr>
        </a:p>
      </xdr:txBody>
    </xdr:sp>
    <xdr:clientData/>
  </xdr:twoCellAnchor>
  <xdr:twoCellAnchor>
    <xdr:from>
      <xdr:col>9</xdr:col>
      <xdr:colOff>743025</xdr:colOff>
      <xdr:row>10</xdr:row>
      <xdr:rowOff>19050</xdr:rowOff>
    </xdr:from>
    <xdr:to>
      <xdr:col>10</xdr:col>
      <xdr:colOff>714375</xdr:colOff>
      <xdr:row>11</xdr:row>
      <xdr:rowOff>133350</xdr:rowOff>
    </xdr:to>
    <xdr:sp macro="" textlink="'2. General Analysis(2)'!F47">
      <xdr:nvSpPr>
        <xdr:cNvPr id="38" name="TextBox 37">
          <a:extLst>
            <a:ext uri="{FF2B5EF4-FFF2-40B4-BE49-F238E27FC236}">
              <a16:creationId xmlns:a16="http://schemas.microsoft.com/office/drawing/2014/main" id="{00000000-0008-0000-0000-000026000000}"/>
            </a:ext>
          </a:extLst>
        </xdr:cNvPr>
        <xdr:cNvSpPr txBox="1"/>
      </xdr:nvSpPr>
      <xdr:spPr>
        <a:xfrm>
          <a:off x="8286825" y="2019300"/>
          <a:ext cx="809550" cy="314325"/>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50719F-FA08-4742-BB1A-8A3C38C15C1D}" type="TxLink">
            <a:rPr lang="en-US" sz="1200" b="1" i="0" u="none" strike="noStrike">
              <a:solidFill>
                <a:schemeClr val="bg1">
                  <a:lumMod val="95000"/>
                </a:schemeClr>
              </a:solidFill>
              <a:latin typeface="Calibri"/>
              <a:cs typeface="Calibri"/>
            </a:rPr>
            <a:pPr/>
            <a:t>0,00%</a:t>
          </a:fld>
          <a:endParaRPr lang="LID4096" sz="1100">
            <a:solidFill>
              <a:schemeClr val="bg1">
                <a:lumMod val="95000"/>
              </a:schemeClr>
            </a:solidFill>
          </a:endParaRPr>
        </a:p>
      </xdr:txBody>
    </xdr:sp>
    <xdr:clientData/>
  </xdr:twoCellAnchor>
  <xdr:twoCellAnchor>
    <xdr:from>
      <xdr:col>8</xdr:col>
      <xdr:colOff>28575</xdr:colOff>
      <xdr:row>11</xdr:row>
      <xdr:rowOff>190500</xdr:rowOff>
    </xdr:from>
    <xdr:to>
      <xdr:col>9</xdr:col>
      <xdr:colOff>19050</xdr:colOff>
      <xdr:row>13</xdr:row>
      <xdr:rowOff>104775</xdr:rowOff>
    </xdr:to>
    <xdr:sp macro="" textlink="'2. General Analysis(2)'!F41">
      <xdr:nvSpPr>
        <xdr:cNvPr id="40" name="TextBox 39">
          <a:extLst>
            <a:ext uri="{FF2B5EF4-FFF2-40B4-BE49-F238E27FC236}">
              <a16:creationId xmlns:a16="http://schemas.microsoft.com/office/drawing/2014/main" id="{00000000-0008-0000-0000-000028000000}"/>
            </a:ext>
          </a:extLst>
        </xdr:cNvPr>
        <xdr:cNvSpPr txBox="1"/>
      </xdr:nvSpPr>
      <xdr:spPr>
        <a:xfrm>
          <a:off x="6734175" y="2390775"/>
          <a:ext cx="828675"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204D08F-1F77-47FF-A8F8-48280F66C784}"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0</xdr:col>
      <xdr:colOff>809625</xdr:colOff>
      <xdr:row>18</xdr:row>
      <xdr:rowOff>85725</xdr:rowOff>
    </xdr:from>
    <xdr:to>
      <xdr:col>7</xdr:col>
      <xdr:colOff>104775</xdr:colOff>
      <xdr:row>26</xdr:row>
      <xdr:rowOff>114301</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742950</xdr:colOff>
      <xdr:row>16</xdr:row>
      <xdr:rowOff>85725</xdr:rowOff>
    </xdr:from>
    <xdr:to>
      <xdr:col>1</xdr:col>
      <xdr:colOff>600075</xdr:colOff>
      <xdr:row>18</xdr:row>
      <xdr:rowOff>47625</xdr:rowOff>
    </xdr:to>
    <xdr:sp macro="" textlink="'3. Time Series Analysis'!D6">
      <xdr:nvSpPr>
        <xdr:cNvPr id="58" name="Rectangle: Rounded Corners 57">
          <a:extLst>
            <a:ext uri="{FF2B5EF4-FFF2-40B4-BE49-F238E27FC236}">
              <a16:creationId xmlns:a16="http://schemas.microsoft.com/office/drawing/2014/main" id="{00000000-0008-0000-0000-00003A000000}"/>
            </a:ext>
          </a:extLst>
        </xdr:cNvPr>
        <xdr:cNvSpPr/>
      </xdr:nvSpPr>
      <xdr:spPr>
        <a:xfrm>
          <a:off x="742950" y="3286125"/>
          <a:ext cx="6953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4F6A9CF9-6E0D-4250-A8F5-02A780A1AFFA}" type="TxLink">
            <a:rPr lang="en-US" sz="1200" b="0" i="0" u="none" strike="noStrike">
              <a:solidFill>
                <a:schemeClr val="tx1">
                  <a:lumMod val="65000"/>
                  <a:lumOff val="35000"/>
                </a:schemeClr>
              </a:solidFill>
              <a:latin typeface="Calibri"/>
              <a:cs typeface="Calibri"/>
            </a:rPr>
            <a:pPr algn="ctr"/>
            <a:t>In 2015</a:t>
          </a:fld>
          <a:endParaRPr lang="LID4096" sz="1200" b="0">
            <a:solidFill>
              <a:schemeClr val="tx1">
                <a:lumMod val="65000"/>
                <a:lumOff val="35000"/>
              </a:schemeClr>
            </a:solidFill>
          </a:endParaRPr>
        </a:p>
      </xdr:txBody>
    </xdr:sp>
    <xdr:clientData/>
  </xdr:twoCellAnchor>
  <xdr:twoCellAnchor>
    <xdr:from>
      <xdr:col>1</xdr:col>
      <xdr:colOff>476251</xdr:colOff>
      <xdr:row>16</xdr:row>
      <xdr:rowOff>85725</xdr:rowOff>
    </xdr:from>
    <xdr:to>
      <xdr:col>2</xdr:col>
      <xdr:colOff>142875</xdr:colOff>
      <xdr:row>18</xdr:row>
      <xdr:rowOff>47625</xdr:rowOff>
    </xdr:to>
    <xdr:sp macro="" textlink="'3. Time Series Analysis'!F2">
      <xdr:nvSpPr>
        <xdr:cNvPr id="59" name="Rectangle: Rounded Corners 58">
          <a:extLst>
            <a:ext uri="{FF2B5EF4-FFF2-40B4-BE49-F238E27FC236}">
              <a16:creationId xmlns:a16="http://schemas.microsoft.com/office/drawing/2014/main" id="{00000000-0008-0000-0000-00003B000000}"/>
            </a:ext>
          </a:extLst>
        </xdr:cNvPr>
        <xdr:cNvSpPr/>
      </xdr:nvSpPr>
      <xdr:spPr>
        <a:xfrm>
          <a:off x="1314451" y="3286125"/>
          <a:ext cx="504824"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6A409097-82C5-4609-BA72-AB97802A59DD}" type="TxLink">
            <a:rPr lang="en-US" sz="1200" b="1" i="0" u="none" strike="noStrike">
              <a:solidFill>
                <a:schemeClr val="tx1">
                  <a:lumMod val="65000"/>
                  <a:lumOff val="35000"/>
                </a:schemeClr>
              </a:solidFill>
              <a:latin typeface="Calibri"/>
              <a:cs typeface="Calibri"/>
            </a:rPr>
            <a:pPr algn="ctr"/>
            <a:t>May</a:t>
          </a:fld>
          <a:endParaRPr lang="LID4096" sz="1100" b="1">
            <a:solidFill>
              <a:schemeClr val="tx1">
                <a:lumMod val="65000"/>
                <a:lumOff val="35000"/>
              </a:schemeClr>
            </a:solidFill>
          </a:endParaRPr>
        </a:p>
      </xdr:txBody>
    </xdr:sp>
    <xdr:clientData/>
  </xdr:twoCellAnchor>
  <xdr:twoCellAnchor>
    <xdr:from>
      <xdr:col>2</xdr:col>
      <xdr:colOff>9526</xdr:colOff>
      <xdr:row>16</xdr:row>
      <xdr:rowOff>85725</xdr:rowOff>
    </xdr:from>
    <xdr:to>
      <xdr:col>2</xdr:col>
      <xdr:colOff>485776</xdr:colOff>
      <xdr:row>18</xdr:row>
      <xdr:rowOff>47625</xdr:rowOff>
    </xdr:to>
    <xdr:sp macro="" textlink="'3. Time Series Analysis'!F3">
      <xdr:nvSpPr>
        <xdr:cNvPr id="60" name="Rectangle: Rounded Corners 59">
          <a:extLst>
            <a:ext uri="{FF2B5EF4-FFF2-40B4-BE49-F238E27FC236}">
              <a16:creationId xmlns:a16="http://schemas.microsoft.com/office/drawing/2014/main" id="{00000000-0008-0000-0000-00003C000000}"/>
            </a:ext>
          </a:extLst>
        </xdr:cNvPr>
        <xdr:cNvSpPr/>
      </xdr:nvSpPr>
      <xdr:spPr>
        <a:xfrm>
          <a:off x="1685926" y="3286125"/>
          <a:ext cx="4762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626C2789-E690-4093-A2A0-53C987B9054E}" type="TxLink">
            <a:rPr lang="en-US" sz="1200" b="1" i="0" u="none" strike="noStrike">
              <a:solidFill>
                <a:schemeClr val="tx1">
                  <a:lumMod val="65000"/>
                  <a:lumOff val="35000"/>
                </a:schemeClr>
              </a:solidFill>
              <a:latin typeface="Calibri"/>
              <a:cs typeface="Calibri"/>
            </a:rPr>
            <a:pPr algn="ctr"/>
            <a:t>Jun</a:t>
          </a:fld>
          <a:endParaRPr lang="LID4096" sz="1100" b="1">
            <a:solidFill>
              <a:schemeClr val="tx1">
                <a:lumMod val="65000"/>
                <a:lumOff val="35000"/>
              </a:schemeClr>
            </a:solidFill>
          </a:endParaRPr>
        </a:p>
      </xdr:txBody>
    </xdr:sp>
    <xdr:clientData/>
  </xdr:twoCellAnchor>
  <xdr:twoCellAnchor>
    <xdr:from>
      <xdr:col>2</xdr:col>
      <xdr:colOff>390526</xdr:colOff>
      <xdr:row>16</xdr:row>
      <xdr:rowOff>85725</xdr:rowOff>
    </xdr:from>
    <xdr:to>
      <xdr:col>2</xdr:col>
      <xdr:colOff>657225</xdr:colOff>
      <xdr:row>18</xdr:row>
      <xdr:rowOff>47625</xdr:rowOff>
    </xdr:to>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2066926" y="3286125"/>
          <a:ext cx="266699"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0" i="0" u="none" strike="noStrike">
              <a:solidFill>
                <a:schemeClr val="tx1">
                  <a:lumMod val="65000"/>
                  <a:lumOff val="35000"/>
                </a:schemeClr>
              </a:solidFill>
              <a:latin typeface="Calibri"/>
              <a:cs typeface="Calibri"/>
            </a:rPr>
            <a:t>&amp;</a:t>
          </a:r>
        </a:p>
      </xdr:txBody>
    </xdr:sp>
    <xdr:clientData/>
  </xdr:twoCellAnchor>
  <xdr:twoCellAnchor>
    <xdr:from>
      <xdr:col>2</xdr:col>
      <xdr:colOff>619125</xdr:colOff>
      <xdr:row>16</xdr:row>
      <xdr:rowOff>85725</xdr:rowOff>
    </xdr:from>
    <xdr:to>
      <xdr:col>3</xdr:col>
      <xdr:colOff>228600</xdr:colOff>
      <xdr:row>18</xdr:row>
      <xdr:rowOff>47625</xdr:rowOff>
    </xdr:to>
    <xdr:sp macro="" textlink="'3. Time Series Analysis'!F4">
      <xdr:nvSpPr>
        <xdr:cNvPr id="63" name="Rectangle: Rounded Corners 62">
          <a:extLst>
            <a:ext uri="{FF2B5EF4-FFF2-40B4-BE49-F238E27FC236}">
              <a16:creationId xmlns:a16="http://schemas.microsoft.com/office/drawing/2014/main" id="{00000000-0008-0000-0000-00003F000000}"/>
            </a:ext>
          </a:extLst>
        </xdr:cNvPr>
        <xdr:cNvSpPr/>
      </xdr:nvSpPr>
      <xdr:spPr>
        <a:xfrm>
          <a:off x="2295525" y="3286125"/>
          <a:ext cx="4476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1EDD479-E31F-43BA-9F8D-FACCD789B9D5}" type="TxLink">
            <a:rPr lang="en-US" sz="1200" b="1" i="0" u="none" strike="noStrike">
              <a:solidFill>
                <a:schemeClr val="tx1">
                  <a:lumMod val="65000"/>
                  <a:lumOff val="35000"/>
                </a:schemeClr>
              </a:solidFill>
              <a:latin typeface="Calibri"/>
              <a:cs typeface="Calibri"/>
            </a:rPr>
            <a:pPr algn="ctr"/>
            <a:t>Apr</a:t>
          </a:fld>
          <a:endParaRPr lang="LID4096" sz="1100" b="1">
            <a:solidFill>
              <a:schemeClr val="tx1">
                <a:lumMod val="65000"/>
                <a:lumOff val="35000"/>
              </a:schemeClr>
            </a:solidFill>
          </a:endParaRPr>
        </a:p>
      </xdr:txBody>
    </xdr:sp>
    <xdr:clientData/>
  </xdr:twoCellAnchor>
  <xdr:twoCellAnchor>
    <xdr:from>
      <xdr:col>3</xdr:col>
      <xdr:colOff>142875</xdr:colOff>
      <xdr:row>16</xdr:row>
      <xdr:rowOff>85725</xdr:rowOff>
    </xdr:from>
    <xdr:to>
      <xdr:col>5</xdr:col>
      <xdr:colOff>161925</xdr:colOff>
      <xdr:row>18</xdr:row>
      <xdr:rowOff>47625</xdr:rowOff>
    </xdr:to>
    <xdr:sp macro="" textlink="">
      <xdr:nvSpPr>
        <xdr:cNvPr id="1024" name="Rectangle: Rounded Corners 1023">
          <a:extLst>
            <a:ext uri="{FF2B5EF4-FFF2-40B4-BE49-F238E27FC236}">
              <a16:creationId xmlns:a16="http://schemas.microsoft.com/office/drawing/2014/main" id="{00000000-0008-0000-0000-000000040000}"/>
            </a:ext>
          </a:extLst>
        </xdr:cNvPr>
        <xdr:cNvSpPr/>
      </xdr:nvSpPr>
      <xdr:spPr>
        <a:xfrm>
          <a:off x="2657475" y="3286125"/>
          <a:ext cx="16954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collectively</a:t>
          </a:r>
          <a:r>
            <a:rPr lang="en-US" sz="1100" b="0" i="0" u="none" strike="noStrike" baseline="0">
              <a:solidFill>
                <a:schemeClr val="tx1">
                  <a:lumMod val="65000"/>
                  <a:lumOff val="35000"/>
                </a:schemeClr>
              </a:solidFill>
              <a:latin typeface="Calibri"/>
              <a:cs typeface="Calibri"/>
            </a:rPr>
            <a:t> </a:t>
          </a:r>
          <a:r>
            <a:rPr lang="en-US" sz="1100" b="0" i="0" u="none" strike="noStrike" baseline="0">
              <a:solidFill>
                <a:schemeClr val="tx1">
                  <a:lumMod val="65000"/>
                  <a:lumOff val="35000"/>
                </a:schemeClr>
              </a:solidFill>
              <a:latin typeface="+mn-lt"/>
              <a:cs typeface="Calibri"/>
            </a:rPr>
            <a:t>accounted</a:t>
          </a:r>
          <a:r>
            <a:rPr lang="en-US" sz="1100" b="0" i="0" u="none" strike="noStrike" baseline="0">
              <a:solidFill>
                <a:schemeClr val="tx1">
                  <a:lumMod val="65000"/>
                  <a:lumOff val="35000"/>
                </a:schemeClr>
              </a:solidFill>
              <a:latin typeface="Calibri"/>
              <a:cs typeface="Calibri"/>
            </a:rPr>
            <a:t> for</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5</xdr:col>
      <xdr:colOff>47625</xdr:colOff>
      <xdr:row>16</xdr:row>
      <xdr:rowOff>85725</xdr:rowOff>
    </xdr:from>
    <xdr:to>
      <xdr:col>5</xdr:col>
      <xdr:colOff>666750</xdr:colOff>
      <xdr:row>18</xdr:row>
      <xdr:rowOff>47625</xdr:rowOff>
    </xdr:to>
    <xdr:sp macro="" textlink="'3. Time Series Analysis'!E6">
      <xdr:nvSpPr>
        <xdr:cNvPr id="1027" name="Rectangle: Rounded Corners 1026">
          <a:extLst>
            <a:ext uri="{FF2B5EF4-FFF2-40B4-BE49-F238E27FC236}">
              <a16:creationId xmlns:a16="http://schemas.microsoft.com/office/drawing/2014/main" id="{00000000-0008-0000-0000-000003040000}"/>
            </a:ext>
          </a:extLst>
        </xdr:cNvPr>
        <xdr:cNvSpPr/>
      </xdr:nvSpPr>
      <xdr:spPr>
        <a:xfrm>
          <a:off x="4238625" y="3286125"/>
          <a:ext cx="6191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D55CA14D-53F9-41D0-AF8E-B2B8594A4897}" type="TxLink">
            <a:rPr lang="en-US" sz="1200" b="1" i="0" u="none" strike="noStrike">
              <a:solidFill>
                <a:srgbClr val="4DC1F5"/>
              </a:solidFill>
              <a:latin typeface="Calibri"/>
              <a:cs typeface="Calibri"/>
            </a:rPr>
            <a:pPr algn="l"/>
            <a:t>49,1%</a:t>
          </a:fld>
          <a:endParaRPr lang="LID4096" sz="1100" b="1">
            <a:solidFill>
              <a:srgbClr val="4DC1F5"/>
            </a:solidFill>
          </a:endParaRPr>
        </a:p>
      </xdr:txBody>
    </xdr:sp>
    <xdr:clientData/>
  </xdr:twoCellAnchor>
  <xdr:twoCellAnchor>
    <xdr:from>
      <xdr:col>5</xdr:col>
      <xdr:colOff>552450</xdr:colOff>
      <xdr:row>16</xdr:row>
      <xdr:rowOff>85725</xdr:rowOff>
    </xdr:from>
    <xdr:to>
      <xdr:col>6</xdr:col>
      <xdr:colOff>819150</xdr:colOff>
      <xdr:row>18</xdr:row>
      <xdr:rowOff>47625</xdr:rowOff>
    </xdr:to>
    <xdr:sp macro="" textlink="">
      <xdr:nvSpPr>
        <xdr:cNvPr id="1030" name="Rectangle: Rounded Corners 1029">
          <a:extLst>
            <a:ext uri="{FF2B5EF4-FFF2-40B4-BE49-F238E27FC236}">
              <a16:creationId xmlns:a16="http://schemas.microsoft.com/office/drawing/2014/main" id="{00000000-0008-0000-0000-000006040000}"/>
            </a:ext>
          </a:extLst>
        </xdr:cNvPr>
        <xdr:cNvSpPr/>
      </xdr:nvSpPr>
      <xdr:spPr>
        <a:xfrm>
          <a:off x="4743450" y="3286125"/>
          <a:ext cx="11049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7</xdr:col>
      <xdr:colOff>342899</xdr:colOff>
      <xdr:row>16</xdr:row>
      <xdr:rowOff>19050</xdr:rowOff>
    </xdr:from>
    <xdr:to>
      <xdr:col>9</xdr:col>
      <xdr:colOff>333374</xdr:colOff>
      <xdr:row>27</xdr:row>
      <xdr:rowOff>66675</xdr:rowOff>
    </xdr:to>
    <xdr:sp macro="" textlink="">
      <xdr:nvSpPr>
        <xdr:cNvPr id="1031" name="Rectangle: Rounded Corners 1030">
          <a:extLst>
            <a:ext uri="{FF2B5EF4-FFF2-40B4-BE49-F238E27FC236}">
              <a16:creationId xmlns:a16="http://schemas.microsoft.com/office/drawing/2014/main" id="{00000000-0008-0000-0000-000007040000}"/>
            </a:ext>
          </a:extLst>
        </xdr:cNvPr>
        <xdr:cNvSpPr/>
      </xdr:nvSpPr>
      <xdr:spPr>
        <a:xfrm>
          <a:off x="6210299" y="3219450"/>
          <a:ext cx="1666875"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editAs="oneCell">
    <xdr:from>
      <xdr:col>7</xdr:col>
      <xdr:colOff>371474</xdr:colOff>
      <xdr:row>16</xdr:row>
      <xdr:rowOff>123824</xdr:rowOff>
    </xdr:from>
    <xdr:to>
      <xdr:col>9</xdr:col>
      <xdr:colOff>340994</xdr:colOff>
      <xdr:row>27</xdr:row>
      <xdr:rowOff>38100</xdr:rowOff>
    </xdr:to>
    <mc:AlternateContent xmlns:mc="http://schemas.openxmlformats.org/markup-compatibility/2006" xmlns:a14="http://schemas.microsoft.com/office/drawing/2010/main">
      <mc:Choice Requires="a14">
        <xdr:graphicFrame macro="">
          <xdr:nvGraphicFramePr>
            <xdr:cNvPr id="3" name="Month nam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238874" y="3324224"/>
              <a:ext cx="1645920" cy="211455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552450</xdr:colOff>
      <xdr:row>17</xdr:row>
      <xdr:rowOff>95250</xdr:rowOff>
    </xdr:from>
    <xdr:to>
      <xdr:col>14</xdr:col>
      <xdr:colOff>790575</xdr:colOff>
      <xdr:row>26</xdr:row>
      <xdr:rowOff>171450</xdr:rowOff>
    </xdr:to>
    <xdr:graphicFrame macro="">
      <xdr:nvGraphicFramePr>
        <xdr:cNvPr id="1032" name="Chart 1031">
          <a:extLst>
            <a:ext uri="{FF2B5EF4-FFF2-40B4-BE49-F238E27FC236}">
              <a16:creationId xmlns:a16="http://schemas.microsoft.com/office/drawing/2014/main" id="{00000000-0008-0000-0000-000008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438151</xdr:colOff>
      <xdr:row>16</xdr:row>
      <xdr:rowOff>95250</xdr:rowOff>
    </xdr:from>
    <xdr:to>
      <xdr:col>13</xdr:col>
      <xdr:colOff>247651</xdr:colOff>
      <xdr:row>18</xdr:row>
      <xdr:rowOff>47625</xdr:rowOff>
    </xdr:to>
    <xdr:sp macro="" textlink="'3. Time Series Analysis'!F26">
      <xdr:nvSpPr>
        <xdr:cNvPr id="25" name="Rectangle: Rounded Corners 24">
          <a:extLst>
            <a:ext uri="{FF2B5EF4-FFF2-40B4-BE49-F238E27FC236}">
              <a16:creationId xmlns:a16="http://schemas.microsoft.com/office/drawing/2014/main" id="{00000000-0008-0000-0000-000019000000}"/>
            </a:ext>
          </a:extLst>
        </xdr:cNvPr>
        <xdr:cNvSpPr/>
      </xdr:nvSpPr>
      <xdr:spPr>
        <a:xfrm>
          <a:off x="10496551" y="3295650"/>
          <a:ext cx="647700" cy="35242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99043E0D-0650-4470-AD24-9E17B09D1059}" type="TxLink">
            <a:rPr lang="en-US" sz="1200" b="1" i="0" u="none" strike="noStrike">
              <a:solidFill>
                <a:srgbClr val="4DC1F5"/>
              </a:solidFill>
              <a:latin typeface="Calibri"/>
              <a:ea typeface="+mn-ea"/>
              <a:cs typeface="Calibri"/>
            </a:rPr>
            <a:pPr marL="0" indent="0" algn="l"/>
            <a:t>44,0%</a:t>
          </a:fld>
          <a:endParaRPr lang="LID4096" sz="1200" b="1" i="0" u="none" strike="noStrike">
            <a:solidFill>
              <a:srgbClr val="4DC1F5"/>
            </a:solidFill>
            <a:latin typeface="Calibri"/>
            <a:ea typeface="+mn-ea"/>
            <a:cs typeface="Calibri"/>
          </a:endParaRPr>
        </a:p>
      </xdr:txBody>
    </xdr:sp>
    <xdr:clientData/>
  </xdr:twoCellAnchor>
  <xdr:twoCellAnchor>
    <xdr:from>
      <xdr:col>9</xdr:col>
      <xdr:colOff>638175</xdr:colOff>
      <xdr:row>16</xdr:row>
      <xdr:rowOff>85725</xdr:rowOff>
    </xdr:from>
    <xdr:to>
      <xdr:col>12</xdr:col>
      <xdr:colOff>542925</xdr:colOff>
      <xdr:row>18</xdr:row>
      <xdr:rowOff>47625</xdr:rowOff>
    </xdr:to>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181975" y="3286125"/>
          <a:ext cx="24193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The highlighted weekdays contributed</a:t>
          </a:r>
        </a:p>
      </xdr:txBody>
    </xdr:sp>
    <xdr:clientData/>
  </xdr:twoCellAnchor>
  <xdr:twoCellAnchor>
    <xdr:from>
      <xdr:col>13</xdr:col>
      <xdr:colOff>133350</xdr:colOff>
      <xdr:row>16</xdr:row>
      <xdr:rowOff>85725</xdr:rowOff>
    </xdr:from>
    <xdr:to>
      <xdr:col>14</xdr:col>
      <xdr:colOff>352425</xdr:colOff>
      <xdr:row>18</xdr:row>
      <xdr:rowOff>47625</xdr:rowOff>
    </xdr:to>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1029950" y="3286125"/>
          <a:ext cx="10572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1</xdr:col>
      <xdr:colOff>142876</xdr:colOff>
      <xdr:row>30</xdr:row>
      <xdr:rowOff>133350</xdr:rowOff>
    </xdr:from>
    <xdr:to>
      <xdr:col>3</xdr:col>
      <xdr:colOff>828675</xdr:colOff>
      <xdr:row>39</xdr:row>
      <xdr:rowOff>38100</xdr:rowOff>
    </xdr:to>
    <xdr:graphicFrame macro="">
      <xdr:nvGraphicFramePr>
        <xdr:cNvPr id="57" name="Chart 56">
          <a:extLst>
            <a:ext uri="{FF2B5EF4-FFF2-40B4-BE49-F238E27FC236}">
              <a16:creationId xmlns:a16="http://schemas.microsoft.com/office/drawing/2014/main" id="{00000000-0008-0000-0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742950</xdr:colOff>
      <xdr:row>28</xdr:row>
      <xdr:rowOff>104775</xdr:rowOff>
    </xdr:from>
    <xdr:to>
      <xdr:col>2</xdr:col>
      <xdr:colOff>542925</xdr:colOff>
      <xdr:row>30</xdr:row>
      <xdr:rowOff>66675</xdr:rowOff>
    </xdr:to>
    <xdr:sp macro="" textlink="'3. Time Series Analysis'!E31">
      <xdr:nvSpPr>
        <xdr:cNvPr id="1028" name="Rectangle: Rounded Corners 1027">
          <a:extLst>
            <a:ext uri="{FF2B5EF4-FFF2-40B4-BE49-F238E27FC236}">
              <a16:creationId xmlns:a16="http://schemas.microsoft.com/office/drawing/2014/main" id="{00000000-0008-0000-0000-000004040000}"/>
            </a:ext>
          </a:extLst>
        </xdr:cNvPr>
        <xdr:cNvSpPr/>
      </xdr:nvSpPr>
      <xdr:spPr>
        <a:xfrm>
          <a:off x="742950" y="5705475"/>
          <a:ext cx="14763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BAAA329E-7CC8-4BD7-8B7F-5ED2E705FF7C}" type="TxLink">
            <a:rPr lang="en-US" sz="1200" b="0" i="0" u="none" strike="noStrike">
              <a:solidFill>
                <a:schemeClr val="tx1">
                  <a:lumMod val="65000"/>
                  <a:lumOff val="35000"/>
                </a:schemeClr>
              </a:solidFill>
              <a:latin typeface="Calibri"/>
              <a:cs typeface="Calibri"/>
            </a:rPr>
            <a:pPr algn="l"/>
            <a:t>WEEKDAY makes up</a:t>
          </a:fld>
          <a:endParaRPr lang="LID4096" sz="1200" b="1">
            <a:solidFill>
              <a:schemeClr val="tx1">
                <a:lumMod val="65000"/>
                <a:lumOff val="35000"/>
              </a:schemeClr>
            </a:solidFill>
          </a:endParaRPr>
        </a:p>
      </xdr:txBody>
    </xdr:sp>
    <xdr:clientData/>
  </xdr:twoCellAnchor>
  <xdr:twoCellAnchor>
    <xdr:from>
      <xdr:col>2</xdr:col>
      <xdr:colOff>466725</xdr:colOff>
      <xdr:row>28</xdr:row>
      <xdr:rowOff>104775</xdr:rowOff>
    </xdr:from>
    <xdr:to>
      <xdr:col>3</xdr:col>
      <xdr:colOff>247650</xdr:colOff>
      <xdr:row>30</xdr:row>
      <xdr:rowOff>66675</xdr:rowOff>
    </xdr:to>
    <xdr:sp macro="" textlink="'3. Time Series Analysis'!D30">
      <xdr:nvSpPr>
        <xdr:cNvPr id="1036" name="Rectangle: Rounded Corners 1035">
          <a:extLst>
            <a:ext uri="{FF2B5EF4-FFF2-40B4-BE49-F238E27FC236}">
              <a16:creationId xmlns:a16="http://schemas.microsoft.com/office/drawing/2014/main" id="{00000000-0008-0000-0000-00000C040000}"/>
            </a:ext>
          </a:extLst>
        </xdr:cNvPr>
        <xdr:cNvSpPr/>
      </xdr:nvSpPr>
      <xdr:spPr>
        <a:xfrm>
          <a:off x="2143125" y="5705475"/>
          <a:ext cx="6191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CD829663-3A5D-4B6A-8388-ACBBC1EE3349}" type="TxLink">
            <a:rPr lang="en-US" sz="1200" b="1" i="0" u="none" strike="noStrike">
              <a:solidFill>
                <a:srgbClr val="4DC1F5"/>
              </a:solidFill>
              <a:latin typeface="Calibri"/>
              <a:ea typeface="+mn-ea"/>
              <a:cs typeface="Calibri"/>
            </a:rPr>
            <a:pPr marL="0" indent="0" algn="l"/>
            <a:t>71,8%</a:t>
          </a:fld>
          <a:endParaRPr lang="LID4096" sz="1200" b="1" i="0" u="none" strike="noStrike">
            <a:solidFill>
              <a:srgbClr val="4DC1F5"/>
            </a:solidFill>
            <a:latin typeface="Calibri"/>
            <a:ea typeface="+mn-ea"/>
            <a:cs typeface="Calibri"/>
          </a:endParaRPr>
        </a:p>
      </xdr:txBody>
    </xdr:sp>
    <xdr:clientData/>
  </xdr:twoCellAnchor>
  <xdr:twoCellAnchor>
    <xdr:from>
      <xdr:col>3</xdr:col>
      <xdr:colOff>152400</xdr:colOff>
      <xdr:row>28</xdr:row>
      <xdr:rowOff>104775</xdr:rowOff>
    </xdr:from>
    <xdr:to>
      <xdr:col>4</xdr:col>
      <xdr:colOff>381000</xdr:colOff>
      <xdr:row>30</xdr:row>
      <xdr:rowOff>66675</xdr:rowOff>
    </xdr:to>
    <xdr:sp macro="" textlink="">
      <xdr:nvSpPr>
        <xdr:cNvPr id="1037" name="Rectangle: Rounded Corners 1036">
          <a:extLst>
            <a:ext uri="{FF2B5EF4-FFF2-40B4-BE49-F238E27FC236}">
              <a16:creationId xmlns:a16="http://schemas.microsoft.com/office/drawing/2014/main" id="{00000000-0008-0000-0000-00000D040000}"/>
            </a:ext>
          </a:extLst>
        </xdr:cNvPr>
        <xdr:cNvSpPr/>
      </xdr:nvSpPr>
      <xdr:spPr>
        <a:xfrm>
          <a:off x="2667000" y="5705475"/>
          <a:ext cx="10668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4</xdr:col>
      <xdr:colOff>685799</xdr:colOff>
      <xdr:row>30</xdr:row>
      <xdr:rowOff>161925</xdr:rowOff>
    </xdr:from>
    <xdr:to>
      <xdr:col>6</xdr:col>
      <xdr:colOff>123824</xdr:colOff>
      <xdr:row>38</xdr:row>
      <xdr:rowOff>19125</xdr:rowOff>
    </xdr:to>
    <xdr:sp macro="" textlink="">
      <xdr:nvSpPr>
        <xdr:cNvPr id="1038" name="Rectangle: Rounded Corners 1037">
          <a:extLst>
            <a:ext uri="{FF2B5EF4-FFF2-40B4-BE49-F238E27FC236}">
              <a16:creationId xmlns:a16="http://schemas.microsoft.com/office/drawing/2014/main" id="{00000000-0008-0000-0000-00000E040000}"/>
            </a:ext>
          </a:extLst>
        </xdr:cNvPr>
        <xdr:cNvSpPr/>
      </xdr:nvSpPr>
      <xdr:spPr>
        <a:xfrm>
          <a:off x="4038599" y="6162675"/>
          <a:ext cx="1114425" cy="14574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6</xdr:col>
      <xdr:colOff>320674</xdr:colOff>
      <xdr:row>30</xdr:row>
      <xdr:rowOff>161925</xdr:rowOff>
    </xdr:from>
    <xdr:to>
      <xdr:col>7</xdr:col>
      <xdr:colOff>596899</xdr:colOff>
      <xdr:row>38</xdr:row>
      <xdr:rowOff>19125</xdr:rowOff>
    </xdr:to>
    <xdr:sp macro="" textlink="">
      <xdr:nvSpPr>
        <xdr:cNvPr id="1040" name="Rectangle: Rounded Corners 1039">
          <a:extLst>
            <a:ext uri="{FF2B5EF4-FFF2-40B4-BE49-F238E27FC236}">
              <a16:creationId xmlns:a16="http://schemas.microsoft.com/office/drawing/2014/main" id="{00000000-0008-0000-0000-000010040000}"/>
            </a:ext>
          </a:extLst>
        </xdr:cNvPr>
        <xdr:cNvSpPr/>
      </xdr:nvSpPr>
      <xdr:spPr>
        <a:xfrm>
          <a:off x="5349874" y="6162675"/>
          <a:ext cx="1114425" cy="1457400"/>
        </a:xfrm>
        <a:prstGeom prst="roundRect">
          <a:avLst>
            <a:gd name="adj" fmla="val 13820"/>
          </a:avLst>
        </a:prstGeom>
        <a:solidFill>
          <a:srgbClr val="E2EA45"/>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7</xdr:col>
      <xdr:colOff>793749</xdr:colOff>
      <xdr:row>30</xdr:row>
      <xdr:rowOff>161925</xdr:rowOff>
    </xdr:from>
    <xdr:to>
      <xdr:col>9</xdr:col>
      <xdr:colOff>231774</xdr:colOff>
      <xdr:row>38</xdr:row>
      <xdr:rowOff>19125</xdr:rowOff>
    </xdr:to>
    <xdr:sp macro="" textlink="">
      <xdr:nvSpPr>
        <xdr:cNvPr id="1041" name="Rectangle: Rounded Corners 1040">
          <a:extLst>
            <a:ext uri="{FF2B5EF4-FFF2-40B4-BE49-F238E27FC236}">
              <a16:creationId xmlns:a16="http://schemas.microsoft.com/office/drawing/2014/main" id="{00000000-0008-0000-0000-000011040000}"/>
            </a:ext>
          </a:extLst>
        </xdr:cNvPr>
        <xdr:cNvSpPr/>
      </xdr:nvSpPr>
      <xdr:spPr>
        <a:xfrm>
          <a:off x="6661149" y="6162675"/>
          <a:ext cx="1114425" cy="1457400"/>
        </a:xfrm>
        <a:prstGeom prst="roundRect">
          <a:avLst>
            <a:gd name="adj" fmla="val 13820"/>
          </a:avLst>
        </a:prstGeom>
        <a:solidFill>
          <a:schemeClr val="bg1"/>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9</xdr:col>
      <xdr:colOff>428624</xdr:colOff>
      <xdr:row>30</xdr:row>
      <xdr:rowOff>161925</xdr:rowOff>
    </xdr:from>
    <xdr:to>
      <xdr:col>10</xdr:col>
      <xdr:colOff>704849</xdr:colOff>
      <xdr:row>38</xdr:row>
      <xdr:rowOff>19125</xdr:rowOff>
    </xdr:to>
    <xdr:sp macro="" textlink="">
      <xdr:nvSpPr>
        <xdr:cNvPr id="1042" name="Rectangle: Rounded Corners 1041">
          <a:extLst>
            <a:ext uri="{FF2B5EF4-FFF2-40B4-BE49-F238E27FC236}">
              <a16:creationId xmlns:a16="http://schemas.microsoft.com/office/drawing/2014/main" id="{00000000-0008-0000-0000-000012040000}"/>
            </a:ext>
          </a:extLst>
        </xdr:cNvPr>
        <xdr:cNvSpPr/>
      </xdr:nvSpPr>
      <xdr:spPr>
        <a:xfrm>
          <a:off x="7972424" y="6162675"/>
          <a:ext cx="1114425" cy="1457400"/>
        </a:xfrm>
        <a:prstGeom prst="roundRect">
          <a:avLst>
            <a:gd name="adj" fmla="val 13820"/>
          </a:avLst>
        </a:prstGeom>
        <a:solidFill>
          <a:srgbClr val="EF904F"/>
        </a:solidFill>
        <a:ln>
          <a:noFill/>
        </a:ln>
        <a:effectLst>
          <a:outerShdw blurRad="546100" dir="5400000" sx="102000" sy="102000" algn="ctr" rotWithShape="0">
            <a:srgbClr val="F75606">
              <a:alpha val="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10</xdr:col>
      <xdr:colOff>361950</xdr:colOff>
      <xdr:row>36</xdr:row>
      <xdr:rowOff>9525</xdr:rowOff>
    </xdr:from>
    <xdr:to>
      <xdr:col>11</xdr:col>
      <xdr:colOff>28575</xdr:colOff>
      <xdr:row>38</xdr:row>
      <xdr:rowOff>114300</xdr:rowOff>
    </xdr:to>
    <xdr:sp macro="" textlink="">
      <xdr:nvSpPr>
        <xdr:cNvPr id="1043" name="Oval 1042">
          <a:extLst>
            <a:ext uri="{FF2B5EF4-FFF2-40B4-BE49-F238E27FC236}">
              <a16:creationId xmlns:a16="http://schemas.microsoft.com/office/drawing/2014/main" id="{00000000-0008-0000-0000-000013040000}"/>
            </a:ext>
          </a:extLst>
        </xdr:cNvPr>
        <xdr:cNvSpPr/>
      </xdr:nvSpPr>
      <xdr:spPr>
        <a:xfrm>
          <a:off x="8743950" y="7210425"/>
          <a:ext cx="504825" cy="504825"/>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704850</xdr:colOff>
      <xdr:row>36</xdr:row>
      <xdr:rowOff>9525</xdr:rowOff>
    </xdr:from>
    <xdr:to>
      <xdr:col>9</xdr:col>
      <xdr:colOff>371475</xdr:colOff>
      <xdr:row>38</xdr:row>
      <xdr:rowOff>114300</xdr:rowOff>
    </xdr:to>
    <xdr:sp macro="" textlink="">
      <xdr:nvSpPr>
        <xdr:cNvPr id="1044" name="Oval 1043">
          <a:extLst>
            <a:ext uri="{FF2B5EF4-FFF2-40B4-BE49-F238E27FC236}">
              <a16:creationId xmlns:a16="http://schemas.microsoft.com/office/drawing/2014/main" id="{00000000-0008-0000-0000-000014040000}"/>
            </a:ext>
          </a:extLst>
        </xdr:cNvPr>
        <xdr:cNvSpPr/>
      </xdr:nvSpPr>
      <xdr:spPr>
        <a:xfrm>
          <a:off x="7410450" y="7210425"/>
          <a:ext cx="504825" cy="504825"/>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276225</xdr:colOff>
      <xdr:row>36</xdr:row>
      <xdr:rowOff>9525</xdr:rowOff>
    </xdr:from>
    <xdr:to>
      <xdr:col>7</xdr:col>
      <xdr:colOff>781050</xdr:colOff>
      <xdr:row>38</xdr:row>
      <xdr:rowOff>114300</xdr:rowOff>
    </xdr:to>
    <xdr:sp macro="" textlink="">
      <xdr:nvSpPr>
        <xdr:cNvPr id="1045" name="Oval 1044">
          <a:extLst>
            <a:ext uri="{FF2B5EF4-FFF2-40B4-BE49-F238E27FC236}">
              <a16:creationId xmlns:a16="http://schemas.microsoft.com/office/drawing/2014/main" id="{00000000-0008-0000-0000-000015040000}"/>
            </a:ext>
          </a:extLst>
        </xdr:cNvPr>
        <xdr:cNvSpPr/>
      </xdr:nvSpPr>
      <xdr:spPr>
        <a:xfrm>
          <a:off x="6143625" y="7210425"/>
          <a:ext cx="504825" cy="504825"/>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75000"/>
                <a:lumOff val="25000"/>
              </a:schemeClr>
            </a:solidFill>
          </a:endParaRPr>
        </a:p>
      </xdr:txBody>
    </xdr:sp>
    <xdr:clientData/>
  </xdr:twoCellAnchor>
  <xdr:twoCellAnchor>
    <xdr:from>
      <xdr:col>5</xdr:col>
      <xdr:colOff>619125</xdr:colOff>
      <xdr:row>36</xdr:row>
      <xdr:rowOff>9525</xdr:rowOff>
    </xdr:from>
    <xdr:to>
      <xdr:col>6</xdr:col>
      <xdr:colOff>285750</xdr:colOff>
      <xdr:row>38</xdr:row>
      <xdr:rowOff>114300</xdr:rowOff>
    </xdr:to>
    <xdr:sp macro="" textlink="">
      <xdr:nvSpPr>
        <xdr:cNvPr id="1046" name="Oval 1045">
          <a:extLst>
            <a:ext uri="{FF2B5EF4-FFF2-40B4-BE49-F238E27FC236}">
              <a16:creationId xmlns:a16="http://schemas.microsoft.com/office/drawing/2014/main" id="{00000000-0008-0000-0000-000016040000}"/>
            </a:ext>
          </a:extLst>
        </xdr:cNvPr>
        <xdr:cNvSpPr/>
      </xdr:nvSpPr>
      <xdr:spPr>
        <a:xfrm>
          <a:off x="4810125" y="7210425"/>
          <a:ext cx="504825" cy="504825"/>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733425</xdr:colOff>
      <xdr:row>34</xdr:row>
      <xdr:rowOff>123825</xdr:rowOff>
    </xdr:from>
    <xdr:to>
      <xdr:col>6</xdr:col>
      <xdr:colOff>38100</xdr:colOff>
      <xdr:row>36</xdr:row>
      <xdr:rowOff>85725</xdr:rowOff>
    </xdr:to>
    <xdr:sp macro="" textlink="">
      <xdr:nvSpPr>
        <xdr:cNvPr id="1047" name="Rectangle: Rounded Corners 1046">
          <a:extLst>
            <a:ext uri="{FF2B5EF4-FFF2-40B4-BE49-F238E27FC236}">
              <a16:creationId xmlns:a16="http://schemas.microsoft.com/office/drawing/2014/main" id="{00000000-0008-0000-0000-000017040000}"/>
            </a:ext>
          </a:extLst>
        </xdr:cNvPr>
        <xdr:cNvSpPr/>
      </xdr:nvSpPr>
      <xdr:spPr>
        <a:xfrm>
          <a:off x="408622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bg1"/>
              </a:solidFill>
              <a:latin typeface="Calibri"/>
              <a:cs typeface="Calibri"/>
            </a:rPr>
            <a:t>Q1</a:t>
          </a:r>
        </a:p>
      </xdr:txBody>
    </xdr:sp>
    <xdr:clientData/>
  </xdr:twoCellAnchor>
  <xdr:twoCellAnchor>
    <xdr:from>
      <xdr:col>8</xdr:col>
      <xdr:colOff>9525</xdr:colOff>
      <xdr:row>34</xdr:row>
      <xdr:rowOff>123825</xdr:rowOff>
    </xdr:from>
    <xdr:to>
      <xdr:col>9</xdr:col>
      <xdr:colOff>152400</xdr:colOff>
      <xdr:row>36</xdr:row>
      <xdr:rowOff>85725</xdr:rowOff>
    </xdr:to>
    <xdr:sp macro="" textlink="">
      <xdr:nvSpPr>
        <xdr:cNvPr id="1048" name="Rectangle: Rounded Corners 1047">
          <a:extLst>
            <a:ext uri="{FF2B5EF4-FFF2-40B4-BE49-F238E27FC236}">
              <a16:creationId xmlns:a16="http://schemas.microsoft.com/office/drawing/2014/main" id="{00000000-0008-0000-0000-000018040000}"/>
            </a:ext>
          </a:extLst>
        </xdr:cNvPr>
        <xdr:cNvSpPr/>
      </xdr:nvSpPr>
      <xdr:spPr>
        <a:xfrm>
          <a:off x="671512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Q3</a:t>
          </a:r>
        </a:p>
      </xdr:txBody>
    </xdr:sp>
    <xdr:clientData/>
  </xdr:twoCellAnchor>
  <xdr:twoCellAnchor>
    <xdr:from>
      <xdr:col>6</xdr:col>
      <xdr:colOff>371475</xdr:colOff>
      <xdr:row>34</xdr:row>
      <xdr:rowOff>123825</xdr:rowOff>
    </xdr:from>
    <xdr:to>
      <xdr:col>7</xdr:col>
      <xdr:colOff>514350</xdr:colOff>
      <xdr:row>36</xdr:row>
      <xdr:rowOff>85725</xdr:rowOff>
    </xdr:to>
    <xdr:sp macro="" textlink="">
      <xdr:nvSpPr>
        <xdr:cNvPr id="1049" name="Rectangle: Rounded Corners 1048">
          <a:extLst>
            <a:ext uri="{FF2B5EF4-FFF2-40B4-BE49-F238E27FC236}">
              <a16:creationId xmlns:a16="http://schemas.microsoft.com/office/drawing/2014/main" id="{00000000-0008-0000-0000-000019040000}"/>
            </a:ext>
          </a:extLst>
        </xdr:cNvPr>
        <xdr:cNvSpPr/>
      </xdr:nvSpPr>
      <xdr:spPr>
        <a:xfrm>
          <a:off x="540067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Q2</a:t>
          </a:r>
        </a:p>
      </xdr:txBody>
    </xdr:sp>
    <xdr:clientData/>
  </xdr:twoCellAnchor>
  <xdr:twoCellAnchor>
    <xdr:from>
      <xdr:col>9</xdr:col>
      <xdr:colOff>514350</xdr:colOff>
      <xdr:row>34</xdr:row>
      <xdr:rowOff>123825</xdr:rowOff>
    </xdr:from>
    <xdr:to>
      <xdr:col>10</xdr:col>
      <xdr:colOff>657225</xdr:colOff>
      <xdr:row>36</xdr:row>
      <xdr:rowOff>85725</xdr:rowOff>
    </xdr:to>
    <xdr:sp macro="" textlink="">
      <xdr:nvSpPr>
        <xdr:cNvPr id="1050" name="Rectangle: Rounded Corners 1049">
          <a:extLst>
            <a:ext uri="{FF2B5EF4-FFF2-40B4-BE49-F238E27FC236}">
              <a16:creationId xmlns:a16="http://schemas.microsoft.com/office/drawing/2014/main" id="{00000000-0008-0000-0000-00001A040000}"/>
            </a:ext>
          </a:extLst>
        </xdr:cNvPr>
        <xdr:cNvSpPr/>
      </xdr:nvSpPr>
      <xdr:spPr>
        <a:xfrm>
          <a:off x="8058150"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Q4</a:t>
          </a:r>
        </a:p>
      </xdr:txBody>
    </xdr:sp>
    <xdr:clientData/>
  </xdr:twoCellAnchor>
  <xdr:twoCellAnchor>
    <xdr:from>
      <xdr:col>4</xdr:col>
      <xdr:colOff>742950</xdr:colOff>
      <xdr:row>33</xdr:row>
      <xdr:rowOff>57150</xdr:rowOff>
    </xdr:from>
    <xdr:to>
      <xdr:col>6</xdr:col>
      <xdr:colOff>47625</xdr:colOff>
      <xdr:row>35</xdr:row>
      <xdr:rowOff>19050</xdr:rowOff>
    </xdr:to>
    <xdr:sp macro="" textlink="'3. Time Series Analysis'!B36">
      <xdr:nvSpPr>
        <xdr:cNvPr id="1051" name="Rectangle: Rounded Corners 1050">
          <a:extLst>
            <a:ext uri="{FF2B5EF4-FFF2-40B4-BE49-F238E27FC236}">
              <a16:creationId xmlns:a16="http://schemas.microsoft.com/office/drawing/2014/main" id="{00000000-0008-0000-0000-00001B040000}"/>
            </a:ext>
          </a:extLst>
        </xdr:cNvPr>
        <xdr:cNvSpPr/>
      </xdr:nvSpPr>
      <xdr:spPr>
        <a:xfrm>
          <a:off x="409575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A6A842D1-2306-4A20-9299-EBE7A0213F9F}" type="TxLink">
            <a:rPr lang="en-US" sz="1400" b="1" i="0" u="none" strike="noStrike">
              <a:solidFill>
                <a:schemeClr val="bg1"/>
              </a:solidFill>
              <a:latin typeface="Calibri"/>
              <a:cs typeface="Calibri"/>
            </a:rPr>
            <a:pPr algn="ctr"/>
            <a:t>$32,30M</a:t>
          </a:fld>
          <a:endParaRPr lang="en-US" sz="1400" b="1" i="0" u="none" strike="noStrike">
            <a:solidFill>
              <a:schemeClr val="bg1"/>
            </a:solidFill>
            <a:latin typeface="Calibri"/>
            <a:cs typeface="Calibri"/>
          </a:endParaRPr>
        </a:p>
      </xdr:txBody>
    </xdr:sp>
    <xdr:clientData/>
  </xdr:twoCellAnchor>
  <xdr:twoCellAnchor>
    <xdr:from>
      <xdr:col>8</xdr:col>
      <xdr:colOff>19050</xdr:colOff>
      <xdr:row>33</xdr:row>
      <xdr:rowOff>57150</xdr:rowOff>
    </xdr:from>
    <xdr:to>
      <xdr:col>9</xdr:col>
      <xdr:colOff>161925</xdr:colOff>
      <xdr:row>35</xdr:row>
      <xdr:rowOff>19050</xdr:rowOff>
    </xdr:to>
    <xdr:sp macro="" textlink="'3. Time Series Analysis'!B38">
      <xdr:nvSpPr>
        <xdr:cNvPr id="1052" name="Rectangle: Rounded Corners 1051">
          <a:extLst>
            <a:ext uri="{FF2B5EF4-FFF2-40B4-BE49-F238E27FC236}">
              <a16:creationId xmlns:a16="http://schemas.microsoft.com/office/drawing/2014/main" id="{00000000-0008-0000-0000-00001C040000}"/>
            </a:ext>
          </a:extLst>
        </xdr:cNvPr>
        <xdr:cNvSpPr/>
      </xdr:nvSpPr>
      <xdr:spPr>
        <a:xfrm>
          <a:off x="672465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34EC4B0-F2CF-4E10-BACA-E88DC35F705C}" type="TxLink">
            <a:rPr lang="en-US" sz="1400" b="1" i="0" u="none" strike="noStrike">
              <a:solidFill>
                <a:schemeClr val="tx1">
                  <a:lumMod val="75000"/>
                  <a:lumOff val="25000"/>
                </a:schemeClr>
              </a:solidFill>
              <a:latin typeface="Calibri"/>
              <a:cs typeface="Calibri"/>
            </a:rPr>
            <a:pPr algn="ctr"/>
            <a:t>$24,19M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6</xdr:col>
      <xdr:colOff>381000</xdr:colOff>
      <xdr:row>33</xdr:row>
      <xdr:rowOff>57150</xdr:rowOff>
    </xdr:from>
    <xdr:to>
      <xdr:col>7</xdr:col>
      <xdr:colOff>523875</xdr:colOff>
      <xdr:row>35</xdr:row>
      <xdr:rowOff>19050</xdr:rowOff>
    </xdr:to>
    <xdr:sp macro="" textlink="'3. Time Series Analysis'!B37">
      <xdr:nvSpPr>
        <xdr:cNvPr id="1053" name="Rectangle: Rounded Corners 1052">
          <a:extLst>
            <a:ext uri="{FF2B5EF4-FFF2-40B4-BE49-F238E27FC236}">
              <a16:creationId xmlns:a16="http://schemas.microsoft.com/office/drawing/2014/main" id="{00000000-0008-0000-0000-00001D040000}"/>
            </a:ext>
          </a:extLst>
        </xdr:cNvPr>
        <xdr:cNvSpPr/>
      </xdr:nvSpPr>
      <xdr:spPr>
        <a:xfrm>
          <a:off x="541020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80CFA379-557A-4538-9891-3BB1292927DA}" type="TxLink">
            <a:rPr lang="en-US" sz="1400" b="1" i="0" u="none" strike="noStrike">
              <a:solidFill>
                <a:schemeClr val="tx1">
                  <a:lumMod val="75000"/>
                  <a:lumOff val="25000"/>
                </a:schemeClr>
              </a:solidFill>
              <a:latin typeface="Calibri"/>
              <a:cs typeface="Calibri"/>
            </a:rPr>
            <a:pPr algn="ctr"/>
            <a:t>$39,02M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9</xdr:col>
      <xdr:colOff>523875</xdr:colOff>
      <xdr:row>33</xdr:row>
      <xdr:rowOff>57150</xdr:rowOff>
    </xdr:from>
    <xdr:to>
      <xdr:col>10</xdr:col>
      <xdr:colOff>666750</xdr:colOff>
      <xdr:row>35</xdr:row>
      <xdr:rowOff>19050</xdr:rowOff>
    </xdr:to>
    <xdr:sp macro="" textlink="'3. Time Series Analysis'!B39">
      <xdr:nvSpPr>
        <xdr:cNvPr id="1054" name="Rectangle: Rounded Corners 1053">
          <a:extLst>
            <a:ext uri="{FF2B5EF4-FFF2-40B4-BE49-F238E27FC236}">
              <a16:creationId xmlns:a16="http://schemas.microsoft.com/office/drawing/2014/main" id="{00000000-0008-0000-0000-00001E040000}"/>
            </a:ext>
          </a:extLst>
        </xdr:cNvPr>
        <xdr:cNvSpPr/>
      </xdr:nvSpPr>
      <xdr:spPr>
        <a:xfrm>
          <a:off x="8067675"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54EA7AF-A311-4D98-81F2-5E18E9AD0E67}" type="TxLink">
            <a:rPr lang="en-US" sz="1400" b="1" i="0" u="none" strike="noStrike">
              <a:solidFill>
                <a:schemeClr val="tx1">
                  <a:lumMod val="75000"/>
                  <a:lumOff val="25000"/>
                </a:schemeClr>
              </a:solidFill>
              <a:latin typeface="Calibri"/>
              <a:cs typeface="Calibri"/>
            </a:rPr>
            <a:pPr algn="ctr"/>
            <a:t>$30,78M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5</xdr:col>
      <xdr:colOff>633413</xdr:colOff>
      <xdr:row>36</xdr:row>
      <xdr:rowOff>76200</xdr:rowOff>
    </xdr:from>
    <xdr:to>
      <xdr:col>6</xdr:col>
      <xdr:colOff>271462</xdr:colOff>
      <xdr:row>38</xdr:row>
      <xdr:rowOff>38100</xdr:rowOff>
    </xdr:to>
    <xdr:sp macro="" textlink="'3. Time Series Analysis'!$C$36">
      <xdr:nvSpPr>
        <xdr:cNvPr id="1055" name="Rectangle: Rounded Corners 1054">
          <a:extLst>
            <a:ext uri="{FF2B5EF4-FFF2-40B4-BE49-F238E27FC236}">
              <a16:creationId xmlns:a16="http://schemas.microsoft.com/office/drawing/2014/main" id="{00000000-0008-0000-0000-00001F040000}"/>
            </a:ext>
          </a:extLst>
        </xdr:cNvPr>
        <xdr:cNvSpPr/>
      </xdr:nvSpPr>
      <xdr:spPr>
        <a:xfrm>
          <a:off x="4824413"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338346F8-E65A-4D93-B6FD-1F143AC21F31}" type="TxLink">
            <a:rPr lang="en-US" sz="1000" b="1" i="0" u="none" strike="noStrike">
              <a:solidFill>
                <a:schemeClr val="tx1">
                  <a:lumMod val="75000"/>
                  <a:lumOff val="25000"/>
                </a:schemeClr>
              </a:solidFill>
              <a:latin typeface="Calibri"/>
              <a:cs typeface="Calibri"/>
            </a:rPr>
            <a:pPr algn="ctr"/>
            <a:t>26%</a:t>
          </a:fld>
          <a:endParaRPr lang="en-US" sz="1000" b="1" i="0" u="none" strike="noStrike">
            <a:solidFill>
              <a:schemeClr val="tx1">
                <a:lumMod val="75000"/>
                <a:lumOff val="25000"/>
              </a:schemeClr>
            </a:solidFill>
            <a:latin typeface="Calibri"/>
            <a:cs typeface="Calibri"/>
          </a:endParaRPr>
        </a:p>
      </xdr:txBody>
    </xdr:sp>
    <xdr:clientData/>
  </xdr:twoCellAnchor>
  <xdr:twoCellAnchor>
    <xdr:from>
      <xdr:col>7</xdr:col>
      <xdr:colOff>295276</xdr:colOff>
      <xdr:row>36</xdr:row>
      <xdr:rowOff>76200</xdr:rowOff>
    </xdr:from>
    <xdr:to>
      <xdr:col>7</xdr:col>
      <xdr:colOff>771525</xdr:colOff>
      <xdr:row>38</xdr:row>
      <xdr:rowOff>38100</xdr:rowOff>
    </xdr:to>
    <xdr:sp macro="" textlink="'3. Time Series Analysis'!$C$37">
      <xdr:nvSpPr>
        <xdr:cNvPr id="1056" name="Rectangle: Rounded Corners 1055">
          <a:extLst>
            <a:ext uri="{FF2B5EF4-FFF2-40B4-BE49-F238E27FC236}">
              <a16:creationId xmlns:a16="http://schemas.microsoft.com/office/drawing/2014/main" id="{00000000-0008-0000-0000-000020040000}"/>
            </a:ext>
          </a:extLst>
        </xdr:cNvPr>
        <xdr:cNvSpPr/>
      </xdr:nvSpPr>
      <xdr:spPr>
        <a:xfrm>
          <a:off x="616267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0FFDC72-F2B3-46AF-9C8D-0218310C3348}" type="TxLink">
            <a:rPr lang="en-US" sz="1000" b="1" i="0" u="none" strike="noStrike">
              <a:solidFill>
                <a:schemeClr val="tx1">
                  <a:lumMod val="65000"/>
                  <a:lumOff val="35000"/>
                </a:schemeClr>
              </a:solidFill>
              <a:latin typeface="Calibri"/>
              <a:ea typeface="+mn-ea"/>
              <a:cs typeface="Calibri"/>
            </a:rPr>
            <a:pPr marL="0" indent="0" algn="ctr"/>
            <a:t>31%</a:t>
          </a:fld>
          <a:endParaRPr lang="en-US" sz="1000" b="1" i="0" u="none" strike="noStrike">
            <a:solidFill>
              <a:schemeClr val="tx1">
                <a:lumMod val="65000"/>
                <a:lumOff val="35000"/>
              </a:schemeClr>
            </a:solidFill>
            <a:latin typeface="Calibri"/>
            <a:ea typeface="+mn-ea"/>
            <a:cs typeface="Calibri"/>
          </a:endParaRPr>
        </a:p>
      </xdr:txBody>
    </xdr:sp>
    <xdr:clientData/>
  </xdr:twoCellAnchor>
  <xdr:twoCellAnchor>
    <xdr:from>
      <xdr:col>8</xdr:col>
      <xdr:colOff>714376</xdr:colOff>
      <xdr:row>36</xdr:row>
      <xdr:rowOff>76200</xdr:rowOff>
    </xdr:from>
    <xdr:to>
      <xdr:col>9</xdr:col>
      <xdr:colOff>352425</xdr:colOff>
      <xdr:row>38</xdr:row>
      <xdr:rowOff>38100</xdr:rowOff>
    </xdr:to>
    <xdr:sp macro="" textlink="'3. Time Series Analysis'!$C$38">
      <xdr:nvSpPr>
        <xdr:cNvPr id="1057" name="Rectangle: Rounded Corners 1056">
          <a:extLst>
            <a:ext uri="{FF2B5EF4-FFF2-40B4-BE49-F238E27FC236}">
              <a16:creationId xmlns:a16="http://schemas.microsoft.com/office/drawing/2014/main" id="{00000000-0008-0000-0000-000021040000}"/>
            </a:ext>
          </a:extLst>
        </xdr:cNvPr>
        <xdr:cNvSpPr/>
      </xdr:nvSpPr>
      <xdr:spPr>
        <a:xfrm>
          <a:off x="741997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138E908-0F5D-4EC3-BEC8-A78E6874413F}" type="TxLink">
            <a:rPr lang="en-US" sz="1000" b="1" i="0" u="none" strike="noStrike">
              <a:solidFill>
                <a:schemeClr val="tx1">
                  <a:lumMod val="75000"/>
                  <a:lumOff val="25000"/>
                </a:schemeClr>
              </a:solidFill>
              <a:latin typeface="Calibri"/>
              <a:ea typeface="+mn-ea"/>
              <a:cs typeface="Calibri"/>
            </a:rPr>
            <a:pPr marL="0" indent="0" algn="ctr"/>
            <a:t>19%</a:t>
          </a:fld>
          <a:endParaRPr lang="en-US" sz="1000" b="1" i="0" u="none" strike="noStrike">
            <a:solidFill>
              <a:schemeClr val="tx1">
                <a:lumMod val="75000"/>
                <a:lumOff val="25000"/>
              </a:schemeClr>
            </a:solidFill>
            <a:latin typeface="Calibri"/>
            <a:ea typeface="+mn-ea"/>
            <a:cs typeface="Calibri"/>
          </a:endParaRPr>
        </a:p>
      </xdr:txBody>
    </xdr:sp>
    <xdr:clientData/>
  </xdr:twoCellAnchor>
  <xdr:twoCellAnchor>
    <xdr:from>
      <xdr:col>10</xdr:col>
      <xdr:colOff>390526</xdr:colOff>
      <xdr:row>36</xdr:row>
      <xdr:rowOff>76200</xdr:rowOff>
    </xdr:from>
    <xdr:to>
      <xdr:col>11</xdr:col>
      <xdr:colOff>28575</xdr:colOff>
      <xdr:row>38</xdr:row>
      <xdr:rowOff>38100</xdr:rowOff>
    </xdr:to>
    <xdr:sp macro="" textlink="'3. Time Series Analysis'!$C$39">
      <xdr:nvSpPr>
        <xdr:cNvPr id="1058" name="Rectangle: Rounded Corners 1057">
          <a:extLst>
            <a:ext uri="{FF2B5EF4-FFF2-40B4-BE49-F238E27FC236}">
              <a16:creationId xmlns:a16="http://schemas.microsoft.com/office/drawing/2014/main" id="{00000000-0008-0000-0000-000022040000}"/>
            </a:ext>
          </a:extLst>
        </xdr:cNvPr>
        <xdr:cNvSpPr/>
      </xdr:nvSpPr>
      <xdr:spPr>
        <a:xfrm>
          <a:off x="877252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124036F-020D-4EC3-BF4E-AC1B227E19C8}" type="TxLink">
            <a:rPr lang="en-US" sz="1000" b="1" i="0" u="none" strike="noStrike">
              <a:solidFill>
                <a:schemeClr val="tx1">
                  <a:lumMod val="65000"/>
                  <a:lumOff val="35000"/>
                </a:schemeClr>
              </a:solidFill>
              <a:latin typeface="Calibri"/>
              <a:ea typeface="+mn-ea"/>
              <a:cs typeface="Calibri"/>
            </a:rPr>
            <a:pPr marL="0" indent="0" algn="ctr"/>
            <a:t>24%</a:t>
          </a:fld>
          <a:endParaRPr lang="en-US" sz="1000" b="1" i="0" u="none" strike="noStrike">
            <a:solidFill>
              <a:schemeClr val="tx1">
                <a:lumMod val="65000"/>
                <a:lumOff val="35000"/>
              </a:schemeClr>
            </a:solidFill>
            <a:latin typeface="Calibri"/>
            <a:ea typeface="+mn-ea"/>
            <a:cs typeface="Calibri"/>
          </a:endParaRPr>
        </a:p>
      </xdr:txBody>
    </xdr:sp>
    <xdr:clientData/>
  </xdr:twoCellAnchor>
  <xdr:twoCellAnchor editAs="oneCell">
    <xdr:from>
      <xdr:col>8</xdr:col>
      <xdr:colOff>348425</xdr:colOff>
      <xdr:row>31</xdr:row>
      <xdr:rowOff>57150</xdr:rowOff>
    </xdr:from>
    <xdr:to>
      <xdr:col>8</xdr:col>
      <xdr:colOff>668465</xdr:colOff>
      <xdr:row>32</xdr:row>
      <xdr:rowOff>177165</xdr:rowOff>
    </xdr:to>
    <xdr:pic>
      <xdr:nvPicPr>
        <xdr:cNvPr id="1060" name="Graphic 1059" descr="Bar chart with solid fill">
          <a:extLst>
            <a:ext uri="{FF2B5EF4-FFF2-40B4-BE49-F238E27FC236}">
              <a16:creationId xmlns:a16="http://schemas.microsoft.com/office/drawing/2014/main" id="{00000000-0008-0000-0000-000024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054025" y="6257925"/>
          <a:ext cx="320040" cy="320040"/>
        </a:xfrm>
        <a:prstGeom prst="rect">
          <a:avLst/>
        </a:prstGeom>
      </xdr:spPr>
    </xdr:pic>
    <xdr:clientData/>
  </xdr:twoCellAnchor>
  <xdr:twoCellAnchor editAs="oneCell">
    <xdr:from>
      <xdr:col>9</xdr:col>
      <xdr:colOff>835800</xdr:colOff>
      <xdr:row>31</xdr:row>
      <xdr:rowOff>57150</xdr:rowOff>
    </xdr:from>
    <xdr:to>
      <xdr:col>10</xdr:col>
      <xdr:colOff>317640</xdr:colOff>
      <xdr:row>32</xdr:row>
      <xdr:rowOff>177165</xdr:rowOff>
    </xdr:to>
    <xdr:pic>
      <xdr:nvPicPr>
        <xdr:cNvPr id="1062" name="Graphic 1061" descr="Bar graph with upward trend with solid fill">
          <a:extLst>
            <a:ext uri="{FF2B5EF4-FFF2-40B4-BE49-F238E27FC236}">
              <a16:creationId xmlns:a16="http://schemas.microsoft.com/office/drawing/2014/main" id="{00000000-0008-0000-0000-000026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379600" y="6257925"/>
          <a:ext cx="320040" cy="320040"/>
        </a:xfrm>
        <a:prstGeom prst="rect">
          <a:avLst/>
        </a:prstGeom>
      </xdr:spPr>
    </xdr:pic>
    <xdr:clientData/>
  </xdr:twoCellAnchor>
  <xdr:twoCellAnchor editAs="oneCell">
    <xdr:from>
      <xdr:col>6</xdr:col>
      <xdr:colOff>699250</xdr:colOff>
      <xdr:row>31</xdr:row>
      <xdr:rowOff>90835</xdr:rowOff>
    </xdr:from>
    <xdr:to>
      <xdr:col>7</xdr:col>
      <xdr:colOff>181090</xdr:colOff>
      <xdr:row>32</xdr:row>
      <xdr:rowOff>177165</xdr:rowOff>
    </xdr:to>
    <xdr:pic>
      <xdr:nvPicPr>
        <xdr:cNvPr id="1064" name="Graphic 1063" descr="Exponential Graph with solid fill">
          <a:extLst>
            <a:ext uri="{FF2B5EF4-FFF2-40B4-BE49-F238E27FC236}">
              <a16:creationId xmlns:a16="http://schemas.microsoft.com/office/drawing/2014/main" id="{00000000-0008-0000-0000-000028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728450" y="6291610"/>
          <a:ext cx="320040" cy="286355"/>
        </a:xfrm>
        <a:prstGeom prst="rect">
          <a:avLst/>
        </a:prstGeom>
      </xdr:spPr>
    </xdr:pic>
    <xdr:clientData/>
  </xdr:twoCellAnchor>
  <xdr:twoCellAnchor editAs="oneCell">
    <xdr:from>
      <xdr:col>5</xdr:col>
      <xdr:colOff>211875</xdr:colOff>
      <xdr:row>31</xdr:row>
      <xdr:rowOff>57150</xdr:rowOff>
    </xdr:from>
    <xdr:to>
      <xdr:col>5</xdr:col>
      <xdr:colOff>531915</xdr:colOff>
      <xdr:row>32</xdr:row>
      <xdr:rowOff>177165</xdr:rowOff>
    </xdr:to>
    <xdr:pic>
      <xdr:nvPicPr>
        <xdr:cNvPr id="1066" name="Graphic 1065" descr="Statistics outline">
          <a:extLst>
            <a:ext uri="{FF2B5EF4-FFF2-40B4-BE49-F238E27FC236}">
              <a16:creationId xmlns:a16="http://schemas.microsoft.com/office/drawing/2014/main" id="{00000000-0008-0000-0000-00002A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402875" y="6257925"/>
          <a:ext cx="320040" cy="320040"/>
        </a:xfrm>
        <a:prstGeom prst="rect">
          <a:avLst/>
        </a:prstGeom>
      </xdr:spPr>
    </xdr:pic>
    <xdr:clientData/>
  </xdr:twoCellAnchor>
  <xdr:twoCellAnchor editAs="oneCell">
    <xdr:from>
      <xdr:col>1</xdr:col>
      <xdr:colOff>371475</xdr:colOff>
      <xdr:row>11</xdr:row>
      <xdr:rowOff>200024</xdr:rowOff>
    </xdr:from>
    <xdr:to>
      <xdr:col>2</xdr:col>
      <xdr:colOff>0</xdr:colOff>
      <xdr:row>14</xdr:row>
      <xdr:rowOff>66674</xdr:rowOff>
    </xdr:to>
    <xdr:pic>
      <xdr:nvPicPr>
        <xdr:cNvPr id="1070" name="Graphic 1069" descr="Daily calendar with solid fill">
          <a:extLst>
            <a:ext uri="{FF2B5EF4-FFF2-40B4-BE49-F238E27FC236}">
              <a16:creationId xmlns:a16="http://schemas.microsoft.com/office/drawing/2014/main" id="{00000000-0008-0000-0000-00002E04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209675" y="2400299"/>
          <a:ext cx="466725" cy="466725"/>
        </a:xfrm>
        <a:prstGeom prst="rect">
          <a:avLst/>
        </a:prstGeom>
      </xdr:spPr>
    </xdr:pic>
    <xdr:clientData/>
  </xdr:twoCellAnchor>
  <xdr:twoCellAnchor editAs="oneCell">
    <xdr:from>
      <xdr:col>9</xdr:col>
      <xdr:colOff>381000</xdr:colOff>
      <xdr:row>12</xdr:row>
      <xdr:rowOff>57149</xdr:rowOff>
    </xdr:from>
    <xdr:to>
      <xdr:col>9</xdr:col>
      <xdr:colOff>809625</xdr:colOff>
      <xdr:row>14</xdr:row>
      <xdr:rowOff>85724</xdr:rowOff>
    </xdr:to>
    <xdr:pic>
      <xdr:nvPicPr>
        <xdr:cNvPr id="1072" name="Graphic 1071" descr="Shopping cart with solid fill">
          <a:extLst>
            <a:ext uri="{FF2B5EF4-FFF2-40B4-BE49-F238E27FC236}">
              <a16:creationId xmlns:a16="http://schemas.microsoft.com/office/drawing/2014/main" id="{00000000-0008-0000-0000-00003004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7924800" y="2457449"/>
          <a:ext cx="428625" cy="428625"/>
        </a:xfrm>
        <a:prstGeom prst="rect">
          <a:avLst/>
        </a:prstGeom>
      </xdr:spPr>
    </xdr:pic>
    <xdr:clientData/>
  </xdr:twoCellAnchor>
  <xdr:twoCellAnchor>
    <xdr:from>
      <xdr:col>4</xdr:col>
      <xdr:colOff>685799</xdr:colOff>
      <xdr:row>28</xdr:row>
      <xdr:rowOff>85725</xdr:rowOff>
    </xdr:from>
    <xdr:to>
      <xdr:col>8</xdr:col>
      <xdr:colOff>266699</xdr:colOff>
      <xdr:row>30</xdr:row>
      <xdr:rowOff>47625</xdr:rowOff>
    </xdr:to>
    <xdr:sp macro="" textlink="">
      <xdr:nvSpPr>
        <xdr:cNvPr id="1073" name="Rectangle: Rounded Corners 1072">
          <a:extLst>
            <a:ext uri="{FF2B5EF4-FFF2-40B4-BE49-F238E27FC236}">
              <a16:creationId xmlns:a16="http://schemas.microsoft.com/office/drawing/2014/main" id="{00000000-0008-0000-0000-000031040000}"/>
            </a:ext>
          </a:extLst>
        </xdr:cNvPr>
        <xdr:cNvSpPr/>
      </xdr:nvSpPr>
      <xdr:spPr>
        <a:xfrm>
          <a:off x="4038599" y="5686425"/>
          <a:ext cx="29337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a:solidFill>
                <a:schemeClr val="tx1">
                  <a:lumMod val="65000"/>
                  <a:lumOff val="35000"/>
                </a:schemeClr>
              </a:solidFill>
              <a:latin typeface="Calibri"/>
              <a:cs typeface="Calibri"/>
            </a:rPr>
            <a:t>A Quarterly View of the Total Profit</a:t>
          </a:r>
        </a:p>
      </xdr:txBody>
    </xdr:sp>
    <xdr:clientData/>
  </xdr:twoCellAnchor>
  <xdr:twoCellAnchor>
    <xdr:from>
      <xdr:col>11</xdr:col>
      <xdr:colOff>133349</xdr:colOff>
      <xdr:row>27</xdr:row>
      <xdr:rowOff>190498</xdr:rowOff>
    </xdr:from>
    <xdr:to>
      <xdr:col>15</xdr:col>
      <xdr:colOff>152400</xdr:colOff>
      <xdr:row>39</xdr:row>
      <xdr:rowOff>39622</xdr:rowOff>
    </xdr:to>
    <xdr:sp macro="" textlink="">
      <xdr:nvSpPr>
        <xdr:cNvPr id="1074" name="Rectangle: Rounded Corners 1073">
          <a:extLst>
            <a:ext uri="{FF2B5EF4-FFF2-40B4-BE49-F238E27FC236}">
              <a16:creationId xmlns:a16="http://schemas.microsoft.com/office/drawing/2014/main" id="{00000000-0008-0000-0000-000032040000}"/>
            </a:ext>
          </a:extLst>
        </xdr:cNvPr>
        <xdr:cNvSpPr/>
      </xdr:nvSpPr>
      <xdr:spPr>
        <a:xfrm>
          <a:off x="9353549" y="5591173"/>
          <a:ext cx="3371851" cy="2249424"/>
        </a:xfrm>
        <a:prstGeom prst="roundRect">
          <a:avLst>
            <a:gd name="adj" fmla="val 5360"/>
          </a:avLst>
        </a:prstGeom>
        <a:solidFill>
          <a:schemeClr val="bg1">
            <a:lumMod val="95000"/>
          </a:schemeClr>
        </a:solidFill>
        <a:ln>
          <a:noFill/>
        </a:ln>
        <a:effectLst>
          <a:outerShdw blurRad="50800" dist="50800" dir="5400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b="1"/>
        </a:p>
      </xdr:txBody>
    </xdr:sp>
    <xdr:clientData/>
  </xdr:twoCellAnchor>
  <xdr:twoCellAnchor editAs="oneCell">
    <xdr:from>
      <xdr:col>11</xdr:col>
      <xdr:colOff>238125</xdr:colOff>
      <xdr:row>28</xdr:row>
      <xdr:rowOff>200024</xdr:rowOff>
    </xdr:from>
    <xdr:to>
      <xdr:col>15</xdr:col>
      <xdr:colOff>85725</xdr:colOff>
      <xdr:row>38</xdr:row>
      <xdr:rowOff>120014</xdr:rowOff>
    </xdr:to>
    <mc:AlternateContent xmlns:mc="http://schemas.openxmlformats.org/markup-compatibility/2006" xmlns:a14="http://schemas.microsoft.com/office/drawing/2010/main">
      <mc:Choice Requires="a14">
        <xdr:graphicFrame macro="">
          <xdr:nvGraphicFramePr>
            <xdr:cNvPr id="1075" name="Country">
              <a:extLst>
                <a:ext uri="{FF2B5EF4-FFF2-40B4-BE49-F238E27FC236}">
                  <a16:creationId xmlns:a16="http://schemas.microsoft.com/office/drawing/2014/main" id="{00000000-0008-0000-0000-00003304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458325" y="5800724"/>
              <a:ext cx="3200400" cy="1920240"/>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714373</xdr:colOff>
      <xdr:row>0</xdr:row>
      <xdr:rowOff>190500</xdr:rowOff>
    </xdr:from>
    <xdr:to>
      <xdr:col>5</xdr:col>
      <xdr:colOff>104774</xdr:colOff>
      <xdr:row>2</xdr:row>
      <xdr:rowOff>152400</xdr:rowOff>
    </xdr:to>
    <xdr:sp macro="" textlink="">
      <xdr:nvSpPr>
        <xdr:cNvPr id="1076" name="Rectangle: Rounded Corners 1075">
          <a:extLst>
            <a:ext uri="{FF2B5EF4-FFF2-40B4-BE49-F238E27FC236}">
              <a16:creationId xmlns:a16="http://schemas.microsoft.com/office/drawing/2014/main" id="{00000000-0008-0000-0000-000034040000}"/>
            </a:ext>
          </a:extLst>
        </xdr:cNvPr>
        <xdr:cNvSpPr/>
      </xdr:nvSpPr>
      <xdr:spPr>
        <a:xfrm>
          <a:off x="714373" y="190500"/>
          <a:ext cx="35814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2000" b="1" i="0" u="none" strike="noStrike">
              <a:solidFill>
                <a:srgbClr val="4DC1F5"/>
              </a:solidFill>
              <a:latin typeface="Calibri"/>
              <a:cs typeface="Calibri"/>
            </a:rPr>
            <a:t>SONATINEN </a:t>
          </a:r>
          <a:r>
            <a:rPr lang="en-US" sz="2000" b="0" i="0" u="none" strike="noStrike">
              <a:solidFill>
                <a:schemeClr val="tx1">
                  <a:lumMod val="65000"/>
                  <a:lumOff val="35000"/>
                </a:schemeClr>
              </a:solidFill>
              <a:latin typeface="Calibri"/>
              <a:cs typeface="Calibri"/>
            </a:rPr>
            <a:t>Sales</a:t>
          </a:r>
          <a:r>
            <a:rPr lang="en-US" sz="2000" b="0" i="0" u="none" strike="noStrike" baseline="0">
              <a:solidFill>
                <a:schemeClr val="tx1">
                  <a:lumMod val="65000"/>
                  <a:lumOff val="35000"/>
                </a:schemeClr>
              </a:solidFill>
              <a:latin typeface="Calibri"/>
              <a:cs typeface="Calibri"/>
            </a:rPr>
            <a:t> Analysis</a:t>
          </a:r>
          <a:endParaRPr lang="en-US" sz="2000" b="0" i="0" u="none" strike="noStrike">
            <a:solidFill>
              <a:schemeClr val="tx1">
                <a:lumMod val="65000"/>
                <a:lumOff val="35000"/>
              </a:schemeClr>
            </a:solidFill>
            <a:latin typeface="Calibri"/>
            <a:cs typeface="Calibri"/>
          </a:endParaRPr>
        </a:p>
      </xdr:txBody>
    </xdr:sp>
    <xdr:clientData/>
  </xdr:twoCellAnchor>
  <xdr:twoCellAnchor>
    <xdr:from>
      <xdr:col>0</xdr:col>
      <xdr:colOff>742950</xdr:colOff>
      <xdr:row>4</xdr:row>
      <xdr:rowOff>85725</xdr:rowOff>
    </xdr:from>
    <xdr:to>
      <xdr:col>4</xdr:col>
      <xdr:colOff>104775</xdr:colOff>
      <xdr:row>6</xdr:row>
      <xdr:rowOff>47625</xdr:rowOff>
    </xdr:to>
    <xdr:sp macro="" textlink="">
      <xdr:nvSpPr>
        <xdr:cNvPr id="1077" name="Rectangle: Rounded Corners 1076">
          <a:extLst>
            <a:ext uri="{FF2B5EF4-FFF2-40B4-BE49-F238E27FC236}">
              <a16:creationId xmlns:a16="http://schemas.microsoft.com/office/drawing/2014/main" id="{00000000-0008-0000-0000-000035040000}"/>
            </a:ext>
          </a:extLst>
        </xdr:cNvPr>
        <xdr:cNvSpPr/>
      </xdr:nvSpPr>
      <xdr:spPr>
        <a:xfrm>
          <a:off x="742950" y="885825"/>
          <a:ext cx="27146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baseline="0">
              <a:solidFill>
                <a:schemeClr val="tx1">
                  <a:lumMod val="65000"/>
                  <a:lumOff val="35000"/>
                </a:schemeClr>
              </a:solidFill>
              <a:latin typeface="Calibri"/>
              <a:cs typeface="Calibri"/>
            </a:rPr>
            <a:t>An Overview of the Main Metrics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6</xdr:col>
      <xdr:colOff>476249</xdr:colOff>
      <xdr:row>0</xdr:row>
      <xdr:rowOff>190500</xdr:rowOff>
    </xdr:from>
    <xdr:to>
      <xdr:col>7</xdr:col>
      <xdr:colOff>542925</xdr:colOff>
      <xdr:row>2</xdr:row>
      <xdr:rowOff>133350</xdr:rowOff>
    </xdr:to>
    <xdr:sp macro="[0]!ClearFilter"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5505449" y="190500"/>
          <a:ext cx="904876" cy="342900"/>
        </a:xfrm>
        <a:prstGeom prst="roundRect">
          <a:avLst>
            <a:gd name="adj" fmla="val 31360"/>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Clear Filter</a:t>
          </a:r>
          <a:endParaRPr lang="LID4096" sz="1100" b="1">
            <a:solidFill>
              <a:schemeClr val="bg1"/>
            </a:solidFill>
          </a:endParaRPr>
        </a:p>
      </xdr:txBody>
    </xdr:sp>
    <xdr:clientData/>
  </xdr:twoCellAnchor>
  <xdr:twoCellAnchor>
    <xdr:from>
      <xdr:col>5</xdr:col>
      <xdr:colOff>133350</xdr:colOff>
      <xdr:row>0</xdr:row>
      <xdr:rowOff>190500</xdr:rowOff>
    </xdr:from>
    <xdr:to>
      <xdr:col>6</xdr:col>
      <xdr:colOff>361950</xdr:colOff>
      <xdr:row>2</xdr:row>
      <xdr:rowOff>133350</xdr:rowOff>
    </xdr:to>
    <xdr:sp macro="[0]!Dashboard2" textlink="">
      <xdr:nvSpPr>
        <xdr:cNvPr id="1034" name="Rectangle: Rounded Corners 1033">
          <a:extLst>
            <a:ext uri="{FF2B5EF4-FFF2-40B4-BE49-F238E27FC236}">
              <a16:creationId xmlns:a16="http://schemas.microsoft.com/office/drawing/2014/main" id="{00000000-0008-0000-0000-00000A040000}"/>
            </a:ext>
          </a:extLst>
        </xdr:cNvPr>
        <xdr:cNvSpPr/>
      </xdr:nvSpPr>
      <xdr:spPr>
        <a:xfrm>
          <a:off x="4324350" y="190500"/>
          <a:ext cx="1066800" cy="342900"/>
        </a:xfrm>
        <a:prstGeom prst="roundRect">
          <a:avLst>
            <a:gd name="adj" fmla="val 31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4DC1F5"/>
              </a:solidFill>
            </a:rPr>
            <a:t>Dashboard 2</a:t>
          </a:r>
          <a:endParaRPr lang="LID4096" sz="1100" b="1">
            <a:solidFill>
              <a:srgbClr val="4DC1F5"/>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828674</xdr:colOff>
      <xdr:row>4</xdr:row>
      <xdr:rowOff>28575</xdr:rowOff>
    </xdr:from>
    <xdr:to>
      <xdr:col>7</xdr:col>
      <xdr:colOff>47625</xdr:colOff>
      <xdr:row>17</xdr:row>
      <xdr:rowOff>56250</xdr:rowOff>
    </xdr:to>
    <xdr:sp macro="" textlink="">
      <xdr:nvSpPr>
        <xdr:cNvPr id="9263" name="Rectangle: Rounded Corners 9262">
          <a:extLst>
            <a:ext uri="{FF2B5EF4-FFF2-40B4-BE49-F238E27FC236}">
              <a16:creationId xmlns:a16="http://schemas.microsoft.com/office/drawing/2014/main" id="{00000000-0008-0000-0100-00002F240000}"/>
            </a:ext>
          </a:extLst>
        </xdr:cNvPr>
        <xdr:cNvSpPr/>
      </xdr:nvSpPr>
      <xdr:spPr>
        <a:xfrm>
          <a:off x="4181474" y="828675"/>
          <a:ext cx="1733551"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4</xdr:row>
      <xdr:rowOff>28575</xdr:rowOff>
    </xdr:from>
    <xdr:to>
      <xdr:col>4</xdr:col>
      <xdr:colOff>762000</xdr:colOff>
      <xdr:row>17</xdr:row>
      <xdr:rowOff>56250</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657225" y="828675"/>
          <a:ext cx="3457575"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714373</xdr:colOff>
      <xdr:row>0</xdr:row>
      <xdr:rowOff>190500</xdr:rowOff>
    </xdr:from>
    <xdr:to>
      <xdr:col>5</xdr:col>
      <xdr:colOff>104774</xdr:colOff>
      <xdr:row>2</xdr:row>
      <xdr:rowOff>152400</xdr:rowOff>
    </xdr:to>
    <xdr:sp macro="" textlink="">
      <xdr:nvSpPr>
        <xdr:cNvPr id="9257" name="Rectangle: Rounded Corners 9256">
          <a:extLst>
            <a:ext uri="{FF2B5EF4-FFF2-40B4-BE49-F238E27FC236}">
              <a16:creationId xmlns:a16="http://schemas.microsoft.com/office/drawing/2014/main" id="{00000000-0008-0000-0100-000029240000}"/>
            </a:ext>
          </a:extLst>
        </xdr:cNvPr>
        <xdr:cNvSpPr/>
      </xdr:nvSpPr>
      <xdr:spPr>
        <a:xfrm>
          <a:off x="714373" y="190500"/>
          <a:ext cx="35814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2000" b="1" i="0" u="none" strike="noStrike">
              <a:solidFill>
                <a:srgbClr val="4DC1F5"/>
              </a:solidFill>
              <a:latin typeface="Calibri"/>
              <a:cs typeface="Calibri"/>
            </a:rPr>
            <a:t>SONATINEN </a:t>
          </a:r>
          <a:r>
            <a:rPr lang="en-US" sz="2000" b="0" i="0" u="none" strike="noStrike">
              <a:solidFill>
                <a:schemeClr val="tx1">
                  <a:lumMod val="65000"/>
                  <a:lumOff val="35000"/>
                </a:schemeClr>
              </a:solidFill>
              <a:latin typeface="Calibri"/>
              <a:cs typeface="Calibri"/>
            </a:rPr>
            <a:t>Sales</a:t>
          </a:r>
          <a:r>
            <a:rPr lang="en-US" sz="2000" b="0" i="0" u="none" strike="noStrike" baseline="0">
              <a:solidFill>
                <a:schemeClr val="tx1">
                  <a:lumMod val="65000"/>
                  <a:lumOff val="35000"/>
                </a:schemeClr>
              </a:solidFill>
              <a:latin typeface="Calibri"/>
              <a:cs typeface="Calibri"/>
            </a:rPr>
            <a:t> Analysis</a:t>
          </a:r>
          <a:endParaRPr lang="en-US" sz="2000" b="0" i="0" u="none" strike="noStrike">
            <a:solidFill>
              <a:schemeClr val="tx1">
                <a:lumMod val="65000"/>
                <a:lumOff val="35000"/>
              </a:schemeClr>
            </a:solidFill>
            <a:latin typeface="Calibri"/>
            <a:cs typeface="Calibri"/>
          </a:endParaRPr>
        </a:p>
      </xdr:txBody>
    </xdr:sp>
    <xdr:clientData/>
  </xdr:twoCellAnchor>
  <xdr:twoCellAnchor>
    <xdr:from>
      <xdr:col>0</xdr:col>
      <xdr:colOff>704848</xdr:colOff>
      <xdr:row>5</xdr:row>
      <xdr:rowOff>152400</xdr:rowOff>
    </xdr:from>
    <xdr:to>
      <xdr:col>5</xdr:col>
      <xdr:colOff>104775</xdr:colOff>
      <xdr:row>17</xdr:row>
      <xdr:rowOff>47625</xdr:rowOff>
    </xdr:to>
    <xdr:graphicFrame macro="">
      <xdr:nvGraphicFramePr>
        <xdr:cNvPr id="9259" name="Chart 9258">
          <a:extLst>
            <a:ext uri="{FF2B5EF4-FFF2-40B4-BE49-F238E27FC236}">
              <a16:creationId xmlns:a16="http://schemas.microsoft.com/office/drawing/2014/main" id="{00000000-0008-0000-0100-00002B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704849</xdr:colOff>
      <xdr:row>4</xdr:row>
      <xdr:rowOff>123825</xdr:rowOff>
    </xdr:from>
    <xdr:to>
      <xdr:col>3</xdr:col>
      <xdr:colOff>285750</xdr:colOff>
      <xdr:row>6</xdr:row>
      <xdr:rowOff>85725</xdr:rowOff>
    </xdr:to>
    <xdr:sp macro="" textlink="">
      <xdr:nvSpPr>
        <xdr:cNvPr id="9260" name="Rectangle: Rounded Corners 9259">
          <a:extLst>
            <a:ext uri="{FF2B5EF4-FFF2-40B4-BE49-F238E27FC236}">
              <a16:creationId xmlns:a16="http://schemas.microsoft.com/office/drawing/2014/main" id="{00000000-0008-0000-0100-00002C240000}"/>
            </a:ext>
          </a:extLst>
        </xdr:cNvPr>
        <xdr:cNvSpPr/>
      </xdr:nvSpPr>
      <xdr:spPr>
        <a:xfrm>
          <a:off x="704849" y="923925"/>
          <a:ext cx="20955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a:solidFill>
                <a:schemeClr val="tx1">
                  <a:lumMod val="65000"/>
                  <a:lumOff val="35000"/>
                </a:schemeClr>
              </a:solidFill>
              <a:latin typeface="Calibri"/>
              <a:cs typeface="Calibri"/>
            </a:rPr>
            <a:t>Top</a:t>
          </a:r>
          <a:r>
            <a:rPr lang="en-US" sz="1200" b="1" i="0" u="none" strike="noStrike" baseline="0">
              <a:solidFill>
                <a:schemeClr val="tx1">
                  <a:lumMod val="65000"/>
                  <a:lumOff val="35000"/>
                </a:schemeClr>
              </a:solidFill>
              <a:latin typeface="Calibri"/>
              <a:cs typeface="Calibri"/>
            </a:rPr>
            <a:t> 5 Profitable Products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5</xdr:col>
      <xdr:colOff>133350</xdr:colOff>
      <xdr:row>10</xdr:row>
      <xdr:rowOff>9525</xdr:rowOff>
    </xdr:from>
    <xdr:to>
      <xdr:col>6</xdr:col>
      <xdr:colOff>733425</xdr:colOff>
      <xdr:row>16</xdr:row>
      <xdr:rowOff>142876</xdr:rowOff>
    </xdr:to>
    <xdr:graphicFrame macro="">
      <xdr:nvGraphicFramePr>
        <xdr:cNvPr id="9261" name="Chart 9260">
          <a:extLst>
            <a:ext uri="{FF2B5EF4-FFF2-40B4-BE49-F238E27FC236}">
              <a16:creationId xmlns:a16="http://schemas.microsoft.com/office/drawing/2014/main" id="{00000000-0008-0000-0100-00002D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4</xdr:row>
      <xdr:rowOff>123825</xdr:rowOff>
    </xdr:from>
    <xdr:to>
      <xdr:col>7</xdr:col>
      <xdr:colOff>28575</xdr:colOff>
      <xdr:row>7</xdr:row>
      <xdr:rowOff>28576</xdr:rowOff>
    </xdr:to>
    <xdr:sp macro="" textlink="">
      <xdr:nvSpPr>
        <xdr:cNvPr id="9262" name="Rectangle: Rounded Corners 9261">
          <a:extLst>
            <a:ext uri="{FF2B5EF4-FFF2-40B4-BE49-F238E27FC236}">
              <a16:creationId xmlns:a16="http://schemas.microsoft.com/office/drawing/2014/main" id="{00000000-0008-0000-0100-00002E240000}"/>
            </a:ext>
          </a:extLst>
        </xdr:cNvPr>
        <xdr:cNvSpPr/>
      </xdr:nvSpPr>
      <xdr:spPr>
        <a:xfrm>
          <a:off x="4210050" y="923925"/>
          <a:ext cx="1685925" cy="504826"/>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Profit</a:t>
          </a:r>
          <a:r>
            <a:rPr lang="en-US" sz="1200" b="1" i="0" u="none" strike="noStrike" baseline="0">
              <a:solidFill>
                <a:schemeClr val="tx1">
                  <a:lumMod val="65000"/>
                  <a:lumOff val="35000"/>
                </a:schemeClr>
              </a:solidFill>
              <a:latin typeface="Calibri"/>
              <a:cs typeface="Calibri"/>
            </a:rPr>
            <a:t> Share of the Top 5 Products vs. Others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5</xdr:col>
      <xdr:colOff>152400</xdr:colOff>
      <xdr:row>7</xdr:row>
      <xdr:rowOff>47625</xdr:rowOff>
    </xdr:from>
    <xdr:to>
      <xdr:col>5</xdr:col>
      <xdr:colOff>657225</xdr:colOff>
      <xdr:row>8</xdr:row>
      <xdr:rowOff>66675</xdr:rowOff>
    </xdr:to>
    <xdr:sp macro="" textlink="">
      <xdr:nvSpPr>
        <xdr:cNvPr id="9264" name="Rectangle: Rounded Corners 9263">
          <a:extLst>
            <a:ext uri="{FF2B5EF4-FFF2-40B4-BE49-F238E27FC236}">
              <a16:creationId xmlns:a16="http://schemas.microsoft.com/office/drawing/2014/main" id="{00000000-0008-0000-0100-000030240000}"/>
            </a:ext>
          </a:extLst>
        </xdr:cNvPr>
        <xdr:cNvSpPr/>
      </xdr:nvSpPr>
      <xdr:spPr>
        <a:xfrm>
          <a:off x="4343400" y="1447800"/>
          <a:ext cx="504825" cy="2190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Top 5 </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6</xdr:col>
      <xdr:colOff>190500</xdr:colOff>
      <xdr:row>7</xdr:row>
      <xdr:rowOff>47625</xdr:rowOff>
    </xdr:from>
    <xdr:to>
      <xdr:col>7</xdr:col>
      <xdr:colOff>0</xdr:colOff>
      <xdr:row>8</xdr:row>
      <xdr:rowOff>66675</xdr:rowOff>
    </xdr:to>
    <xdr:sp macro="" textlink="">
      <xdr:nvSpPr>
        <xdr:cNvPr id="9265" name="Rectangle: Rounded Corners 9264">
          <a:extLst>
            <a:ext uri="{FF2B5EF4-FFF2-40B4-BE49-F238E27FC236}">
              <a16:creationId xmlns:a16="http://schemas.microsoft.com/office/drawing/2014/main" id="{00000000-0008-0000-0100-000031240000}"/>
            </a:ext>
          </a:extLst>
        </xdr:cNvPr>
        <xdr:cNvSpPr/>
      </xdr:nvSpPr>
      <xdr:spPr>
        <a:xfrm>
          <a:off x="5219700" y="1447800"/>
          <a:ext cx="647700" cy="2190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Others </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5</xdr:col>
      <xdr:colOff>152400</xdr:colOff>
      <xdr:row>8</xdr:row>
      <xdr:rowOff>47625</xdr:rowOff>
    </xdr:from>
    <xdr:to>
      <xdr:col>5</xdr:col>
      <xdr:colOff>771525</xdr:colOff>
      <xdr:row>9</xdr:row>
      <xdr:rowOff>57150</xdr:rowOff>
    </xdr:to>
    <xdr:sp macro="" textlink="'4. Product Analysis'!J2">
      <xdr:nvSpPr>
        <xdr:cNvPr id="9266" name="Rectangle: Rounded Corners 9265">
          <a:extLst>
            <a:ext uri="{FF2B5EF4-FFF2-40B4-BE49-F238E27FC236}">
              <a16:creationId xmlns:a16="http://schemas.microsoft.com/office/drawing/2014/main" id="{00000000-0008-0000-0100-000032240000}"/>
            </a:ext>
          </a:extLst>
        </xdr:cNvPr>
        <xdr:cNvSpPr/>
      </xdr:nvSpPr>
      <xdr:spPr>
        <a:xfrm>
          <a:off x="4343400" y="164782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52AFB062-A22A-4D7A-B23A-371337379719}" type="TxLink">
            <a:rPr lang="en-US" sz="1200" b="1" i="0" u="none" strike="noStrike">
              <a:solidFill>
                <a:srgbClr val="4DC1F5"/>
              </a:solidFill>
              <a:latin typeface="Calibri"/>
              <a:ea typeface="+mn-ea"/>
              <a:cs typeface="Calibri"/>
            </a:rPr>
            <a:pPr marL="0" indent="0" algn="l"/>
            <a:t>24,8%</a:t>
          </a:fld>
          <a:endParaRPr lang="LID4096" sz="1200" b="1" i="0" u="none" strike="noStrike">
            <a:solidFill>
              <a:srgbClr val="4DC1F5"/>
            </a:solidFill>
            <a:latin typeface="Calibri"/>
            <a:ea typeface="+mn-ea"/>
            <a:cs typeface="Calibri"/>
          </a:endParaRPr>
        </a:p>
      </xdr:txBody>
    </xdr:sp>
    <xdr:clientData/>
  </xdr:twoCellAnchor>
  <xdr:twoCellAnchor>
    <xdr:from>
      <xdr:col>6</xdr:col>
      <xdr:colOff>190500</xdr:colOff>
      <xdr:row>8</xdr:row>
      <xdr:rowOff>47625</xdr:rowOff>
    </xdr:from>
    <xdr:to>
      <xdr:col>6</xdr:col>
      <xdr:colOff>800100</xdr:colOff>
      <xdr:row>9</xdr:row>
      <xdr:rowOff>28575</xdr:rowOff>
    </xdr:to>
    <xdr:sp macro="" textlink="'4. Product Analysis'!J3">
      <xdr:nvSpPr>
        <xdr:cNvPr id="9267" name="Rectangle: Rounded Corners 9266">
          <a:extLst>
            <a:ext uri="{FF2B5EF4-FFF2-40B4-BE49-F238E27FC236}">
              <a16:creationId xmlns:a16="http://schemas.microsoft.com/office/drawing/2014/main" id="{00000000-0008-0000-0100-000033240000}"/>
            </a:ext>
          </a:extLst>
        </xdr:cNvPr>
        <xdr:cNvSpPr/>
      </xdr:nvSpPr>
      <xdr:spPr>
        <a:xfrm>
          <a:off x="5219700" y="1647825"/>
          <a:ext cx="609600" cy="1809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DC39404A-AEC6-48EE-8F73-A9A54DDF2543}" type="TxLink">
            <a:rPr lang="en-US" sz="1200" b="0" i="0" u="none" strike="noStrike">
              <a:solidFill>
                <a:schemeClr val="tx1">
                  <a:lumMod val="65000"/>
                  <a:lumOff val="35000"/>
                </a:schemeClr>
              </a:solidFill>
              <a:latin typeface="Calibri"/>
              <a:ea typeface="+mn-ea"/>
              <a:cs typeface="Calibri"/>
            </a:rPr>
            <a:pPr marL="0" indent="0" algn="l"/>
            <a:t>75,2%</a:t>
          </a:fld>
          <a:endParaRPr lang="LID4096" sz="1200" b="0" i="0" u="none" strike="noStrike">
            <a:solidFill>
              <a:schemeClr val="tx1">
                <a:lumMod val="65000"/>
                <a:lumOff val="35000"/>
              </a:schemeClr>
            </a:solidFill>
            <a:latin typeface="Calibri"/>
            <a:ea typeface="+mn-ea"/>
            <a:cs typeface="Calibri"/>
          </a:endParaRPr>
        </a:p>
      </xdr:txBody>
    </xdr:sp>
    <xdr:clientData/>
  </xdr:twoCellAnchor>
  <xdr:twoCellAnchor>
    <xdr:from>
      <xdr:col>5</xdr:col>
      <xdr:colOff>219075</xdr:colOff>
      <xdr:row>7</xdr:row>
      <xdr:rowOff>152400</xdr:rowOff>
    </xdr:from>
    <xdr:to>
      <xdr:col>5</xdr:col>
      <xdr:colOff>219075</xdr:colOff>
      <xdr:row>9</xdr:row>
      <xdr:rowOff>9525</xdr:rowOff>
    </xdr:to>
    <xdr:cxnSp macro="">
      <xdr:nvCxnSpPr>
        <xdr:cNvPr id="9269" name="Straight Connector 9268">
          <a:extLst>
            <a:ext uri="{FF2B5EF4-FFF2-40B4-BE49-F238E27FC236}">
              <a16:creationId xmlns:a16="http://schemas.microsoft.com/office/drawing/2014/main" id="{00000000-0008-0000-0100-000035240000}"/>
            </a:ext>
          </a:extLst>
        </xdr:cNvPr>
        <xdr:cNvCxnSpPr/>
      </xdr:nvCxnSpPr>
      <xdr:spPr>
        <a:xfrm>
          <a:off x="4410075" y="1552575"/>
          <a:ext cx="0" cy="257175"/>
        </a:xfrm>
        <a:prstGeom prst="line">
          <a:avLst/>
        </a:prstGeom>
        <a:ln>
          <a:solidFill>
            <a:srgbClr val="4DC1F5"/>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6</xdr:col>
      <xdr:colOff>257175</xdr:colOff>
      <xdr:row>7</xdr:row>
      <xdr:rowOff>152400</xdr:rowOff>
    </xdr:from>
    <xdr:to>
      <xdr:col>6</xdr:col>
      <xdr:colOff>257175</xdr:colOff>
      <xdr:row>9</xdr:row>
      <xdr:rowOff>9525</xdr:rowOff>
    </xdr:to>
    <xdr:cxnSp macro="">
      <xdr:nvCxnSpPr>
        <xdr:cNvPr id="9270" name="Straight Connector 9269">
          <a:extLst>
            <a:ext uri="{FF2B5EF4-FFF2-40B4-BE49-F238E27FC236}">
              <a16:creationId xmlns:a16="http://schemas.microsoft.com/office/drawing/2014/main" id="{00000000-0008-0000-0100-000036240000}"/>
            </a:ext>
          </a:extLst>
        </xdr:cNvPr>
        <xdr:cNvCxnSpPr/>
      </xdr:nvCxnSpPr>
      <xdr:spPr>
        <a:xfrm>
          <a:off x="5286375" y="1552575"/>
          <a:ext cx="0" cy="257175"/>
        </a:xfrm>
        <a:prstGeom prst="line">
          <a:avLst/>
        </a:prstGeom>
        <a:ln>
          <a:solidFill>
            <a:schemeClr val="bg1">
              <a:lumMod val="75000"/>
            </a:schemeClr>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7</xdr:col>
      <xdr:colOff>123825</xdr:colOff>
      <xdr:row>4</xdr:row>
      <xdr:rowOff>28575</xdr:rowOff>
    </xdr:from>
    <xdr:to>
      <xdr:col>8</xdr:col>
      <xdr:colOff>647701</xdr:colOff>
      <xdr:row>17</xdr:row>
      <xdr:rowOff>56250</xdr:rowOff>
    </xdr:to>
    <xdr:sp macro="" textlink="">
      <xdr:nvSpPr>
        <xdr:cNvPr id="9271" name="Rectangle: Rounded Corners 9270">
          <a:extLst>
            <a:ext uri="{FF2B5EF4-FFF2-40B4-BE49-F238E27FC236}">
              <a16:creationId xmlns:a16="http://schemas.microsoft.com/office/drawing/2014/main" id="{00000000-0008-0000-0100-000037240000}"/>
            </a:ext>
          </a:extLst>
        </xdr:cNvPr>
        <xdr:cNvSpPr/>
      </xdr:nvSpPr>
      <xdr:spPr>
        <a:xfrm>
          <a:off x="5991225" y="828675"/>
          <a:ext cx="1362076"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714373</xdr:colOff>
      <xdr:row>4</xdr:row>
      <xdr:rowOff>28575</xdr:rowOff>
    </xdr:from>
    <xdr:to>
      <xdr:col>12</xdr:col>
      <xdr:colOff>609600</xdr:colOff>
      <xdr:row>17</xdr:row>
      <xdr:rowOff>56250</xdr:rowOff>
    </xdr:to>
    <xdr:sp macro="" textlink="">
      <xdr:nvSpPr>
        <xdr:cNvPr id="9272" name="Rectangle: Rounded Corners 9271">
          <a:extLst>
            <a:ext uri="{FF2B5EF4-FFF2-40B4-BE49-F238E27FC236}">
              <a16:creationId xmlns:a16="http://schemas.microsoft.com/office/drawing/2014/main" id="{00000000-0008-0000-0100-000038240000}"/>
            </a:ext>
          </a:extLst>
        </xdr:cNvPr>
        <xdr:cNvSpPr/>
      </xdr:nvSpPr>
      <xdr:spPr>
        <a:xfrm>
          <a:off x="7419973" y="828675"/>
          <a:ext cx="3248027"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12</xdr:col>
      <xdr:colOff>685799</xdr:colOff>
      <xdr:row>4</xdr:row>
      <xdr:rowOff>38100</xdr:rowOff>
    </xdr:from>
    <xdr:to>
      <xdr:col>15</xdr:col>
      <xdr:colOff>152400</xdr:colOff>
      <xdr:row>17</xdr:row>
      <xdr:rowOff>65775</xdr:rowOff>
    </xdr:to>
    <xdr:sp macro="" textlink="">
      <xdr:nvSpPr>
        <xdr:cNvPr id="9273" name="Rectangle: Rounded Corners 9272">
          <a:extLst>
            <a:ext uri="{FF2B5EF4-FFF2-40B4-BE49-F238E27FC236}">
              <a16:creationId xmlns:a16="http://schemas.microsoft.com/office/drawing/2014/main" id="{00000000-0008-0000-0100-000039240000}"/>
            </a:ext>
          </a:extLst>
        </xdr:cNvPr>
        <xdr:cNvSpPr/>
      </xdr:nvSpPr>
      <xdr:spPr>
        <a:xfrm>
          <a:off x="10744199" y="838200"/>
          <a:ext cx="1981201"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2</xdr:col>
      <xdr:colOff>409575</xdr:colOff>
      <xdr:row>17</xdr:row>
      <xdr:rowOff>123825</xdr:rowOff>
    </xdr:from>
    <xdr:to>
      <xdr:col>6</xdr:col>
      <xdr:colOff>514350</xdr:colOff>
      <xdr:row>32</xdr:row>
      <xdr:rowOff>57150</xdr:rowOff>
    </xdr:to>
    <xdr:sp macro="" textlink="">
      <xdr:nvSpPr>
        <xdr:cNvPr id="9275" name="Rectangle: Rounded Corners 9274">
          <a:extLst>
            <a:ext uri="{FF2B5EF4-FFF2-40B4-BE49-F238E27FC236}">
              <a16:creationId xmlns:a16="http://schemas.microsoft.com/office/drawing/2014/main" id="{00000000-0008-0000-0100-00003B240000}"/>
            </a:ext>
          </a:extLst>
        </xdr:cNvPr>
        <xdr:cNvSpPr/>
      </xdr:nvSpPr>
      <xdr:spPr>
        <a:xfrm>
          <a:off x="2085975" y="3524250"/>
          <a:ext cx="3457575" cy="29337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13</xdr:col>
      <xdr:colOff>95249</xdr:colOff>
      <xdr:row>17</xdr:row>
      <xdr:rowOff>123824</xdr:rowOff>
    </xdr:from>
    <xdr:to>
      <xdr:col>15</xdr:col>
      <xdr:colOff>152400</xdr:colOff>
      <xdr:row>32</xdr:row>
      <xdr:rowOff>58673</xdr:rowOff>
    </xdr:to>
    <xdr:sp macro="" textlink="">
      <xdr:nvSpPr>
        <xdr:cNvPr id="9277" name="Rectangle: Rounded Corners 9276">
          <a:extLst>
            <a:ext uri="{FF2B5EF4-FFF2-40B4-BE49-F238E27FC236}">
              <a16:creationId xmlns:a16="http://schemas.microsoft.com/office/drawing/2014/main" id="{00000000-0008-0000-0100-00003D240000}"/>
            </a:ext>
          </a:extLst>
        </xdr:cNvPr>
        <xdr:cNvSpPr/>
      </xdr:nvSpPr>
      <xdr:spPr>
        <a:xfrm>
          <a:off x="10991849" y="3524249"/>
          <a:ext cx="1733551" cy="2935224"/>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5</xdr:col>
      <xdr:colOff>219075</xdr:colOff>
      <xdr:row>23</xdr:row>
      <xdr:rowOff>123826</xdr:rowOff>
    </xdr:from>
    <xdr:to>
      <xdr:col>6</xdr:col>
      <xdr:colOff>657226</xdr:colOff>
      <xdr:row>30</xdr:row>
      <xdr:rowOff>57150</xdr:rowOff>
    </xdr:to>
    <xdr:graphicFrame macro="">
      <xdr:nvGraphicFramePr>
        <xdr:cNvPr id="9278" name="Chart 9277">
          <a:extLst>
            <a:ext uri="{FF2B5EF4-FFF2-40B4-BE49-F238E27FC236}">
              <a16:creationId xmlns:a16="http://schemas.microsoft.com/office/drawing/2014/main" id="{00000000-0008-0000-0100-00003E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600075</xdr:colOff>
      <xdr:row>17</xdr:row>
      <xdr:rowOff>123825</xdr:rowOff>
    </xdr:from>
    <xdr:to>
      <xdr:col>13</xdr:col>
      <xdr:colOff>19050</xdr:colOff>
      <xdr:row>32</xdr:row>
      <xdr:rowOff>57150</xdr:rowOff>
    </xdr:to>
    <xdr:sp macro="" textlink="">
      <xdr:nvSpPr>
        <xdr:cNvPr id="9287" name="Rectangle: Rounded Corners 9286">
          <a:extLst>
            <a:ext uri="{FF2B5EF4-FFF2-40B4-BE49-F238E27FC236}">
              <a16:creationId xmlns:a16="http://schemas.microsoft.com/office/drawing/2014/main" id="{00000000-0008-0000-0100-000047240000}"/>
            </a:ext>
          </a:extLst>
        </xdr:cNvPr>
        <xdr:cNvSpPr/>
      </xdr:nvSpPr>
      <xdr:spPr>
        <a:xfrm>
          <a:off x="5629275" y="3524250"/>
          <a:ext cx="5286375" cy="29337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17</xdr:row>
      <xdr:rowOff>123825</xdr:rowOff>
    </xdr:from>
    <xdr:to>
      <xdr:col>2</xdr:col>
      <xdr:colOff>342901</xdr:colOff>
      <xdr:row>23</xdr:row>
      <xdr:rowOff>180975</xdr:rowOff>
    </xdr:to>
    <xdr:sp macro="" textlink="">
      <xdr:nvSpPr>
        <xdr:cNvPr id="9288" name="Rectangle: Rounded Corners 9287">
          <a:extLst>
            <a:ext uri="{FF2B5EF4-FFF2-40B4-BE49-F238E27FC236}">
              <a16:creationId xmlns:a16="http://schemas.microsoft.com/office/drawing/2014/main" id="{00000000-0008-0000-0100-000048240000}"/>
            </a:ext>
          </a:extLst>
        </xdr:cNvPr>
        <xdr:cNvSpPr/>
      </xdr:nvSpPr>
      <xdr:spPr>
        <a:xfrm>
          <a:off x="657225" y="3524250"/>
          <a:ext cx="1362076" cy="12573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24</xdr:row>
      <xdr:rowOff>46725</xdr:rowOff>
    </xdr:from>
    <xdr:to>
      <xdr:col>2</xdr:col>
      <xdr:colOff>342901</xdr:colOff>
      <xdr:row>32</xdr:row>
      <xdr:rowOff>57150</xdr:rowOff>
    </xdr:to>
    <xdr:sp macro="" textlink="">
      <xdr:nvSpPr>
        <xdr:cNvPr id="9290" name="Rectangle: Rounded Corners 9289">
          <a:extLst>
            <a:ext uri="{FF2B5EF4-FFF2-40B4-BE49-F238E27FC236}">
              <a16:creationId xmlns:a16="http://schemas.microsoft.com/office/drawing/2014/main" id="{00000000-0008-0000-0100-00004A240000}"/>
            </a:ext>
          </a:extLst>
        </xdr:cNvPr>
        <xdr:cNvSpPr/>
      </xdr:nvSpPr>
      <xdr:spPr>
        <a:xfrm>
          <a:off x="657225" y="4847325"/>
          <a:ext cx="1362076" cy="1610625"/>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685799</xdr:colOff>
      <xdr:row>4</xdr:row>
      <xdr:rowOff>123825</xdr:rowOff>
    </xdr:from>
    <xdr:to>
      <xdr:col>8</xdr:col>
      <xdr:colOff>542924</xdr:colOff>
      <xdr:row>6</xdr:row>
      <xdr:rowOff>190498</xdr:rowOff>
    </xdr:to>
    <xdr:sp macro="" textlink="">
      <xdr:nvSpPr>
        <xdr:cNvPr id="9291" name="Rectangle: Rounded Corners 9290">
          <a:extLst>
            <a:ext uri="{FF2B5EF4-FFF2-40B4-BE49-F238E27FC236}">
              <a16:creationId xmlns:a16="http://schemas.microsoft.com/office/drawing/2014/main" id="{00000000-0008-0000-0100-00004B240000}"/>
            </a:ext>
          </a:extLst>
        </xdr:cNvPr>
        <xdr:cNvSpPr/>
      </xdr:nvSpPr>
      <xdr:spPr>
        <a:xfrm>
          <a:off x="6553199" y="923925"/>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Products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7</xdr:col>
      <xdr:colOff>685799</xdr:colOff>
      <xdr:row>8</xdr:row>
      <xdr:rowOff>185737</xdr:rowOff>
    </xdr:from>
    <xdr:to>
      <xdr:col>8</xdr:col>
      <xdr:colOff>542924</xdr:colOff>
      <xdr:row>11</xdr:row>
      <xdr:rowOff>52385</xdr:rowOff>
    </xdr:to>
    <xdr:sp macro="" textlink="">
      <xdr:nvSpPr>
        <xdr:cNvPr id="9292" name="Rectangle: Rounded Corners 9291">
          <a:extLst>
            <a:ext uri="{FF2B5EF4-FFF2-40B4-BE49-F238E27FC236}">
              <a16:creationId xmlns:a16="http://schemas.microsoft.com/office/drawing/2014/main" id="{00000000-0008-0000-0100-00004C240000}"/>
            </a:ext>
          </a:extLst>
        </xdr:cNvPr>
        <xdr:cNvSpPr/>
      </xdr:nvSpPr>
      <xdr:spPr>
        <a:xfrm>
          <a:off x="6553199" y="1785937"/>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Sold Products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7</xdr:col>
      <xdr:colOff>676274</xdr:colOff>
      <xdr:row>13</xdr:row>
      <xdr:rowOff>47623</xdr:rowOff>
    </xdr:from>
    <xdr:to>
      <xdr:col>8</xdr:col>
      <xdr:colOff>533399</xdr:colOff>
      <xdr:row>15</xdr:row>
      <xdr:rowOff>114296</xdr:rowOff>
    </xdr:to>
    <xdr:sp macro="" textlink="">
      <xdr:nvSpPr>
        <xdr:cNvPr id="9293" name="Rectangle: Rounded Corners 9292">
          <a:extLst>
            <a:ext uri="{FF2B5EF4-FFF2-40B4-BE49-F238E27FC236}">
              <a16:creationId xmlns:a16="http://schemas.microsoft.com/office/drawing/2014/main" id="{00000000-0008-0000-0100-00004D240000}"/>
            </a:ext>
          </a:extLst>
        </xdr:cNvPr>
        <xdr:cNvSpPr/>
      </xdr:nvSpPr>
      <xdr:spPr>
        <a:xfrm>
          <a:off x="6543674" y="2647948"/>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Unsold Products</a:t>
          </a:r>
          <a:endParaRPr lang="en-US" sz="1000" b="0" i="0" u="none" strike="noStrike">
            <a:solidFill>
              <a:schemeClr val="tx1">
                <a:lumMod val="65000"/>
                <a:lumOff val="35000"/>
              </a:schemeClr>
            </a:solidFill>
            <a:latin typeface="Calibri"/>
            <a:cs typeface="Calibri"/>
          </a:endParaRPr>
        </a:p>
      </xdr:txBody>
    </xdr:sp>
    <xdr:clientData/>
  </xdr:twoCellAnchor>
  <xdr:twoCellAnchor editAs="oneCell">
    <xdr:from>
      <xdr:col>7</xdr:col>
      <xdr:colOff>138075</xdr:colOff>
      <xdr:row>13</xdr:row>
      <xdr:rowOff>47623</xdr:rowOff>
    </xdr:from>
    <xdr:to>
      <xdr:col>7</xdr:col>
      <xdr:colOff>686715</xdr:colOff>
      <xdr:row>15</xdr:row>
      <xdr:rowOff>196213</xdr:rowOff>
    </xdr:to>
    <xdr:pic>
      <xdr:nvPicPr>
        <xdr:cNvPr id="9295" name="Graphic 9294" descr="Box with solid fill">
          <a:extLst>
            <a:ext uri="{FF2B5EF4-FFF2-40B4-BE49-F238E27FC236}">
              <a16:creationId xmlns:a16="http://schemas.microsoft.com/office/drawing/2014/main" id="{00000000-0008-0000-0100-00004F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005475" y="2647948"/>
          <a:ext cx="548640" cy="548640"/>
        </a:xfrm>
        <a:prstGeom prst="rect">
          <a:avLst/>
        </a:prstGeom>
      </xdr:spPr>
    </xdr:pic>
    <xdr:clientData/>
  </xdr:twoCellAnchor>
  <xdr:twoCellAnchor editAs="oneCell">
    <xdr:from>
      <xdr:col>7</xdr:col>
      <xdr:colOff>138075</xdr:colOff>
      <xdr:row>4</xdr:row>
      <xdr:rowOff>123825</xdr:rowOff>
    </xdr:from>
    <xdr:to>
      <xdr:col>7</xdr:col>
      <xdr:colOff>686715</xdr:colOff>
      <xdr:row>7</xdr:row>
      <xdr:rowOff>72390</xdr:rowOff>
    </xdr:to>
    <xdr:pic>
      <xdr:nvPicPr>
        <xdr:cNvPr id="9297" name="Graphic 9296" descr="Box outline">
          <a:extLst>
            <a:ext uri="{FF2B5EF4-FFF2-40B4-BE49-F238E27FC236}">
              <a16:creationId xmlns:a16="http://schemas.microsoft.com/office/drawing/2014/main" id="{00000000-0008-0000-0100-000051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005475" y="923925"/>
          <a:ext cx="548640" cy="548640"/>
        </a:xfrm>
        <a:prstGeom prst="rect">
          <a:avLst/>
        </a:prstGeom>
      </xdr:spPr>
    </xdr:pic>
    <xdr:clientData/>
  </xdr:twoCellAnchor>
  <xdr:twoCellAnchor editAs="oneCell">
    <xdr:from>
      <xdr:col>7</xdr:col>
      <xdr:colOff>138075</xdr:colOff>
      <xdr:row>8</xdr:row>
      <xdr:rowOff>185737</xdr:rowOff>
    </xdr:from>
    <xdr:to>
      <xdr:col>7</xdr:col>
      <xdr:colOff>686715</xdr:colOff>
      <xdr:row>11</xdr:row>
      <xdr:rowOff>134302</xdr:rowOff>
    </xdr:to>
    <xdr:pic>
      <xdr:nvPicPr>
        <xdr:cNvPr id="9299" name="Graphic 9298" descr="Box trolley with solid fill">
          <a:extLst>
            <a:ext uri="{FF2B5EF4-FFF2-40B4-BE49-F238E27FC236}">
              <a16:creationId xmlns:a16="http://schemas.microsoft.com/office/drawing/2014/main" id="{00000000-0008-0000-0100-00005324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005475" y="1785937"/>
          <a:ext cx="548640" cy="548640"/>
        </a:xfrm>
        <a:prstGeom prst="rect">
          <a:avLst/>
        </a:prstGeom>
      </xdr:spPr>
    </xdr:pic>
    <xdr:clientData/>
  </xdr:twoCellAnchor>
  <xdr:twoCellAnchor>
    <xdr:from>
      <xdr:col>7</xdr:col>
      <xdr:colOff>685799</xdr:colOff>
      <xdr:row>6</xdr:row>
      <xdr:rowOff>123825</xdr:rowOff>
    </xdr:from>
    <xdr:to>
      <xdr:col>8</xdr:col>
      <xdr:colOff>466724</xdr:colOff>
      <xdr:row>7</xdr:row>
      <xdr:rowOff>133350</xdr:rowOff>
    </xdr:to>
    <xdr:sp macro="" textlink="'4. Product Analysis'!L2">
      <xdr:nvSpPr>
        <xdr:cNvPr id="9300" name="Rectangle: Rounded Corners 9299">
          <a:extLst>
            <a:ext uri="{FF2B5EF4-FFF2-40B4-BE49-F238E27FC236}">
              <a16:creationId xmlns:a16="http://schemas.microsoft.com/office/drawing/2014/main" id="{00000000-0008-0000-0100-000054240000}"/>
            </a:ext>
          </a:extLst>
        </xdr:cNvPr>
        <xdr:cNvSpPr/>
      </xdr:nvSpPr>
      <xdr:spPr>
        <a:xfrm>
          <a:off x="6553199" y="132397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1CD90FFE-D9E9-46BA-99C0-8AB9DE252812}" type="TxLink">
            <a:rPr lang="en-US" sz="1200" b="0" i="0" u="none" strike="noStrike">
              <a:solidFill>
                <a:schemeClr val="tx1">
                  <a:lumMod val="65000"/>
                  <a:lumOff val="35000"/>
                </a:schemeClr>
              </a:solidFill>
              <a:latin typeface="Calibri"/>
              <a:ea typeface="+mn-ea"/>
              <a:cs typeface="Calibri"/>
            </a:rPr>
            <a:pPr marL="0" indent="0" algn="l"/>
            <a:t>606</a:t>
          </a:fld>
          <a:endParaRPr lang="en-US" sz="1200" b="0" i="0" u="none" strike="noStrike">
            <a:solidFill>
              <a:schemeClr val="tx1">
                <a:lumMod val="65000"/>
                <a:lumOff val="35000"/>
              </a:schemeClr>
            </a:solidFill>
            <a:latin typeface="Calibri"/>
            <a:ea typeface="+mn-ea"/>
            <a:cs typeface="Calibri"/>
          </a:endParaRPr>
        </a:p>
      </xdr:txBody>
    </xdr:sp>
    <xdr:clientData/>
  </xdr:twoCellAnchor>
  <xdr:twoCellAnchor>
    <xdr:from>
      <xdr:col>7</xdr:col>
      <xdr:colOff>685799</xdr:colOff>
      <xdr:row>10</xdr:row>
      <xdr:rowOff>180975</xdr:rowOff>
    </xdr:from>
    <xdr:to>
      <xdr:col>8</xdr:col>
      <xdr:colOff>466724</xdr:colOff>
      <xdr:row>11</xdr:row>
      <xdr:rowOff>190500</xdr:rowOff>
    </xdr:to>
    <xdr:sp macro="" textlink="'4. Product Analysis'!M2">
      <xdr:nvSpPr>
        <xdr:cNvPr id="9301" name="Rectangle: Rounded Corners 9300">
          <a:extLst>
            <a:ext uri="{FF2B5EF4-FFF2-40B4-BE49-F238E27FC236}">
              <a16:creationId xmlns:a16="http://schemas.microsoft.com/office/drawing/2014/main" id="{00000000-0008-0000-0100-000055240000}"/>
            </a:ext>
          </a:extLst>
        </xdr:cNvPr>
        <xdr:cNvSpPr/>
      </xdr:nvSpPr>
      <xdr:spPr>
        <a:xfrm>
          <a:off x="6553199" y="218122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38D6CF37-C49E-4C6B-9C95-1A600444F6C9}" type="TxLink">
            <a:rPr lang="en-US" sz="1200" b="1" i="0" u="none" strike="noStrike">
              <a:solidFill>
                <a:srgbClr val="4DC1F5"/>
              </a:solidFill>
              <a:latin typeface="Calibri"/>
              <a:ea typeface="+mn-ea"/>
              <a:cs typeface="Calibri"/>
            </a:rPr>
            <a:pPr marL="0" indent="0" algn="l"/>
            <a:t>158</a:t>
          </a:fld>
          <a:endParaRPr lang="LID4096" sz="1200" b="1" i="0" u="none" strike="noStrike">
            <a:solidFill>
              <a:srgbClr val="4DC1F5"/>
            </a:solidFill>
            <a:latin typeface="Calibri"/>
            <a:ea typeface="+mn-ea"/>
            <a:cs typeface="Calibri"/>
          </a:endParaRPr>
        </a:p>
      </xdr:txBody>
    </xdr:sp>
    <xdr:clientData/>
  </xdr:twoCellAnchor>
  <xdr:twoCellAnchor>
    <xdr:from>
      <xdr:col>7</xdr:col>
      <xdr:colOff>685799</xdr:colOff>
      <xdr:row>15</xdr:row>
      <xdr:rowOff>38100</xdr:rowOff>
    </xdr:from>
    <xdr:to>
      <xdr:col>8</xdr:col>
      <xdr:colOff>466724</xdr:colOff>
      <xdr:row>16</xdr:row>
      <xdr:rowOff>47625</xdr:rowOff>
    </xdr:to>
    <xdr:sp macro="" textlink="'4. Product Analysis'!N2">
      <xdr:nvSpPr>
        <xdr:cNvPr id="9302" name="Rectangle: Rounded Corners 9301">
          <a:extLst>
            <a:ext uri="{FF2B5EF4-FFF2-40B4-BE49-F238E27FC236}">
              <a16:creationId xmlns:a16="http://schemas.microsoft.com/office/drawing/2014/main" id="{00000000-0008-0000-0100-000056240000}"/>
            </a:ext>
          </a:extLst>
        </xdr:cNvPr>
        <xdr:cNvSpPr/>
      </xdr:nvSpPr>
      <xdr:spPr>
        <a:xfrm>
          <a:off x="6553199" y="303847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8605C492-BF47-48D1-A506-E974264F70D9}" type="TxLink">
            <a:rPr lang="en-US" sz="1200" b="0" i="0" u="none" strike="noStrike">
              <a:solidFill>
                <a:schemeClr val="tx1">
                  <a:lumMod val="65000"/>
                  <a:lumOff val="35000"/>
                </a:schemeClr>
              </a:solidFill>
              <a:latin typeface="Calibri"/>
              <a:ea typeface="+mn-ea"/>
              <a:cs typeface="Calibri"/>
            </a:rPr>
            <a:pPr marL="0" indent="0" algn="l"/>
            <a:t>448</a:t>
          </a:fld>
          <a:endParaRPr lang="LID4096" sz="1200" b="0" i="0" u="none" strike="noStrike">
            <a:solidFill>
              <a:schemeClr val="tx1">
                <a:lumMod val="65000"/>
                <a:lumOff val="35000"/>
              </a:schemeClr>
            </a:solidFill>
            <a:latin typeface="Calibri"/>
            <a:ea typeface="+mn-ea"/>
            <a:cs typeface="Calibri"/>
          </a:endParaRPr>
        </a:p>
      </xdr:txBody>
    </xdr:sp>
    <xdr:clientData/>
  </xdr:twoCellAnchor>
  <xdr:twoCellAnchor>
    <xdr:from>
      <xdr:col>8</xdr:col>
      <xdr:colOff>742950</xdr:colOff>
      <xdr:row>4</xdr:row>
      <xdr:rowOff>123825</xdr:rowOff>
    </xdr:from>
    <xdr:to>
      <xdr:col>12</xdr:col>
      <xdr:colOff>571499</xdr:colOff>
      <xdr:row>7</xdr:row>
      <xdr:rowOff>28576</xdr:rowOff>
    </xdr:to>
    <xdr:sp macro="" textlink="">
      <xdr:nvSpPr>
        <xdr:cNvPr id="9303" name="Rectangle: Rounded Corners 9302">
          <a:extLst>
            <a:ext uri="{FF2B5EF4-FFF2-40B4-BE49-F238E27FC236}">
              <a16:creationId xmlns:a16="http://schemas.microsoft.com/office/drawing/2014/main" id="{00000000-0008-0000-0100-000057240000}"/>
            </a:ext>
          </a:extLst>
        </xdr:cNvPr>
        <xdr:cNvSpPr/>
      </xdr:nvSpPr>
      <xdr:spPr>
        <a:xfrm>
          <a:off x="7448550" y="923925"/>
          <a:ext cx="3181349" cy="504826"/>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mn-lt"/>
              <a:cs typeface="Calibri"/>
            </a:rPr>
            <a:t>Overview of Total Profit Share by Product Pricing Strategy</a:t>
          </a:r>
        </a:p>
      </xdr:txBody>
    </xdr:sp>
    <xdr:clientData/>
  </xdr:twoCellAnchor>
  <xdr:twoCellAnchor>
    <xdr:from>
      <xdr:col>8</xdr:col>
      <xdr:colOff>685801</xdr:colOff>
      <xdr:row>7</xdr:row>
      <xdr:rowOff>85725</xdr:rowOff>
    </xdr:from>
    <xdr:to>
      <xdr:col>12</xdr:col>
      <xdr:colOff>600075</xdr:colOff>
      <xdr:row>17</xdr:row>
      <xdr:rowOff>38101</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409575</xdr:colOff>
      <xdr:row>11</xdr:row>
      <xdr:rowOff>19049</xdr:rowOff>
    </xdr:from>
    <xdr:to>
      <xdr:col>10</xdr:col>
      <xdr:colOff>247650</xdr:colOff>
      <xdr:row>11</xdr:row>
      <xdr:rowOff>190500</xdr:rowOff>
    </xdr:to>
    <xdr:sp macro="" textlink="'4. Product Analysis'!N15">
      <xdr:nvSpPr>
        <xdr:cNvPr id="3" name="Rectangle: Rounded Corners 2">
          <a:extLst>
            <a:ext uri="{FF2B5EF4-FFF2-40B4-BE49-F238E27FC236}">
              <a16:creationId xmlns:a16="http://schemas.microsoft.com/office/drawing/2014/main" id="{00000000-0008-0000-0100-000003000000}"/>
            </a:ext>
          </a:extLst>
        </xdr:cNvPr>
        <xdr:cNvSpPr/>
      </xdr:nvSpPr>
      <xdr:spPr>
        <a:xfrm>
          <a:off x="7953375" y="2219324"/>
          <a:ext cx="676275" cy="17145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DC30BDE-C9F4-4B87-BE5A-185746AA10A2}" type="TxLink">
            <a:rPr lang="en-US" sz="1000" b="1" i="0" u="none" strike="noStrike">
              <a:solidFill>
                <a:schemeClr val="bg1">
                  <a:lumMod val="95000"/>
                </a:schemeClr>
              </a:solidFill>
              <a:latin typeface="Calibri"/>
              <a:ea typeface="+mn-ea"/>
              <a:cs typeface="Calibri"/>
            </a:rPr>
            <a:pPr marL="0" indent="0" algn="ctr"/>
            <a:t>92,4%</a:t>
          </a:fld>
          <a:endParaRPr lang="LID4096" sz="1000" b="1" i="0" u="none" strike="noStrike">
            <a:solidFill>
              <a:schemeClr val="bg1">
                <a:lumMod val="95000"/>
              </a:schemeClr>
            </a:solidFill>
            <a:latin typeface="Calibri"/>
            <a:ea typeface="+mn-ea"/>
            <a:cs typeface="Calibri"/>
          </a:endParaRPr>
        </a:p>
      </xdr:txBody>
    </xdr:sp>
    <xdr:clientData/>
  </xdr:twoCellAnchor>
  <xdr:twoCellAnchor>
    <xdr:from>
      <xdr:col>11</xdr:col>
      <xdr:colOff>295274</xdr:colOff>
      <xdr:row>11</xdr:row>
      <xdr:rowOff>19048</xdr:rowOff>
    </xdr:from>
    <xdr:to>
      <xdr:col>11</xdr:col>
      <xdr:colOff>828675</xdr:colOff>
      <xdr:row>12</xdr:row>
      <xdr:rowOff>9524</xdr:rowOff>
    </xdr:to>
    <xdr:sp macro="" textlink="'4. Product Analysis'!N16">
      <xdr:nvSpPr>
        <xdr:cNvPr id="4" name="Rectangle: Rounded Corners 3">
          <a:extLst>
            <a:ext uri="{FF2B5EF4-FFF2-40B4-BE49-F238E27FC236}">
              <a16:creationId xmlns:a16="http://schemas.microsoft.com/office/drawing/2014/main" id="{00000000-0008-0000-0100-000004000000}"/>
            </a:ext>
          </a:extLst>
        </xdr:cNvPr>
        <xdr:cNvSpPr/>
      </xdr:nvSpPr>
      <xdr:spPr>
        <a:xfrm>
          <a:off x="9515474" y="2219323"/>
          <a:ext cx="533401" cy="19050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2A21177-942B-4BE9-9B54-FC3890FD747E}" type="TxLink">
            <a:rPr lang="en-US" sz="1000" b="1" i="0" u="none" strike="noStrike">
              <a:solidFill>
                <a:schemeClr val="bg1">
                  <a:lumMod val="95000"/>
                </a:schemeClr>
              </a:solidFill>
              <a:latin typeface="Calibri"/>
              <a:ea typeface="+mn-ea"/>
              <a:cs typeface="Calibri"/>
            </a:rPr>
            <a:pPr marL="0" indent="0" algn="ctr"/>
            <a:t>7,6%</a:t>
          </a:fld>
          <a:endParaRPr lang="LID4096" sz="1000" b="1" i="0" u="none" strike="noStrike">
            <a:solidFill>
              <a:schemeClr val="bg1">
                <a:lumMod val="95000"/>
              </a:schemeClr>
            </a:solidFill>
            <a:latin typeface="Calibri"/>
            <a:ea typeface="+mn-ea"/>
            <a:cs typeface="Calibri"/>
          </a:endParaRPr>
        </a:p>
      </xdr:txBody>
    </xdr:sp>
    <xdr:clientData/>
  </xdr:twoCellAnchor>
  <xdr:twoCellAnchor>
    <xdr:from>
      <xdr:col>9</xdr:col>
      <xdr:colOff>180974</xdr:colOff>
      <xdr:row>7</xdr:row>
      <xdr:rowOff>66675</xdr:rowOff>
    </xdr:from>
    <xdr:to>
      <xdr:col>10</xdr:col>
      <xdr:colOff>533400</xdr:colOff>
      <xdr:row>9</xdr:row>
      <xdr:rowOff>133348</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7724774" y="1466850"/>
          <a:ext cx="1190626" cy="46672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US" sz="1100" b="1" i="0" u="none" strike="noStrike" baseline="0">
              <a:solidFill>
                <a:srgbClr val="4DC1F5"/>
              </a:solidFill>
              <a:latin typeface="Calibri"/>
              <a:ea typeface="+mn-ea"/>
              <a:cs typeface="Calibri"/>
            </a:rPr>
            <a:t>Premium Pricing </a:t>
          </a:r>
        </a:p>
        <a:p>
          <a:pPr marL="0" indent="0" algn="ctr"/>
          <a:r>
            <a:rPr lang="en-US" sz="800" b="0" i="0" u="none" strike="noStrike" baseline="0">
              <a:solidFill>
                <a:schemeClr val="tx1">
                  <a:lumMod val="65000"/>
                  <a:lumOff val="35000"/>
                </a:schemeClr>
              </a:solidFill>
              <a:latin typeface="Calibri"/>
              <a:ea typeface="+mn-ea"/>
              <a:cs typeface="Calibri"/>
            </a:rPr>
            <a:t>Above $539.99</a:t>
          </a:r>
        </a:p>
      </xdr:txBody>
    </xdr:sp>
    <xdr:clientData/>
  </xdr:twoCellAnchor>
  <xdr:twoCellAnchor>
    <xdr:from>
      <xdr:col>10</xdr:col>
      <xdr:colOff>676275</xdr:colOff>
      <xdr:row>7</xdr:row>
      <xdr:rowOff>66675</xdr:rowOff>
    </xdr:from>
    <xdr:to>
      <xdr:col>12</xdr:col>
      <xdr:colOff>438150</xdr:colOff>
      <xdr:row>9</xdr:row>
      <xdr:rowOff>133348</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9058275" y="1466850"/>
          <a:ext cx="1438275" cy="46672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US" sz="1100" b="1" i="0" u="none" strike="noStrike" baseline="0">
              <a:solidFill>
                <a:srgbClr val="ED7D31"/>
              </a:solidFill>
              <a:latin typeface="+mn-lt"/>
              <a:ea typeface="+mn-ea"/>
              <a:cs typeface="Calibri"/>
            </a:rPr>
            <a:t>Penetration Pricing</a:t>
          </a:r>
        </a:p>
        <a:p>
          <a:pPr marL="0" indent="0" algn="ctr"/>
          <a:r>
            <a:rPr lang="en-US" sz="800" b="0" i="0" u="none" strike="noStrike" baseline="0">
              <a:solidFill>
                <a:schemeClr val="tx1">
                  <a:lumMod val="65000"/>
                  <a:lumOff val="35000"/>
                </a:schemeClr>
              </a:solidFill>
              <a:latin typeface="Calibri"/>
              <a:ea typeface="+mn-ea"/>
              <a:cs typeface="Calibri"/>
            </a:rPr>
            <a:t>below $539.99</a:t>
          </a:r>
        </a:p>
      </xdr:txBody>
    </xdr:sp>
    <xdr:clientData/>
  </xdr:twoCellAnchor>
  <xdr:twoCellAnchor>
    <xdr:from>
      <xdr:col>9</xdr:col>
      <xdr:colOff>352423</xdr:colOff>
      <xdr:row>14</xdr:row>
      <xdr:rowOff>19051</xdr:rowOff>
    </xdr:from>
    <xdr:to>
      <xdr:col>10</xdr:col>
      <xdr:colOff>323850</xdr:colOff>
      <xdr:row>15</xdr:row>
      <xdr:rowOff>28575</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7896223" y="2819401"/>
          <a:ext cx="809627" cy="209549"/>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Profit</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11</xdr:col>
      <xdr:colOff>190499</xdr:colOff>
      <xdr:row>14</xdr:row>
      <xdr:rowOff>9525</xdr:rowOff>
    </xdr:from>
    <xdr:to>
      <xdr:col>12</xdr:col>
      <xdr:colOff>180975</xdr:colOff>
      <xdr:row>15</xdr:row>
      <xdr:rowOff>28575</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9410699" y="2809875"/>
          <a:ext cx="828676" cy="2190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Profit</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9</xdr:col>
      <xdr:colOff>361950</xdr:colOff>
      <xdr:row>15</xdr:row>
      <xdr:rowOff>47624</xdr:rowOff>
    </xdr:from>
    <xdr:to>
      <xdr:col>10</xdr:col>
      <xdr:colOff>342900</xdr:colOff>
      <xdr:row>16</xdr:row>
      <xdr:rowOff>38100</xdr:rowOff>
    </xdr:to>
    <xdr:sp macro="" textlink="'4. Product Analysis'!M10">
      <xdr:nvSpPr>
        <xdr:cNvPr id="10" name="Rectangle: Rounded Corners 9">
          <a:extLst>
            <a:ext uri="{FF2B5EF4-FFF2-40B4-BE49-F238E27FC236}">
              <a16:creationId xmlns:a16="http://schemas.microsoft.com/office/drawing/2014/main" id="{00000000-0008-0000-0100-00000A000000}"/>
            </a:ext>
          </a:extLst>
        </xdr:cNvPr>
        <xdr:cNvSpPr/>
      </xdr:nvSpPr>
      <xdr:spPr>
        <a:xfrm>
          <a:off x="7905750" y="3047999"/>
          <a:ext cx="819150" cy="19050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485A1BED-C885-4A47-AA90-0CDB0E936585}" type="TxLink">
            <a:rPr lang="en-US" sz="1100" b="1" i="0" u="none" strike="noStrike">
              <a:solidFill>
                <a:srgbClr val="4DC1F5"/>
              </a:solidFill>
              <a:latin typeface="Calibri"/>
              <a:ea typeface="+mn-ea"/>
              <a:cs typeface="Calibri"/>
            </a:rPr>
            <a:pPr marL="0" indent="0" algn="l"/>
            <a:t>$116,66M</a:t>
          </a:fld>
          <a:endParaRPr lang="LID4096" sz="1100" b="1" i="0" u="none" strike="noStrike">
            <a:solidFill>
              <a:srgbClr val="4DC1F5"/>
            </a:solidFill>
            <a:latin typeface="Calibri"/>
            <a:ea typeface="+mn-ea"/>
            <a:cs typeface="Calibri"/>
          </a:endParaRPr>
        </a:p>
      </xdr:txBody>
    </xdr:sp>
    <xdr:clientData/>
  </xdr:twoCellAnchor>
  <xdr:twoCellAnchor>
    <xdr:from>
      <xdr:col>11</xdr:col>
      <xdr:colOff>257173</xdr:colOff>
      <xdr:row>15</xdr:row>
      <xdr:rowOff>47624</xdr:rowOff>
    </xdr:from>
    <xdr:to>
      <xdr:col>12</xdr:col>
      <xdr:colOff>85724</xdr:colOff>
      <xdr:row>16</xdr:row>
      <xdr:rowOff>28576</xdr:rowOff>
    </xdr:to>
    <xdr:sp macro="" textlink="'4. Product Analysis'!M11">
      <xdr:nvSpPr>
        <xdr:cNvPr id="11" name="Rectangle: Rounded Corners 10">
          <a:extLst>
            <a:ext uri="{FF2B5EF4-FFF2-40B4-BE49-F238E27FC236}">
              <a16:creationId xmlns:a16="http://schemas.microsoft.com/office/drawing/2014/main" id="{00000000-0008-0000-0100-00000B000000}"/>
            </a:ext>
          </a:extLst>
        </xdr:cNvPr>
        <xdr:cNvSpPr/>
      </xdr:nvSpPr>
      <xdr:spPr>
        <a:xfrm>
          <a:off x="9477373" y="3047999"/>
          <a:ext cx="666751" cy="180977"/>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E615B235-4835-43A7-8710-DAAE9C8E8306}" type="TxLink">
            <a:rPr lang="en-US" sz="1100" b="1" i="0" u="none" strike="noStrike">
              <a:solidFill>
                <a:srgbClr val="ED7D31"/>
              </a:solidFill>
              <a:latin typeface="Calibri"/>
              <a:ea typeface="+mn-ea"/>
              <a:cs typeface="Calibri"/>
            </a:rPr>
            <a:pPr marL="0" indent="0" algn="l"/>
            <a:t>$9,63M</a:t>
          </a:fld>
          <a:endParaRPr lang="LID4096" sz="1100" b="1" i="0" u="none" strike="noStrike">
            <a:solidFill>
              <a:srgbClr val="ED7D31"/>
            </a:solidFill>
            <a:latin typeface="Calibri"/>
            <a:ea typeface="+mn-ea"/>
            <a:cs typeface="Calibri"/>
          </a:endParaRPr>
        </a:p>
      </xdr:txBody>
    </xdr:sp>
    <xdr:clientData/>
  </xdr:twoCellAnchor>
  <xdr:twoCellAnchor editAs="oneCell">
    <xdr:from>
      <xdr:col>0</xdr:col>
      <xdr:colOff>695324</xdr:colOff>
      <xdr:row>17</xdr:row>
      <xdr:rowOff>152398</xdr:rowOff>
    </xdr:from>
    <xdr:to>
      <xdr:col>1</xdr:col>
      <xdr:colOff>405764</xdr:colOff>
      <xdr:row>20</xdr:row>
      <xdr:rowOff>100963</xdr:rowOff>
    </xdr:to>
    <xdr:pic>
      <xdr:nvPicPr>
        <xdr:cNvPr id="13" name="Graphic 12" descr="Cycle with people outline">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95324" y="3552823"/>
          <a:ext cx="548640" cy="548640"/>
        </a:xfrm>
        <a:prstGeom prst="rect">
          <a:avLst/>
        </a:prstGeom>
      </xdr:spPr>
    </xdr:pic>
    <xdr:clientData/>
  </xdr:twoCellAnchor>
  <xdr:twoCellAnchor editAs="oneCell">
    <xdr:from>
      <xdr:col>0</xdr:col>
      <xdr:colOff>695324</xdr:colOff>
      <xdr:row>20</xdr:row>
      <xdr:rowOff>195223</xdr:rowOff>
    </xdr:from>
    <xdr:to>
      <xdr:col>1</xdr:col>
      <xdr:colOff>360044</xdr:colOff>
      <xdr:row>23</xdr:row>
      <xdr:rowOff>98068</xdr:rowOff>
    </xdr:to>
    <xdr:pic>
      <xdr:nvPicPr>
        <xdr:cNvPr id="15" name="Graphic 14" descr="Group of women with solid fill">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695324" y="4195723"/>
          <a:ext cx="502920" cy="502920"/>
        </a:xfrm>
        <a:prstGeom prst="rect">
          <a:avLst/>
        </a:prstGeom>
      </xdr:spPr>
    </xdr:pic>
    <xdr:clientData/>
  </xdr:twoCellAnchor>
  <xdr:twoCellAnchor>
    <xdr:from>
      <xdr:col>1</xdr:col>
      <xdr:colOff>323850</xdr:colOff>
      <xdr:row>17</xdr:row>
      <xdr:rowOff>114301</xdr:rowOff>
    </xdr:from>
    <xdr:to>
      <xdr:col>2</xdr:col>
      <xdr:colOff>295276</xdr:colOff>
      <xdr:row>19</xdr:row>
      <xdr:rowOff>152401</xdr:rowOff>
    </xdr:to>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1162050" y="3514726"/>
          <a:ext cx="809626" cy="4381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Products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xdr:col>
      <xdr:colOff>323850</xdr:colOff>
      <xdr:row>20</xdr:row>
      <xdr:rowOff>180976</xdr:rowOff>
    </xdr:from>
    <xdr:to>
      <xdr:col>2</xdr:col>
      <xdr:colOff>371475</xdr:colOff>
      <xdr:row>22</xdr:row>
      <xdr:rowOff>66675</xdr:rowOff>
    </xdr:to>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162050" y="4181476"/>
          <a:ext cx="885825" cy="285749"/>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 Customers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xdr:col>
      <xdr:colOff>323850</xdr:colOff>
      <xdr:row>19</xdr:row>
      <xdr:rowOff>104775</xdr:rowOff>
    </xdr:from>
    <xdr:to>
      <xdr:col>2</xdr:col>
      <xdr:colOff>104775</xdr:colOff>
      <xdr:row>20</xdr:row>
      <xdr:rowOff>114300</xdr:rowOff>
    </xdr:to>
    <xdr:sp macro="" textlink="'5. Customer Analysis'!B2">
      <xdr:nvSpPr>
        <xdr:cNvPr id="18" name="Rectangle: Rounded Corners 17">
          <a:extLst>
            <a:ext uri="{FF2B5EF4-FFF2-40B4-BE49-F238E27FC236}">
              <a16:creationId xmlns:a16="http://schemas.microsoft.com/office/drawing/2014/main" id="{00000000-0008-0000-0100-000012000000}"/>
            </a:ext>
          </a:extLst>
        </xdr:cNvPr>
        <xdr:cNvSpPr/>
      </xdr:nvSpPr>
      <xdr:spPr>
        <a:xfrm>
          <a:off x="1162050" y="3905250"/>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CD0AFA4E-C8CD-4E14-8BF7-296E96668288}" type="TxLink">
            <a:rPr lang="en-US" sz="1200" b="1" i="0" u="none" strike="noStrike">
              <a:solidFill>
                <a:srgbClr val="4DC1F5"/>
              </a:solidFill>
              <a:latin typeface="Calibri"/>
              <a:ea typeface="+mn-ea"/>
              <a:cs typeface="Calibri"/>
            </a:rPr>
            <a:pPr marL="0" indent="0" algn="l"/>
            <a:t>44</a:t>
          </a:fld>
          <a:endParaRPr lang="LID4096" sz="1200" b="1" i="0" u="none" strike="noStrike">
            <a:solidFill>
              <a:srgbClr val="4DC1F5"/>
            </a:solidFill>
            <a:latin typeface="Calibri"/>
            <a:ea typeface="+mn-ea"/>
            <a:cs typeface="Calibri"/>
          </a:endParaRPr>
        </a:p>
      </xdr:txBody>
    </xdr:sp>
    <xdr:clientData/>
  </xdr:twoCellAnchor>
  <xdr:twoCellAnchor>
    <xdr:from>
      <xdr:col>1</xdr:col>
      <xdr:colOff>323850</xdr:colOff>
      <xdr:row>22</xdr:row>
      <xdr:rowOff>9525</xdr:rowOff>
    </xdr:from>
    <xdr:to>
      <xdr:col>2</xdr:col>
      <xdr:colOff>114300</xdr:colOff>
      <xdr:row>23</xdr:row>
      <xdr:rowOff>9525</xdr:rowOff>
    </xdr:to>
    <xdr:sp macro="" textlink="'5. Customer Analysis'!A2">
      <xdr:nvSpPr>
        <xdr:cNvPr id="19" name="Rectangle: Rounded Corners 18">
          <a:extLst>
            <a:ext uri="{FF2B5EF4-FFF2-40B4-BE49-F238E27FC236}">
              <a16:creationId xmlns:a16="http://schemas.microsoft.com/office/drawing/2014/main" id="{00000000-0008-0000-0100-000013000000}"/>
            </a:ext>
          </a:extLst>
        </xdr:cNvPr>
        <xdr:cNvSpPr/>
      </xdr:nvSpPr>
      <xdr:spPr>
        <a:xfrm>
          <a:off x="1162050" y="4410075"/>
          <a:ext cx="628650" cy="20002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22C1CBE6-C2FE-4C03-82F0-F6B7DB3FBFC7}" type="TxLink">
            <a:rPr lang="en-US" sz="1200" b="1" i="0" u="none" strike="noStrike">
              <a:solidFill>
                <a:srgbClr val="ED7D31"/>
              </a:solidFill>
              <a:latin typeface="Calibri"/>
              <a:ea typeface="+mn-ea"/>
              <a:cs typeface="Calibri"/>
            </a:rPr>
            <a:pPr marL="0" indent="0" algn="l"/>
            <a:t>18.448</a:t>
          </a:fld>
          <a:endParaRPr lang="LID4096" sz="1200" b="1" i="0" u="none" strike="noStrike">
            <a:solidFill>
              <a:srgbClr val="ED7D31"/>
            </a:solidFill>
            <a:latin typeface="Calibri"/>
            <a:ea typeface="+mn-ea"/>
            <a:cs typeface="Calibri"/>
          </a:endParaRPr>
        </a:p>
      </xdr:txBody>
    </xdr:sp>
    <xdr:clientData/>
  </xdr:twoCellAnchor>
  <xdr:twoCellAnchor>
    <xdr:from>
      <xdr:col>0</xdr:col>
      <xdr:colOff>619125</xdr:colOff>
      <xdr:row>26</xdr:row>
      <xdr:rowOff>66675</xdr:rowOff>
    </xdr:from>
    <xdr:to>
      <xdr:col>2</xdr:col>
      <xdr:colOff>285750</xdr:colOff>
      <xdr:row>28</xdr:row>
      <xdr:rowOff>180975</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714376</xdr:colOff>
      <xdr:row>24</xdr:row>
      <xdr:rowOff>38100</xdr:rowOff>
    </xdr:from>
    <xdr:to>
      <xdr:col>2</xdr:col>
      <xdr:colOff>295275</xdr:colOff>
      <xdr:row>25</xdr:row>
      <xdr:rowOff>171450</xdr:rowOff>
    </xdr:to>
    <xdr:sp macro=""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714376" y="4838700"/>
          <a:ext cx="1257299" cy="3333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Profit</a:t>
          </a:r>
          <a:r>
            <a:rPr lang="en-US" sz="1200" b="1" i="0" u="none" strike="noStrike" baseline="0">
              <a:solidFill>
                <a:schemeClr val="tx1">
                  <a:lumMod val="65000"/>
                  <a:lumOff val="35000"/>
                </a:schemeClr>
              </a:solidFill>
              <a:latin typeface="Calibri"/>
              <a:cs typeface="Calibri"/>
            </a:rPr>
            <a:t> by Gender</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0</xdr:col>
      <xdr:colOff>676275</xdr:colOff>
      <xdr:row>25</xdr:row>
      <xdr:rowOff>176212</xdr:rowOff>
    </xdr:from>
    <xdr:to>
      <xdr:col>1</xdr:col>
      <xdr:colOff>419101</xdr:colOff>
      <xdr:row>27</xdr:row>
      <xdr:rowOff>28575</xdr:rowOff>
    </xdr:to>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676275" y="5176837"/>
          <a:ext cx="581026" cy="25241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Female</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0</xdr:col>
      <xdr:colOff>676275</xdr:colOff>
      <xdr:row>29</xdr:row>
      <xdr:rowOff>4762</xdr:rowOff>
    </xdr:from>
    <xdr:to>
      <xdr:col>1</xdr:col>
      <xdr:colOff>419101</xdr:colOff>
      <xdr:row>30</xdr:row>
      <xdr:rowOff>19050</xdr:rowOff>
    </xdr:to>
    <xdr:sp macro=""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676275" y="5805487"/>
          <a:ext cx="581026" cy="21431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Male</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0</xdr:col>
      <xdr:colOff>619125</xdr:colOff>
      <xdr:row>29</xdr:row>
      <xdr:rowOff>104775</xdr:rowOff>
    </xdr:from>
    <xdr:to>
      <xdr:col>2</xdr:col>
      <xdr:colOff>285750</xdr:colOff>
      <xdr:row>32</xdr:row>
      <xdr:rowOff>19050</xdr:rowOff>
    </xdr:to>
    <xdr:graphicFrame macro="">
      <xdr:nvGraphicFramePr>
        <xdr:cNvPr id="24" name="Chart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409575</xdr:colOff>
      <xdr:row>20</xdr:row>
      <xdr:rowOff>171451</xdr:rowOff>
    </xdr:from>
    <xdr:to>
      <xdr:col>6</xdr:col>
      <xdr:colOff>447675</xdr:colOff>
      <xdr:row>32</xdr:row>
      <xdr:rowOff>1</xdr:rowOff>
    </xdr:to>
    <xdr:graphicFrame macro="">
      <xdr:nvGraphicFramePr>
        <xdr:cNvPr id="25" name="Chart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390526</xdr:colOff>
      <xdr:row>18</xdr:row>
      <xdr:rowOff>123825</xdr:rowOff>
    </xdr:from>
    <xdr:to>
      <xdr:col>4</xdr:col>
      <xdr:colOff>809626</xdr:colOff>
      <xdr:row>20</xdr:row>
      <xdr:rowOff>9525</xdr:rowOff>
    </xdr:to>
    <xdr:sp macro="" textlink="'5. Customer Analysis'!I12">
      <xdr:nvSpPr>
        <xdr:cNvPr id="26" name="Rectangle: Rounded Corners 25">
          <a:extLst>
            <a:ext uri="{FF2B5EF4-FFF2-40B4-BE49-F238E27FC236}">
              <a16:creationId xmlns:a16="http://schemas.microsoft.com/office/drawing/2014/main" id="{00000000-0008-0000-0100-00001A000000}"/>
            </a:ext>
          </a:extLst>
        </xdr:cNvPr>
        <xdr:cNvSpPr/>
      </xdr:nvSpPr>
      <xdr:spPr>
        <a:xfrm>
          <a:off x="2066926" y="3724275"/>
          <a:ext cx="2095500" cy="2857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fld id="{FFAFBBA4-6248-475F-9157-16029C982DA7}" type="TxLink">
            <a:rPr lang="en-US" sz="1000" b="0" i="0" u="none" strike="noStrike" baseline="0">
              <a:solidFill>
                <a:schemeClr val="tx1">
                  <a:lumMod val="65000"/>
                  <a:lumOff val="35000"/>
                </a:schemeClr>
              </a:solidFill>
              <a:latin typeface="Calibri"/>
              <a:ea typeface="+mn-ea"/>
              <a:cs typeface="Calibri"/>
            </a:rPr>
            <a:pPr marL="0" indent="0" algn="l"/>
            <a:t>The 41-50 age group contributioned</a:t>
          </a:fld>
          <a:endParaRPr lang="en-US" sz="1000" b="0" i="0" u="none" strike="noStrike" baseline="0">
            <a:solidFill>
              <a:schemeClr val="tx1">
                <a:lumMod val="65000"/>
                <a:lumOff val="35000"/>
              </a:schemeClr>
            </a:solidFill>
            <a:latin typeface="Calibri"/>
            <a:ea typeface="+mn-ea"/>
            <a:cs typeface="Calibri"/>
          </a:endParaRPr>
        </a:p>
      </xdr:txBody>
    </xdr:sp>
    <xdr:clientData/>
  </xdr:twoCellAnchor>
  <xdr:twoCellAnchor>
    <xdr:from>
      <xdr:col>4</xdr:col>
      <xdr:colOff>714376</xdr:colOff>
      <xdr:row>18</xdr:row>
      <xdr:rowOff>123825</xdr:rowOff>
    </xdr:from>
    <xdr:to>
      <xdr:col>5</xdr:col>
      <xdr:colOff>609600</xdr:colOff>
      <xdr:row>20</xdr:row>
      <xdr:rowOff>9525</xdr:rowOff>
    </xdr:to>
    <xdr:sp macro="" textlink="'5. Customer Analysis'!I10">
      <xdr:nvSpPr>
        <xdr:cNvPr id="27" name="Rectangle: Rounded Corners 26">
          <a:extLst>
            <a:ext uri="{FF2B5EF4-FFF2-40B4-BE49-F238E27FC236}">
              <a16:creationId xmlns:a16="http://schemas.microsoft.com/office/drawing/2014/main" id="{00000000-0008-0000-0100-00001B000000}"/>
            </a:ext>
          </a:extLst>
        </xdr:cNvPr>
        <xdr:cNvSpPr/>
      </xdr:nvSpPr>
      <xdr:spPr>
        <a:xfrm>
          <a:off x="4067176" y="3724275"/>
          <a:ext cx="733424" cy="2857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fld id="{06BF2921-CEA0-4533-9FA8-BF9CDD523D65}" type="TxLink">
            <a:rPr lang="en-US" sz="1200" b="1" i="0" u="none" strike="noStrike">
              <a:solidFill>
                <a:srgbClr val="4DC1F5"/>
              </a:solidFill>
              <a:latin typeface="Calibri"/>
              <a:ea typeface="+mn-ea"/>
              <a:cs typeface="Calibri"/>
            </a:rPr>
            <a:pPr marL="0" indent="0" algn="l"/>
            <a:t>24,7%</a:t>
          </a:fld>
          <a:endParaRPr lang="en-US" sz="1200" b="1" i="0" u="none" strike="noStrike">
            <a:solidFill>
              <a:srgbClr val="4DC1F5"/>
            </a:solidFill>
            <a:latin typeface="Calibri"/>
            <a:ea typeface="+mn-ea"/>
            <a:cs typeface="Calibri"/>
          </a:endParaRPr>
        </a:p>
      </xdr:txBody>
    </xdr:sp>
    <xdr:clientData/>
  </xdr:twoCellAnchor>
  <xdr:twoCellAnchor>
    <xdr:from>
      <xdr:col>5</xdr:col>
      <xdr:colOff>371475</xdr:colOff>
      <xdr:row>18</xdr:row>
      <xdr:rowOff>123825</xdr:rowOff>
    </xdr:from>
    <xdr:to>
      <xdr:col>6</xdr:col>
      <xdr:colOff>457200</xdr:colOff>
      <xdr:row>20</xdr:row>
      <xdr:rowOff>19050</xdr:rowOff>
    </xdr:to>
    <xdr:sp macro="" textlink="">
      <xdr:nvSpPr>
        <xdr:cNvPr id="28" name="Rectangle: Rounded Corners 27">
          <a:extLst>
            <a:ext uri="{FF2B5EF4-FFF2-40B4-BE49-F238E27FC236}">
              <a16:creationId xmlns:a16="http://schemas.microsoft.com/office/drawing/2014/main" id="{00000000-0008-0000-0100-00001C000000}"/>
            </a:ext>
          </a:extLst>
        </xdr:cNvPr>
        <xdr:cNvSpPr/>
      </xdr:nvSpPr>
      <xdr:spPr>
        <a:xfrm>
          <a:off x="4562475" y="3724275"/>
          <a:ext cx="923925" cy="2952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a:solidFill>
                <a:schemeClr val="tx1">
                  <a:lumMod val="65000"/>
                  <a:lumOff val="35000"/>
                </a:schemeClr>
              </a:solidFill>
              <a:latin typeface="Calibri"/>
              <a:cs typeface="Calibri"/>
            </a:rPr>
            <a:t>of Total</a:t>
          </a:r>
          <a:r>
            <a:rPr lang="en-US" sz="1000" b="0" i="0" u="none" strike="noStrike" baseline="0">
              <a:solidFill>
                <a:schemeClr val="tx1">
                  <a:lumMod val="65000"/>
                  <a:lumOff val="35000"/>
                </a:schemeClr>
              </a:solidFill>
              <a:latin typeface="Calibri"/>
              <a:cs typeface="Calibri"/>
            </a:rPr>
            <a:t> Profit</a:t>
          </a:r>
          <a:endParaRPr lang="en-US" sz="1000" b="0" i="0" u="none" strike="noStrike">
            <a:solidFill>
              <a:schemeClr val="tx1">
                <a:lumMod val="65000"/>
                <a:lumOff val="35000"/>
              </a:schemeClr>
            </a:solidFill>
            <a:latin typeface="Calibri"/>
            <a:cs typeface="Calibri"/>
          </a:endParaRPr>
        </a:p>
      </xdr:txBody>
    </xdr:sp>
    <xdr:clientData/>
  </xdr:twoCellAnchor>
  <xdr:twoCellAnchor editAs="oneCell">
    <xdr:from>
      <xdr:col>13</xdr:col>
      <xdr:colOff>95250</xdr:colOff>
      <xdr:row>17</xdr:row>
      <xdr:rowOff>190498</xdr:rowOff>
    </xdr:from>
    <xdr:to>
      <xdr:col>15</xdr:col>
      <xdr:colOff>123826</xdr:colOff>
      <xdr:row>21</xdr:row>
      <xdr:rowOff>152399</xdr:rowOff>
    </xdr:to>
    <mc:AlternateContent xmlns:mc="http://schemas.openxmlformats.org/markup-compatibility/2006" xmlns:a14="http://schemas.microsoft.com/office/drawing/2010/main">
      <mc:Choice Requires="a14">
        <xdr:graphicFrame macro="">
          <xdr:nvGraphicFramePr>
            <xdr:cNvPr id="30" name="Year 1">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991850" y="3590923"/>
              <a:ext cx="1704976" cy="7620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752475</xdr:colOff>
      <xdr:row>4</xdr:row>
      <xdr:rowOff>152399</xdr:rowOff>
    </xdr:from>
    <xdr:to>
      <xdr:col>15</xdr:col>
      <xdr:colOff>95250</xdr:colOff>
      <xdr:row>17</xdr:row>
      <xdr:rowOff>66675</xdr:rowOff>
    </xdr:to>
    <mc:AlternateContent xmlns:mc="http://schemas.openxmlformats.org/markup-compatibility/2006" xmlns:a14="http://schemas.microsoft.com/office/drawing/2010/main">
      <mc:Choice Requires="a14">
        <xdr:graphicFrame macro="">
          <xdr:nvGraphicFramePr>
            <xdr:cNvPr id="32" name="Country 1">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0810875" y="952499"/>
              <a:ext cx="1857375" cy="25146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133349</xdr:colOff>
      <xdr:row>21</xdr:row>
      <xdr:rowOff>104775</xdr:rowOff>
    </xdr:from>
    <xdr:to>
      <xdr:col>15</xdr:col>
      <xdr:colOff>102869</xdr:colOff>
      <xdr:row>32</xdr:row>
      <xdr:rowOff>19051</xdr:rowOff>
    </xdr:to>
    <mc:AlternateContent xmlns:mc="http://schemas.openxmlformats.org/markup-compatibility/2006" xmlns:a14="http://schemas.microsoft.com/office/drawing/2010/main">
      <mc:Choice Requires="a14">
        <xdr:graphicFrame macro="">
          <xdr:nvGraphicFramePr>
            <xdr:cNvPr id="33" name="Month name 1">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1029949" y="4305300"/>
              <a:ext cx="1645920" cy="211455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600075</xdr:colOff>
      <xdr:row>18</xdr:row>
      <xdr:rowOff>161925</xdr:rowOff>
    </xdr:from>
    <xdr:to>
      <xdr:col>12</xdr:col>
      <xdr:colOff>781050</xdr:colOff>
      <xdr:row>32</xdr:row>
      <xdr:rowOff>180975</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628650</xdr:colOff>
      <xdr:row>17</xdr:row>
      <xdr:rowOff>114300</xdr:rowOff>
    </xdr:from>
    <xdr:to>
      <xdr:col>12</xdr:col>
      <xdr:colOff>800100</xdr:colOff>
      <xdr:row>20</xdr:row>
      <xdr:rowOff>19051</xdr:rowOff>
    </xdr:to>
    <xdr:sp macro=""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5657850" y="3514725"/>
          <a:ext cx="5200650" cy="504826"/>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Total Profit by Countries</a:t>
          </a:r>
        </a:p>
      </xdr:txBody>
    </xdr:sp>
    <xdr:clientData/>
  </xdr:twoCellAnchor>
  <xdr:twoCellAnchor>
    <xdr:from>
      <xdr:col>6</xdr:col>
      <xdr:colOff>438150</xdr:colOff>
      <xdr:row>0</xdr:row>
      <xdr:rowOff>190500</xdr:rowOff>
    </xdr:from>
    <xdr:to>
      <xdr:col>7</xdr:col>
      <xdr:colOff>504826</xdr:colOff>
      <xdr:row>2</xdr:row>
      <xdr:rowOff>133350</xdr:rowOff>
    </xdr:to>
    <xdr:sp macro="[0]!ClearFilter2"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5467350" y="190500"/>
          <a:ext cx="904876" cy="342900"/>
        </a:xfrm>
        <a:prstGeom prst="roundRect">
          <a:avLst>
            <a:gd name="adj" fmla="val 31360"/>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Clear Filter</a:t>
          </a:r>
          <a:endParaRPr lang="LID4096" sz="1100" b="1">
            <a:solidFill>
              <a:schemeClr val="bg1"/>
            </a:solidFill>
          </a:endParaRPr>
        </a:p>
      </xdr:txBody>
    </xdr:sp>
    <xdr:clientData/>
  </xdr:twoCellAnchor>
  <xdr:twoCellAnchor>
    <xdr:from>
      <xdr:col>5</xdr:col>
      <xdr:colOff>142875</xdr:colOff>
      <xdr:row>0</xdr:row>
      <xdr:rowOff>190500</xdr:rowOff>
    </xdr:from>
    <xdr:to>
      <xdr:col>6</xdr:col>
      <xdr:colOff>371475</xdr:colOff>
      <xdr:row>2</xdr:row>
      <xdr:rowOff>133350</xdr:rowOff>
    </xdr:to>
    <xdr:sp macro="[0]!Dashboard1"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4333875" y="190500"/>
          <a:ext cx="1066800" cy="342900"/>
        </a:xfrm>
        <a:prstGeom prst="roundRect">
          <a:avLst>
            <a:gd name="adj" fmla="val 31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4DC1F5"/>
              </a:solidFill>
            </a:rPr>
            <a:t>Dashboard 1</a:t>
          </a:r>
          <a:endParaRPr lang="LID4096" sz="1100" b="1">
            <a:solidFill>
              <a:srgbClr val="4DC1F5"/>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457200</xdr:colOff>
      <xdr:row>13</xdr:row>
      <xdr:rowOff>142875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13</xdr:row>
      <xdr:rowOff>161925</xdr:rowOff>
    </xdr:from>
    <xdr:to>
      <xdr:col>6</xdr:col>
      <xdr:colOff>457200</xdr:colOff>
      <xdr:row>27</xdr:row>
      <xdr:rowOff>104775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476250</xdr:colOff>
      <xdr:row>0</xdr:row>
      <xdr:rowOff>9525</xdr:rowOff>
    </xdr:from>
    <xdr:to>
      <xdr:col>13</xdr:col>
      <xdr:colOff>247650</xdr:colOff>
      <xdr:row>13</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476250</xdr:colOff>
      <xdr:row>13</xdr:row>
      <xdr:rowOff>161925</xdr:rowOff>
    </xdr:from>
    <xdr:to>
      <xdr:col>13</xdr:col>
      <xdr:colOff>247650</xdr:colOff>
      <xdr:row>27</xdr:row>
      <xdr:rowOff>104775</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276225</xdr:colOff>
      <xdr:row>0</xdr:row>
      <xdr:rowOff>19050</xdr:rowOff>
    </xdr:from>
    <xdr:to>
      <xdr:col>20</xdr:col>
      <xdr:colOff>47625</xdr:colOff>
      <xdr:row>13</xdr:row>
      <xdr:rowOff>161925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266700</xdr:colOff>
      <xdr:row>13</xdr:row>
      <xdr:rowOff>161925</xdr:rowOff>
    </xdr:from>
    <xdr:to>
      <xdr:col>20</xdr:col>
      <xdr:colOff>38100</xdr:colOff>
      <xdr:row>27</xdr:row>
      <xdr:rowOff>104775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76200</xdr:colOff>
      <xdr:row>0</xdr:row>
      <xdr:rowOff>9525</xdr:rowOff>
    </xdr:from>
    <xdr:to>
      <xdr:col>27</xdr:col>
      <xdr:colOff>61913</xdr:colOff>
      <xdr:row>13</xdr:row>
      <xdr:rowOff>152400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76200</xdr:colOff>
      <xdr:row>13</xdr:row>
      <xdr:rowOff>161925</xdr:rowOff>
    </xdr:from>
    <xdr:to>
      <xdr:col>26</xdr:col>
      <xdr:colOff>533400</xdr:colOff>
      <xdr:row>27</xdr:row>
      <xdr:rowOff>104775</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66675</xdr:colOff>
      <xdr:row>0</xdr:row>
      <xdr:rowOff>0</xdr:rowOff>
    </xdr:from>
    <xdr:to>
      <xdr:col>33</xdr:col>
      <xdr:colOff>523875</xdr:colOff>
      <xdr:row>13</xdr:row>
      <xdr:rowOff>142875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561975</xdr:colOff>
      <xdr:row>14</xdr:row>
      <xdr:rowOff>0</xdr:rowOff>
    </xdr:from>
    <xdr:to>
      <xdr:col>34</xdr:col>
      <xdr:colOff>19050</xdr:colOff>
      <xdr:row>27</xdr:row>
      <xdr:rowOff>95250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7CFB7138-4DE2-4741-9513-7519396A48F1}"/>
</namedSheetView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15752315" backgroundQuery="1" createdVersion="8" refreshedVersion="8" minRefreshableVersion="3" recordCount="0" supportSubquery="1" supportAdvancedDrill="1" xr:uid="{7B9CC333-23B7-4C2A-9A0E-CE630DAF9734}">
  <cacheSource type="external" connectionId="8"/>
  <cacheFields count="1">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196527776" backgroundQuery="1" createdVersion="8" refreshedVersion="8" minRefreshableVersion="3" recordCount="0" supportSubquery="1" supportAdvancedDrill="1" xr:uid="{828CD64B-8E7F-4363-B42F-C8DD9D5CFE63}">
  <cacheSource type="external" connectionId="8"/>
  <cacheFields count="3">
    <cacheField name="[Measures].[Sum of Total Profit]" caption="Sum of Total Profit" numFmtId="0" hierarchy="46" level="32767"/>
    <cacheField name="[DimDate].[Year].[Year]" caption="Year" numFmtId="0" hierarchy="11" level="1">
      <sharedItems containsSemiMixedTypes="0" containsNonDate="0" containsString="0"/>
    </cacheField>
    <cacheField name="[DimGeography].[Country].[Country]" caption="Country" numFmtId="0" hierarchy="20" level="1">
      <sharedItems count="6">
        <s v="Australia"/>
        <s v="Canada"/>
        <s v="France"/>
        <s v="Germany"/>
        <s v="United Kingdom"/>
        <s v="United States"/>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10532408" backgroundQuery="1" createdVersion="8" refreshedVersion="8" minRefreshableVersion="3" recordCount="0" supportSubquery="1" supportAdvancedDrill="1" xr:uid="{68FB5C1D-8907-4514-9B6E-C0C8FAF37267}">
  <cacheSource type="external" connectionId="8"/>
  <cacheFields count="4">
    <cacheField name="[Measures].[Sum of Total Profit]" caption="Sum of Total Profit" numFmtId="0" hierarchy="46" level="32767"/>
    <cacheField name="[DimDate].[Quarter].[Quarter]" caption="Quarter" numFmtId="0" hierarchy="16" level="1">
      <sharedItems count="4">
        <s v="Q1"/>
        <s v="Q2"/>
        <s v="Q3"/>
        <s v="Q4"/>
      </sharedItems>
    </cacheField>
    <cacheField name="[DimGeography].[Country].[Country]" caption="Country" numFmtId="0" hierarchy="20" level="1">
      <sharedItems containsSemiMixedTypes="0" containsNonDate="0" containsString="0"/>
    </cacheField>
    <cacheField name="Dummy0" numFmtId="0" hierarchy="67" level="32767">
      <extLst>
        <ext xmlns:x14="http://schemas.microsoft.com/office/spreadsheetml/2009/9/main" uri="{63CAB8AC-B538-458d-9737-405883B0398D}">
          <x14:cacheField ignore="1"/>
        </ext>
      </extLst>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12152779" backgroundQuery="1" createdVersion="8" refreshedVersion="8" minRefreshableVersion="3" recordCount="0" supportSubquery="1" supportAdvancedDrill="1" xr:uid="{6F632A1A-B447-42CF-86E5-EFD06D6378CA}">
  <cacheSource type="external" connectionId="8"/>
  <cacheFields count="3">
    <cacheField name="[Measures].[Sum of Total Profit]" caption="Sum of Total Profit" numFmtId="0" hierarchy="46" level="32767"/>
    <cacheField name="[DimDate].[Month Name].[Month Name]" caption="Month Name" numFmtId="0" hierarchy="13" level="1">
      <sharedItems count="12">
        <s v="Jan"/>
        <s v="Feb"/>
        <s v="Mar"/>
        <s v="Apr"/>
        <s v="May"/>
        <s v="Jun"/>
        <s v="Jul"/>
        <s v="Aug"/>
        <s v="Sep"/>
        <s v="Oct"/>
        <s v="Nov"/>
        <s v="Dec"/>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13078702" backgroundQuery="1" createdVersion="8" refreshedVersion="8" minRefreshableVersion="3" recordCount="0" supportSubquery="1" supportAdvancedDrill="1" xr:uid="{33A647BE-2517-4BAF-BE1C-05F4D6454ABA}">
  <cacheSource type="external" connectionId="8"/>
  <cacheFields count="3">
    <cacheField name="[Measures].[Sum of Total Profit]" caption="Sum of Total Profit" numFmtId="0" hierarchy="46" level="32767"/>
    <cacheField name="[DimDate].[Day Name].[Day Name]" caption="Day Name" numFmtId="0" hierarchy="14" level="1">
      <sharedItems count="7">
        <s v="Mon"/>
        <s v="Tue"/>
        <s v="Wed"/>
        <s v="Thu"/>
        <s v="Fri"/>
        <s v="Sat"/>
        <s v="Sun"/>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14930557" backgroundQuery="1" createdVersion="8" refreshedVersion="8" minRefreshableVersion="3" recordCount="0" supportSubquery="1" supportAdvancedDrill="1" xr:uid="{1D18922E-96AA-4989-B006-C78102135713}">
  <cacheSource type="external" connectionId="8"/>
  <cacheFields count="4">
    <cacheField name="[Measures].[Sum of Total Profit]" caption="Sum of Total Profit" numFmtId="0" hierarchy="46" level="32767"/>
    <cacheField name="[DimDate].[WeekTyes].[WeekTyes]" caption="WeekTyes" numFmtId="0" hierarchy="15" level="1">
      <sharedItems count="2">
        <s v="Weekday"/>
        <s v="Weekend"/>
      </sharedItems>
    </cacheField>
    <cacheField name="[DimGeography].[Country].[Country]" caption="Country" numFmtId="0" hierarchy="20" level="1">
      <sharedItems containsSemiMixedTypes="0" containsNonDate="0" containsString="0"/>
    </cacheField>
    <cacheField name="[DimDate].[Month Name].[Month Name]" caption="Month Name" numFmtId="0" hierarchy="13"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2" memberValueDatatype="20" unbalanced="0"/>
    <cacheHierarchy uniqueName="[DimCustomer].[Age]" caption="Age" attribute="1" defaultMemberUniqueName="[DimCustomer].[Age].[All]" allUniqueName="[DimCustomer].[Age].[All]" dimensionUniqueName="[DimCustomer]" displayFolder="" count="2"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2" memberValueDatatype="130" unbalanced="0"/>
    <cacheHierarchy uniqueName="[DimDate].[WeekTyes]" caption="WeekTyes" attribute="1" defaultMemberUniqueName="[DimDate].[WeekTyes].[All]" allUniqueName="[DimDate].[WeekTyes].[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cacheHierarchy uniqueName="[DimDate].[Week Number]" caption="Week Number" attribute="1" defaultMemberUniqueName="[DimDate].[Week Number].[All]" allUniqueName="[DimDate].[Week Number].[All]" dimensionUniqueName="[DimDate]" displayFolder="" count="2" memberValueDatatype="5"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16782405" backgroundQuery="1" createdVersion="8" refreshedVersion="8" minRefreshableVersion="3" recordCount="0" supportSubquery="1" supportAdvancedDrill="1" xr:uid="{B514E585-2C68-4EE9-8536-3CC22A8C5286}">
  <cacheSource type="external" connectionId="8"/>
  <cacheFields count="6">
    <cacheField name="[Measures].[Sum of Total Revenue]" caption="Sum of Total Revenue" numFmtId="0" hierarchy="45" level="32767"/>
    <cacheField name="[Measures].[Sum of Total Profit]" caption="Sum of Total Profit" numFmtId="0" hierarchy="46" level="32767"/>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 name="[Measures].[#Transaction]" caption="#Transaction" numFmtId="0" hierarchy="51" level="32767"/>
    <cacheField name="[Measures].[Price Quartile Q3]" caption="Price Quartile Q3" numFmtId="0" hierarchy="5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3"/>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oneField="1">
      <fieldsUsage count="1">
        <fieldUsage x="4"/>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17708336" backgroundQuery="1" createdVersion="8" refreshedVersion="8" minRefreshableVersion="3" recordCount="0" supportSubquery="1" supportAdvancedDrill="1" xr:uid="{750A688C-9935-4B26-B4C5-7F87159B7C17}">
  <cacheSource type="external" connectionId="8"/>
  <cacheFields count="10">
    <cacheField name="[Measures].[Sum of Total Revenue]" caption="Sum of Total Revenue" numFmtId="0" hierarchy="45" level="32767"/>
    <cacheField name="[Measures].[Sum of Total Profit]" caption="Sum of Total Profit" numFmtId="0" hierarchy="46" level="32767"/>
    <cacheField name="[Measures].[#Transaction]" caption="#Transaction" numFmtId="0" hierarchy="51" level="32767"/>
    <cacheField name="[Measures].[All Products]" caption="All Products" numFmtId="0" hierarchy="52" level="32767"/>
    <cacheField name="[Measures].[Sold Products]" caption="Sold Products" numFmtId="0" hierarchy="53" level="32767"/>
    <cacheField name="[Measures].[Sum of Cost of goods sold]" caption="Sum of Cost of goods sold" numFmtId="0" hierarchy="44" level="32767"/>
    <cacheField name="[Measures].[% Profit Margin]" caption="% Profit Margin" numFmtId="0" hierarchy="55" level="32767"/>
    <cacheField name="[Measures].[Unsold Products]" caption="Unsold Products" numFmtId="0" hierarchy="54" level="32767"/>
    <cacheField name="[Measures].[Sum of OrderQuantity]" caption="Sum of OrderQuantity" numFmtId="0" hierarchy="47"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oneField="1">
      <fieldsUsage count="1">
        <fieldUsage x="5"/>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8"/>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2"/>
      </fieldsUsage>
    </cacheHierarchy>
    <cacheHierarchy uniqueName="[Measures].[All Products]" caption="All Products" measure="1" displayFolder="" measureGroup="All Measures" count="0" oneField="1">
      <fieldsUsage count="1">
        <fieldUsage x="3"/>
      </fieldsUsage>
    </cacheHierarchy>
    <cacheHierarchy uniqueName="[Measures].[Sold Products]" caption="Sold Products" measure="1" displayFolder="" measureGroup="All Measures" count="0" oneField="1">
      <fieldsUsage count="1">
        <fieldUsage x="4"/>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6"/>
      </fieldsUsage>
    </cacheHierarchy>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1863426" backgroundQuery="1" createdVersion="8" refreshedVersion="8" minRefreshableVersion="3" recordCount="0" supportSubquery="1" supportAdvancedDrill="1" xr:uid="{D735FF7A-4A55-4513-BAB3-1EDCBB09052F}">
  <cacheSource type="external" connectionId="8"/>
  <cacheFields count="8">
    <cacheField name="[Measures].[Sum of Total Revenue]" caption="Sum of Total Revenue" numFmtId="0" hierarchy="45" level="32767"/>
    <cacheField name="[Measures].[Sum of Total Profit]" caption="Sum of Total Profit" numFmtId="0" hierarchy="46" level="32767"/>
    <cacheField name="[Measures].[#Transaction]" caption="#Transaction" numFmtId="0" hierarchy="51" level="32767"/>
    <cacheField name="[Measures].[Sum of Cost of goods sold]" caption="Sum of Cost of goods sold" numFmtId="0" hierarchy="44" level="32767"/>
    <cacheField name="[Measures].[% Profit Margin]" caption="% Profit Margin" numFmtId="0" hierarchy="55" level="32767"/>
    <cacheField name="[Measures].[Sum of OrderQuantity]" caption="Sum of OrderQuantity" numFmtId="0" hierarchy="47" level="32767"/>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5"/>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2"/>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4"/>
      </fieldsUsage>
    </cacheHierarchy>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19675922" backgroundQuery="1" createdVersion="8" refreshedVersion="8" minRefreshableVersion="3" recordCount="0" supportSubquery="1" supportAdvancedDrill="1" xr:uid="{442FFD31-579C-43E0-BD60-4DCD7ADC876A}">
  <cacheSource type="external" connectionId="8"/>
  <cacheFields count="3">
    <cacheField name="[Measures].[Sum of Total Profit]" caption="Sum of Total Profit" numFmtId="0" hierarchy="46" level="32767"/>
    <cacheField name="[DimProduct].[Product Name].[Product Name]" caption="Product Name" numFmtId="0" hierarchy="23"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20949077" backgroundQuery="1" createdVersion="8" refreshedVersion="8" minRefreshableVersion="3" recordCount="0" supportSubquery="1" supportAdvancedDrill="1" xr:uid="{C97B4E13-97EF-4947-B6C3-21F496E631A0}">
  <cacheSource type="external" connectionId="8"/>
  <cacheFields count="5">
    <cacheField name="[Measures].[All Products]" caption="All Products" numFmtId="0" hierarchy="52" level="32767"/>
    <cacheField name="[Measures].[Sold Products]" caption="Sold Products" numFmtId="0" hierarchy="53" level="32767"/>
    <cacheField name="[Measures].[Unsold Products]" caption="Unsold Products" numFmtId="0" hierarchy="54" level="32767"/>
    <cacheField name="[Measures].[Price Quartile Q3]" caption="Price Quartile Q3" numFmtId="0" hierarchy="5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Price Quartile Q3]" caption="Price Quartile Q3" measure="1" displayFolder="" measureGroup="All Measures" count="0" oneField="1">
      <fieldsUsage count="1">
        <fieldUsage x="3"/>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21759262" backgroundQuery="1" createdVersion="8" refreshedVersion="8" minRefreshableVersion="3" recordCount="0" supportSubquery="1" supportAdvancedDrill="1" xr:uid="{8CFE09A2-846A-446E-9877-00C65F0A3E90}">
  <cacheSource type="external" connectionId="8"/>
  <cacheFields count="3">
    <cacheField name="[Measures].[Sum of Total Profit]" caption="Sum of Total Profit" numFmtId="0" hierarchy="46" level="32767"/>
    <cacheField name="[FactInternetSales].[Product Price Types].[Product Price Types]" caption="Product Price Types" numFmtId="0" hierarchy="43" level="1">
      <sharedItems count="2">
        <s v="Penetration Pricing"/>
        <s v="Premium Pricing"/>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1"/>
      </fieldsUsage>
    </cacheHierarchy>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22569447" backgroundQuery="1" createdVersion="8" refreshedVersion="8" minRefreshableVersion="3" recordCount="0" supportSubquery="1" supportAdvancedDrill="1" xr:uid="{10B9DCB9-0905-4AFF-845E-290B106BB9C4}">
  <cacheSource type="external" connectionId="8"/>
  <cacheFields count="3">
    <cacheField name="[Measures].[# Customers]" caption="# Customers" numFmtId="0" hierarchy="57" level="32767"/>
    <cacheField name="[Measures].[Average Customer Age]" caption="Average Customer Age" numFmtId="0" hierarchy="58"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23379632" backgroundQuery="1" createdVersion="8" refreshedVersion="8" minRefreshableVersion="3" recordCount="0" supportSubquery="1" supportAdvancedDrill="1" xr:uid="{954926DD-3D29-4886-80A3-7BF4A727D951}">
  <cacheSource type="external" connectionId="8"/>
  <cacheFields count="3">
    <cacheField name="[Measures].[Sum of Total Profit]" caption="Sum of Total Profit" numFmtId="0" hierarchy="46" level="32767"/>
    <cacheField name="[DimCustomer].[Gender].[Gender]" caption="Gender" numFmtId="0" hierarchy="6" level="1">
      <sharedItems count="2">
        <s v="F"/>
        <s v="M"/>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43.013224421295" backgroundQuery="1" createdVersion="8" refreshedVersion="8" minRefreshableVersion="3" recordCount="0" supportSubquery="1" supportAdvancedDrill="1" xr:uid="{D7C396E7-6003-4311-B09C-C74FCCE8F439}">
  <cacheSource type="external" connectionId="8"/>
  <cacheFields count="3">
    <cacheField name="[DimCustomer].[Age_Group].[Age_Group]" caption="Age_Group" numFmtId="0" hierarchy="9" level="1">
      <sharedItems count="5">
        <s v="18-30"/>
        <s v="31-40"/>
        <s v="41-50"/>
        <s v="51-60"/>
        <s v="61 Plus"/>
      </sharedItems>
    </cacheField>
    <cacheField name="[Measures].[Sum of Total Profit]" caption="Sum of Total Profit" numFmtId="0" hierarchy="4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39.984475694444" backgroundQuery="1" createdVersion="3" refreshedVersion="8" minRefreshableVersion="3" recordCount="0" supportSubquery="1" supportAdvancedDrill="1" xr:uid="{B5385C09-5ACD-4720-AD3B-A0DAB0A128F5}">
  <cacheSource type="external" connectionId="8">
    <extLst>
      <ext xmlns:x14="http://schemas.microsoft.com/office/spreadsheetml/2009/9/main" uri="{F057638F-6D5F-4e77-A914-E7F072B9BCA8}">
        <x14:sourceConnection name="ThisWorkbookDataModel"/>
      </ext>
    </extLst>
  </cacheSource>
  <cacheFields count="0"/>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2407291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2E8ABF-EFDF-413F-8F52-80BB8369D225}" name="PivotTable4" cacheId="26" applyNumberFormats="0" applyBorderFormats="0" applyFontFormats="0" applyPatternFormats="0" applyAlignmentFormats="0" applyWidthHeightFormats="1" dataCaption="Values" tag="2380184a-1573-48ac-bbf3-654647a751c6" updatedVersion="8" minRefreshableVersion="3" useAutoFormatting="1" subtotalHiddenItems="1" itemPrintTitles="1" createdVersion="8" indent="0" compact="0" compactData="0" multipleFieldFilters="0">
  <location ref="A1:I2" firstHeaderRow="0" firstDataRow="1" firstDataCol="0"/>
  <pivotFields count="1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3" subtotal="count" baseField="0" baseItem="0"/>
    <dataField name=" Total Cost of goods sold" fld="5" baseField="0" baseItem="1" numFmtId="166"/>
    <dataField name=" Total Revenue" fld="0" baseField="0" baseItem="0" numFmtId="166"/>
    <dataField name=" Total Profit" fld="1" baseField="0" baseItem="0" numFmtId="166"/>
    <dataField fld="6" subtotal="count" baseField="0" baseItem="0"/>
    <dataField fld="2" subtotal="count" baseField="0" baseItem="0" numFmtId="165"/>
    <dataField name="Total Sold Products" fld="4" subtotal="count" baseField="0" baseItem="6"/>
    <dataField name="Total Unsold Products" fld="7" subtotal="count" baseField="0" baseItem="7"/>
    <dataField name=" Total OrderQuantity" fld="8" baseField="0" baseItem="8" numFmtId="165"/>
  </dataFields>
  <formats count="8">
    <format dxfId="61">
      <pivotArea outline="0" collapsedLevelsAreSubtotals="1" fieldPosition="0">
        <references count="1">
          <reference field="4294967294" count="1" selected="0">
            <x v="2"/>
          </reference>
        </references>
      </pivotArea>
    </format>
    <format dxfId="60">
      <pivotArea outline="0" collapsedLevelsAreSubtotals="1" fieldPosition="0">
        <references count="1">
          <reference field="4294967294" count="1" selected="0">
            <x v="3"/>
          </reference>
        </references>
      </pivotArea>
    </format>
    <format dxfId="59">
      <pivotArea outline="0" fieldPosition="0">
        <references count="1">
          <reference field="4294967294" count="1" selected="0">
            <x v="1"/>
          </reference>
        </references>
      </pivotArea>
    </format>
    <format dxfId="58">
      <pivotArea outline="0" fieldPosition="0">
        <references count="1">
          <reference field="4294967294" count="1" selected="0">
            <x v="8"/>
          </reference>
        </references>
      </pivotArea>
    </format>
    <format dxfId="57">
      <pivotArea outline="0" fieldPosition="0">
        <references count="1">
          <reference field="4294967294" count="1" selected="0">
            <x v="5"/>
          </reference>
        </references>
      </pivotArea>
    </format>
    <format dxfId="56">
      <pivotArea type="all" dataOnly="0" outline="0" fieldPosition="0"/>
    </format>
    <format dxfId="55">
      <pivotArea outline="0" collapsedLevelsAreSubtotals="1" fieldPosition="0"/>
    </format>
    <format dxfId="54">
      <pivotArea dataOnly="0" labelOnly="1" outline="0" fieldPosition="0">
        <references count="1">
          <reference field="4294967294" count="9">
            <x v="0"/>
            <x v="1"/>
            <x v="2"/>
            <x v="3"/>
            <x v="4"/>
            <x v="5"/>
            <x v="6"/>
            <x v="7"/>
            <x v="8"/>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F6C66C4-E3BA-421F-B912-CB0EF225B3E6}" name="PivotTable3" cacheId="25" applyNumberFormats="0" applyBorderFormats="0" applyFontFormats="0" applyPatternFormats="0" applyAlignmentFormats="0" applyWidthHeightFormats="1" dataCaption="Values" tag="a06b4290-423f-4662-9bfc-a004e55852fa" updatedVersion="8" minRefreshableVersion="3" useAutoFormatting="1" subtotalHiddenItems="1" rowGrandTotals="0" colGrandTotals="0" itemPrintTitles="1" createdVersion="8" indent="0" compact="0" compactData="0" multipleFieldFilters="0">
  <location ref="A6:E10" firstHeaderRow="0" firstDataRow="1" firstDataCol="1"/>
  <pivotFields count="6">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2"/>
  </rowFields>
  <rowItems count="4">
    <i>
      <x/>
    </i>
    <i>
      <x v="1"/>
    </i>
    <i>
      <x v="2"/>
    </i>
    <i>
      <x v="3"/>
    </i>
  </rowItems>
  <colFields count="1">
    <field x="-2"/>
  </colFields>
  <colItems count="4">
    <i>
      <x/>
    </i>
    <i i="1">
      <x v="1"/>
    </i>
    <i i="2">
      <x v="2"/>
    </i>
    <i i="3">
      <x v="3"/>
    </i>
  </colItems>
  <dataFields count="4">
    <dataField name=" Total Revenue" fld="0" baseField="0" baseItem="0" numFmtId="166"/>
    <dataField name=" Total Profit" fld="1" baseField="0" baseItem="0" numFmtId="166"/>
    <dataField fld="3" subtotal="count" baseField="0" baseItem="0"/>
    <dataField fld="4" subtotal="count" baseField="0" baseItem="0"/>
  </dataFields>
  <formats count="9">
    <format dxfId="70">
      <pivotArea outline="0" collapsedLevelsAreSubtotals="1" fieldPosition="0">
        <references count="1">
          <reference field="4294967294" count="1" selected="0">
            <x v="0"/>
          </reference>
        </references>
      </pivotArea>
    </format>
    <format dxfId="69">
      <pivotArea outline="0" collapsedLevelsAreSubtotals="1" fieldPosition="0">
        <references count="1">
          <reference field="4294967294" count="1" selected="0">
            <x v="1"/>
          </reference>
        </references>
      </pivotArea>
    </format>
    <format dxfId="68">
      <pivotArea collapsedLevelsAreSubtotals="1" fieldPosition="0">
        <references count="2">
          <reference field="4294967294" count="1" selected="0">
            <x v="2"/>
          </reference>
          <reference field="2" count="0"/>
        </references>
      </pivotArea>
    </format>
    <format dxfId="67">
      <pivotArea type="all" dataOnly="0" outline="0" fieldPosition="0"/>
    </format>
    <format dxfId="66">
      <pivotArea outline="0" collapsedLevelsAreSubtotals="1" fieldPosition="0"/>
    </format>
    <format dxfId="65">
      <pivotArea field="2" type="button" dataOnly="0" labelOnly="1" outline="0" axis="axisRow" fieldPosition="0"/>
    </format>
    <format dxfId="64">
      <pivotArea dataOnly="0" labelOnly="1" outline="0" fieldPosition="0">
        <references count="1">
          <reference field="2" count="0"/>
        </references>
      </pivotArea>
    </format>
    <format dxfId="63">
      <pivotArea dataOnly="0" labelOnly="1" grandRow="1" outline="0" fieldPosition="0"/>
    </format>
    <format dxfId="62">
      <pivotArea dataOnly="0" labelOnly="1" outline="0" fieldPosition="0">
        <references count="1">
          <reference field="4294967294" count="3">
            <x v="0"/>
            <x v="1"/>
            <x v="2"/>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st of goods sold"/>
    <pivotHierarchy dragToData="1" caption=" Total Revenue"/>
    <pivotHierarchy dragToData="1" caption=" Total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14515EE-4280-41EC-A62D-6124732668C7}" name="PivotTable1" cacheId="19" applyNumberFormats="0" applyBorderFormats="0" applyFontFormats="0" applyPatternFormats="0" applyAlignmentFormats="0" applyWidthHeightFormats="1" dataCaption="Values" tag="30805f35-6b6d-448a-b940-5de7ffdf3ce2" updatedVersion="8" minRefreshableVersion="3" useAutoFormatting="1" subtotalHiddenItems="1" rowGrandTotals="0" colGrandTotals="0" itemPrintTitles="1" createdVersion="8" indent="0" compact="0" compactData="0" multipleFieldFilters="0">
  <location ref="A8:A12"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5">
    <format dxfId="45">
      <pivotArea type="all" dataOnly="0" outline="0" fieldPosition="0"/>
    </format>
    <format dxfId="44">
      <pivotArea outline="0" collapsedLevelsAreSubtotals="1" fieldPosition="0"/>
    </format>
    <format dxfId="43">
      <pivotArea field="0" type="button" dataOnly="0" labelOnly="1" outline="0" axis="axisRow" fieldPosition="0"/>
    </format>
    <format dxfId="42">
      <pivotArea dataOnly="0" labelOnly="1" outline="0" fieldPosition="0">
        <references count="1">
          <reference field="0" count="0"/>
        </references>
      </pivotArea>
    </format>
    <format dxfId="41">
      <pivotArea dataOnly="0" labelOnly="1" grandRow="1" outline="0"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st of goods sold"/>
    <pivotHierarchy dragToData="1" caption=" Total Revenue"/>
    <pivotHierarchy dragToData="1" caption=" Total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20AD8B-5087-4FA5-8684-444D7833E7BC}" name="PivotTable2" cacheId="27" applyNumberFormats="0" applyBorderFormats="0" applyFontFormats="0" applyPatternFormats="0" applyAlignmentFormats="0" applyWidthHeightFormats="1" dataCaption="Values" tag="ee0ad703-7caf-4d14-a38b-316330d728dc" updatedVersion="8" minRefreshableVersion="3" useAutoFormatting="1" subtotalHiddenItems="1" rowGrandTotals="0" colGrandTotals="0" itemPrintTitles="1" createdVersion="8" indent="0" compact="0" compactData="0" multipleFieldFilters="0">
  <location ref="A1:G5"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name=" Total Cost of goods sold" fld="3" baseField="0" baseItem="1" numFmtId="166"/>
    <dataField name=" Total Revenue" fld="0" baseField="0" baseItem="0" numFmtId="166"/>
    <dataField name=" Total Profit" fld="1" baseField="0" baseItem="0" numFmtId="166"/>
    <dataField fld="4" subtotal="count" baseField="0" baseItem="0"/>
    <dataField fld="2" subtotal="count" baseField="0" baseItem="0" numFmtId="165"/>
    <dataField name=" Total OrderQuantity" fld="5" baseField="0" baseItem="8" numFmtId="165"/>
  </dataFields>
  <formats count="8">
    <format dxfId="53">
      <pivotArea outline="0" collapsedLevelsAreSubtotals="1" fieldPosition="0">
        <references count="1">
          <reference field="4294967294" count="1" selected="0">
            <x v="1"/>
          </reference>
        </references>
      </pivotArea>
    </format>
    <format dxfId="52">
      <pivotArea outline="0" collapsedLevelsAreSubtotals="1" fieldPosition="0">
        <references count="1">
          <reference field="4294967294" count="1" selected="0">
            <x v="2"/>
          </reference>
        </references>
      </pivotArea>
    </format>
    <format dxfId="51">
      <pivotArea outline="0" fieldPosition="0">
        <references count="1">
          <reference field="4294967294" count="1" selected="0">
            <x v="0"/>
          </reference>
        </references>
      </pivotArea>
    </format>
    <format dxfId="50">
      <pivotArea outline="0" fieldPosition="0">
        <references count="1">
          <reference field="4294967294" count="1" selected="0">
            <x v="5"/>
          </reference>
        </references>
      </pivotArea>
    </format>
    <format dxfId="49">
      <pivotArea outline="0" fieldPosition="0">
        <references count="1">
          <reference field="4294967294" count="1" selected="0">
            <x v="4"/>
          </reference>
        </references>
      </pivotArea>
    </format>
    <format dxfId="48">
      <pivotArea type="all" dataOnly="0" outline="0" fieldPosition="0"/>
    </format>
    <format dxfId="47">
      <pivotArea outline="0" collapsedLevelsAreSubtotals="1" fieldPosition="0"/>
    </format>
    <format dxfId="46">
      <pivotArea dataOnly="0" labelOnly="1" outline="0" fieldPosition="0">
        <references count="1">
          <reference field="4294967294" count="6">
            <x v="0"/>
            <x v="1"/>
            <x v="2"/>
            <x v="3"/>
            <x v="4"/>
            <x v="5"/>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40DF3E-1679-4F6F-B348-0F69DD997257}" name="PivotTable2" cacheId="23" applyNumberFormats="0" applyBorderFormats="0" applyFontFormats="0" applyPatternFormats="0" applyAlignmentFormats="0" applyWidthHeightFormats="1" dataCaption="Values" tag="92e1c961-6135-439b-afd0-51445e622842" updatedVersion="8" minRefreshableVersion="3" useAutoFormatting="1" subtotalHiddenItems="1" rowGrandTotals="0" colGrandTotals="0" itemPrintTitles="1" createdVersion="8" indent="0" compact="0" compactData="0" multipleFieldFilters="0" chartFormat="10">
  <location ref="A17:B24"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6"/>
  </dataFields>
  <formats count="4">
    <format dxfId="26">
      <pivotArea outline="0" collapsedLevelsAreSubtotals="1" fieldPosition="0">
        <references count="1">
          <reference field="4294967294" count="1" selected="0">
            <x v="0"/>
          </reference>
        </references>
      </pivotArea>
    </format>
    <format dxfId="25">
      <pivotArea type="all" dataOnly="0" outline="0" fieldPosition="0"/>
    </format>
    <format dxfId="24">
      <pivotArea outline="0" collapsedLevelsAreSubtotals="1" fieldPosition="0"/>
    </format>
    <format dxfId="23">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E6F2629-5B8F-4712-8042-9EFEED233C74}" name="PivotTable1" cacheId="22" applyNumberFormats="0" applyBorderFormats="0" applyFontFormats="0" applyPatternFormats="0" applyAlignmentFormats="0" applyWidthHeightFormats="1" dataCaption="Values" tag="35d1198e-0a7d-46f2-a849-a459124f61a2" updatedVersion="8" minRefreshableVersion="3" useAutoFormatting="1" subtotalHiddenItems="1" rowGrandTotals="0" colGrandTotals="0" itemPrintTitles="1" createdVersion="8" indent="0" compact="0" compactData="0" multipleFieldFilters="0" chartFormat="17">
  <location ref="A1:B13"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66"/>
  </dataFields>
  <formats count="4">
    <format dxfId="30">
      <pivotArea outline="0" collapsedLevelsAreSubtotals="1" fieldPosition="0">
        <references count="1">
          <reference field="4294967294" count="1" selected="0">
            <x v="0"/>
          </reference>
        </references>
      </pivotArea>
    </format>
    <format dxfId="29">
      <pivotArea type="all" dataOnly="0" outline="0" fieldPosition="0"/>
    </format>
    <format dxfId="28">
      <pivotArea outline="0" collapsedLevelsAreSubtotals="1" fieldPosition="0"/>
    </format>
    <format dxfId="27">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9DC8E37-1D69-49C4-9F6A-FAF0BF29A640}" name="PivotTable4" cacheId="21" applyNumberFormats="0" applyBorderFormats="0" applyFontFormats="0" applyPatternFormats="0" applyAlignmentFormats="0" applyWidthHeightFormats="1" dataCaption="Values" missingCaption="0" tag="4560a6c8-58a2-4fd1-b4eb-9121eafd04a6" updatedVersion="8" minRefreshableVersion="3" useAutoFormatting="1" subtotalHiddenItems="1" rowGrandTotals="0" colGrandTotals="0" itemPrintTitles="1" createdVersion="8" indent="0" showEmptyRow="1" showEmptyCol="1" compact="0" compactData="0" multipleFieldFilters="0" chartFormat="26">
  <location ref="A35:C39"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Total Profit" fld="0" baseField="0" baseItem="0" numFmtId="166"/>
    <dataField name="Sum of Total Profit" fld="3" showDataAs="percentOfTotal" baseField="0" baseItem="0" numFmtId="9">
      <extLst>
        <ext xmlns:x14="http://schemas.microsoft.com/office/spreadsheetml/2009/9/main" uri="{E15A36E0-9728-4e99-A89B-3F7291B0FE68}">
          <x14:dataField sourceField="0" uniqueName="[__Xl2].[Measures].[Sum of Total Profit]"/>
        </ext>
      </extLst>
    </dataField>
  </dataFields>
  <formats count="6">
    <format dxfId="36">
      <pivotArea outline="0" collapsedLevelsAreSubtotals="1" fieldPosition="0">
        <references count="1">
          <reference field="4294967294" count="1" selected="0">
            <x v="0"/>
          </reference>
        </references>
      </pivotArea>
    </format>
    <format dxfId="35">
      <pivotArea type="all" dataOnly="0" outline="0" fieldPosition="0"/>
    </format>
    <format dxfId="34">
      <pivotArea outline="0" collapsedLevelsAreSubtotals="1" fieldPosition="0"/>
    </format>
    <format dxfId="33">
      <pivotArea dataOnly="0" labelOnly="1" outline="0" fieldPosition="0">
        <references count="1">
          <reference field="4294967294" count="1">
            <x v="0"/>
          </reference>
        </references>
      </pivotArea>
    </format>
    <format dxfId="32">
      <pivotArea outline="0" fieldPosition="0">
        <references count="1">
          <reference field="4294967294" count="1">
            <x v="1"/>
          </reference>
        </references>
      </pivotArea>
    </format>
    <format dxfId="31">
      <pivotArea outline="0" fieldPosition="0">
        <references count="1">
          <reference field="4294967294" count="1" selected="0">
            <x v="1"/>
          </reference>
        </references>
      </pivotArea>
    </format>
  </formats>
  <chartFormats count="4">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5" format="10"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3657530-AE21-434D-9211-AF3A9207B8A2}" name="PivotTable3" cacheId="24" applyNumberFormats="0" applyBorderFormats="0" applyFontFormats="0" applyPatternFormats="0" applyAlignmentFormats="0" applyWidthHeightFormats="1" dataCaption="Values" tag="f94fbb29-eb37-474f-b2cb-5b4430d54734" updatedVersion="8" minRefreshableVersion="3" useAutoFormatting="1" subtotalHiddenItems="1" rowGrandTotals="0" colGrandTotals="0" itemPrintTitles="1" createdVersion="8" indent="0" showEmptyRow="1" showEmptyCol="1" compact="0" compactData="0" multipleFieldFilters="0" chartFormat="28">
  <location ref="A29:B31"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 Total Profit" fld="0" baseField="0" baseItem="0" numFmtId="166"/>
  </dataFields>
  <formats count="4">
    <format dxfId="40">
      <pivotArea outline="0" collapsedLevelsAreSubtotals="1" fieldPosition="0">
        <references count="1">
          <reference field="4294967294" count="1" selected="0">
            <x v="0"/>
          </reference>
        </references>
      </pivotArea>
    </format>
    <format dxfId="39">
      <pivotArea type="all" dataOnly="0" outline="0" fieldPosition="0"/>
    </format>
    <format dxfId="38">
      <pivotArea outline="0" collapsedLevelsAreSubtotals="1" fieldPosition="0"/>
    </format>
    <format dxfId="37">
      <pivotArea dataOnly="0" labelOnly="1" outline="0" fieldPosition="0">
        <references count="1">
          <reference field="4294967294" count="1">
            <x v="0"/>
          </reference>
        </references>
      </pivotArea>
    </format>
  </formats>
  <chartFormats count="8">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3" format="5">
      <pivotArea type="data" outline="0" fieldPosition="0">
        <references count="2">
          <reference field="4294967294" count="1" selected="0">
            <x v="0"/>
          </reference>
          <reference field="1" count="1" selected="0">
            <x v="0"/>
          </reference>
        </references>
      </pivotArea>
    </chartFormat>
    <chartFormat chart="23" format="6">
      <pivotArea type="data" outline="0" fieldPosition="0">
        <references count="2">
          <reference field="4294967294" count="1" selected="0">
            <x v="0"/>
          </reference>
          <reference field="1" count="1" selected="0">
            <x v="1"/>
          </reference>
        </references>
      </pivotArea>
    </chartFormat>
    <chartFormat chart="25" format="10" series="1">
      <pivotArea type="data" outline="0" fieldPosition="0">
        <references count="1">
          <reference field="4294967294" count="1" selected="0">
            <x v="0"/>
          </reference>
        </references>
      </pivotArea>
    </chartFormat>
    <chartFormat chart="25" format="11">
      <pivotArea type="data" outline="0" fieldPosition="0">
        <references count="2">
          <reference field="4294967294" count="1" selected="0">
            <x v="0"/>
          </reference>
          <reference field="1" count="1" selected="0">
            <x v="0"/>
          </reference>
        </references>
      </pivotArea>
    </chartFormat>
    <chartFormat chart="25" format="12">
      <pivotArea type="data" outline="0" fieldPosition="0">
        <references count="2">
          <reference field="4294967294" count="1" selected="0">
            <x v="0"/>
          </reference>
          <reference field="1" count="1" selected="0">
            <x v="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886BE97-257E-4CDA-82D1-EA8BDE357EAA}" name="PivotTable11" cacheId="29" applyNumberFormats="0" applyBorderFormats="0" applyFontFormats="0" applyPatternFormats="0" applyAlignmentFormats="0" applyWidthHeightFormats="1" dataCaption="Values" missingCaption="0" tag="03e0ae47-ee9b-413e-b4a7-e32d040aaa20" updatedVersion="8" minRefreshableVersion="3" useAutoFormatting="1" subtotalHiddenItems="1" rowGrandTotals="0" colGrandTotals="0" itemPrintTitles="1" createdVersion="8" indent="0" showEmptyRow="1" showEmptyCol="1" compact="0" compactData="0" multipleFieldFilters="0" chartFormat="17">
  <location ref="L1:O2" firstHeaderRow="0" firstDataRow="1" firstDataCol="0"/>
  <pivotFields count="5">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formats count="2">
    <format dxfId="14">
      <pivotArea type="all" dataOnly="0" outline="0" fieldPosition="0"/>
    </format>
    <format dxfId="13">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013A61A-7983-4C6A-975F-58E800F3BFDD}" name="PivotTable5" cacheId="28" applyNumberFormats="0" applyBorderFormats="0" applyFontFormats="0" applyPatternFormats="0" applyAlignmentFormats="0" applyWidthHeightFormats="1" dataCaption="Values" missingCaption="0" tag="09bc2af8-f764-4ce7-8324-b0b650967316" updatedVersion="8" minRefreshableVersion="3" useAutoFormatting="1" subtotalHiddenItems="1" rowGrandTotals="0" colGrandTotals="0" itemPrintTitles="1" createdVersion="8" indent="0" showEmptyRow="1" showEmptyCol="1" compact="0" compactData="0" multipleFieldFilters="0" chartFormat="17">
  <location ref="A1:B505"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 Total Profit" fld="0" baseField="0" baseItem="0" numFmtId="166"/>
  </dataFields>
  <formats count="4">
    <format dxfId="18">
      <pivotArea outline="0" collapsedLevelsAreSubtotals="1" fieldPosition="0">
        <references count="1">
          <reference field="4294967294" count="1" selected="0">
            <x v="0"/>
          </reference>
        </references>
      </pivotArea>
    </format>
    <format dxfId="17">
      <pivotArea type="all" dataOnly="0" outline="0" fieldPosition="0"/>
    </format>
    <format dxfId="16">
      <pivotArea outline="0" collapsedLevelsAreSubtotals="1" fieldPosition="0"/>
    </format>
    <format dxfId="15">
      <pivotArea dataOnly="0" labelOnly="1" outline="0" fieldPosition="0">
        <references count="1">
          <reference field="4294967294" count="1">
            <x v="0"/>
          </reference>
        </references>
      </pivotArea>
    </format>
  </formats>
  <chartFormats count="3">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6495468-A934-40AC-A254-853A067C267F}" name="PivotTable1" cacheId="30" applyNumberFormats="0" applyBorderFormats="0" applyFontFormats="0" applyPatternFormats="0" applyAlignmentFormats="0" applyWidthHeightFormats="1" dataCaption="Values" missingCaption="0" tag="4717dec2-a2b6-4822-8340-5fb89b0f24dc" updatedVersion="8" minRefreshableVersion="3" useAutoFormatting="1" subtotalHiddenItems="1" rowGrandTotals="0" colGrandTotals="0" itemPrintTitles="1" createdVersion="8" indent="0" showEmptyRow="1" showEmptyCol="1" compact="0" compactData="0" multipleFieldFilters="0" chartFormat="17">
  <location ref="L9:M11"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2">
    <i>
      <x v="1"/>
    </i>
    <i>
      <x/>
    </i>
  </rowItems>
  <colItems count="1">
    <i/>
  </colItems>
  <dataFields count="1">
    <dataField name=" Total Profit" fld="0" baseField="0" baseItem="0" numFmtId="166"/>
  </dataFields>
  <formats count="4">
    <format dxfId="22">
      <pivotArea outline="0" collapsedLevelsAreSubtotals="1" fieldPosition="0">
        <references count="1">
          <reference field="4294967294" count="1" selected="0">
            <x v="0"/>
          </reference>
        </references>
      </pivotArea>
    </format>
    <format dxfId="21">
      <pivotArea type="all" dataOnly="0" outline="0" fieldPosition="0"/>
    </format>
    <format dxfId="20">
      <pivotArea outline="0" collapsedLevelsAreSubtotals="1" fieldPosition="0"/>
    </format>
    <format dxfId="19">
      <pivotArea dataOnly="0" labelOnly="1" outline="0" fieldPosition="0">
        <references count="1">
          <reference field="4294967294" count="1">
            <x v="0"/>
          </reference>
        </references>
      </pivotArea>
    </format>
  </formats>
  <chartFormats count="3">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45E2D20-2DBC-42E6-9F20-C33600141B0C}" name="PivotTable4" cacheId="33" applyNumberFormats="0" applyBorderFormats="0" applyFontFormats="0" applyPatternFormats="0" applyAlignmentFormats="0" applyWidthHeightFormats="1" dataCaption="Values" missingCaption="0" tag="5b1182c0-05b4-4f26-920f-25afe19d31f4" updatedVersion="8" minRefreshableVersion="3" useAutoFormatting="1" subtotalHiddenItems="1" rowGrandTotals="0" colGrandTotals="0" itemPrintTitles="1" createdVersion="8" indent="0" showEmptyRow="1" showEmptyCol="1" compact="0" compactData="0" multipleFieldFilters="0" chartFormat="17">
  <location ref="E1:F6" firstHeaderRow="1" firstDataRow="1" firstDataCol="1"/>
  <pivotFields count="3">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x v="4"/>
    </i>
  </rowItems>
  <colItems count="1">
    <i/>
  </colItems>
  <dataFields count="1">
    <dataField name="Total Profit" fld="1" baseField="0" baseItem="0" numFmtId="166"/>
  </dataFields>
  <formats count="3">
    <format dxfId="5">
      <pivotArea type="all" dataOnly="0" outline="0" fieldPosition="0"/>
    </format>
    <format dxfId="4">
      <pivotArea outline="0" collapsedLevelsAreSubtotals="1" fieldPosition="0"/>
    </format>
    <format dxfId="3">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003CBB4-CF28-48F9-9FC8-43164500C27E}" name="PivotTable3" cacheId="32" applyNumberFormats="0" applyBorderFormats="0" applyFontFormats="0" applyPatternFormats="0" applyAlignmentFormats="0" applyWidthHeightFormats="1" dataCaption="Values" missingCaption="0" tag="5fcc7eab-c77d-4078-8b4f-582e6b729466" updatedVersion="8" minRefreshableVersion="3" useAutoFormatting="1" subtotalHiddenItems="1" rowGrandTotals="0" colGrandTotals="0" itemPrintTitles="1" createdVersion="8" indent="0" showEmptyRow="1" showEmptyCol="1" compact="0" compactData="0" multipleFieldFilters="0" chartFormat="17">
  <location ref="A8:B1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Total Profit" fld="0" baseField="1" baseItem="0"/>
  </dataFields>
  <formats count="4">
    <format dxfId="9">
      <pivotArea type="all" dataOnly="0" outline="0" fieldPosition="0"/>
    </format>
    <format dxfId="8">
      <pivotArea outline="0" collapsedLevelsAreSubtotals="1" fieldPosition="0"/>
    </format>
    <format dxfId="7">
      <pivotArea outline="0" fieldPosition="0">
        <references count="1">
          <reference field="1" count="1" selected="0">
            <x v="1"/>
          </reference>
        </references>
      </pivotArea>
    </format>
    <format dxfId="6">
      <pivotArea outline="0" fieldPosition="0">
        <references count="1">
          <reference field="1" count="1" selected="0">
            <x v="0"/>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8133F14-CB83-4314-A914-7930F40F3519}" name="PivotTable2" cacheId="31" applyNumberFormats="0" applyBorderFormats="0" applyFontFormats="0" applyPatternFormats="0" applyAlignmentFormats="0" applyWidthHeightFormats="1" dataCaption="Values" missingCaption="0" tag="9b51f4d7-53c6-41db-89bb-b8d865f6e671" updatedVersion="8" minRefreshableVersion="3" useAutoFormatting="1" subtotalHiddenItems="1" rowGrandTotals="0" colGrandTotals="0" itemPrintTitles="1" createdVersion="8" indent="0" showEmptyRow="1" showEmptyCol="1" compact="0" compactData="0" multipleFieldFilters="0" chartFormat="17">
  <location ref="A1:B2"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3"/>
    <dataField fld="1" subtotal="count" baseField="0" baseItem="0"/>
  </dataFields>
  <formats count="3">
    <format dxfId="12">
      <pivotArea type="all" dataOnly="0" outline="0" fieldPosition="0"/>
    </format>
    <format dxfId="11">
      <pivotArea outline="0" collapsedLevelsAreSubtotals="1" fieldPosition="0"/>
    </format>
    <format dxfId="10">
      <pivotArea outline="0" fieldPosition="0">
        <references count="1">
          <reference field="4294967294" count="1" selected="0">
            <x v="0"/>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BD7B01B-8D5F-4CB3-996C-E0D37591325F}" name="PivotTable6" cacheId="20" applyNumberFormats="0" applyBorderFormats="0" applyFontFormats="0" applyPatternFormats="0" applyAlignmentFormats="0" applyWidthHeightFormats="1" dataCaption="Values" missingCaption="0" tag="e10002a1-9d35-4e3c-bb33-4a4383057f04" updatedVersion="8" minRefreshableVersion="3" useAutoFormatting="1" subtotalHiddenItems="1" rowGrandTotals="0" colGrandTotals="0" itemPrintTitles="1" createdVersion="8" indent="0" showEmptyRow="1" showEmptyCol="1" compact="0" compactData="0" multipleFieldFilters="0" chartFormat="17">
  <location ref="A1:B7"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6">
        <item x="0"/>
        <item x="1"/>
        <item x="2"/>
        <item x="3"/>
        <item x="4"/>
        <item x="5"/>
      </items>
    </pivotField>
  </pivotFields>
  <rowFields count="1">
    <field x="2"/>
  </rowFields>
  <rowItems count="6">
    <i>
      <x/>
    </i>
    <i>
      <x v="1"/>
    </i>
    <i>
      <x v="2"/>
    </i>
    <i>
      <x v="3"/>
    </i>
    <i>
      <x v="4"/>
    </i>
    <i>
      <x v="5"/>
    </i>
  </rowItems>
  <colItems count="1">
    <i/>
  </colItems>
  <dataFields count="1">
    <dataField name="Total Profit" fld="0" baseField="0" baseItem="0" numFmtId="166"/>
  </dataFields>
  <formats count="3">
    <format dxfId="2">
      <pivotArea type="all" dataOnly="0" outline="0" fieldPosition="0"/>
    </format>
    <format dxfId="1">
      <pivotArea outline="0" collapsedLevelsAreSubtotals="1" fieldPosition="0"/>
    </format>
    <format dxfId="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FB8BADF-D94F-4C6B-966E-691B7A24120F}" sourceName="[DimDate].[Year]">
  <pivotTables>
    <pivotTable tabId="1" name="PivotTable4"/>
    <pivotTable tabId="19" name="PivotTable1"/>
    <pivotTable tabId="14" name="PivotTable1"/>
    <pivotTable tabId="14" name="PivotTable2"/>
    <pivotTable tabId="14" name="PivotTable3"/>
    <pivotTable tabId="14" name="PivotTable4"/>
    <pivotTable tabId="15" name="PivotTable5"/>
    <pivotTable tabId="15" name="PivotTable11"/>
    <pivotTable tabId="15" name="PivotTable1"/>
    <pivotTable tabId="17" name="PivotTable2"/>
    <pivotTable tabId="17" name="PivotTable3"/>
    <pivotTable tabId="17" name="PivotTable4"/>
    <pivotTable tabId="23" name="PivotTable6"/>
  </pivotTables>
  <data>
    <olap pivotCacheId="724072914">
      <levels count="2">
        <level uniqueName="[DimDate].[Year].[(All)]" sourceCaption="(All)" count="0"/>
        <level uniqueName="[DimDate].[Year].[Year]" sourceCaption="Year" count="4">
          <ranges>
            <range startItem="0">
              <i n="[DimDate].[Year].&amp;[2015]" c="2015"/>
              <i n="[DimDate].[Year].&amp;[2016]" c="2016"/>
              <i n="[DimDate].[Year].&amp;[2017]" c="2017"/>
              <i n="[DimDate].[Year].&amp;[2018]" c="201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F55307D9-5F21-4FBA-81C8-B1B0154C8219}" sourceName="[DimDate].[Month name]">
  <pivotTables>
    <pivotTable tabId="19" name="PivotTable2"/>
  </pivotTables>
  <data>
    <olap pivotCacheId="724072914">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0D3A685-C77E-453F-B6A7-649B8B14C1C6}" sourceName="[DimGeography].[Country]">
  <pivotTables>
    <pivotTable tabId="14" name="PivotTable4"/>
    <pivotTable tabId="14" name="PivotTable1"/>
    <pivotTable tabId="14" name="PivotTable2"/>
    <pivotTable tabId="14" name="PivotTable3"/>
    <pivotTable tabId="1" name="PivotTable3"/>
    <pivotTable tabId="1" name="PivotTable4"/>
    <pivotTable tabId="19" name="PivotTable2"/>
    <pivotTable tabId="15" name="PivotTable5"/>
    <pivotTable tabId="15" name="PivotTable11"/>
    <pivotTable tabId="15" name="PivotTable1"/>
    <pivotTable tabId="17" name="PivotTable2"/>
    <pivotTable tabId="17" name="PivotTable3"/>
    <pivotTable tabId="17" name="PivotTable4"/>
  </pivotTables>
  <data>
    <olap pivotCacheId="724072914">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5E28D06-6A6F-4CE3-9F2C-8B3C6989BF74}" cache="Slicer_Year" caption="Year" columnCount="4" showCaption="0" level="1" style="SlicerStyleLight1 2" rowHeight="257175"/>
  <slicer name="Month name" xr10:uid="{D4FE720B-B805-4F58-8E6E-4BFC7A34AD7B}" cache="Slicer_Month_name" caption="Month name" columnCount="3" showCaption="0" level="1" style="SlicerStyleLight1 2" rowHeight="457200"/>
  <slicer name="Country" xr10:uid="{501A3BD1-CE46-40C5-894B-F4C7403D30C9}" cache="Slicer_Country" caption="Country" columnCount="2" showCaption="0" level="1" style="SlicerStyleLight1 2"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B6077A1C-8E26-47C6-AF32-8C03CE4D64B8}" cache="Slicer_Year" caption="Year" columnCount="2" showCaption="0" level="1" style="SlicerStyleLight1 2" rowHeight="274320"/>
  <slicer name="Month name 1" xr10:uid="{103678A0-5AB4-41EF-B235-6A310DEF746D}" cache="Slicer_Month_name" caption="Month name" columnCount="3" showCaption="0" level="1" style="SlicerStyleLight1 2" rowHeight="457200"/>
  <slicer name="Country 1" xr10:uid="{38656432-2FB4-4F99-AEED-D1E02FF748FA}" cache="Slicer_Country" caption="Country" showCaption="0" level="1" style="SlicerStyleLight1 2"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19/04/relationships/namedSheetView" Target="../namedSheetViews/namedSheetView1.xml"/><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71EE3-93CF-8942-830B-4CD788DA7327}">
  <sheetPr codeName="Sheet1">
    <tabColor theme="8" tint="0.79998168889431442"/>
    <pageSetUpPr autoPageBreaks="0"/>
  </sheetPr>
  <dimension ref="A1"/>
  <sheetViews>
    <sheetView showGridLines="0" showRowColHeaders="0" tabSelected="1" zoomScale="93" zoomScaleNormal="93" zoomScaleSheetLayoutView="106" workbookViewId="0">
      <selection activeCell="AT39" sqref="AT39"/>
    </sheetView>
  </sheetViews>
  <sheetFormatPr baseColWidth="10" defaultColWidth="11" defaultRowHeight="16" x14ac:dyDescent="0.2"/>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11</xdr:col>
                    <xdr:colOff>482600</xdr:colOff>
                    <xdr:row>4</xdr:row>
                    <xdr:rowOff>101600</xdr:rowOff>
                  </from>
                  <to>
                    <xdr:col>12</xdr:col>
                    <xdr:colOff>723900</xdr:colOff>
                    <xdr:row>5</xdr:row>
                    <xdr:rowOff>114300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12</xdr:col>
                    <xdr:colOff>520700</xdr:colOff>
                    <xdr:row>4</xdr:row>
                    <xdr:rowOff>101600</xdr:rowOff>
                  </from>
                  <to>
                    <xdr:col>13</xdr:col>
                    <xdr:colOff>749300</xdr:colOff>
                    <xdr:row>5</xdr:row>
                    <xdr:rowOff>114300</xdr:rowOff>
                  </to>
                </anchor>
              </controlPr>
            </control>
          </mc:Choice>
        </mc:AlternateContent>
        <mc:AlternateContent xmlns:mc="http://schemas.openxmlformats.org/markup-compatibility/2006">
          <mc:Choice Requires="x14">
            <control shapeId="1029" r:id="rId6" name="Option Button 5">
              <controlPr defaultSize="0" autoFill="0" autoLine="0" autoPict="0">
                <anchor moveWithCells="1">
                  <from>
                    <xdr:col>13</xdr:col>
                    <xdr:colOff>546100</xdr:colOff>
                    <xdr:row>4</xdr:row>
                    <xdr:rowOff>101600</xdr:rowOff>
                  </from>
                  <to>
                    <xdr:col>14</xdr:col>
                    <xdr:colOff>787400</xdr:colOff>
                    <xdr:row>5</xdr:row>
                    <xdr:rowOff>114300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091D9-ADFA-445E-9557-0837D8EDE841}">
  <sheetPr codeName="Sheet2">
    <tabColor theme="8" tint="0.79998168889431442"/>
    <pageSetUpPr autoPageBreaks="0"/>
  </sheetPr>
  <dimension ref="A28"/>
  <sheetViews>
    <sheetView showGridLines="0" showRowColHeaders="0" topLeftCell="A2" zoomScaleNormal="100" workbookViewId="0">
      <selection activeCell="L3" sqref="L3"/>
    </sheetView>
  </sheetViews>
  <sheetFormatPr baseColWidth="10" defaultColWidth="11" defaultRowHeight="16" x14ac:dyDescent="0.2"/>
  <sheetData>
    <row r="28" spans="1:1" x14ac:dyDescent="0.2">
      <c r="A28" t="s">
        <v>196</v>
      </c>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940FF-B491-FE4A-811F-8B950D659DAE}">
  <sheetPr codeName="Sheet3"/>
  <dimension ref="A1:N26"/>
  <sheetViews>
    <sheetView workbookViewId="0">
      <selection activeCell="B8" sqref="B8"/>
    </sheetView>
  </sheetViews>
  <sheetFormatPr baseColWidth="10" defaultColWidth="11" defaultRowHeight="16" x14ac:dyDescent="0.2"/>
  <cols>
    <col min="1" max="1" width="11.1640625" bestFit="1" customWidth="1"/>
    <col min="2" max="2" width="22.1640625" bestFit="1" customWidth="1"/>
    <col min="3" max="3" width="13.6640625" bestFit="1" customWidth="1"/>
    <col min="4" max="4" width="11.1640625" bestFit="1" customWidth="1"/>
    <col min="5" max="5" width="14.5" bestFit="1" customWidth="1"/>
    <col min="6" max="6" width="11.83203125" bestFit="1" customWidth="1"/>
    <col min="7" max="7" width="17.83203125" bestFit="1" customWidth="1"/>
    <col min="8" max="8" width="20" bestFit="1" customWidth="1"/>
    <col min="9" max="9" width="19.1640625" bestFit="1" customWidth="1"/>
    <col min="10" max="10" width="11.1640625" bestFit="1" customWidth="1"/>
    <col min="13" max="13" width="15.6640625" customWidth="1"/>
  </cols>
  <sheetData>
    <row r="1" spans="1:14" x14ac:dyDescent="0.2">
      <c r="A1" s="7" t="s">
        <v>1</v>
      </c>
      <c r="B1" s="7" t="s">
        <v>8</v>
      </c>
      <c r="C1" s="7" t="s">
        <v>2</v>
      </c>
      <c r="D1" s="7" t="s">
        <v>3</v>
      </c>
      <c r="E1" s="7" t="s">
        <v>4</v>
      </c>
      <c r="F1" s="7" t="s">
        <v>0</v>
      </c>
      <c r="G1" s="7" t="s">
        <v>9</v>
      </c>
      <c r="H1" s="7" t="s">
        <v>10</v>
      </c>
      <c r="I1" s="7" t="s">
        <v>11</v>
      </c>
      <c r="M1" s="6" t="s">
        <v>5</v>
      </c>
      <c r="N1" s="5">
        <v>3</v>
      </c>
    </row>
    <row r="2" spans="1:14" x14ac:dyDescent="0.2">
      <c r="A2" s="8">
        <v>606</v>
      </c>
      <c r="B2" s="9">
        <v>180802367.55209643</v>
      </c>
      <c r="C2" s="9">
        <v>307092945.19809228</v>
      </c>
      <c r="D2" s="9">
        <v>126290577.64600253</v>
      </c>
      <c r="E2" s="10">
        <v>0.41124545392776113</v>
      </c>
      <c r="F2" s="11">
        <v>60398</v>
      </c>
      <c r="G2" s="8">
        <v>158</v>
      </c>
      <c r="H2" s="8">
        <v>448</v>
      </c>
      <c r="I2" s="11">
        <v>631920</v>
      </c>
    </row>
    <row r="3" spans="1:14" x14ac:dyDescent="0.2">
      <c r="E3" s="4"/>
      <c r="F3" s="4"/>
      <c r="G3" s="3"/>
      <c r="H3" s="1"/>
      <c r="I3" s="2"/>
    </row>
    <row r="6" spans="1:14" x14ac:dyDescent="0.2">
      <c r="A6" s="12" t="s">
        <v>6</v>
      </c>
      <c r="B6" s="7" t="s">
        <v>2</v>
      </c>
      <c r="C6" s="7" t="s">
        <v>3</v>
      </c>
      <c r="D6" s="7" t="s">
        <v>0</v>
      </c>
      <c r="E6" s="7" t="s">
        <v>573</v>
      </c>
    </row>
    <row r="7" spans="1:14" x14ac:dyDescent="0.2">
      <c r="A7" s="7">
        <v>2015</v>
      </c>
      <c r="B7" s="9">
        <v>33370192.171199951</v>
      </c>
      <c r="C7" s="9">
        <v>13403626.559800046</v>
      </c>
      <c r="D7" s="11">
        <v>1013</v>
      </c>
      <c r="E7" s="7">
        <v>3578.27</v>
      </c>
    </row>
    <row r="8" spans="1:14" x14ac:dyDescent="0.2">
      <c r="A8" s="7">
        <v>2016</v>
      </c>
      <c r="B8" s="9">
        <v>69484523.200600028</v>
      </c>
      <c r="C8" s="9">
        <v>28177776.426300045</v>
      </c>
      <c r="D8" s="11">
        <v>2677</v>
      </c>
      <c r="E8" s="7">
        <v>3578.27</v>
      </c>
    </row>
    <row r="9" spans="1:14" x14ac:dyDescent="0.2">
      <c r="A9" s="7">
        <v>2017</v>
      </c>
      <c r="B9" s="9">
        <v>102379613.11629625</v>
      </c>
      <c r="C9" s="9">
        <v>42547110.664200209</v>
      </c>
      <c r="D9" s="11">
        <v>24443</v>
      </c>
      <c r="E9" s="7">
        <v>69.989999999999995</v>
      </c>
    </row>
    <row r="10" spans="1:14" x14ac:dyDescent="0.2">
      <c r="A10" s="7">
        <v>2018</v>
      </c>
      <c r="B10" s="9">
        <v>101858616.7099956</v>
      </c>
      <c r="C10" s="9">
        <v>42162063.995700367</v>
      </c>
      <c r="D10" s="11">
        <v>32265</v>
      </c>
      <c r="E10" s="7">
        <v>53.99</v>
      </c>
    </row>
    <row r="15" spans="1:14" x14ac:dyDescent="0.2">
      <c r="A15" s="7" t="str">
        <f>A6</f>
        <v>Year</v>
      </c>
      <c r="B15" s="7" t="str" cm="1">
        <f t="array" ref="B15">_xlfn.IFS($N$1=1,B6,$N$1=2,C6,$N$1=3,D6)</f>
        <v>#Transaction</v>
      </c>
      <c r="C15" s="7" t="str">
        <f>"Average "&amp;B15</f>
        <v>Average #Transaction</v>
      </c>
      <c r="D15" s="7" t="s">
        <v>7</v>
      </c>
    </row>
    <row r="16" spans="1:14" x14ac:dyDescent="0.2">
      <c r="A16" s="7">
        <f t="shared" ref="A16:A19" si="0">A7</f>
        <v>2015</v>
      </c>
      <c r="B16" s="9" cm="1">
        <f t="array" ref="B16">_xlfn.IFS($N$1=1,B7,$N$1=2,C7,$N$1=3,D7)</f>
        <v>1013</v>
      </c>
      <c r="C16" s="9">
        <f>AVERAGE($B$16:$B$19)</f>
        <v>15099.5</v>
      </c>
      <c r="D16" s="9" t="str">
        <f>IF(B16&gt;C16,B16,"")</f>
        <v/>
      </c>
    </row>
    <row r="17" spans="1:4" x14ac:dyDescent="0.2">
      <c r="A17" s="7">
        <f t="shared" si="0"/>
        <v>2016</v>
      </c>
      <c r="B17" s="9" cm="1">
        <f t="array" ref="B17">_xlfn.IFS($N$1=1,B8,$N$1=2,C8,$N$1=3,D8)</f>
        <v>2677</v>
      </c>
      <c r="C17" s="9">
        <f t="shared" ref="C17:C19" si="1">AVERAGE($B$16:$B$19)</f>
        <v>15099.5</v>
      </c>
      <c r="D17" s="9" t="str">
        <f>IF(B17&gt;C17,B17,"")</f>
        <v/>
      </c>
    </row>
    <row r="18" spans="1:4" x14ac:dyDescent="0.2">
      <c r="A18" s="7">
        <f t="shared" si="0"/>
        <v>2017</v>
      </c>
      <c r="B18" s="9" cm="1">
        <f t="array" ref="B18">_xlfn.IFS($N$1=1,B9,$N$1=2,C9,$N$1=3,D9)</f>
        <v>24443</v>
      </c>
      <c r="C18" s="9">
        <f t="shared" si="1"/>
        <v>15099.5</v>
      </c>
      <c r="D18" s="9">
        <f t="shared" ref="D18:D19" si="2">IF(B18&gt;C18,B18)</f>
        <v>24443</v>
      </c>
    </row>
    <row r="19" spans="1:4" x14ac:dyDescent="0.2">
      <c r="A19" s="7">
        <f t="shared" si="0"/>
        <v>2018</v>
      </c>
      <c r="B19" s="9" cm="1">
        <f t="array" ref="B19">_xlfn.IFS($N$1=1,B10,$N$1=2,C10,$N$1=3,D10)</f>
        <v>32265</v>
      </c>
      <c r="C19" s="9">
        <f t="shared" si="1"/>
        <v>15099.5</v>
      </c>
      <c r="D19" s="9">
        <f t="shared" si="2"/>
        <v>32265</v>
      </c>
    </row>
    <row r="23" spans="1:4" x14ac:dyDescent="0.2">
      <c r="B23" t="s">
        <v>7</v>
      </c>
      <c r="D23" t="s">
        <v>61</v>
      </c>
    </row>
    <row r="24" spans="1:4" x14ac:dyDescent="0.2">
      <c r="A24" t="s">
        <v>12</v>
      </c>
      <c r="B24" s="4">
        <f>SUM(D16:D19)</f>
        <v>56708</v>
      </c>
      <c r="D24" t="str">
        <f>" of "&amp;B15&amp;" came from the highlighted years."</f>
        <v xml:space="preserve"> of #Transaction came from the highlighted years.</v>
      </c>
    </row>
    <row r="25" spans="1:4" x14ac:dyDescent="0.2">
      <c r="A25" t="s">
        <v>13</v>
      </c>
      <c r="B25" s="13">
        <f>B24/SUM(B16:B19)</f>
        <v>0.93890526176363454</v>
      </c>
    </row>
    <row r="26" spans="1:4" x14ac:dyDescent="0.2">
      <c r="A26" t="s">
        <v>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CE01E-CCE8-4035-A5AE-F14599B9D2E7}">
  <sheetPr codeName="Sheet4"/>
  <dimension ref="A1:G47"/>
  <sheetViews>
    <sheetView workbookViewId="0">
      <selection activeCell="F8" sqref="F8"/>
    </sheetView>
  </sheetViews>
  <sheetFormatPr baseColWidth="10" defaultColWidth="11" defaultRowHeight="16" x14ac:dyDescent="0.2"/>
  <cols>
    <col min="1" max="1" width="6.6640625" bestFit="1" customWidth="1"/>
    <col min="2" max="2" width="22.1640625" bestFit="1" customWidth="1"/>
    <col min="3" max="3" width="13.6640625" bestFit="1" customWidth="1"/>
    <col min="4" max="4" width="11.1640625" bestFit="1" customWidth="1"/>
    <col min="5" max="5" width="14.5" bestFit="1" customWidth="1"/>
    <col min="6" max="6" width="11.83203125" bestFit="1" customWidth="1"/>
    <col min="7" max="8" width="19.1640625" bestFit="1" customWidth="1"/>
    <col min="9" max="9" width="6.6640625" bestFit="1" customWidth="1"/>
  </cols>
  <sheetData>
    <row r="1" spans="1:7" x14ac:dyDescent="0.2">
      <c r="A1" s="12" t="s">
        <v>6</v>
      </c>
      <c r="B1" s="7" t="s">
        <v>8</v>
      </c>
      <c r="C1" s="7" t="s">
        <v>2</v>
      </c>
      <c r="D1" s="7" t="s">
        <v>3</v>
      </c>
      <c r="E1" s="7" t="s">
        <v>4</v>
      </c>
      <c r="F1" s="7" t="s">
        <v>0</v>
      </c>
      <c r="G1" s="7" t="s">
        <v>11</v>
      </c>
    </row>
    <row r="2" spans="1:7" x14ac:dyDescent="0.2">
      <c r="A2" s="7">
        <v>2015</v>
      </c>
      <c r="B2" s="9">
        <v>19966565.611400004</v>
      </c>
      <c r="C2" s="9">
        <v>33370192.171199951</v>
      </c>
      <c r="D2" s="9">
        <v>13403626.559800046</v>
      </c>
      <c r="E2" s="10">
        <v>0.40166465002763774</v>
      </c>
      <c r="F2" s="11">
        <v>1013</v>
      </c>
      <c r="G2" s="11">
        <v>10400</v>
      </c>
    </row>
    <row r="3" spans="1:7" x14ac:dyDescent="0.2">
      <c r="A3" s="7">
        <v>2016</v>
      </c>
      <c r="B3" s="9">
        <v>41306746.77429992</v>
      </c>
      <c r="C3" s="9">
        <v>69484523.200600028</v>
      </c>
      <c r="D3" s="9">
        <v>28177776.426300045</v>
      </c>
      <c r="E3" s="10">
        <v>0.40552593769624828</v>
      </c>
      <c r="F3" s="11">
        <v>2677</v>
      </c>
      <c r="G3" s="11">
        <v>28413</v>
      </c>
    </row>
    <row r="4" spans="1:7" x14ac:dyDescent="0.2">
      <c r="A4" s="7">
        <v>2017</v>
      </c>
      <c r="B4" s="9">
        <v>59832502.452098489</v>
      </c>
      <c r="C4" s="9">
        <v>102379613.11629625</v>
      </c>
      <c r="D4" s="9">
        <v>42547110.664200209</v>
      </c>
      <c r="E4" s="10">
        <v>0.41558186604856184</v>
      </c>
      <c r="F4" s="11">
        <v>24443</v>
      </c>
      <c r="G4" s="11">
        <v>255715</v>
      </c>
    </row>
    <row r="5" spans="1:7" x14ac:dyDescent="0.2">
      <c r="A5" s="7">
        <v>2018</v>
      </c>
      <c r="B5" s="9">
        <v>59696552.714297786</v>
      </c>
      <c r="C5" s="9">
        <v>101858616.7099956</v>
      </c>
      <c r="D5" s="9">
        <v>42162063.995700367</v>
      </c>
      <c r="E5" s="10">
        <v>0.41392731766367014</v>
      </c>
      <c r="F5" s="11">
        <v>32265</v>
      </c>
      <c r="G5" s="11">
        <v>337392</v>
      </c>
    </row>
    <row r="8" spans="1:7" x14ac:dyDescent="0.2">
      <c r="A8" s="12" t="s">
        <v>6</v>
      </c>
      <c r="C8" t="s">
        <v>15</v>
      </c>
    </row>
    <row r="9" spans="1:7" x14ac:dyDescent="0.2">
      <c r="A9" s="7">
        <v>2015</v>
      </c>
      <c r="C9">
        <f>COUNTA(A9:A12)</f>
        <v>4</v>
      </c>
    </row>
    <row r="10" spans="1:7" x14ac:dyDescent="0.2">
      <c r="A10" s="7">
        <v>2016</v>
      </c>
    </row>
    <row r="11" spans="1:7" x14ac:dyDescent="0.2">
      <c r="A11" s="7">
        <v>2017</v>
      </c>
    </row>
    <row r="12" spans="1:7" x14ac:dyDescent="0.2">
      <c r="A12" s="7">
        <v>2018</v>
      </c>
    </row>
    <row r="13" spans="1:7" x14ac:dyDescent="0.2">
      <c r="C13" s="25" t="s">
        <v>16</v>
      </c>
      <c r="D13" s="25" t="s">
        <v>6</v>
      </c>
      <c r="E13" s="25" t="s">
        <v>19</v>
      </c>
      <c r="F13" s="25" t="s">
        <v>13</v>
      </c>
    </row>
    <row r="14" spans="1:7" x14ac:dyDescent="0.2">
      <c r="C14" s="7" t="s">
        <v>17</v>
      </c>
      <c r="D14" s="7">
        <f>IF(C9=1,A9,0)</f>
        <v>0</v>
      </c>
      <c r="E14" s="9">
        <f>IFERROR(VLOOKUP(D14,LookUpTable,4,0),0)</f>
        <v>0</v>
      </c>
      <c r="F14" s="14">
        <f>IFERROR(E14/SUM($E$14:$E$15),0)</f>
        <v>0</v>
      </c>
    </row>
    <row r="15" spans="1:7" x14ac:dyDescent="0.2">
      <c r="C15" s="7" t="s">
        <v>18</v>
      </c>
      <c r="D15" s="7">
        <f>A9-1</f>
        <v>2014</v>
      </c>
      <c r="E15" s="9">
        <f>IFERROR(VLOOKUP(D15,LookUpTable,4,0),0)</f>
        <v>0</v>
      </c>
      <c r="F15" s="14">
        <f>IFERROR(E15/SUM($E$14:$E$15),0)</f>
        <v>0</v>
      </c>
    </row>
    <row r="17" spans="3:6" x14ac:dyDescent="0.2">
      <c r="C17" s="25" t="s">
        <v>20</v>
      </c>
      <c r="D17" s="25"/>
      <c r="E17" s="25"/>
      <c r="F17" s="26">
        <f>F14-F15</f>
        <v>0</v>
      </c>
    </row>
    <row r="19" spans="3:6" x14ac:dyDescent="0.2">
      <c r="C19" s="15" t="s">
        <v>21</v>
      </c>
      <c r="D19" s="15" t="s">
        <v>6</v>
      </c>
      <c r="E19" s="15" t="s">
        <v>22</v>
      </c>
      <c r="F19" s="15" t="s">
        <v>13</v>
      </c>
    </row>
    <row r="20" spans="3:6" x14ac:dyDescent="0.2">
      <c r="C20" s="7" t="s">
        <v>17</v>
      </c>
      <c r="D20" s="7">
        <f>IF(C9=1,A9,0)</f>
        <v>0</v>
      </c>
      <c r="E20" s="9">
        <f>IFERROR(VLOOKUP(D20,LookUpTable,3,0),0)</f>
        <v>0</v>
      </c>
      <c r="F20" s="14">
        <f>IFERROR(E20/SUM($E$20:$E$21),0)</f>
        <v>0</v>
      </c>
    </row>
    <row r="21" spans="3:6" x14ac:dyDescent="0.2">
      <c r="C21" s="7" t="s">
        <v>18</v>
      </c>
      <c r="D21" s="7">
        <f>A9-1</f>
        <v>2014</v>
      </c>
      <c r="E21" s="9">
        <f>IFERROR(VLOOKUP(D21,LookUpTable,3,0),0)</f>
        <v>0</v>
      </c>
      <c r="F21" s="14">
        <f>IFERROR(E21/SUM($E$20:$E$21),0)</f>
        <v>0</v>
      </c>
    </row>
    <row r="23" spans="3:6" x14ac:dyDescent="0.2">
      <c r="C23" s="15" t="s">
        <v>20</v>
      </c>
      <c r="D23" s="15"/>
      <c r="E23" s="15"/>
      <c r="F23" s="16">
        <f>F20-F21</f>
        <v>0</v>
      </c>
    </row>
    <row r="25" spans="3:6" x14ac:dyDescent="0.2">
      <c r="C25" s="17" t="s">
        <v>23</v>
      </c>
      <c r="D25" s="17" t="s">
        <v>6</v>
      </c>
      <c r="E25" s="17" t="s">
        <v>24</v>
      </c>
      <c r="F25" s="17" t="s">
        <v>13</v>
      </c>
    </row>
    <row r="26" spans="3:6" x14ac:dyDescent="0.2">
      <c r="C26" s="7" t="s">
        <v>17</v>
      </c>
      <c r="D26" s="7">
        <f>IF(C9=1,A9,0)</f>
        <v>0</v>
      </c>
      <c r="E26" s="9">
        <f>IFERROR(VLOOKUP(D26,LookUpTable,2,0),0)</f>
        <v>0</v>
      </c>
      <c r="F26" s="14">
        <f>IFERROR(E26/SUM($E$26:$E$27),0)</f>
        <v>0</v>
      </c>
    </row>
    <row r="27" spans="3:6" x14ac:dyDescent="0.2">
      <c r="C27" s="7" t="s">
        <v>18</v>
      </c>
      <c r="D27" s="7">
        <f>A9-1</f>
        <v>2014</v>
      </c>
      <c r="E27" s="9">
        <f>IFERROR(VLOOKUP(D27,LookUpTable,2,0),0)</f>
        <v>0</v>
      </c>
      <c r="F27" s="14">
        <f>IFERROR(E27/SUM($E$26:$E$27),0)</f>
        <v>0</v>
      </c>
    </row>
    <row r="29" spans="3:6" x14ac:dyDescent="0.2">
      <c r="C29" s="17" t="s">
        <v>20</v>
      </c>
      <c r="D29" s="17"/>
      <c r="E29" s="17"/>
      <c r="F29" s="18">
        <f>F26-F27</f>
        <v>0</v>
      </c>
    </row>
    <row r="31" spans="3:6" x14ac:dyDescent="0.2">
      <c r="C31" s="19" t="s">
        <v>25</v>
      </c>
      <c r="D31" s="19" t="s">
        <v>6</v>
      </c>
      <c r="E31" s="19" t="s">
        <v>26</v>
      </c>
      <c r="F31" s="19" t="s">
        <v>13</v>
      </c>
    </row>
    <row r="32" spans="3:6" x14ac:dyDescent="0.2">
      <c r="C32" s="7" t="s">
        <v>17</v>
      </c>
      <c r="D32" s="7">
        <f>IF(C9=1,A9,0)</f>
        <v>0</v>
      </c>
      <c r="E32" s="9">
        <f>IFERROR(VLOOKUP(D32,LookUpTable,7,0),0)</f>
        <v>0</v>
      </c>
      <c r="F32" s="14">
        <f>IFERROR(E32/SUM($E$32:$E$33),0)</f>
        <v>0</v>
      </c>
    </row>
    <row r="33" spans="3:6" x14ac:dyDescent="0.2">
      <c r="C33" s="7" t="s">
        <v>18</v>
      </c>
      <c r="D33" s="7">
        <f>A9-1</f>
        <v>2014</v>
      </c>
      <c r="E33" s="9">
        <f>IFERROR(VLOOKUP(D33,LookUpTable,7,0),0)</f>
        <v>0</v>
      </c>
      <c r="F33" s="14">
        <f>IFERROR(E33/SUM($E$32:$E$33),0)</f>
        <v>0</v>
      </c>
    </row>
    <row r="35" spans="3:6" x14ac:dyDescent="0.2">
      <c r="C35" s="19" t="s">
        <v>20</v>
      </c>
      <c r="D35" s="19"/>
      <c r="E35" s="19"/>
      <c r="F35" s="20">
        <f>F32-F33</f>
        <v>0</v>
      </c>
    </row>
    <row r="37" spans="3:6" x14ac:dyDescent="0.2">
      <c r="C37" s="21" t="s">
        <v>27</v>
      </c>
      <c r="D37" s="21" t="s">
        <v>6</v>
      </c>
      <c r="E37" s="21" t="s">
        <v>27</v>
      </c>
      <c r="F37" s="21" t="s">
        <v>13</v>
      </c>
    </row>
    <row r="38" spans="3:6" x14ac:dyDescent="0.2">
      <c r="C38" s="7" t="s">
        <v>17</v>
      </c>
      <c r="D38" s="7">
        <f>IF(C9=1,A9,0)</f>
        <v>0</v>
      </c>
      <c r="E38" s="27">
        <f>IFERROR(VLOOKUP(D38,LookUpTable,5,0),0)</f>
        <v>0</v>
      </c>
      <c r="F38" s="14">
        <f>IFERROR(E38/SUM($E$38:$E$39),0)</f>
        <v>0</v>
      </c>
    </row>
    <row r="39" spans="3:6" x14ac:dyDescent="0.2">
      <c r="C39" s="7" t="s">
        <v>18</v>
      </c>
      <c r="D39" s="7">
        <f>A9-1</f>
        <v>2014</v>
      </c>
      <c r="E39" s="27">
        <f>IFERROR(VLOOKUP(D39,LookUpTable,5,0),0)</f>
        <v>0</v>
      </c>
      <c r="F39" s="14">
        <f>IFERROR(E39/SUM($E$38:$E$39),0)</f>
        <v>0</v>
      </c>
    </row>
    <row r="41" spans="3:6" x14ac:dyDescent="0.2">
      <c r="C41" s="21" t="s">
        <v>20</v>
      </c>
      <c r="D41" s="21"/>
      <c r="E41" s="21"/>
      <c r="F41" s="22">
        <f>F38-F39</f>
        <v>0</v>
      </c>
    </row>
    <row r="43" spans="3:6" x14ac:dyDescent="0.2">
      <c r="C43" s="23" t="s">
        <v>28</v>
      </c>
      <c r="D43" s="23" t="s">
        <v>6</v>
      </c>
      <c r="E43" s="23" t="s">
        <v>29</v>
      </c>
      <c r="F43" s="23" t="s">
        <v>13</v>
      </c>
    </row>
    <row r="44" spans="3:6" x14ac:dyDescent="0.2">
      <c r="C44" s="7" t="s">
        <v>17</v>
      </c>
      <c r="D44" s="7">
        <f>IF(C9=1,A9,0)</f>
        <v>0</v>
      </c>
      <c r="E44" s="9">
        <f>IFERROR(VLOOKUP(D44,LookUpTable,6,0),0)</f>
        <v>0</v>
      </c>
      <c r="F44" s="14">
        <f>IFERROR(E44/SUM($E$44:$E$45),0)</f>
        <v>0</v>
      </c>
    </row>
    <row r="45" spans="3:6" x14ac:dyDescent="0.2">
      <c r="C45" s="7" t="s">
        <v>18</v>
      </c>
      <c r="D45" s="7">
        <f>A9-1</f>
        <v>2014</v>
      </c>
      <c r="E45" s="9">
        <f>IFERROR(VLOOKUP(D45,LookUpTable,6,0),0)</f>
        <v>0</v>
      </c>
      <c r="F45" s="14">
        <f>IFERROR(E45/SUM($E$44:$E$45),0)</f>
        <v>0</v>
      </c>
    </row>
    <row r="47" spans="3:6" x14ac:dyDescent="0.2">
      <c r="C47" s="23" t="s">
        <v>20</v>
      </c>
      <c r="D47" s="23"/>
      <c r="E47" s="23"/>
      <c r="F47" s="24">
        <f>F44-F45</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65392-BA96-F74F-80DB-6285A6280053}">
  <sheetPr codeName="Sheet5"/>
  <dimension ref="A1:H39"/>
  <sheetViews>
    <sheetView workbookViewId="0">
      <selection activeCell="B6" sqref="B6"/>
    </sheetView>
  </sheetViews>
  <sheetFormatPr baseColWidth="10" defaultColWidth="11" defaultRowHeight="16" x14ac:dyDescent="0.2"/>
  <cols>
    <col min="1" max="1" width="11.5" bestFit="1" customWidth="1"/>
    <col min="2" max="2" width="11.1640625" bestFit="1" customWidth="1"/>
    <col min="3" max="3" width="17.33203125" bestFit="1" customWidth="1"/>
    <col min="4" max="4" width="22" customWidth="1"/>
    <col min="5" max="9" width="19.1640625" bestFit="1" customWidth="1"/>
  </cols>
  <sheetData>
    <row r="1" spans="1:8" x14ac:dyDescent="0.2">
      <c r="A1" s="12" t="s">
        <v>44</v>
      </c>
      <c r="B1" s="7" t="s">
        <v>3</v>
      </c>
      <c r="D1" s="28" t="s">
        <v>47</v>
      </c>
      <c r="E1" s="29"/>
      <c r="F1" s="29"/>
    </row>
    <row r="2" spans="1:8" x14ac:dyDescent="0.2">
      <c r="A2" s="7" t="s">
        <v>605</v>
      </c>
      <c r="B2" s="9">
        <v>10223845.849199992</v>
      </c>
      <c r="D2">
        <v>1</v>
      </c>
      <c r="E2" s="4">
        <f>LARGE($B$2:$B$8,D2)</f>
        <v>13733395.004400013</v>
      </c>
      <c r="F2" t="str">
        <f>INDEX($A$2:$A$8,MATCH(E2,$B$2:$B$8,0))</f>
        <v>May</v>
      </c>
    </row>
    <row r="3" spans="1:8" x14ac:dyDescent="0.2">
      <c r="A3" s="7" t="s">
        <v>606</v>
      </c>
      <c r="B3" s="9">
        <v>10792830.003000008</v>
      </c>
      <c r="D3">
        <v>2</v>
      </c>
      <c r="E3" s="4">
        <f>LARGE($B$2:$B$8,D3)</f>
        <v>13445658.304500015</v>
      </c>
      <c r="F3" t="str">
        <f>INDEX($A$2:$A$8,MATCH(E3,$B$2:$B$8,0))</f>
        <v>Jun</v>
      </c>
    </row>
    <row r="4" spans="1:8" x14ac:dyDescent="0.2">
      <c r="A4" s="7" t="s">
        <v>607</v>
      </c>
      <c r="B4" s="9">
        <v>11283963.168800026</v>
      </c>
      <c r="D4">
        <v>3</v>
      </c>
      <c r="E4" s="4">
        <f>LARGE($B$2:$B$8,D4)</f>
        <v>11839838.095300023</v>
      </c>
      <c r="F4" t="str">
        <f>INDEX($A$2:$A$8,MATCH(E4,$B$2:$B$8,0))</f>
        <v>Apr</v>
      </c>
    </row>
    <row r="5" spans="1:8" x14ac:dyDescent="0.2">
      <c r="A5" s="7" t="s">
        <v>608</v>
      </c>
      <c r="B5" s="9">
        <v>11839838.095300023</v>
      </c>
    </row>
    <row r="6" spans="1:8" x14ac:dyDescent="0.2">
      <c r="A6" s="7" t="s">
        <v>609</v>
      </c>
      <c r="B6" s="9">
        <v>13733395.004400013</v>
      </c>
      <c r="D6" t="str">
        <f>"In"&amp;" "&amp;'2. General Analysis(2)'!A9</f>
        <v>In 2015</v>
      </c>
      <c r="E6" s="13">
        <f>SUM(E2:E4)/SUM(B2:B8)</f>
        <v>0.49125085096853133</v>
      </c>
      <c r="F6" t="s">
        <v>36</v>
      </c>
    </row>
    <row r="7" spans="1:8" x14ac:dyDescent="0.2">
      <c r="A7" s="7" t="s">
        <v>610</v>
      </c>
      <c r="B7" s="9">
        <v>13445658.304500015</v>
      </c>
    </row>
    <row r="8" spans="1:8" x14ac:dyDescent="0.2">
      <c r="A8" s="7" t="s">
        <v>32</v>
      </c>
      <c r="B8" s="9">
        <v>8108100.7478999747</v>
      </c>
    </row>
    <row r="9" spans="1:8" x14ac:dyDescent="0.2">
      <c r="A9" s="7" t="s">
        <v>30</v>
      </c>
      <c r="B9" s="9">
        <v>8035078.6151000112</v>
      </c>
    </row>
    <row r="10" spans="1:8" x14ac:dyDescent="0.2">
      <c r="A10" s="7" t="s">
        <v>35</v>
      </c>
      <c r="B10" s="9">
        <v>8046581.1938000042</v>
      </c>
    </row>
    <row r="11" spans="1:8" x14ac:dyDescent="0.2">
      <c r="A11" s="7" t="s">
        <v>34</v>
      </c>
      <c r="B11" s="9">
        <v>8675444.4087999687</v>
      </c>
    </row>
    <row r="12" spans="1:8" x14ac:dyDescent="0.2">
      <c r="A12" s="7" t="s">
        <v>33</v>
      </c>
      <c r="B12" s="9">
        <v>8962424.8809000161</v>
      </c>
    </row>
    <row r="13" spans="1:8" x14ac:dyDescent="0.2">
      <c r="A13" s="7" t="s">
        <v>31</v>
      </c>
      <c r="B13" s="9">
        <v>13143417.374300029</v>
      </c>
    </row>
    <row r="14" spans="1:8" x14ac:dyDescent="0.2">
      <c r="B14" s="4"/>
    </row>
    <row r="16" spans="1:8" x14ac:dyDescent="0.2">
      <c r="D16" s="28" t="s">
        <v>48</v>
      </c>
      <c r="E16" s="29"/>
      <c r="F16" s="29"/>
      <c r="G16" s="28"/>
      <c r="H16" s="29"/>
    </row>
    <row r="17" spans="1:8" x14ac:dyDescent="0.2">
      <c r="A17" s="12" t="s">
        <v>45</v>
      </c>
      <c r="B17" s="7" t="s">
        <v>3</v>
      </c>
      <c r="D17" t="str">
        <f>A17</f>
        <v>Day Name</v>
      </c>
      <c r="E17" t="str">
        <f>B17</f>
        <v xml:space="preserve"> Total Profit</v>
      </c>
      <c r="F17" t="s">
        <v>46</v>
      </c>
    </row>
    <row r="18" spans="1:8" x14ac:dyDescent="0.2">
      <c r="A18" s="7" t="s">
        <v>38</v>
      </c>
      <c r="B18" s="9">
        <v>18033564.062200077</v>
      </c>
      <c r="D18" t="str">
        <f t="shared" ref="D18:D24" si="0">A18</f>
        <v>Mon</v>
      </c>
      <c r="E18" s="4">
        <f t="shared" ref="E18:E24" si="1">B18</f>
        <v>18033564.062200077</v>
      </c>
      <c r="F18" s="4" cm="1">
        <f t="array" ref="F18">IFERROR(_xlfn.IFS(E18=$H$18,E18,E18=$H$19,E18,E18=$H$20,E18),0)</f>
        <v>0</v>
      </c>
      <c r="G18">
        <v>1</v>
      </c>
      <c r="H18" s="4">
        <f>LARGE($E$18:$E$24,G18)</f>
        <v>18957623.584700018</v>
      </c>
    </row>
    <row r="19" spans="1:8" x14ac:dyDescent="0.2">
      <c r="A19" s="7" t="s">
        <v>42</v>
      </c>
      <c r="B19" s="9">
        <v>18270672.66909999</v>
      </c>
      <c r="D19" t="str">
        <f t="shared" si="0"/>
        <v>Tue</v>
      </c>
      <c r="E19" s="4">
        <f t="shared" si="1"/>
        <v>18270672.66909999</v>
      </c>
      <c r="F19" s="4" cm="1">
        <f t="array" ref="F19">IFERROR(_xlfn.IFS(E19=$H$18,E19,E19=$H$19,E19,E19=$H$20,E19),0)</f>
        <v>18270672.66909999</v>
      </c>
      <c r="G19">
        <v>2</v>
      </c>
      <c r="H19" s="4">
        <f t="shared" ref="H19:H20" si="2">LARGE($E$18:$E$24,G19)</f>
        <v>18295650.223100126</v>
      </c>
    </row>
    <row r="20" spans="1:8" x14ac:dyDescent="0.2">
      <c r="A20" s="7" t="s">
        <v>43</v>
      </c>
      <c r="B20" s="9">
        <v>18957623.584700018</v>
      </c>
      <c r="D20" t="str">
        <f t="shared" si="0"/>
        <v>Wed</v>
      </c>
      <c r="E20" s="4">
        <f t="shared" si="1"/>
        <v>18957623.584700018</v>
      </c>
      <c r="F20" s="4" cm="1">
        <f t="array" ref="F20">IFERROR(_xlfn.IFS(E20=$H$18,E20,E20=$H$19,E20,E20=$H$20,E20),0)</f>
        <v>18957623.584700018</v>
      </c>
      <c r="G20">
        <v>3</v>
      </c>
      <c r="H20" s="4">
        <f t="shared" si="2"/>
        <v>18270672.66909999</v>
      </c>
    </row>
    <row r="21" spans="1:8" x14ac:dyDescent="0.2">
      <c r="A21" s="7" t="s">
        <v>41</v>
      </c>
      <c r="B21" s="9">
        <v>18295650.223100126</v>
      </c>
      <c r="D21" t="str">
        <f t="shared" si="0"/>
        <v>Thu</v>
      </c>
      <c r="E21" s="4">
        <f t="shared" si="1"/>
        <v>18295650.223100126</v>
      </c>
      <c r="F21" s="4" cm="1">
        <f t="array" ref="F21">IFERROR(_xlfn.IFS(E21=$H$18,E21,E21=$H$19,E21,E21=$H$20,E21),0)</f>
        <v>18295650.223100126</v>
      </c>
    </row>
    <row r="22" spans="1:8" x14ac:dyDescent="0.2">
      <c r="A22" s="7" t="s">
        <v>37</v>
      </c>
      <c r="B22" s="9">
        <v>17079809.564899966</v>
      </c>
      <c r="D22" t="str">
        <f t="shared" si="0"/>
        <v>Fri</v>
      </c>
      <c r="E22" s="4">
        <f t="shared" si="1"/>
        <v>17079809.564899966</v>
      </c>
      <c r="F22" s="4" cm="1">
        <f t="array" ref="F22">IFERROR(_xlfn.IFS(E22=$H$18,E22,E22=$H$19,E22,E22=$H$20,E22),0)</f>
        <v>0</v>
      </c>
    </row>
    <row r="23" spans="1:8" x14ac:dyDescent="0.2">
      <c r="A23" s="7" t="s">
        <v>39</v>
      </c>
      <c r="B23" s="9">
        <v>17758577.557399981</v>
      </c>
      <c r="D23" t="str">
        <f t="shared" si="0"/>
        <v>Sat</v>
      </c>
      <c r="E23" s="4">
        <f t="shared" si="1"/>
        <v>17758577.557399981</v>
      </c>
      <c r="F23" s="4" cm="1">
        <f t="array" ref="F23">IFERROR(_xlfn.IFS(E23=$H$18,E23,E23=$H$19,E23,E23=$H$20,E23),0)</f>
        <v>0</v>
      </c>
    </row>
    <row r="24" spans="1:8" x14ac:dyDescent="0.2">
      <c r="A24" s="7" t="s">
        <v>40</v>
      </c>
      <c r="B24" s="9">
        <v>17894679.984599989</v>
      </c>
      <c r="D24" t="str">
        <f t="shared" si="0"/>
        <v>Sun</v>
      </c>
      <c r="E24" s="4">
        <f t="shared" si="1"/>
        <v>17894679.984599989</v>
      </c>
      <c r="F24" s="4" cm="1">
        <f t="array" ref="F24">IFERROR(_xlfn.IFS(E24=$H$18,E24,E24=$H$19,E24,E24=$H$20,E24),0)</f>
        <v>0</v>
      </c>
    </row>
    <row r="26" spans="1:8" x14ac:dyDescent="0.2">
      <c r="F26" s="13">
        <f>SUM(F18:F24)/SUM(E18:E24)</f>
        <v>0.43965232808212329</v>
      </c>
      <c r="G26" t="s">
        <v>49</v>
      </c>
    </row>
    <row r="27" spans="1:8" x14ac:dyDescent="0.2">
      <c r="F27" s="13"/>
    </row>
    <row r="29" spans="1:8" x14ac:dyDescent="0.2">
      <c r="A29" s="12" t="s">
        <v>50</v>
      </c>
      <c r="B29" s="7" t="s">
        <v>3</v>
      </c>
      <c r="C29" t="s">
        <v>53</v>
      </c>
      <c r="D29" s="28" t="s">
        <v>54</v>
      </c>
    </row>
    <row r="30" spans="1:8" x14ac:dyDescent="0.2">
      <c r="A30" s="7" t="s">
        <v>51</v>
      </c>
      <c r="B30" s="9">
        <v>90637320.103999749</v>
      </c>
      <c r="C30" s="13">
        <f>B30/SUM($B$30:$B$31)</f>
        <v>0.71768869691974435</v>
      </c>
      <c r="D30" s="13">
        <f>MAX(C30:C31)</f>
        <v>0.71768869691974435</v>
      </c>
      <c r="E30" t="s">
        <v>61</v>
      </c>
    </row>
    <row r="31" spans="1:8" x14ac:dyDescent="0.2">
      <c r="A31" s="7" t="s">
        <v>52</v>
      </c>
      <c r="B31" s="9">
        <v>35653257.54200054</v>
      </c>
      <c r="C31" s="13">
        <f>B31/SUM($B$30:$B$31)</f>
        <v>0.28231130308025559</v>
      </c>
      <c r="D31" t="str">
        <f>INDEX(A30:A31,MATCH(D30,C30:C31,0))</f>
        <v>Weekday</v>
      </c>
      <c r="E31" t="str">
        <f>UPPER(D31)&amp;" makes up"</f>
        <v>WEEKDAY makes up</v>
      </c>
    </row>
    <row r="35" spans="1:3" x14ac:dyDescent="0.2">
      <c r="A35" s="12" t="s">
        <v>55</v>
      </c>
      <c r="B35" s="7" t="s">
        <v>3</v>
      </c>
      <c r="C35" s="7" t="s">
        <v>60</v>
      </c>
    </row>
    <row r="36" spans="1:3" x14ac:dyDescent="0.2">
      <c r="A36" s="7" t="s">
        <v>56</v>
      </c>
      <c r="B36" s="9">
        <v>32300639.021000259</v>
      </c>
      <c r="C36" s="30">
        <v>0.25576444120431713</v>
      </c>
    </row>
    <row r="37" spans="1:3" x14ac:dyDescent="0.2">
      <c r="A37" s="7" t="s">
        <v>57</v>
      </c>
      <c r="B37" s="9">
        <v>39018891.404200539</v>
      </c>
      <c r="C37" s="30">
        <v>0.30896122364387335</v>
      </c>
    </row>
    <row r="38" spans="1:3" x14ac:dyDescent="0.2">
      <c r="A38" s="7" t="s">
        <v>58</v>
      </c>
      <c r="B38" s="9">
        <v>24189760.556800146</v>
      </c>
      <c r="C38" s="30">
        <v>0.19154050133973571</v>
      </c>
    </row>
    <row r="39" spans="1:3" x14ac:dyDescent="0.2">
      <c r="A39" s="7" t="s">
        <v>59</v>
      </c>
      <c r="B39" s="9">
        <v>30781286.664000101</v>
      </c>
      <c r="C39" s="30">
        <v>0.24373383381206207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949E2-17C5-6B4A-A334-ABE7E7954342}">
  <sheetPr codeName="Sheet6"/>
  <dimension ref="A1:P505"/>
  <sheetViews>
    <sheetView workbookViewId="0">
      <selection activeCell="A5" sqref="A5"/>
    </sheetView>
  </sheetViews>
  <sheetFormatPr baseColWidth="10" defaultColWidth="11" defaultRowHeight="16" x14ac:dyDescent="0.2"/>
  <cols>
    <col min="1" max="1" width="29" bestFit="1" customWidth="1"/>
    <col min="2" max="2" width="11.1640625" bestFit="1" customWidth="1"/>
    <col min="4" max="4" width="22.1640625" customWidth="1"/>
    <col min="12" max="12" width="20.1640625" bestFit="1" customWidth="1"/>
    <col min="13" max="13" width="11.1640625" bestFit="1" customWidth="1"/>
    <col min="14" max="14" width="20" bestFit="1" customWidth="1"/>
    <col min="15" max="15" width="15.6640625" bestFit="1" customWidth="1"/>
    <col min="16" max="16" width="15.6640625" customWidth="1"/>
    <col min="17" max="17" width="20.1640625" bestFit="1" customWidth="1"/>
    <col min="18" max="18" width="11.1640625" bestFit="1" customWidth="1"/>
  </cols>
  <sheetData>
    <row r="1" spans="1:16" x14ac:dyDescent="0.2">
      <c r="A1" s="12" t="s">
        <v>62</v>
      </c>
      <c r="B1" s="7" t="s">
        <v>3</v>
      </c>
      <c r="D1" s="31" t="s">
        <v>193</v>
      </c>
      <c r="E1" s="31"/>
      <c r="F1" s="31"/>
      <c r="H1" t="s">
        <v>571</v>
      </c>
      <c r="I1" t="s">
        <v>19</v>
      </c>
      <c r="J1" t="s">
        <v>13</v>
      </c>
      <c r="L1" s="7" t="s">
        <v>1</v>
      </c>
      <c r="M1" s="7" t="s">
        <v>9</v>
      </c>
      <c r="N1" s="7" t="s">
        <v>10</v>
      </c>
      <c r="O1" s="7" t="s">
        <v>573</v>
      </c>
    </row>
    <row r="2" spans="1:16" x14ac:dyDescent="0.2">
      <c r="A2" s="7" t="s">
        <v>89</v>
      </c>
      <c r="B2" s="9">
        <v>6607699.9263000106</v>
      </c>
      <c r="D2" t="str">
        <f t="shared" ref="D2:E7" si="0">A1</f>
        <v>Product Name</v>
      </c>
      <c r="E2" t="str">
        <f t="shared" si="0"/>
        <v xml:space="preserve"> Total Profit</v>
      </c>
      <c r="F2" s="32" t="s">
        <v>572</v>
      </c>
      <c r="H2" t="s">
        <v>195</v>
      </c>
      <c r="I2" s="4">
        <f>SUM(E3:E7)</f>
        <v>31270387.546300028</v>
      </c>
      <c r="J2" s="13">
        <f>I2/SUM($I$2:$I$3)</f>
        <v>0.24760665545416044</v>
      </c>
      <c r="L2" s="8">
        <v>606</v>
      </c>
      <c r="M2" s="8">
        <v>158</v>
      </c>
      <c r="N2" s="8">
        <v>448</v>
      </c>
      <c r="O2" s="7">
        <v>539.99</v>
      </c>
    </row>
    <row r="3" spans="1:16" x14ac:dyDescent="0.2">
      <c r="A3" s="7" t="s">
        <v>88</v>
      </c>
      <c r="B3" s="9">
        <v>6413590.1112000011</v>
      </c>
      <c r="D3" t="str">
        <f t="shared" si="0"/>
        <v>Mountain-200 Black, 46</v>
      </c>
      <c r="E3" s="4">
        <f t="shared" si="0"/>
        <v>6607699.9263000106</v>
      </c>
      <c r="F3" s="33">
        <f>B2</f>
        <v>6607699.9263000106</v>
      </c>
      <c r="H3" t="s">
        <v>194</v>
      </c>
      <c r="I3" s="4">
        <f>SUM(E11:E135)</f>
        <v>95020190.099700019</v>
      </c>
      <c r="J3" s="13">
        <f>I3/SUM($I$2:$I$3)</f>
        <v>0.75239334454583962</v>
      </c>
    </row>
    <row r="4" spans="1:16" x14ac:dyDescent="0.2">
      <c r="A4" s="7" t="s">
        <v>92</v>
      </c>
      <c r="B4" s="9">
        <v>6142629.2118000071</v>
      </c>
      <c r="D4" t="str">
        <f t="shared" si="0"/>
        <v>Mountain-200 Black, 42</v>
      </c>
      <c r="E4" s="4">
        <f t="shared" si="0"/>
        <v>6413590.1112000011</v>
      </c>
      <c r="F4" s="33">
        <f t="shared" ref="F4:F7" si="1">B3</f>
        <v>6413590.1112000011</v>
      </c>
    </row>
    <row r="5" spans="1:16" x14ac:dyDescent="0.2">
      <c r="A5" s="7" t="s">
        <v>87</v>
      </c>
      <c r="B5" s="9">
        <v>6071041.4468000019</v>
      </c>
      <c r="D5" t="str">
        <f t="shared" si="0"/>
        <v>Mountain-200 Silver, 46</v>
      </c>
      <c r="E5" s="4">
        <f t="shared" si="0"/>
        <v>6142629.2118000071</v>
      </c>
      <c r="F5" s="33">
        <f t="shared" si="1"/>
        <v>6142629.2118000071</v>
      </c>
    </row>
    <row r="6" spans="1:16" x14ac:dyDescent="0.2">
      <c r="A6" s="7" t="s">
        <v>91</v>
      </c>
      <c r="B6" s="9">
        <v>6035426.8502000086</v>
      </c>
      <c r="D6" t="str">
        <f t="shared" si="0"/>
        <v>Mountain-200 Black, 38</v>
      </c>
      <c r="E6" s="4">
        <f t="shared" si="0"/>
        <v>6071041.4468000019</v>
      </c>
      <c r="F6" s="33">
        <f t="shared" si="1"/>
        <v>6071041.4468000019</v>
      </c>
    </row>
    <row r="7" spans="1:16" x14ac:dyDescent="0.2">
      <c r="A7" s="7" t="s">
        <v>90</v>
      </c>
      <c r="B7" s="9">
        <v>6033397.2189000119</v>
      </c>
      <c r="D7" t="str">
        <f t="shared" si="0"/>
        <v>Mountain-200 Silver, 42</v>
      </c>
      <c r="E7" s="4">
        <f t="shared" si="0"/>
        <v>6035426.8502000086</v>
      </c>
      <c r="F7" s="33">
        <f t="shared" si="1"/>
        <v>6035426.8502000086</v>
      </c>
    </row>
    <row r="8" spans="1:16" x14ac:dyDescent="0.2">
      <c r="A8" s="7" t="s">
        <v>180</v>
      </c>
      <c r="B8" s="9">
        <v>5022903.6059999978</v>
      </c>
    </row>
    <row r="9" spans="1:16" x14ac:dyDescent="0.2">
      <c r="A9" s="7" t="s">
        <v>181</v>
      </c>
      <c r="B9" s="9">
        <v>4638799.2125999965</v>
      </c>
      <c r="L9" s="12" t="s">
        <v>574</v>
      </c>
      <c r="M9" s="7" t="s">
        <v>3</v>
      </c>
    </row>
    <row r="10" spans="1:16" x14ac:dyDescent="0.2">
      <c r="A10" s="7" t="s">
        <v>182</v>
      </c>
      <c r="B10" s="9">
        <v>4558601.5919999974</v>
      </c>
      <c r="D10" s="31" t="s">
        <v>194</v>
      </c>
      <c r="E10" s="31"/>
      <c r="F10" s="31"/>
      <c r="L10" s="7" t="s">
        <v>576</v>
      </c>
      <c r="M10" s="9">
        <v>116664469.15470034</v>
      </c>
    </row>
    <row r="11" spans="1:16" x14ac:dyDescent="0.2">
      <c r="A11" s="7" t="s">
        <v>183</v>
      </c>
      <c r="B11" s="9">
        <v>4399613.3265999956</v>
      </c>
      <c r="D11" t="str">
        <f>A7</f>
        <v>Mountain-200 Silver, 38</v>
      </c>
      <c r="E11" s="4">
        <f>B7</f>
        <v>6033397.2189000119</v>
      </c>
      <c r="F11" s="4"/>
      <c r="L11" s="7" t="s">
        <v>575</v>
      </c>
      <c r="M11" s="9">
        <v>9626108.4912999291</v>
      </c>
    </row>
    <row r="12" spans="1:16" x14ac:dyDescent="0.2">
      <c r="A12" s="7" t="s">
        <v>184</v>
      </c>
      <c r="B12" s="9">
        <v>4154799.5373999975</v>
      </c>
      <c r="D12" t="str">
        <f t="shared" ref="D12:E12" si="2">A8</f>
        <v>Road-150 Red, 62</v>
      </c>
      <c r="E12" s="4">
        <f t="shared" si="2"/>
        <v>5022903.6059999978</v>
      </c>
      <c r="F12" s="4"/>
    </row>
    <row r="13" spans="1:16" x14ac:dyDescent="0.2">
      <c r="A13" s="7" t="s">
        <v>113</v>
      </c>
      <c r="B13" s="9">
        <v>2931267.1126999948</v>
      </c>
      <c r="D13" t="str">
        <f t="shared" ref="D13:E13" si="3">A9</f>
        <v>Road-150 Red, 48</v>
      </c>
      <c r="E13" s="4">
        <f t="shared" si="3"/>
        <v>4638799.2125999965</v>
      </c>
      <c r="F13" s="4"/>
    </row>
    <row r="14" spans="1:16" x14ac:dyDescent="0.2">
      <c r="A14" s="7" t="s">
        <v>118</v>
      </c>
      <c r="B14" s="9">
        <v>2837717.3114999956</v>
      </c>
      <c r="D14" t="str">
        <f t="shared" ref="D14:E14" si="4">A10</f>
        <v>Road-150 Red, 52</v>
      </c>
      <c r="E14" s="4">
        <f t="shared" si="4"/>
        <v>4558601.5919999974</v>
      </c>
      <c r="F14" s="4"/>
      <c r="L14" t="str">
        <f>L9</f>
        <v>Product Price Types</v>
      </c>
      <c r="M14" t="str">
        <f>M9</f>
        <v xml:space="preserve"> Total Profit</v>
      </c>
      <c r="N14" t="s">
        <v>13</v>
      </c>
      <c r="O14" s="34" t="s">
        <v>577</v>
      </c>
      <c r="P14" s="34" t="s">
        <v>578</v>
      </c>
    </row>
    <row r="15" spans="1:16" x14ac:dyDescent="0.2">
      <c r="A15" s="7" t="s">
        <v>112</v>
      </c>
      <c r="B15" s="9">
        <v>2622907.3976999982</v>
      </c>
      <c r="D15" t="str">
        <f t="shared" ref="D15:E15" si="5">A11</f>
        <v>Road-150 Red, 56</v>
      </c>
      <c r="E15" s="4">
        <f t="shared" si="5"/>
        <v>4399613.3265999956</v>
      </c>
      <c r="F15" s="4"/>
      <c r="L15" t="str">
        <f>L10</f>
        <v>Premium Pricing</v>
      </c>
      <c r="M15" s="4">
        <f t="shared" ref="M15" si="6">M10</f>
        <v>116664469.15470034</v>
      </c>
      <c r="N15" s="13">
        <f>M15/SUM($M$15:$M$16)</f>
        <v>0.92377809436993419</v>
      </c>
      <c r="O15" s="34">
        <v>1</v>
      </c>
      <c r="P15" s="34">
        <v>0.7</v>
      </c>
    </row>
    <row r="16" spans="1:16" x14ac:dyDescent="0.2">
      <c r="A16" s="7" t="s">
        <v>114</v>
      </c>
      <c r="B16" s="9">
        <v>2535296.6136999978</v>
      </c>
      <c r="D16" t="str">
        <f t="shared" ref="D16:E16" si="7">A12</f>
        <v>Road-150 Red, 44</v>
      </c>
      <c r="E16" s="4">
        <f t="shared" si="7"/>
        <v>4154799.5373999975</v>
      </c>
      <c r="F16" s="4"/>
      <c r="J16" t="s">
        <v>196</v>
      </c>
      <c r="L16" t="str">
        <f>L11</f>
        <v>Penetration Pricing</v>
      </c>
      <c r="M16" s="4">
        <f t="shared" ref="M16" si="8">M11</f>
        <v>9626108.4912999291</v>
      </c>
      <c r="N16" s="13">
        <f>M16/SUM($M$15:$M$16)</f>
        <v>7.6221905630065798E-2</v>
      </c>
      <c r="O16" s="34">
        <v>1</v>
      </c>
      <c r="P16" s="34">
        <v>0.7</v>
      </c>
    </row>
    <row r="17" spans="1:6" x14ac:dyDescent="0.2">
      <c r="A17" s="7" t="s">
        <v>111</v>
      </c>
      <c r="B17" s="9">
        <v>2442271.2307999986</v>
      </c>
      <c r="D17" t="str">
        <f t="shared" ref="D17:E17" si="9">A13</f>
        <v>Road-250 Black, 52</v>
      </c>
      <c r="E17" s="4">
        <f t="shared" si="9"/>
        <v>2931267.1126999948</v>
      </c>
      <c r="F17" s="4"/>
    </row>
    <row r="18" spans="1:6" x14ac:dyDescent="0.2">
      <c r="A18" s="7" t="s">
        <v>153</v>
      </c>
      <c r="B18" s="9">
        <v>1752842.670299999</v>
      </c>
      <c r="D18" t="str">
        <f t="shared" ref="D18:E18" si="10">A14</f>
        <v>Road-250 Red, 58</v>
      </c>
      <c r="E18" s="4">
        <f t="shared" si="10"/>
        <v>2837717.3114999956</v>
      </c>
      <c r="F18" s="4"/>
    </row>
    <row r="19" spans="1:6" x14ac:dyDescent="0.2">
      <c r="A19" s="7" t="s">
        <v>119</v>
      </c>
      <c r="B19" s="9">
        <v>1621654.5599999989</v>
      </c>
      <c r="D19" t="str">
        <f t="shared" ref="D19:E19" si="11">A15</f>
        <v>Road-250 Black, 48</v>
      </c>
      <c r="E19" s="4">
        <f t="shared" si="11"/>
        <v>2622907.3976999982</v>
      </c>
      <c r="F19" s="4"/>
    </row>
    <row r="20" spans="1:6" x14ac:dyDescent="0.2">
      <c r="A20" s="7" t="s">
        <v>157</v>
      </c>
      <c r="B20" s="9">
        <v>1589556.7601999999</v>
      </c>
      <c r="D20" t="str">
        <f t="shared" ref="D20:E20" si="12">A16</f>
        <v>Road-250 Black, 58</v>
      </c>
      <c r="E20" s="4">
        <f t="shared" si="12"/>
        <v>2535296.6136999978</v>
      </c>
      <c r="F20" s="4"/>
    </row>
    <row r="21" spans="1:6" x14ac:dyDescent="0.2">
      <c r="A21" s="7" t="s">
        <v>120</v>
      </c>
      <c r="B21" s="9">
        <v>1569083.7599999981</v>
      </c>
      <c r="D21" t="str">
        <f t="shared" ref="D21:E21" si="13">A17</f>
        <v>Road-250 Black, 44</v>
      </c>
      <c r="E21" s="4">
        <f t="shared" si="13"/>
        <v>2442271.2307999986</v>
      </c>
      <c r="F21" s="4"/>
    </row>
    <row r="22" spans="1:6" x14ac:dyDescent="0.2">
      <c r="A22" s="7" t="s">
        <v>122</v>
      </c>
      <c r="B22" s="9">
        <v>1564754.399999999</v>
      </c>
      <c r="D22" t="str">
        <f t="shared" ref="D22:E22" si="14">A18</f>
        <v>Touring-1000 Blue, 46</v>
      </c>
      <c r="E22" s="4">
        <f t="shared" si="14"/>
        <v>1752842.670299999</v>
      </c>
      <c r="F22" s="4"/>
    </row>
    <row r="23" spans="1:6" x14ac:dyDescent="0.2">
      <c r="A23" s="7" t="s">
        <v>155</v>
      </c>
      <c r="B23" s="9">
        <v>1554373.6082999993</v>
      </c>
      <c r="D23" t="str">
        <f t="shared" ref="D23:E23" si="15">A19</f>
        <v>Road-350-W Yellow, 40</v>
      </c>
      <c r="E23" s="4">
        <f t="shared" si="15"/>
        <v>1621654.5599999989</v>
      </c>
      <c r="F23" s="4"/>
    </row>
    <row r="24" spans="1:6" x14ac:dyDescent="0.2">
      <c r="A24" s="7" t="s">
        <v>159</v>
      </c>
      <c r="B24" s="9">
        <v>1551667.2119999991</v>
      </c>
      <c r="D24" t="str">
        <f t="shared" ref="D24:E24" si="16">A20</f>
        <v>Touring-1000 Yellow, 46</v>
      </c>
      <c r="E24" s="4">
        <f t="shared" si="16"/>
        <v>1589556.7601999999</v>
      </c>
      <c r="F24" s="4"/>
    </row>
    <row r="25" spans="1:6" x14ac:dyDescent="0.2">
      <c r="A25" s="7" t="s">
        <v>116</v>
      </c>
      <c r="B25" s="9">
        <v>1528303.6307999969</v>
      </c>
      <c r="D25" t="str">
        <f t="shared" ref="D25:E25" si="17">A21</f>
        <v>Road-350-W Yellow, 42</v>
      </c>
      <c r="E25" s="4">
        <f t="shared" si="17"/>
        <v>1569083.7599999981</v>
      </c>
      <c r="F25" s="4"/>
    </row>
    <row r="26" spans="1:6" x14ac:dyDescent="0.2">
      <c r="A26" s="7" t="s">
        <v>158</v>
      </c>
      <c r="B26" s="9">
        <v>1489420.0970999985</v>
      </c>
      <c r="D26" t="str">
        <f t="shared" ref="D26:E26" si="18">A22</f>
        <v>Road-350-W Yellow, 48</v>
      </c>
      <c r="E26" s="4">
        <f t="shared" si="18"/>
        <v>1564754.399999999</v>
      </c>
      <c r="F26" s="4"/>
    </row>
    <row r="27" spans="1:6" x14ac:dyDescent="0.2">
      <c r="A27" s="7" t="s">
        <v>121</v>
      </c>
      <c r="B27" s="9">
        <v>1424977.9199999995</v>
      </c>
      <c r="D27" t="str">
        <f t="shared" ref="D27:E27" si="19">A23</f>
        <v>Touring-1000 Blue, 54</v>
      </c>
      <c r="E27" s="4">
        <f t="shared" si="19"/>
        <v>1554373.6082999993</v>
      </c>
      <c r="F27" s="4"/>
    </row>
    <row r="28" spans="1:6" x14ac:dyDescent="0.2">
      <c r="A28" s="7" t="s">
        <v>154</v>
      </c>
      <c r="B28" s="9">
        <v>1419955.9253999991</v>
      </c>
      <c r="D28" t="str">
        <f t="shared" ref="D28:E28" si="20">A24</f>
        <v>Touring-1000 Yellow, 54</v>
      </c>
      <c r="E28" s="4">
        <f t="shared" si="20"/>
        <v>1551667.2119999991</v>
      </c>
      <c r="F28" s="4"/>
    </row>
    <row r="29" spans="1:6" x14ac:dyDescent="0.2">
      <c r="A29" s="7" t="s">
        <v>156</v>
      </c>
      <c r="B29" s="9">
        <v>1389283.4339999994</v>
      </c>
      <c r="D29" t="str">
        <f t="shared" ref="D29:E29" si="21">A25</f>
        <v>Road-250 Red, 48</v>
      </c>
      <c r="E29" s="4">
        <f t="shared" si="21"/>
        <v>1528303.6307999969</v>
      </c>
      <c r="F29" s="4"/>
    </row>
    <row r="30" spans="1:6" x14ac:dyDescent="0.2">
      <c r="A30" s="7" t="s">
        <v>160</v>
      </c>
      <c r="B30" s="9">
        <v>1381164.2451000002</v>
      </c>
      <c r="D30" t="str">
        <f t="shared" ref="D30:E30" si="22">A26</f>
        <v>Touring-1000 Yellow, 50</v>
      </c>
      <c r="E30" s="4">
        <f t="shared" si="22"/>
        <v>1489420.0970999985</v>
      </c>
      <c r="F30" s="4"/>
    </row>
    <row r="31" spans="1:6" x14ac:dyDescent="0.2">
      <c r="A31" s="7" t="s">
        <v>115</v>
      </c>
      <c r="B31" s="9">
        <v>1357259.3647999985</v>
      </c>
      <c r="D31" t="str">
        <f t="shared" ref="D31:E31" si="23">A27</f>
        <v>Road-350-W Yellow, 44</v>
      </c>
      <c r="E31" s="4">
        <f t="shared" si="23"/>
        <v>1424977.9199999995</v>
      </c>
      <c r="F31" s="4"/>
    </row>
    <row r="32" spans="1:6" x14ac:dyDescent="0.2">
      <c r="A32" s="7" t="s">
        <v>117</v>
      </c>
      <c r="B32" s="9">
        <v>1270350.3863999993</v>
      </c>
      <c r="D32" t="str">
        <f t="shared" ref="D32:E32" si="24">A28</f>
        <v>Touring-1000 Blue, 50</v>
      </c>
      <c r="E32" s="4">
        <f t="shared" si="24"/>
        <v>1419955.9253999991</v>
      </c>
      <c r="F32" s="4"/>
    </row>
    <row r="33" spans="1:6" x14ac:dyDescent="0.2">
      <c r="A33" s="7" t="s">
        <v>125</v>
      </c>
      <c r="B33" s="9">
        <v>1223209.5647999998</v>
      </c>
      <c r="D33" t="str">
        <f t="shared" ref="D33:E33" si="25">A29</f>
        <v>Touring-1000 Blue, 60</v>
      </c>
      <c r="E33" s="4">
        <f t="shared" si="25"/>
        <v>1389283.4339999994</v>
      </c>
      <c r="F33" s="4"/>
    </row>
    <row r="34" spans="1:6" x14ac:dyDescent="0.2">
      <c r="A34" s="7" t="s">
        <v>126</v>
      </c>
      <c r="B34" s="9">
        <v>1214653.2725999996</v>
      </c>
      <c r="D34" t="str">
        <f t="shared" ref="D34:E34" si="26">A30</f>
        <v>Touring-1000 Yellow, 60</v>
      </c>
      <c r="E34" s="4">
        <f t="shared" si="26"/>
        <v>1381164.2451000002</v>
      </c>
      <c r="F34" s="4"/>
    </row>
    <row r="35" spans="1:6" x14ac:dyDescent="0.2">
      <c r="A35" s="7" t="s">
        <v>127</v>
      </c>
      <c r="B35" s="9">
        <v>1186046.2052999986</v>
      </c>
      <c r="D35" t="str">
        <f t="shared" ref="D35:E35" si="27">A31</f>
        <v>Road-250 Red, 44</v>
      </c>
      <c r="E35" s="4">
        <f t="shared" si="27"/>
        <v>1357259.3647999985</v>
      </c>
      <c r="F35" s="4"/>
    </row>
    <row r="36" spans="1:6" x14ac:dyDescent="0.2">
      <c r="A36" s="7" t="s">
        <v>123</v>
      </c>
      <c r="B36" s="9">
        <v>1122748.2551999993</v>
      </c>
      <c r="D36" t="str">
        <f t="shared" ref="D36:E36" si="28">A32</f>
        <v>Road-250 Red, 52</v>
      </c>
      <c r="E36" s="4">
        <f t="shared" si="28"/>
        <v>1270350.3863999993</v>
      </c>
      <c r="F36" s="4"/>
    </row>
    <row r="37" spans="1:6" x14ac:dyDescent="0.2">
      <c r="A37" s="7" t="s">
        <v>124</v>
      </c>
      <c r="B37" s="9">
        <v>1089403.7283000005</v>
      </c>
      <c r="D37" t="str">
        <f t="shared" ref="D37:E37" si="29">A33</f>
        <v>Road-550-W Yellow, 42</v>
      </c>
      <c r="E37" s="4">
        <f t="shared" si="29"/>
        <v>1223209.5647999998</v>
      </c>
      <c r="F37" s="4"/>
    </row>
    <row r="38" spans="1:6" x14ac:dyDescent="0.2">
      <c r="A38" s="7" t="s">
        <v>185</v>
      </c>
      <c r="B38" s="9">
        <v>977704.88720000058</v>
      </c>
      <c r="D38" t="str">
        <f t="shared" ref="D38:E38" si="30">A34</f>
        <v>Road-550-W Yellow, 44</v>
      </c>
      <c r="E38" s="4">
        <f t="shared" si="30"/>
        <v>1214653.2725999996</v>
      </c>
      <c r="F38" s="4"/>
    </row>
    <row r="39" spans="1:6" x14ac:dyDescent="0.2">
      <c r="A39" s="7" t="s">
        <v>186</v>
      </c>
      <c r="B39" s="9">
        <v>976227.99160000018</v>
      </c>
      <c r="D39" t="str">
        <f t="shared" ref="D39:E39" si="31">A35</f>
        <v>Road-550-W Yellow, 48</v>
      </c>
      <c r="E39" s="4">
        <f t="shared" si="31"/>
        <v>1186046.2052999986</v>
      </c>
      <c r="F39" s="4"/>
    </row>
    <row r="40" spans="1:6" x14ac:dyDescent="0.2">
      <c r="A40" s="7" t="s">
        <v>187</v>
      </c>
      <c r="B40" s="9">
        <v>901628.37359999993</v>
      </c>
      <c r="D40" t="str">
        <f t="shared" ref="D40:E40" si="32">A36</f>
        <v>Road-550-W Yellow, 38</v>
      </c>
      <c r="E40" s="4">
        <f t="shared" si="32"/>
        <v>1122748.2551999993</v>
      </c>
      <c r="F40" s="4"/>
    </row>
    <row r="41" spans="1:6" x14ac:dyDescent="0.2">
      <c r="A41" s="7" t="s">
        <v>188</v>
      </c>
      <c r="B41" s="9">
        <v>837399.80520000006</v>
      </c>
      <c r="D41" t="str">
        <f t="shared" ref="D41:E41" si="33">A37</f>
        <v>Road-550-W Yellow, 40</v>
      </c>
      <c r="E41" s="4">
        <f t="shared" si="33"/>
        <v>1089403.7283000005</v>
      </c>
      <c r="F41" s="4"/>
    </row>
    <row r="42" spans="1:6" x14ac:dyDescent="0.2">
      <c r="A42" s="7" t="s">
        <v>142</v>
      </c>
      <c r="B42" s="9">
        <v>783201.85559999966</v>
      </c>
      <c r="D42" t="str">
        <f t="shared" ref="D42:E42" si="34">A38</f>
        <v>Mountain-100 Black, 44</v>
      </c>
      <c r="E42" s="4">
        <f t="shared" si="34"/>
        <v>977704.88720000058</v>
      </c>
      <c r="F42" s="4"/>
    </row>
    <row r="43" spans="1:6" x14ac:dyDescent="0.2">
      <c r="A43" s="7" t="s">
        <v>189</v>
      </c>
      <c r="B43" s="9">
        <v>778138.01879999996</v>
      </c>
      <c r="D43" t="str">
        <f t="shared" ref="D43:E43" si="35">A39</f>
        <v>Mountain-100 Black, 48</v>
      </c>
      <c r="E43" s="4">
        <f t="shared" si="35"/>
        <v>976227.99160000018</v>
      </c>
      <c r="F43" s="4"/>
    </row>
    <row r="44" spans="1:6" x14ac:dyDescent="0.2">
      <c r="A44" s="7" t="s">
        <v>140</v>
      </c>
      <c r="B44" s="9">
        <v>772010.45279999962</v>
      </c>
      <c r="D44" t="str">
        <f t="shared" ref="D44:E44" si="36">A40</f>
        <v>Mountain-100 Silver, 38</v>
      </c>
      <c r="E44" s="4">
        <f t="shared" si="36"/>
        <v>901628.37359999993</v>
      </c>
      <c r="F44" s="4"/>
    </row>
    <row r="45" spans="1:6" x14ac:dyDescent="0.2">
      <c r="A45" s="7" t="s">
        <v>141</v>
      </c>
      <c r="B45" s="9">
        <v>726263.13959999999</v>
      </c>
      <c r="D45" t="str">
        <f t="shared" ref="D45:E45" si="37">A41</f>
        <v>Mountain-100 Black, 38</v>
      </c>
      <c r="E45" s="4">
        <f t="shared" si="37"/>
        <v>837399.80520000006</v>
      </c>
      <c r="F45" s="4"/>
    </row>
    <row r="46" spans="1:6" x14ac:dyDescent="0.2">
      <c r="A46" s="7" t="s">
        <v>143</v>
      </c>
      <c r="B46" s="9">
        <v>677767.0607999994</v>
      </c>
      <c r="D46" t="str">
        <f t="shared" ref="D46:E46" si="38">A42</f>
        <v>Road-750 Black, 52</v>
      </c>
      <c r="E46" s="4">
        <f t="shared" si="38"/>
        <v>783201.85559999966</v>
      </c>
      <c r="F46" s="4"/>
    </row>
    <row r="47" spans="1:6" x14ac:dyDescent="0.2">
      <c r="A47" s="7" t="s">
        <v>190</v>
      </c>
      <c r="B47" s="9">
        <v>624890.95200000016</v>
      </c>
      <c r="D47" t="str">
        <f t="shared" ref="D47:E47" si="39">A43</f>
        <v>Mountain-100 Silver, 44</v>
      </c>
      <c r="E47" s="4">
        <f t="shared" si="39"/>
        <v>778138.01879999996</v>
      </c>
      <c r="F47" s="4"/>
    </row>
    <row r="48" spans="1:6" x14ac:dyDescent="0.2">
      <c r="A48" s="7" t="s">
        <v>191</v>
      </c>
      <c r="B48" s="9">
        <v>617342.36080000014</v>
      </c>
      <c r="D48" t="str">
        <f t="shared" ref="D48:E48" si="40">A44</f>
        <v>Road-750 Black, 44</v>
      </c>
      <c r="E48" s="4">
        <f t="shared" si="40"/>
        <v>772010.45279999962</v>
      </c>
      <c r="F48" s="4"/>
    </row>
    <row r="49" spans="1:6" x14ac:dyDescent="0.2">
      <c r="A49" s="7" t="s">
        <v>93</v>
      </c>
      <c r="B49" s="9">
        <v>564434.52240000002</v>
      </c>
      <c r="D49" t="str">
        <f t="shared" ref="D49:E49" si="41">A45</f>
        <v>Road-750 Black, 48</v>
      </c>
      <c r="E49" s="4">
        <f t="shared" si="41"/>
        <v>726263.13959999999</v>
      </c>
      <c r="F49" s="4"/>
    </row>
    <row r="50" spans="1:6" x14ac:dyDescent="0.2">
      <c r="A50" s="7" t="s">
        <v>192</v>
      </c>
      <c r="B50" s="9">
        <v>523718.13119999995</v>
      </c>
      <c r="D50" t="str">
        <f t="shared" ref="D50:E50" si="42">A46</f>
        <v>Road-750 Black, 58</v>
      </c>
      <c r="E50" s="4">
        <f t="shared" si="42"/>
        <v>677767.0607999994</v>
      </c>
      <c r="F50" s="4"/>
    </row>
    <row r="51" spans="1:6" x14ac:dyDescent="0.2">
      <c r="A51" s="7" t="s">
        <v>150</v>
      </c>
      <c r="B51" s="9">
        <v>500346.21910000022</v>
      </c>
      <c r="D51" t="str">
        <f t="shared" ref="D51:E51" si="43">A47</f>
        <v>Mountain-100 Silver, 42</v>
      </c>
      <c r="E51" s="4">
        <f t="shared" si="43"/>
        <v>624890.95200000016</v>
      </c>
      <c r="F51" s="4"/>
    </row>
    <row r="52" spans="1:6" x14ac:dyDescent="0.2">
      <c r="A52" s="7" t="s">
        <v>95</v>
      </c>
      <c r="B52" s="9">
        <v>493792.77919999993</v>
      </c>
      <c r="D52" t="str">
        <f t="shared" ref="D52:E52" si="44">A48</f>
        <v>Mountain-100 Black, 42</v>
      </c>
      <c r="E52" s="4">
        <f t="shared" si="44"/>
        <v>617342.36080000014</v>
      </c>
      <c r="F52" s="4"/>
    </row>
    <row r="53" spans="1:6" x14ac:dyDescent="0.2">
      <c r="A53" s="7" t="s">
        <v>162</v>
      </c>
      <c r="B53" s="9">
        <v>484522.95679999981</v>
      </c>
      <c r="D53" t="str">
        <f t="shared" ref="D53:E53" si="45">A49</f>
        <v>Mountain-400-W Silver, 38</v>
      </c>
      <c r="E53" s="4">
        <f t="shared" si="45"/>
        <v>564434.52240000002</v>
      </c>
      <c r="F53" s="4"/>
    </row>
    <row r="54" spans="1:6" x14ac:dyDescent="0.2">
      <c r="A54" s="7" t="s">
        <v>96</v>
      </c>
      <c r="B54" s="9">
        <v>484350.5659999997</v>
      </c>
      <c r="D54" t="str">
        <f t="shared" ref="D54:E54" si="46">A50</f>
        <v>Mountain-100 Silver, 48</v>
      </c>
      <c r="E54" s="4">
        <f t="shared" si="46"/>
        <v>523718.13119999995</v>
      </c>
      <c r="F54" s="4"/>
    </row>
    <row r="55" spans="1:6" x14ac:dyDescent="0.2">
      <c r="A55" s="7" t="s">
        <v>149</v>
      </c>
      <c r="B55" s="9">
        <v>483414.65900000022</v>
      </c>
      <c r="D55" t="str">
        <f t="shared" ref="D55:E55" si="47">A51</f>
        <v>Sport-100 Helmet, Red</v>
      </c>
      <c r="E55" s="4">
        <f t="shared" si="47"/>
        <v>500346.21910000022</v>
      </c>
      <c r="F55" s="4"/>
    </row>
    <row r="56" spans="1:6" x14ac:dyDescent="0.2">
      <c r="A56" s="7" t="s">
        <v>161</v>
      </c>
      <c r="B56" s="9">
        <v>475788.67199999996</v>
      </c>
      <c r="D56" t="str">
        <f t="shared" ref="D56:E56" si="48">A52</f>
        <v>Mountain-400-W Silver, 42</v>
      </c>
      <c r="E56" s="4">
        <f t="shared" si="48"/>
        <v>493792.77919999993</v>
      </c>
      <c r="F56" s="4"/>
    </row>
    <row r="57" spans="1:6" x14ac:dyDescent="0.2">
      <c r="A57" s="7" t="s">
        <v>148</v>
      </c>
      <c r="B57" s="9">
        <v>475638.8455</v>
      </c>
      <c r="D57" t="str">
        <f t="shared" ref="D57:E57" si="49">A53</f>
        <v>Touring-2000 Blue, 50</v>
      </c>
      <c r="E57" s="4">
        <f t="shared" si="49"/>
        <v>484522.95679999981</v>
      </c>
      <c r="F57" s="4"/>
    </row>
    <row r="58" spans="1:6" x14ac:dyDescent="0.2">
      <c r="A58" s="7" t="s">
        <v>94</v>
      </c>
      <c r="B58" s="9">
        <v>471760.94839999994</v>
      </c>
      <c r="D58" t="str">
        <f t="shared" ref="D58:E58" si="50">A54</f>
        <v>Mountain-400-W Silver, 46</v>
      </c>
      <c r="E58" s="4">
        <f t="shared" si="50"/>
        <v>484350.5659999997</v>
      </c>
      <c r="F58" s="4"/>
    </row>
    <row r="59" spans="1:6" x14ac:dyDescent="0.2">
      <c r="A59" s="7" t="s">
        <v>163</v>
      </c>
      <c r="B59" s="9">
        <v>431657.54879999999</v>
      </c>
      <c r="D59" t="str">
        <f t="shared" ref="D59:E59" si="51">A55</f>
        <v>Sport-100 Helmet, Blue</v>
      </c>
      <c r="E59" s="4">
        <f t="shared" si="51"/>
        <v>483414.65900000022</v>
      </c>
      <c r="F59" s="4"/>
    </row>
    <row r="60" spans="1:6" x14ac:dyDescent="0.2">
      <c r="A60" s="7" t="s">
        <v>164</v>
      </c>
      <c r="B60" s="9">
        <v>413729.28000000003</v>
      </c>
      <c r="D60" t="str">
        <f t="shared" ref="D60:E60" si="52">A56</f>
        <v>Touring-2000 Blue, 46</v>
      </c>
      <c r="E60" s="4">
        <f t="shared" si="52"/>
        <v>475788.67199999996</v>
      </c>
      <c r="F60" s="4"/>
    </row>
    <row r="61" spans="1:6" x14ac:dyDescent="0.2">
      <c r="A61" s="7" t="s">
        <v>74</v>
      </c>
      <c r="B61" s="9">
        <v>323654.52000000019</v>
      </c>
      <c r="D61" t="str">
        <f t="shared" ref="D61:E61" si="53">A57</f>
        <v>Sport-100 Helmet, Black</v>
      </c>
      <c r="E61" s="4">
        <f t="shared" si="53"/>
        <v>475638.8455</v>
      </c>
      <c r="F61" s="4"/>
    </row>
    <row r="62" spans="1:6" x14ac:dyDescent="0.2">
      <c r="A62" s="7" t="s">
        <v>69</v>
      </c>
      <c r="B62" s="9">
        <v>303383.21550000104</v>
      </c>
      <c r="D62" t="str">
        <f t="shared" ref="D62:E62" si="54">A58</f>
        <v>Mountain-400-W Silver, 40</v>
      </c>
      <c r="E62" s="4">
        <f t="shared" si="54"/>
        <v>471760.94839999994</v>
      </c>
      <c r="F62" s="4"/>
    </row>
    <row r="63" spans="1:6" x14ac:dyDescent="0.2">
      <c r="A63" s="7" t="s">
        <v>130</v>
      </c>
      <c r="B63" s="9">
        <v>293256.61169999983</v>
      </c>
      <c r="D63" t="str">
        <f t="shared" ref="D63:E63" si="55">A59</f>
        <v>Touring-2000 Blue, 54</v>
      </c>
      <c r="E63" s="4">
        <f t="shared" si="55"/>
        <v>431657.54879999999</v>
      </c>
      <c r="F63" s="4"/>
    </row>
    <row r="64" spans="1:6" x14ac:dyDescent="0.2">
      <c r="A64" s="7" t="s">
        <v>137</v>
      </c>
      <c r="B64" s="9">
        <v>277311.95449999988</v>
      </c>
      <c r="D64" t="str">
        <f t="shared" ref="D64:E64" si="56">A60</f>
        <v>Touring-2000 Blue, 60</v>
      </c>
      <c r="E64" s="4">
        <f t="shared" si="56"/>
        <v>413729.28000000003</v>
      </c>
      <c r="F64" s="4"/>
    </row>
    <row r="65" spans="1:6" x14ac:dyDescent="0.2">
      <c r="A65" s="7" t="s">
        <v>76</v>
      </c>
      <c r="B65" s="9">
        <v>268332.74149999977</v>
      </c>
      <c r="D65" t="str">
        <f t="shared" ref="D65:E65" si="57">A61</f>
        <v>HL Mountain Tire</v>
      </c>
      <c r="E65" s="4">
        <f t="shared" si="57"/>
        <v>323654.52000000019</v>
      </c>
      <c r="F65" s="4"/>
    </row>
    <row r="66" spans="1:6" x14ac:dyDescent="0.2">
      <c r="A66" s="7" t="s">
        <v>63</v>
      </c>
      <c r="B66" s="9">
        <v>266651.58600000036</v>
      </c>
      <c r="D66" t="str">
        <f t="shared" ref="D66:E66" si="58">A62</f>
        <v>Fender Set - Mountain</v>
      </c>
      <c r="E66" s="4">
        <f t="shared" si="58"/>
        <v>303383.21550000104</v>
      </c>
      <c r="F66" s="4"/>
    </row>
    <row r="67" spans="1:6" x14ac:dyDescent="0.2">
      <c r="A67" s="7" t="s">
        <v>135</v>
      </c>
      <c r="B67" s="9">
        <v>261925.88069999981</v>
      </c>
      <c r="D67" t="str">
        <f t="shared" ref="D67:E67" si="59">A63</f>
        <v>Road-650 Black, 52</v>
      </c>
      <c r="E67" s="4">
        <f t="shared" si="59"/>
        <v>293256.61169999983</v>
      </c>
      <c r="F67" s="4"/>
    </row>
    <row r="68" spans="1:6" x14ac:dyDescent="0.2">
      <c r="A68" s="7" t="s">
        <v>73</v>
      </c>
      <c r="B68" s="9">
        <v>260516.15999999977</v>
      </c>
      <c r="D68" t="str">
        <f t="shared" ref="D68:E68" si="60">A64</f>
        <v>Road-650 Red, 58</v>
      </c>
      <c r="E68" s="4">
        <f t="shared" si="60"/>
        <v>277311.95449999988</v>
      </c>
      <c r="F68" s="4"/>
    </row>
    <row r="69" spans="1:6" x14ac:dyDescent="0.2">
      <c r="A69" s="7" t="s">
        <v>131</v>
      </c>
      <c r="B69" s="9">
        <v>241554.64659999989</v>
      </c>
      <c r="D69" t="str">
        <f t="shared" ref="D69:E69" si="61">A65</f>
        <v>Hydration Pack - 70 oz.</v>
      </c>
      <c r="E69" s="4">
        <f t="shared" si="61"/>
        <v>268332.74149999977</v>
      </c>
      <c r="F69" s="4"/>
    </row>
    <row r="70" spans="1:6" x14ac:dyDescent="0.2">
      <c r="A70" s="7" t="s">
        <v>132</v>
      </c>
      <c r="B70" s="9">
        <v>230757.4647999999</v>
      </c>
      <c r="D70" t="str">
        <f t="shared" ref="D70:E70" si="62">A66</f>
        <v>All-Purpose Bike Stand</v>
      </c>
      <c r="E70" s="4">
        <f t="shared" si="62"/>
        <v>266651.58600000036</v>
      </c>
      <c r="F70" s="4"/>
    </row>
    <row r="71" spans="1:6" x14ac:dyDescent="0.2">
      <c r="A71" s="7" t="s">
        <v>139</v>
      </c>
      <c r="B71" s="9">
        <v>227842.61699999997</v>
      </c>
      <c r="D71" t="str">
        <f t="shared" ref="D71:E71" si="63">A67</f>
        <v>Road-650 Red, 48</v>
      </c>
      <c r="E71" s="4">
        <f t="shared" si="63"/>
        <v>261925.88069999981</v>
      </c>
      <c r="F71" s="4"/>
    </row>
    <row r="72" spans="1:6" x14ac:dyDescent="0.2">
      <c r="A72" s="7" t="s">
        <v>83</v>
      </c>
      <c r="B72" s="9">
        <v>226805.06969999996</v>
      </c>
      <c r="D72" t="str">
        <f t="shared" ref="D72:E72" si="64">A68</f>
        <v>Hitch Rack - 4-Bike</v>
      </c>
      <c r="E72" s="4">
        <f t="shared" si="64"/>
        <v>260516.15999999977</v>
      </c>
      <c r="F72" s="4"/>
    </row>
    <row r="73" spans="1:6" x14ac:dyDescent="0.2">
      <c r="A73" s="7" t="s">
        <v>129</v>
      </c>
      <c r="B73" s="9">
        <v>212239.58169999989</v>
      </c>
      <c r="D73" t="str">
        <f t="shared" ref="D73:E73" si="65">A69</f>
        <v>Road-650 Black, 58</v>
      </c>
      <c r="E73" s="4">
        <f t="shared" si="65"/>
        <v>241554.64659999989</v>
      </c>
      <c r="F73" s="4"/>
    </row>
    <row r="74" spans="1:6" x14ac:dyDescent="0.2">
      <c r="A74" s="7" t="s">
        <v>134</v>
      </c>
      <c r="B74" s="9">
        <v>204756.84609999991</v>
      </c>
      <c r="D74" t="str">
        <f t="shared" ref="D74:E74" si="66">A70</f>
        <v>Road-650 Black, 60</v>
      </c>
      <c r="E74" s="4">
        <f t="shared" si="66"/>
        <v>230757.4647999999</v>
      </c>
      <c r="F74" s="4"/>
    </row>
    <row r="75" spans="1:6" x14ac:dyDescent="0.2">
      <c r="A75" s="7" t="s">
        <v>128</v>
      </c>
      <c r="B75" s="9">
        <v>196061.31249999991</v>
      </c>
      <c r="D75" t="str">
        <f t="shared" ref="D75:E75" si="67">A71</f>
        <v>Road-650 Red, 62</v>
      </c>
      <c r="E75" s="4">
        <f t="shared" si="67"/>
        <v>227842.61699999997</v>
      </c>
      <c r="F75" s="4"/>
    </row>
    <row r="76" spans="1:6" x14ac:dyDescent="0.2">
      <c r="A76" s="7" t="s">
        <v>136</v>
      </c>
      <c r="B76" s="9">
        <v>195172.46229999987</v>
      </c>
      <c r="D76" t="str">
        <f t="shared" ref="D76:E76" si="68">A72</f>
        <v>ML Mountain Tire</v>
      </c>
      <c r="E76" s="4">
        <f t="shared" si="68"/>
        <v>226805.06969999996</v>
      </c>
      <c r="F76" s="4"/>
    </row>
    <row r="77" spans="1:6" x14ac:dyDescent="0.2">
      <c r="A77" s="7" t="s">
        <v>75</v>
      </c>
      <c r="B77" s="9">
        <v>186933.61600000004</v>
      </c>
      <c r="D77" t="str">
        <f t="shared" ref="D77:E77" si="69">A73</f>
        <v>Road-650 Black, 48</v>
      </c>
      <c r="E77" s="4">
        <f t="shared" si="69"/>
        <v>212239.58169999989</v>
      </c>
      <c r="F77" s="4"/>
    </row>
    <row r="78" spans="1:6" x14ac:dyDescent="0.2">
      <c r="A78" s="7" t="s">
        <v>168</v>
      </c>
      <c r="B78" s="9">
        <v>186801.95799999998</v>
      </c>
      <c r="D78" t="str">
        <f t="shared" ref="D78:E78" si="70">A74</f>
        <v>Road-650 Red, 44</v>
      </c>
      <c r="E78" s="4">
        <f t="shared" si="70"/>
        <v>204756.84609999991</v>
      </c>
      <c r="F78" s="4"/>
    </row>
    <row r="79" spans="1:6" x14ac:dyDescent="0.2">
      <c r="A79" s="7" t="s">
        <v>133</v>
      </c>
      <c r="B79" s="9">
        <v>186552.57929999998</v>
      </c>
      <c r="D79" t="str">
        <f t="shared" ref="D79:E79" si="71">A75</f>
        <v>Road-650 Black, 44</v>
      </c>
      <c r="E79" s="4">
        <f t="shared" si="71"/>
        <v>196061.31249999991</v>
      </c>
      <c r="F79" s="4"/>
    </row>
    <row r="80" spans="1:6" x14ac:dyDescent="0.2">
      <c r="A80" s="7" t="s">
        <v>170</v>
      </c>
      <c r="B80" s="9">
        <v>182588.37999999995</v>
      </c>
      <c r="D80" t="str">
        <f t="shared" ref="D80:E80" si="72">A76</f>
        <v>Road-650 Red, 52</v>
      </c>
      <c r="E80" s="4">
        <f t="shared" si="72"/>
        <v>195172.46229999987</v>
      </c>
      <c r="F80" s="4"/>
    </row>
    <row r="81" spans="1:6" x14ac:dyDescent="0.2">
      <c r="A81" s="7" t="s">
        <v>151</v>
      </c>
      <c r="B81" s="9">
        <v>178047.08470000006</v>
      </c>
      <c r="D81" t="str">
        <f t="shared" ref="D81:E81" si="73">A77</f>
        <v>HL Road Tire</v>
      </c>
      <c r="E81" s="4">
        <f t="shared" si="73"/>
        <v>186933.61600000004</v>
      </c>
      <c r="F81" s="4"/>
    </row>
    <row r="82" spans="1:6" x14ac:dyDescent="0.2">
      <c r="A82" s="7" t="s">
        <v>175</v>
      </c>
      <c r="B82" s="9">
        <v>168200.79430000007</v>
      </c>
      <c r="D82" t="str">
        <f t="shared" ref="D82:E82" si="74">A78</f>
        <v>Touring-3000 Blue, 62</v>
      </c>
      <c r="E82" s="4">
        <f t="shared" si="74"/>
        <v>186801.95799999998</v>
      </c>
      <c r="F82" s="4"/>
    </row>
    <row r="83" spans="1:6" x14ac:dyDescent="0.2">
      <c r="A83" s="7" t="s">
        <v>176</v>
      </c>
      <c r="B83" s="9">
        <v>168069.35320000001</v>
      </c>
      <c r="D83" t="str">
        <f t="shared" ref="D83:E83" si="75">A79</f>
        <v>Road-650 Black, 62</v>
      </c>
      <c r="E83" s="4">
        <f t="shared" si="75"/>
        <v>186552.57929999998</v>
      </c>
      <c r="F83" s="4"/>
    </row>
    <row r="84" spans="1:6" x14ac:dyDescent="0.2">
      <c r="A84" s="7" t="s">
        <v>178</v>
      </c>
      <c r="B84" s="9">
        <v>164610.44719999997</v>
      </c>
      <c r="D84" t="str">
        <f t="shared" ref="D84:E84" si="76">A80</f>
        <v>Touring-3000 Yellow, 50</v>
      </c>
      <c r="E84" s="4">
        <f t="shared" si="76"/>
        <v>182588.37999999995</v>
      </c>
      <c r="F84" s="4"/>
    </row>
    <row r="85" spans="1:6" x14ac:dyDescent="0.2">
      <c r="A85" s="7" t="s">
        <v>169</v>
      </c>
      <c r="B85" s="9">
        <v>164048.63680000007</v>
      </c>
      <c r="D85" t="str">
        <f t="shared" ref="D85:E85" si="77">A81</f>
        <v>Touring Tire</v>
      </c>
      <c r="E85" s="4">
        <f t="shared" si="77"/>
        <v>178047.08470000006</v>
      </c>
      <c r="F85" s="4"/>
    </row>
    <row r="86" spans="1:6" x14ac:dyDescent="0.2">
      <c r="A86" s="7" t="s">
        <v>138</v>
      </c>
      <c r="B86" s="9">
        <v>158677.60539999997</v>
      </c>
      <c r="D86" t="str">
        <f t="shared" ref="D86:E86" si="78">A82</f>
        <v>Women's Mountain Shorts, L</v>
      </c>
      <c r="E86" s="4">
        <f t="shared" si="78"/>
        <v>168200.79430000007</v>
      </c>
      <c r="F86" s="4"/>
    </row>
    <row r="87" spans="1:6" x14ac:dyDescent="0.2">
      <c r="A87" s="7" t="s">
        <v>173</v>
      </c>
      <c r="B87" s="9">
        <v>156464.19639999999</v>
      </c>
      <c r="D87" t="str">
        <f t="shared" ref="D87:E87" si="79">A83</f>
        <v>Women's Mountain Shorts, M</v>
      </c>
      <c r="E87" s="4">
        <f t="shared" si="79"/>
        <v>168069.35320000001</v>
      </c>
      <c r="F87" s="4"/>
    </row>
    <row r="88" spans="1:6" x14ac:dyDescent="0.2">
      <c r="A88" s="7" t="s">
        <v>172</v>
      </c>
      <c r="B88" s="9">
        <v>153374.23920000001</v>
      </c>
      <c r="D88" t="str">
        <f t="shared" ref="D88:E88" si="80">A84</f>
        <v>Touring-3000 Blue, 54</v>
      </c>
      <c r="E88" s="4">
        <f t="shared" si="80"/>
        <v>164610.44719999997</v>
      </c>
      <c r="F88" s="4"/>
    </row>
    <row r="89" spans="1:6" x14ac:dyDescent="0.2">
      <c r="A89" s="7" t="s">
        <v>84</v>
      </c>
      <c r="B89" s="9">
        <v>152134.98250000007</v>
      </c>
      <c r="D89" t="str">
        <f t="shared" ref="D89:E89" si="81">A85</f>
        <v>Touring-3000 Yellow, 44</v>
      </c>
      <c r="E89" s="4">
        <f t="shared" si="81"/>
        <v>164048.63680000007</v>
      </c>
      <c r="F89" s="4"/>
    </row>
    <row r="90" spans="1:6" x14ac:dyDescent="0.2">
      <c r="A90" s="7" t="s">
        <v>167</v>
      </c>
      <c r="B90" s="9">
        <v>146632.51439999999</v>
      </c>
      <c r="D90" t="str">
        <f t="shared" ref="D90:E90" si="82">A86</f>
        <v>Road-650 Red, 60</v>
      </c>
      <c r="E90" s="4">
        <f t="shared" si="82"/>
        <v>158677.60539999997</v>
      </c>
      <c r="F90" s="4"/>
    </row>
    <row r="91" spans="1:6" x14ac:dyDescent="0.2">
      <c r="A91" s="7" t="s">
        <v>78</v>
      </c>
      <c r="B91" s="9">
        <v>146271.2071</v>
      </c>
      <c r="D91" t="str">
        <f t="shared" ref="D91:E91" si="83">A87</f>
        <v>Touring-3000 Yellow, 62</v>
      </c>
      <c r="E91" s="4">
        <f t="shared" si="83"/>
        <v>156464.19639999999</v>
      </c>
      <c r="F91" s="4"/>
    </row>
    <row r="92" spans="1:6" x14ac:dyDescent="0.2">
      <c r="A92" s="7" t="s">
        <v>104</v>
      </c>
      <c r="B92" s="9">
        <v>145333.0086</v>
      </c>
      <c r="D92" t="str">
        <f t="shared" ref="D92:E92" si="84">A88</f>
        <v>Touring-3000 Yellow, 58</v>
      </c>
      <c r="E92" s="4">
        <f t="shared" si="84"/>
        <v>153374.23920000001</v>
      </c>
      <c r="F92" s="4"/>
    </row>
    <row r="93" spans="1:6" x14ac:dyDescent="0.2">
      <c r="A93" s="7" t="s">
        <v>100</v>
      </c>
      <c r="B93" s="9">
        <v>145037.48730000001</v>
      </c>
      <c r="D93" t="str">
        <f t="shared" ref="D93:E93" si="85">A89</f>
        <v>ML Road Tire</v>
      </c>
      <c r="E93" s="4">
        <f t="shared" si="85"/>
        <v>152134.98250000007</v>
      </c>
      <c r="F93" s="4"/>
    </row>
    <row r="94" spans="1:6" x14ac:dyDescent="0.2">
      <c r="A94" s="7" t="s">
        <v>105</v>
      </c>
      <c r="B94" s="9">
        <v>143792.37599999996</v>
      </c>
      <c r="D94" t="str">
        <f t="shared" ref="D94:E94" si="86">A90</f>
        <v>Touring-3000 Blue, 58</v>
      </c>
      <c r="E94" s="4">
        <f t="shared" si="86"/>
        <v>146632.51439999999</v>
      </c>
      <c r="F94" s="4"/>
    </row>
    <row r="95" spans="1:6" x14ac:dyDescent="0.2">
      <c r="A95" s="7" t="s">
        <v>77</v>
      </c>
      <c r="B95" s="9">
        <v>142858.26839999977</v>
      </c>
      <c r="D95" t="str">
        <f t="shared" ref="D95:E95" si="87">A91</f>
        <v>LL Road Tire</v>
      </c>
      <c r="E95" s="4">
        <f t="shared" si="87"/>
        <v>146271.2071</v>
      </c>
      <c r="F95" s="4"/>
    </row>
    <row r="96" spans="1:6" x14ac:dyDescent="0.2">
      <c r="A96" s="7" t="s">
        <v>171</v>
      </c>
      <c r="B96" s="9">
        <v>142138.0312</v>
      </c>
      <c r="D96" t="str">
        <f t="shared" ref="D96:E96" si="88">A92</f>
        <v>Mountain-500 Silver, 48</v>
      </c>
      <c r="E96" s="4">
        <f t="shared" si="88"/>
        <v>145333.0086</v>
      </c>
      <c r="F96" s="4"/>
    </row>
    <row r="97" spans="1:6" x14ac:dyDescent="0.2">
      <c r="A97" s="7" t="s">
        <v>165</v>
      </c>
      <c r="B97" s="9">
        <v>141014.41040000005</v>
      </c>
      <c r="D97" t="str">
        <f t="shared" ref="D97:E97" si="89">A93</f>
        <v>Mountain-500 Black, 48</v>
      </c>
      <c r="E97" s="4">
        <f t="shared" si="89"/>
        <v>145037.48730000001</v>
      </c>
      <c r="F97" s="4"/>
    </row>
    <row r="98" spans="1:6" x14ac:dyDescent="0.2">
      <c r="A98" s="7" t="s">
        <v>166</v>
      </c>
      <c r="B98" s="9">
        <v>141014.41039999999</v>
      </c>
      <c r="D98" t="str">
        <f t="shared" ref="D98:E98" si="90">A94</f>
        <v>Mountain-500 Silver, 52</v>
      </c>
      <c r="E98" s="4">
        <f t="shared" si="90"/>
        <v>143792.37599999996</v>
      </c>
      <c r="F98" s="4"/>
    </row>
    <row r="99" spans="1:6" x14ac:dyDescent="0.2">
      <c r="A99" s="7" t="s">
        <v>174</v>
      </c>
      <c r="B99" s="9">
        <v>139701.23510000019</v>
      </c>
      <c r="D99" t="str">
        <f t="shared" ref="D99:E99" si="91">A95</f>
        <v>LL Mountain Tire</v>
      </c>
      <c r="E99" s="4">
        <f t="shared" si="91"/>
        <v>142858.26839999977</v>
      </c>
      <c r="F99" s="4"/>
    </row>
    <row r="100" spans="1:6" x14ac:dyDescent="0.2">
      <c r="A100" s="7" t="s">
        <v>177</v>
      </c>
      <c r="B100" s="9">
        <v>136611.11659999995</v>
      </c>
      <c r="D100" t="str">
        <f t="shared" ref="D100:E100" si="92">A96</f>
        <v>Touring-3000 Yellow, 54</v>
      </c>
      <c r="E100" s="4">
        <f t="shared" si="92"/>
        <v>142138.0312</v>
      </c>
      <c r="F100" s="4"/>
    </row>
    <row r="101" spans="1:6" x14ac:dyDescent="0.2">
      <c r="A101" s="7" t="s">
        <v>99</v>
      </c>
      <c r="B101" s="9">
        <v>134975.66500000001</v>
      </c>
      <c r="D101" t="str">
        <f t="shared" ref="D101:E101" si="93">A97</f>
        <v>Touring-3000 Blue, 44</v>
      </c>
      <c r="E101" s="4">
        <f t="shared" si="93"/>
        <v>141014.41040000005</v>
      </c>
      <c r="F101" s="4"/>
    </row>
    <row r="102" spans="1:6" x14ac:dyDescent="0.2">
      <c r="A102" s="7" t="s">
        <v>85</v>
      </c>
      <c r="B102" s="9">
        <v>133266.34699999995</v>
      </c>
      <c r="D102" t="str">
        <f t="shared" ref="D102:E102" si="94">A98</f>
        <v>Touring-3000 Blue, 50</v>
      </c>
      <c r="E102" s="4">
        <f t="shared" si="94"/>
        <v>141014.41039999999</v>
      </c>
      <c r="F102" s="4"/>
    </row>
    <row r="103" spans="1:6" x14ac:dyDescent="0.2">
      <c r="A103" s="7" t="s">
        <v>98</v>
      </c>
      <c r="B103" s="9">
        <v>126386.30450000004</v>
      </c>
      <c r="D103" t="str">
        <f t="shared" ref="D103:E103" si="95">A99</f>
        <v>Water Bottle - 30 oz.</v>
      </c>
      <c r="E103" s="4">
        <f t="shared" si="95"/>
        <v>139701.23510000019</v>
      </c>
      <c r="F103" s="4"/>
    </row>
    <row r="104" spans="1:6" x14ac:dyDescent="0.2">
      <c r="A104" s="7" t="s">
        <v>97</v>
      </c>
      <c r="B104" s="9">
        <v>123441.38089999999</v>
      </c>
      <c r="D104" t="str">
        <f t="shared" ref="D104:E104" si="96">A100</f>
        <v>Women's Mountain Shorts, S</v>
      </c>
      <c r="E104" s="4">
        <f t="shared" si="96"/>
        <v>136611.11659999995</v>
      </c>
      <c r="F104" s="4"/>
    </row>
    <row r="105" spans="1:6" x14ac:dyDescent="0.2">
      <c r="A105" s="7" t="s">
        <v>102</v>
      </c>
      <c r="B105" s="9">
        <v>106046.87729999998</v>
      </c>
      <c r="D105" t="str">
        <f t="shared" ref="D105:E105" si="97">A101</f>
        <v>Mountain-500 Black, 44</v>
      </c>
      <c r="E105" s="4">
        <f t="shared" si="97"/>
        <v>134975.66500000001</v>
      </c>
      <c r="F105" s="4"/>
    </row>
    <row r="106" spans="1:6" x14ac:dyDescent="0.2">
      <c r="A106" s="7" t="s">
        <v>101</v>
      </c>
      <c r="B106" s="9">
        <v>101109.0436</v>
      </c>
      <c r="D106" t="str">
        <f t="shared" ref="D106:E106" si="98">A102</f>
        <v>Mountain Bottle Cage</v>
      </c>
      <c r="E106" s="4">
        <f t="shared" si="98"/>
        <v>133266.34699999995</v>
      </c>
      <c r="F106" s="4"/>
    </row>
    <row r="107" spans="1:6" x14ac:dyDescent="0.2">
      <c r="A107" s="7" t="s">
        <v>86</v>
      </c>
      <c r="B107" s="9">
        <v>100979.84990000032</v>
      </c>
      <c r="D107" t="str">
        <f t="shared" ref="D107:E107" si="99">A103</f>
        <v>Mountain-500 Black, 42</v>
      </c>
      <c r="E107" s="4">
        <f t="shared" si="99"/>
        <v>126386.30450000004</v>
      </c>
      <c r="F107" s="4"/>
    </row>
    <row r="108" spans="1:6" x14ac:dyDescent="0.2">
      <c r="A108" s="7" t="s">
        <v>179</v>
      </c>
      <c r="B108" s="9">
        <v>100141.11900000001</v>
      </c>
      <c r="D108" t="str">
        <f t="shared" ref="D108:E108" si="100">A104</f>
        <v>Mountain-500 Black, 40</v>
      </c>
      <c r="E108" s="4">
        <f t="shared" si="100"/>
        <v>123441.38089999999</v>
      </c>
      <c r="F108" s="4"/>
    </row>
    <row r="109" spans="1:6" x14ac:dyDescent="0.2">
      <c r="A109" s="7" t="s">
        <v>103</v>
      </c>
      <c r="B109" s="9">
        <v>98600.486400000009</v>
      </c>
      <c r="D109" t="str">
        <f t="shared" ref="D109:E109" si="101">A105</f>
        <v>Mountain-500 Silver, 40</v>
      </c>
      <c r="E109" s="4">
        <f t="shared" si="101"/>
        <v>106046.87729999998</v>
      </c>
      <c r="F109" s="4"/>
    </row>
    <row r="110" spans="1:6" x14ac:dyDescent="0.2">
      <c r="A110" s="7" t="s">
        <v>109</v>
      </c>
      <c r="B110" s="9">
        <v>98422.84529999971</v>
      </c>
      <c r="D110" t="str">
        <f t="shared" ref="D110:E110" si="102">A106</f>
        <v>Mountain-500 Black, 52</v>
      </c>
      <c r="E110" s="4">
        <f t="shared" si="102"/>
        <v>101109.0436</v>
      </c>
      <c r="F110" s="4"/>
    </row>
    <row r="111" spans="1:6" x14ac:dyDescent="0.2">
      <c r="A111" s="7" t="s">
        <v>67</v>
      </c>
      <c r="B111" s="9">
        <v>84908.136000000028</v>
      </c>
      <c r="D111" t="str">
        <f t="shared" ref="D111:E111" si="103">A107</f>
        <v>Mountain Tire Tube</v>
      </c>
      <c r="E111" s="4">
        <f t="shared" si="103"/>
        <v>100979.84990000032</v>
      </c>
      <c r="F111" s="4"/>
    </row>
    <row r="112" spans="1:6" x14ac:dyDescent="0.2">
      <c r="A112" s="7" t="s">
        <v>66</v>
      </c>
      <c r="B112" s="9">
        <v>84788.883000000031</v>
      </c>
      <c r="D112" t="str">
        <f t="shared" ref="D112:E112" si="104">A108</f>
        <v>Mountain-500 Silver, 44</v>
      </c>
      <c r="E112" s="4">
        <f t="shared" si="104"/>
        <v>100141.11900000001</v>
      </c>
      <c r="F112" s="4"/>
    </row>
    <row r="113" spans="1:6" x14ac:dyDescent="0.2">
      <c r="A113" s="7" t="s">
        <v>71</v>
      </c>
      <c r="B113" s="9">
        <v>81452.009100000054</v>
      </c>
      <c r="D113" t="str">
        <f t="shared" ref="D113:E113" si="105">A109</f>
        <v>Mountain-500 Silver, 42</v>
      </c>
      <c r="E113" s="4">
        <f t="shared" si="105"/>
        <v>98600.486400000009</v>
      </c>
      <c r="F113" s="4"/>
    </row>
    <row r="114" spans="1:6" x14ac:dyDescent="0.2">
      <c r="A114" s="7" t="s">
        <v>72</v>
      </c>
      <c r="B114" s="9">
        <v>78232.562100000112</v>
      </c>
      <c r="D114" t="str">
        <f t="shared" ref="D114:E114" si="106">A110</f>
        <v>Road Bottle Cage</v>
      </c>
      <c r="E114" s="4">
        <f t="shared" si="106"/>
        <v>98422.84529999971</v>
      </c>
      <c r="F114" s="4"/>
    </row>
    <row r="115" spans="1:6" x14ac:dyDescent="0.2">
      <c r="A115" s="7" t="s">
        <v>68</v>
      </c>
      <c r="B115" s="9">
        <v>70001.510999999969</v>
      </c>
      <c r="D115" t="str">
        <f t="shared" ref="D115:E115" si="107">A111</f>
        <v>Classic Vest, M</v>
      </c>
      <c r="E115" s="4">
        <f t="shared" si="107"/>
        <v>84908.136000000028</v>
      </c>
      <c r="F115" s="4"/>
    </row>
    <row r="116" spans="1:6" x14ac:dyDescent="0.2">
      <c r="A116" s="7" t="s">
        <v>70</v>
      </c>
      <c r="B116" s="9">
        <v>69248.771900000007</v>
      </c>
      <c r="D116" t="str">
        <f t="shared" ref="D116:E116" si="108">A112</f>
        <v>Classic Vest, L</v>
      </c>
      <c r="E116" s="4">
        <f t="shared" si="108"/>
        <v>84788.883000000031</v>
      </c>
      <c r="F116" s="4"/>
    </row>
    <row r="117" spans="1:6" x14ac:dyDescent="0.2">
      <c r="A117" s="7" t="s">
        <v>110</v>
      </c>
      <c r="B117" s="9">
        <v>61733.153199999964</v>
      </c>
      <c r="D117" t="str">
        <f t="shared" ref="D117:E117" si="109">A113</f>
        <v>Half-Finger Gloves, M</v>
      </c>
      <c r="E117" s="4">
        <f t="shared" si="109"/>
        <v>81452.009100000054</v>
      </c>
      <c r="F117" s="4"/>
    </row>
    <row r="118" spans="1:6" x14ac:dyDescent="0.2">
      <c r="A118" s="7" t="s">
        <v>80</v>
      </c>
      <c r="B118" s="9">
        <v>54579.581899999837</v>
      </c>
      <c r="D118" t="str">
        <f t="shared" ref="D118:E118" si="110">A114</f>
        <v>Half-Finger Gloves, S</v>
      </c>
      <c r="E118" s="4">
        <f t="shared" si="110"/>
        <v>78232.562100000112</v>
      </c>
      <c r="F118" s="4"/>
    </row>
    <row r="119" spans="1:6" x14ac:dyDescent="0.2">
      <c r="A119" s="7" t="s">
        <v>79</v>
      </c>
      <c r="B119" s="9">
        <v>54177.162399999783</v>
      </c>
      <c r="D119" t="str">
        <f t="shared" ref="D119:E119" si="111">A115</f>
        <v>Classic Vest, S</v>
      </c>
      <c r="E119" s="4">
        <f t="shared" si="111"/>
        <v>70001.510999999969</v>
      </c>
      <c r="F119" s="4"/>
    </row>
    <row r="120" spans="1:6" x14ac:dyDescent="0.2">
      <c r="A120" s="7" t="s">
        <v>147</v>
      </c>
      <c r="B120" s="9">
        <v>53855.564900000143</v>
      </c>
      <c r="D120" t="str">
        <f t="shared" ref="D120:E120" si="112">A116</f>
        <v>Half-Finger Gloves, L</v>
      </c>
      <c r="E120" s="4">
        <f t="shared" si="112"/>
        <v>69248.771900000007</v>
      </c>
      <c r="F120" s="4"/>
    </row>
    <row r="121" spans="1:6" x14ac:dyDescent="0.2">
      <c r="A121" s="7" t="s">
        <v>81</v>
      </c>
      <c r="B121" s="9">
        <v>53199.857899999843</v>
      </c>
      <c r="D121" t="str">
        <f t="shared" ref="D121:E121" si="113">A117</f>
        <v>Road Tire Tube</v>
      </c>
      <c r="E121" s="4">
        <f t="shared" si="113"/>
        <v>61733.153199999964</v>
      </c>
      <c r="F121" s="4"/>
    </row>
    <row r="122" spans="1:6" x14ac:dyDescent="0.2">
      <c r="A122" s="7" t="s">
        <v>145</v>
      </c>
      <c r="B122" s="9">
        <v>52700.718800000155</v>
      </c>
      <c r="D122" t="str">
        <f t="shared" ref="D122:E122" si="114">A118</f>
        <v>Long-Sleeve Logo Jersey, M</v>
      </c>
      <c r="E122" s="4">
        <f t="shared" si="114"/>
        <v>54579.581899999837</v>
      </c>
      <c r="F122" s="4"/>
    </row>
    <row r="123" spans="1:6" x14ac:dyDescent="0.2">
      <c r="A123" s="7" t="s">
        <v>146</v>
      </c>
      <c r="B123" s="9">
        <v>52601.377200000024</v>
      </c>
      <c r="D123" t="str">
        <f t="shared" ref="D123:E123" si="115">A119</f>
        <v>Long-Sleeve Logo Jersey, L</v>
      </c>
      <c r="E123" s="4">
        <f t="shared" si="115"/>
        <v>54177.162399999783</v>
      </c>
      <c r="F123" s="4"/>
    </row>
    <row r="124" spans="1:6" x14ac:dyDescent="0.2">
      <c r="A124" s="7" t="s">
        <v>82</v>
      </c>
      <c r="B124" s="9">
        <v>50750.847799999872</v>
      </c>
      <c r="D124" t="str">
        <f t="shared" ref="D124:E124" si="116">A120</f>
        <v>Short-Sleeve Classic Jersey, XL</v>
      </c>
      <c r="E124" s="4">
        <f t="shared" si="116"/>
        <v>53855.564900000143</v>
      </c>
      <c r="F124" s="4"/>
    </row>
    <row r="125" spans="1:6" x14ac:dyDescent="0.2">
      <c r="A125" s="7" t="s">
        <v>152</v>
      </c>
      <c r="B125" s="9">
        <v>49354.460000000021</v>
      </c>
      <c r="D125" t="str">
        <f t="shared" ref="D125:E125" si="117">A121</f>
        <v>Long-Sleeve Logo Jersey, S</v>
      </c>
      <c r="E125" s="4">
        <f t="shared" si="117"/>
        <v>53199.857899999843</v>
      </c>
      <c r="F125" s="4"/>
    </row>
    <row r="126" spans="1:6" x14ac:dyDescent="0.2">
      <c r="A126" s="7" t="s">
        <v>144</v>
      </c>
      <c r="B126" s="9">
        <v>48962.991100000138</v>
      </c>
      <c r="D126" t="str">
        <f t="shared" ref="D126:E126" si="118">A122</f>
        <v>Short-Sleeve Classic Jersey, M</v>
      </c>
      <c r="E126" s="4">
        <f t="shared" si="118"/>
        <v>52700.718800000155</v>
      </c>
      <c r="F126" s="4"/>
    </row>
    <row r="127" spans="1:6" x14ac:dyDescent="0.2">
      <c r="A127" s="7" t="s">
        <v>64</v>
      </c>
      <c r="B127" s="9">
        <v>47472.324299999971</v>
      </c>
      <c r="D127" t="str">
        <f t="shared" ref="D127:E127" si="119">A123</f>
        <v>Short-Sleeve Classic Jersey, S</v>
      </c>
      <c r="E127" s="4">
        <f t="shared" si="119"/>
        <v>52601.377200000024</v>
      </c>
      <c r="F127" s="4"/>
    </row>
    <row r="128" spans="1:6" x14ac:dyDescent="0.2">
      <c r="A128" s="7" t="s">
        <v>106</v>
      </c>
      <c r="B128" s="9">
        <v>47150.682000000008</v>
      </c>
      <c r="D128" t="str">
        <f t="shared" ref="D128:E128" si="120">A124</f>
        <v>Long-Sleeve Logo Jersey, XL</v>
      </c>
      <c r="E128" s="4">
        <f t="shared" si="120"/>
        <v>50750.847799999872</v>
      </c>
      <c r="F128" s="4"/>
    </row>
    <row r="129" spans="1:6" x14ac:dyDescent="0.2">
      <c r="A129" s="7" t="s">
        <v>65</v>
      </c>
      <c r="B129" s="9">
        <v>46925.304299999982</v>
      </c>
      <c r="D129" t="str">
        <f t="shared" ref="D129:E129" si="121">A125</f>
        <v>Touring Tire Tube</v>
      </c>
      <c r="E129" s="4">
        <f t="shared" si="121"/>
        <v>49354.460000000021</v>
      </c>
      <c r="F129" s="4"/>
    </row>
    <row r="130" spans="1:6" x14ac:dyDescent="0.2">
      <c r="A130" s="7" t="s">
        <v>108</v>
      </c>
      <c r="B130" s="9">
        <v>17625.956399999937</v>
      </c>
      <c r="D130" t="str">
        <f t="shared" ref="D130:E130" si="122">A126</f>
        <v>Short-Sleeve Classic Jersey, L</v>
      </c>
      <c r="E130" s="4">
        <f t="shared" si="122"/>
        <v>48962.991100000138</v>
      </c>
      <c r="F130" s="4"/>
    </row>
    <row r="131" spans="1:6" x14ac:dyDescent="0.2">
      <c r="A131" s="7" t="s">
        <v>107</v>
      </c>
      <c r="B131" s="9">
        <v>15954.529499999951</v>
      </c>
      <c r="D131" t="str">
        <f t="shared" ref="D131:E131" si="123">A127</f>
        <v>AWC Logo Cap</v>
      </c>
      <c r="E131" s="4">
        <f t="shared" si="123"/>
        <v>47472.324299999971</v>
      </c>
      <c r="F131" s="4"/>
    </row>
    <row r="132" spans="1:6" x14ac:dyDescent="0.2">
      <c r="A132" s="7" t="s">
        <v>197</v>
      </c>
      <c r="B132" s="9">
        <v>0</v>
      </c>
      <c r="D132" t="str">
        <f t="shared" ref="D132:E132" si="124">A128</f>
        <v>Patch Kit/8 Patches</v>
      </c>
      <c r="E132" s="4">
        <f t="shared" si="124"/>
        <v>47150.682000000008</v>
      </c>
      <c r="F132" s="4"/>
    </row>
    <row r="133" spans="1:6" x14ac:dyDescent="0.2">
      <c r="A133" s="7" t="s">
        <v>198</v>
      </c>
      <c r="B133" s="9">
        <v>0</v>
      </c>
      <c r="D133" t="str">
        <f t="shared" ref="D133:E133" si="125">A129</f>
        <v>Bike Wash - Dissolver</v>
      </c>
      <c r="E133" s="4">
        <f t="shared" si="125"/>
        <v>46925.304299999982</v>
      </c>
      <c r="F133" s="4"/>
    </row>
    <row r="134" spans="1:6" x14ac:dyDescent="0.2">
      <c r="A134" s="7" t="s">
        <v>199</v>
      </c>
      <c r="B134" s="9">
        <v>0</v>
      </c>
      <c r="D134" t="str">
        <f t="shared" ref="D134:E134" si="126">A130</f>
        <v>Racing Socks, M</v>
      </c>
      <c r="E134" s="4">
        <f t="shared" si="126"/>
        <v>17625.956399999937</v>
      </c>
      <c r="F134" s="4"/>
    </row>
    <row r="135" spans="1:6" x14ac:dyDescent="0.2">
      <c r="A135" s="7" t="s">
        <v>200</v>
      </c>
      <c r="B135" s="9">
        <v>0</v>
      </c>
      <c r="D135" t="str">
        <f t="shared" ref="D135:E135" si="127">A131</f>
        <v>Racing Socks, L</v>
      </c>
      <c r="E135" s="4">
        <f t="shared" si="127"/>
        <v>15954.529499999951</v>
      </c>
      <c r="F135" s="4"/>
    </row>
    <row r="136" spans="1:6" x14ac:dyDescent="0.2">
      <c r="A136" s="7" t="s">
        <v>201</v>
      </c>
      <c r="B136" s="9">
        <v>0</v>
      </c>
    </row>
    <row r="137" spans="1:6" x14ac:dyDescent="0.2">
      <c r="A137" s="7" t="s">
        <v>202</v>
      </c>
      <c r="B137" s="9">
        <v>0</v>
      </c>
    </row>
    <row r="138" spans="1:6" x14ac:dyDescent="0.2">
      <c r="A138" s="7" t="s">
        <v>203</v>
      </c>
      <c r="B138" s="9">
        <v>0</v>
      </c>
    </row>
    <row r="139" spans="1:6" x14ac:dyDescent="0.2">
      <c r="A139" s="7" t="s">
        <v>204</v>
      </c>
      <c r="B139" s="9">
        <v>0</v>
      </c>
    </row>
    <row r="140" spans="1:6" x14ac:dyDescent="0.2">
      <c r="A140" s="7" t="s">
        <v>205</v>
      </c>
      <c r="B140" s="9">
        <v>0</v>
      </c>
    </row>
    <row r="141" spans="1:6" x14ac:dyDescent="0.2">
      <c r="A141" s="7" t="s">
        <v>206</v>
      </c>
      <c r="B141" s="9">
        <v>0</v>
      </c>
    </row>
    <row r="142" spans="1:6" x14ac:dyDescent="0.2">
      <c r="A142" s="7" t="s">
        <v>207</v>
      </c>
      <c r="B142" s="9">
        <v>0</v>
      </c>
    </row>
    <row r="143" spans="1:6" x14ac:dyDescent="0.2">
      <c r="A143" s="7" t="s">
        <v>208</v>
      </c>
      <c r="B143" s="9">
        <v>0</v>
      </c>
    </row>
    <row r="144" spans="1:6" x14ac:dyDescent="0.2">
      <c r="A144" s="7" t="s">
        <v>209</v>
      </c>
      <c r="B144" s="9">
        <v>0</v>
      </c>
    </row>
    <row r="145" spans="1:2" x14ac:dyDescent="0.2">
      <c r="A145" s="7" t="s">
        <v>210</v>
      </c>
      <c r="B145" s="9">
        <v>0</v>
      </c>
    </row>
    <row r="146" spans="1:2" x14ac:dyDescent="0.2">
      <c r="A146" s="7" t="s">
        <v>211</v>
      </c>
      <c r="B146" s="9">
        <v>0</v>
      </c>
    </row>
    <row r="147" spans="1:2" x14ac:dyDescent="0.2">
      <c r="A147" s="7" t="s">
        <v>212</v>
      </c>
      <c r="B147" s="9">
        <v>0</v>
      </c>
    </row>
    <row r="148" spans="1:2" x14ac:dyDescent="0.2">
      <c r="A148" s="7" t="s">
        <v>213</v>
      </c>
      <c r="B148" s="9">
        <v>0</v>
      </c>
    </row>
    <row r="149" spans="1:2" x14ac:dyDescent="0.2">
      <c r="A149" s="7" t="s">
        <v>214</v>
      </c>
      <c r="B149" s="9">
        <v>0</v>
      </c>
    </row>
    <row r="150" spans="1:2" x14ac:dyDescent="0.2">
      <c r="A150" s="7" t="s">
        <v>215</v>
      </c>
      <c r="B150" s="9">
        <v>0</v>
      </c>
    </row>
    <row r="151" spans="1:2" x14ac:dyDescent="0.2">
      <c r="A151" s="7" t="s">
        <v>216</v>
      </c>
      <c r="B151" s="9">
        <v>0</v>
      </c>
    </row>
    <row r="152" spans="1:2" x14ac:dyDescent="0.2">
      <c r="A152" s="7" t="s">
        <v>217</v>
      </c>
      <c r="B152" s="9">
        <v>0</v>
      </c>
    </row>
    <row r="153" spans="1:2" x14ac:dyDescent="0.2">
      <c r="A153" s="7" t="s">
        <v>218</v>
      </c>
      <c r="B153" s="9">
        <v>0</v>
      </c>
    </row>
    <row r="154" spans="1:2" x14ac:dyDescent="0.2">
      <c r="A154" s="7" t="s">
        <v>219</v>
      </c>
      <c r="B154" s="9">
        <v>0</v>
      </c>
    </row>
    <row r="155" spans="1:2" x14ac:dyDescent="0.2">
      <c r="A155" s="7" t="s">
        <v>220</v>
      </c>
      <c r="B155" s="9">
        <v>0</v>
      </c>
    </row>
    <row r="156" spans="1:2" x14ac:dyDescent="0.2">
      <c r="A156" s="7" t="s">
        <v>221</v>
      </c>
      <c r="B156" s="9">
        <v>0</v>
      </c>
    </row>
    <row r="157" spans="1:2" x14ac:dyDescent="0.2">
      <c r="A157" s="7" t="s">
        <v>222</v>
      </c>
      <c r="B157" s="9">
        <v>0</v>
      </c>
    </row>
    <row r="158" spans="1:2" x14ac:dyDescent="0.2">
      <c r="A158" s="7" t="s">
        <v>223</v>
      </c>
      <c r="B158" s="9">
        <v>0</v>
      </c>
    </row>
    <row r="159" spans="1:2" x14ac:dyDescent="0.2">
      <c r="A159" s="7" t="s">
        <v>224</v>
      </c>
      <c r="B159" s="9">
        <v>0</v>
      </c>
    </row>
    <row r="160" spans="1:2" x14ac:dyDescent="0.2">
      <c r="A160" s="7" t="s">
        <v>225</v>
      </c>
      <c r="B160" s="9">
        <v>0</v>
      </c>
    </row>
    <row r="161" spans="1:2" x14ac:dyDescent="0.2">
      <c r="A161" s="7" t="s">
        <v>226</v>
      </c>
      <c r="B161" s="9">
        <v>0</v>
      </c>
    </row>
    <row r="162" spans="1:2" x14ac:dyDescent="0.2">
      <c r="A162" s="7" t="s">
        <v>227</v>
      </c>
      <c r="B162" s="9">
        <v>0</v>
      </c>
    </row>
    <row r="163" spans="1:2" x14ac:dyDescent="0.2">
      <c r="A163" s="7" t="s">
        <v>228</v>
      </c>
      <c r="B163" s="9">
        <v>0</v>
      </c>
    </row>
    <row r="164" spans="1:2" x14ac:dyDescent="0.2">
      <c r="A164" s="7" t="s">
        <v>229</v>
      </c>
      <c r="B164" s="9">
        <v>0</v>
      </c>
    </row>
    <row r="165" spans="1:2" x14ac:dyDescent="0.2">
      <c r="A165" s="7" t="s">
        <v>230</v>
      </c>
      <c r="B165" s="9">
        <v>0</v>
      </c>
    </row>
    <row r="166" spans="1:2" x14ac:dyDescent="0.2">
      <c r="A166" s="7" t="s">
        <v>231</v>
      </c>
      <c r="B166" s="9">
        <v>0</v>
      </c>
    </row>
    <row r="167" spans="1:2" x14ac:dyDescent="0.2">
      <c r="A167" s="7" t="s">
        <v>232</v>
      </c>
      <c r="B167" s="9">
        <v>0</v>
      </c>
    </row>
    <row r="168" spans="1:2" x14ac:dyDescent="0.2">
      <c r="A168" s="7" t="s">
        <v>233</v>
      </c>
      <c r="B168" s="9">
        <v>0</v>
      </c>
    </row>
    <row r="169" spans="1:2" x14ac:dyDescent="0.2">
      <c r="A169" s="7" t="s">
        <v>234</v>
      </c>
      <c r="B169" s="9">
        <v>0</v>
      </c>
    </row>
    <row r="170" spans="1:2" x14ac:dyDescent="0.2">
      <c r="A170" s="7" t="s">
        <v>235</v>
      </c>
      <c r="B170" s="9">
        <v>0</v>
      </c>
    </row>
    <row r="171" spans="1:2" x14ac:dyDescent="0.2">
      <c r="A171" s="7" t="s">
        <v>236</v>
      </c>
      <c r="B171" s="9">
        <v>0</v>
      </c>
    </row>
    <row r="172" spans="1:2" x14ac:dyDescent="0.2">
      <c r="A172" s="7" t="s">
        <v>237</v>
      </c>
      <c r="B172" s="9">
        <v>0</v>
      </c>
    </row>
    <row r="173" spans="1:2" x14ac:dyDescent="0.2">
      <c r="A173" s="7" t="s">
        <v>238</v>
      </c>
      <c r="B173" s="9">
        <v>0</v>
      </c>
    </row>
    <row r="174" spans="1:2" x14ac:dyDescent="0.2">
      <c r="A174" s="7" t="s">
        <v>239</v>
      </c>
      <c r="B174" s="9">
        <v>0</v>
      </c>
    </row>
    <row r="175" spans="1:2" x14ac:dyDescent="0.2">
      <c r="A175" s="7" t="s">
        <v>240</v>
      </c>
      <c r="B175" s="9">
        <v>0</v>
      </c>
    </row>
    <row r="176" spans="1:2" x14ac:dyDescent="0.2">
      <c r="A176" s="7" t="s">
        <v>241</v>
      </c>
      <c r="B176" s="9">
        <v>0</v>
      </c>
    </row>
    <row r="177" spans="1:2" x14ac:dyDescent="0.2">
      <c r="A177" s="7" t="s">
        <v>242</v>
      </c>
      <c r="B177" s="9">
        <v>0</v>
      </c>
    </row>
    <row r="178" spans="1:2" x14ac:dyDescent="0.2">
      <c r="A178" s="7" t="s">
        <v>243</v>
      </c>
      <c r="B178" s="9">
        <v>0</v>
      </c>
    </row>
    <row r="179" spans="1:2" x14ac:dyDescent="0.2">
      <c r="A179" s="7" t="s">
        <v>244</v>
      </c>
      <c r="B179" s="9">
        <v>0</v>
      </c>
    </row>
    <row r="180" spans="1:2" x14ac:dyDescent="0.2">
      <c r="A180" s="7" t="s">
        <v>245</v>
      </c>
      <c r="B180" s="9">
        <v>0</v>
      </c>
    </row>
    <row r="181" spans="1:2" x14ac:dyDescent="0.2">
      <c r="A181" s="7" t="s">
        <v>246</v>
      </c>
      <c r="B181" s="9">
        <v>0</v>
      </c>
    </row>
    <row r="182" spans="1:2" x14ac:dyDescent="0.2">
      <c r="A182" s="7" t="s">
        <v>247</v>
      </c>
      <c r="B182" s="9">
        <v>0</v>
      </c>
    </row>
    <row r="183" spans="1:2" x14ac:dyDescent="0.2">
      <c r="A183" s="7" t="s">
        <v>248</v>
      </c>
      <c r="B183" s="9">
        <v>0</v>
      </c>
    </row>
    <row r="184" spans="1:2" x14ac:dyDescent="0.2">
      <c r="A184" s="7" t="s">
        <v>249</v>
      </c>
      <c r="B184" s="9">
        <v>0</v>
      </c>
    </row>
    <row r="185" spans="1:2" x14ac:dyDescent="0.2">
      <c r="A185" s="7" t="s">
        <v>250</v>
      </c>
      <c r="B185" s="9">
        <v>0</v>
      </c>
    </row>
    <row r="186" spans="1:2" x14ac:dyDescent="0.2">
      <c r="A186" s="7" t="s">
        <v>251</v>
      </c>
      <c r="B186" s="9">
        <v>0</v>
      </c>
    </row>
    <row r="187" spans="1:2" x14ac:dyDescent="0.2">
      <c r="A187" s="7" t="s">
        <v>252</v>
      </c>
      <c r="B187" s="9">
        <v>0</v>
      </c>
    </row>
    <row r="188" spans="1:2" x14ac:dyDescent="0.2">
      <c r="A188" s="7" t="s">
        <v>253</v>
      </c>
      <c r="B188" s="9">
        <v>0</v>
      </c>
    </row>
    <row r="189" spans="1:2" x14ac:dyDescent="0.2">
      <c r="A189" s="7" t="s">
        <v>254</v>
      </c>
      <c r="B189" s="9">
        <v>0</v>
      </c>
    </row>
    <row r="190" spans="1:2" x14ac:dyDescent="0.2">
      <c r="A190" s="7" t="s">
        <v>255</v>
      </c>
      <c r="B190" s="9">
        <v>0</v>
      </c>
    </row>
    <row r="191" spans="1:2" x14ac:dyDescent="0.2">
      <c r="A191" s="7" t="s">
        <v>256</v>
      </c>
      <c r="B191" s="9">
        <v>0</v>
      </c>
    </row>
    <row r="192" spans="1:2" x14ac:dyDescent="0.2">
      <c r="A192" s="7" t="s">
        <v>257</v>
      </c>
      <c r="B192" s="9">
        <v>0</v>
      </c>
    </row>
    <row r="193" spans="1:2" x14ac:dyDescent="0.2">
      <c r="A193" s="7" t="s">
        <v>258</v>
      </c>
      <c r="B193" s="9">
        <v>0</v>
      </c>
    </row>
    <row r="194" spans="1:2" x14ac:dyDescent="0.2">
      <c r="A194" s="7" t="s">
        <v>259</v>
      </c>
      <c r="B194" s="9">
        <v>0</v>
      </c>
    </row>
    <row r="195" spans="1:2" x14ac:dyDescent="0.2">
      <c r="A195" s="7" t="s">
        <v>260</v>
      </c>
      <c r="B195" s="9">
        <v>0</v>
      </c>
    </row>
    <row r="196" spans="1:2" x14ac:dyDescent="0.2">
      <c r="A196" s="7" t="s">
        <v>261</v>
      </c>
      <c r="B196" s="9">
        <v>0</v>
      </c>
    </row>
    <row r="197" spans="1:2" x14ac:dyDescent="0.2">
      <c r="A197" s="7" t="s">
        <v>262</v>
      </c>
      <c r="B197" s="9">
        <v>0</v>
      </c>
    </row>
    <row r="198" spans="1:2" x14ac:dyDescent="0.2">
      <c r="A198" s="7" t="s">
        <v>263</v>
      </c>
      <c r="B198" s="9">
        <v>0</v>
      </c>
    </row>
    <row r="199" spans="1:2" x14ac:dyDescent="0.2">
      <c r="A199" s="7" t="s">
        <v>264</v>
      </c>
      <c r="B199" s="9">
        <v>0</v>
      </c>
    </row>
    <row r="200" spans="1:2" x14ac:dyDescent="0.2">
      <c r="A200" s="7" t="s">
        <v>265</v>
      </c>
      <c r="B200" s="9">
        <v>0</v>
      </c>
    </row>
    <row r="201" spans="1:2" x14ac:dyDescent="0.2">
      <c r="A201" s="7" t="s">
        <v>266</v>
      </c>
      <c r="B201" s="9">
        <v>0</v>
      </c>
    </row>
    <row r="202" spans="1:2" x14ac:dyDescent="0.2">
      <c r="A202" s="7" t="s">
        <v>267</v>
      </c>
      <c r="B202" s="9">
        <v>0</v>
      </c>
    </row>
    <row r="203" spans="1:2" x14ac:dyDescent="0.2">
      <c r="A203" s="7" t="s">
        <v>268</v>
      </c>
      <c r="B203" s="9">
        <v>0</v>
      </c>
    </row>
    <row r="204" spans="1:2" x14ac:dyDescent="0.2">
      <c r="A204" s="7" t="s">
        <v>269</v>
      </c>
      <c r="B204" s="9">
        <v>0</v>
      </c>
    </row>
    <row r="205" spans="1:2" x14ac:dyDescent="0.2">
      <c r="A205" s="7" t="s">
        <v>270</v>
      </c>
      <c r="B205" s="9">
        <v>0</v>
      </c>
    </row>
    <row r="206" spans="1:2" x14ac:dyDescent="0.2">
      <c r="A206" s="7" t="s">
        <v>271</v>
      </c>
      <c r="B206" s="9">
        <v>0</v>
      </c>
    </row>
    <row r="207" spans="1:2" x14ac:dyDescent="0.2">
      <c r="A207" s="7" t="s">
        <v>272</v>
      </c>
      <c r="B207" s="9">
        <v>0</v>
      </c>
    </row>
    <row r="208" spans="1:2" x14ac:dyDescent="0.2">
      <c r="A208" s="7" t="s">
        <v>273</v>
      </c>
      <c r="B208" s="9">
        <v>0</v>
      </c>
    </row>
    <row r="209" spans="1:2" x14ac:dyDescent="0.2">
      <c r="A209" s="7" t="s">
        <v>274</v>
      </c>
      <c r="B209" s="9">
        <v>0</v>
      </c>
    </row>
    <row r="210" spans="1:2" x14ac:dyDescent="0.2">
      <c r="A210" s="7" t="s">
        <v>275</v>
      </c>
      <c r="B210" s="9">
        <v>0</v>
      </c>
    </row>
    <row r="211" spans="1:2" x14ac:dyDescent="0.2">
      <c r="A211" s="7" t="s">
        <v>276</v>
      </c>
      <c r="B211" s="9">
        <v>0</v>
      </c>
    </row>
    <row r="212" spans="1:2" x14ac:dyDescent="0.2">
      <c r="A212" s="7" t="s">
        <v>277</v>
      </c>
      <c r="B212" s="9">
        <v>0</v>
      </c>
    </row>
    <row r="213" spans="1:2" x14ac:dyDescent="0.2">
      <c r="A213" s="7" t="s">
        <v>278</v>
      </c>
      <c r="B213" s="9">
        <v>0</v>
      </c>
    </row>
    <row r="214" spans="1:2" x14ac:dyDescent="0.2">
      <c r="A214" s="7" t="s">
        <v>279</v>
      </c>
      <c r="B214" s="9">
        <v>0</v>
      </c>
    </row>
    <row r="215" spans="1:2" x14ac:dyDescent="0.2">
      <c r="A215" s="7" t="s">
        <v>280</v>
      </c>
      <c r="B215" s="9">
        <v>0</v>
      </c>
    </row>
    <row r="216" spans="1:2" x14ac:dyDescent="0.2">
      <c r="A216" s="7" t="s">
        <v>281</v>
      </c>
      <c r="B216" s="9">
        <v>0</v>
      </c>
    </row>
    <row r="217" spans="1:2" x14ac:dyDescent="0.2">
      <c r="A217" s="7" t="s">
        <v>282</v>
      </c>
      <c r="B217" s="9">
        <v>0</v>
      </c>
    </row>
    <row r="218" spans="1:2" x14ac:dyDescent="0.2">
      <c r="A218" s="7" t="s">
        <v>283</v>
      </c>
      <c r="B218" s="9">
        <v>0</v>
      </c>
    </row>
    <row r="219" spans="1:2" x14ac:dyDescent="0.2">
      <c r="A219" s="7" t="s">
        <v>284</v>
      </c>
      <c r="B219" s="9">
        <v>0</v>
      </c>
    </row>
    <row r="220" spans="1:2" x14ac:dyDescent="0.2">
      <c r="A220" s="7" t="s">
        <v>285</v>
      </c>
      <c r="B220" s="9">
        <v>0</v>
      </c>
    </row>
    <row r="221" spans="1:2" x14ac:dyDescent="0.2">
      <c r="A221" s="7" t="s">
        <v>286</v>
      </c>
      <c r="B221" s="9">
        <v>0</v>
      </c>
    </row>
    <row r="222" spans="1:2" x14ac:dyDescent="0.2">
      <c r="A222" s="7" t="s">
        <v>287</v>
      </c>
      <c r="B222" s="9">
        <v>0</v>
      </c>
    </row>
    <row r="223" spans="1:2" x14ac:dyDescent="0.2">
      <c r="A223" s="7" t="s">
        <v>288</v>
      </c>
      <c r="B223" s="9">
        <v>0</v>
      </c>
    </row>
    <row r="224" spans="1:2" x14ac:dyDescent="0.2">
      <c r="A224" s="7" t="s">
        <v>289</v>
      </c>
      <c r="B224" s="9">
        <v>0</v>
      </c>
    </row>
    <row r="225" spans="1:2" x14ac:dyDescent="0.2">
      <c r="A225" s="7" t="s">
        <v>290</v>
      </c>
      <c r="B225" s="9">
        <v>0</v>
      </c>
    </row>
    <row r="226" spans="1:2" x14ac:dyDescent="0.2">
      <c r="A226" s="7" t="s">
        <v>291</v>
      </c>
      <c r="B226" s="9">
        <v>0</v>
      </c>
    </row>
    <row r="227" spans="1:2" x14ac:dyDescent="0.2">
      <c r="A227" s="7" t="s">
        <v>292</v>
      </c>
      <c r="B227" s="9">
        <v>0</v>
      </c>
    </row>
    <row r="228" spans="1:2" x14ac:dyDescent="0.2">
      <c r="A228" s="7" t="s">
        <v>293</v>
      </c>
      <c r="B228" s="9">
        <v>0</v>
      </c>
    </row>
    <row r="229" spans="1:2" x14ac:dyDescent="0.2">
      <c r="A229" s="7" t="s">
        <v>294</v>
      </c>
      <c r="B229" s="9">
        <v>0</v>
      </c>
    </row>
    <row r="230" spans="1:2" x14ac:dyDescent="0.2">
      <c r="A230" s="7" t="s">
        <v>295</v>
      </c>
      <c r="B230" s="9">
        <v>0</v>
      </c>
    </row>
    <row r="231" spans="1:2" x14ac:dyDescent="0.2">
      <c r="A231" s="7" t="s">
        <v>296</v>
      </c>
      <c r="B231" s="9">
        <v>0</v>
      </c>
    </row>
    <row r="232" spans="1:2" x14ac:dyDescent="0.2">
      <c r="A232" s="7" t="s">
        <v>297</v>
      </c>
      <c r="B232" s="9">
        <v>0</v>
      </c>
    </row>
    <row r="233" spans="1:2" x14ac:dyDescent="0.2">
      <c r="A233" s="7" t="s">
        <v>298</v>
      </c>
      <c r="B233" s="9">
        <v>0</v>
      </c>
    </row>
    <row r="234" spans="1:2" x14ac:dyDescent="0.2">
      <c r="A234" s="7" t="s">
        <v>299</v>
      </c>
      <c r="B234" s="9">
        <v>0</v>
      </c>
    </row>
    <row r="235" spans="1:2" x14ac:dyDescent="0.2">
      <c r="A235" s="7" t="s">
        <v>300</v>
      </c>
      <c r="B235" s="9">
        <v>0</v>
      </c>
    </row>
    <row r="236" spans="1:2" x14ac:dyDescent="0.2">
      <c r="A236" s="7" t="s">
        <v>301</v>
      </c>
      <c r="B236" s="9">
        <v>0</v>
      </c>
    </row>
    <row r="237" spans="1:2" x14ac:dyDescent="0.2">
      <c r="A237" s="7" t="s">
        <v>302</v>
      </c>
      <c r="B237" s="9">
        <v>0</v>
      </c>
    </row>
    <row r="238" spans="1:2" x14ac:dyDescent="0.2">
      <c r="A238" s="7" t="s">
        <v>303</v>
      </c>
      <c r="B238" s="9">
        <v>0</v>
      </c>
    </row>
    <row r="239" spans="1:2" x14ac:dyDescent="0.2">
      <c r="A239" s="7" t="s">
        <v>304</v>
      </c>
      <c r="B239" s="9">
        <v>0</v>
      </c>
    </row>
    <row r="240" spans="1:2" x14ac:dyDescent="0.2">
      <c r="A240" s="7" t="s">
        <v>305</v>
      </c>
      <c r="B240" s="9">
        <v>0</v>
      </c>
    </row>
    <row r="241" spans="1:2" x14ac:dyDescent="0.2">
      <c r="A241" s="7" t="s">
        <v>306</v>
      </c>
      <c r="B241" s="9">
        <v>0</v>
      </c>
    </row>
    <row r="242" spans="1:2" x14ac:dyDescent="0.2">
      <c r="A242" s="7" t="s">
        <v>307</v>
      </c>
      <c r="B242" s="9">
        <v>0</v>
      </c>
    </row>
    <row r="243" spans="1:2" x14ac:dyDescent="0.2">
      <c r="A243" s="7" t="s">
        <v>308</v>
      </c>
      <c r="B243" s="9">
        <v>0</v>
      </c>
    </row>
    <row r="244" spans="1:2" x14ac:dyDescent="0.2">
      <c r="A244" s="7" t="s">
        <v>309</v>
      </c>
      <c r="B244" s="9">
        <v>0</v>
      </c>
    </row>
    <row r="245" spans="1:2" x14ac:dyDescent="0.2">
      <c r="A245" s="7" t="s">
        <v>310</v>
      </c>
      <c r="B245" s="9">
        <v>0</v>
      </c>
    </row>
    <row r="246" spans="1:2" x14ac:dyDescent="0.2">
      <c r="A246" s="7" t="s">
        <v>311</v>
      </c>
      <c r="B246" s="9">
        <v>0</v>
      </c>
    </row>
    <row r="247" spans="1:2" x14ac:dyDescent="0.2">
      <c r="A247" s="7" t="s">
        <v>312</v>
      </c>
      <c r="B247" s="9">
        <v>0</v>
      </c>
    </row>
    <row r="248" spans="1:2" x14ac:dyDescent="0.2">
      <c r="A248" s="7" t="s">
        <v>313</v>
      </c>
      <c r="B248" s="9">
        <v>0</v>
      </c>
    </row>
    <row r="249" spans="1:2" x14ac:dyDescent="0.2">
      <c r="A249" s="7" t="s">
        <v>314</v>
      </c>
      <c r="B249" s="9">
        <v>0</v>
      </c>
    </row>
    <row r="250" spans="1:2" x14ac:dyDescent="0.2">
      <c r="A250" s="7" t="s">
        <v>315</v>
      </c>
      <c r="B250" s="9">
        <v>0</v>
      </c>
    </row>
    <row r="251" spans="1:2" x14ac:dyDescent="0.2">
      <c r="A251" s="7" t="s">
        <v>316</v>
      </c>
      <c r="B251" s="9">
        <v>0</v>
      </c>
    </row>
    <row r="252" spans="1:2" x14ac:dyDescent="0.2">
      <c r="A252" s="7" t="s">
        <v>317</v>
      </c>
      <c r="B252" s="9">
        <v>0</v>
      </c>
    </row>
    <row r="253" spans="1:2" x14ac:dyDescent="0.2">
      <c r="A253" s="7" t="s">
        <v>318</v>
      </c>
      <c r="B253" s="9">
        <v>0</v>
      </c>
    </row>
    <row r="254" spans="1:2" x14ac:dyDescent="0.2">
      <c r="A254" s="7" t="s">
        <v>319</v>
      </c>
      <c r="B254" s="9">
        <v>0</v>
      </c>
    </row>
    <row r="255" spans="1:2" x14ac:dyDescent="0.2">
      <c r="A255" s="7" t="s">
        <v>320</v>
      </c>
      <c r="B255" s="9">
        <v>0</v>
      </c>
    </row>
    <row r="256" spans="1:2" x14ac:dyDescent="0.2">
      <c r="A256" s="7" t="s">
        <v>321</v>
      </c>
      <c r="B256" s="9">
        <v>0</v>
      </c>
    </row>
    <row r="257" spans="1:2" x14ac:dyDescent="0.2">
      <c r="A257" s="7" t="s">
        <v>322</v>
      </c>
      <c r="B257" s="9">
        <v>0</v>
      </c>
    </row>
    <row r="258" spans="1:2" x14ac:dyDescent="0.2">
      <c r="A258" s="7" t="s">
        <v>323</v>
      </c>
      <c r="B258" s="9">
        <v>0</v>
      </c>
    </row>
    <row r="259" spans="1:2" x14ac:dyDescent="0.2">
      <c r="A259" s="7" t="s">
        <v>324</v>
      </c>
      <c r="B259" s="9">
        <v>0</v>
      </c>
    </row>
    <row r="260" spans="1:2" x14ac:dyDescent="0.2">
      <c r="A260" s="7" t="s">
        <v>325</v>
      </c>
      <c r="B260" s="9">
        <v>0</v>
      </c>
    </row>
    <row r="261" spans="1:2" x14ac:dyDescent="0.2">
      <c r="A261" s="7" t="s">
        <v>326</v>
      </c>
      <c r="B261" s="9">
        <v>0</v>
      </c>
    </row>
    <row r="262" spans="1:2" x14ac:dyDescent="0.2">
      <c r="A262" s="7" t="s">
        <v>327</v>
      </c>
      <c r="B262" s="9">
        <v>0</v>
      </c>
    </row>
    <row r="263" spans="1:2" x14ac:dyDescent="0.2">
      <c r="A263" s="7" t="s">
        <v>328</v>
      </c>
      <c r="B263" s="9">
        <v>0</v>
      </c>
    </row>
    <row r="264" spans="1:2" x14ac:dyDescent="0.2">
      <c r="A264" s="7" t="s">
        <v>329</v>
      </c>
      <c r="B264" s="9">
        <v>0</v>
      </c>
    </row>
    <row r="265" spans="1:2" x14ac:dyDescent="0.2">
      <c r="A265" s="7" t="s">
        <v>330</v>
      </c>
      <c r="B265" s="9">
        <v>0</v>
      </c>
    </row>
    <row r="266" spans="1:2" x14ac:dyDescent="0.2">
      <c r="A266" s="7" t="s">
        <v>331</v>
      </c>
      <c r="B266" s="9">
        <v>0</v>
      </c>
    </row>
    <row r="267" spans="1:2" x14ac:dyDescent="0.2">
      <c r="A267" s="7" t="s">
        <v>332</v>
      </c>
      <c r="B267" s="9">
        <v>0</v>
      </c>
    </row>
    <row r="268" spans="1:2" x14ac:dyDescent="0.2">
      <c r="A268" s="7" t="s">
        <v>333</v>
      </c>
      <c r="B268" s="9">
        <v>0</v>
      </c>
    </row>
    <row r="269" spans="1:2" x14ac:dyDescent="0.2">
      <c r="A269" s="7" t="s">
        <v>334</v>
      </c>
      <c r="B269" s="9">
        <v>0</v>
      </c>
    </row>
    <row r="270" spans="1:2" x14ac:dyDescent="0.2">
      <c r="A270" s="7" t="s">
        <v>335</v>
      </c>
      <c r="B270" s="9">
        <v>0</v>
      </c>
    </row>
    <row r="271" spans="1:2" x14ac:dyDescent="0.2">
      <c r="A271" s="7" t="s">
        <v>336</v>
      </c>
      <c r="B271" s="9">
        <v>0</v>
      </c>
    </row>
    <row r="272" spans="1:2" x14ac:dyDescent="0.2">
      <c r="A272" s="7" t="s">
        <v>337</v>
      </c>
      <c r="B272" s="9">
        <v>0</v>
      </c>
    </row>
    <row r="273" spans="1:2" x14ac:dyDescent="0.2">
      <c r="A273" s="7" t="s">
        <v>338</v>
      </c>
      <c r="B273" s="9">
        <v>0</v>
      </c>
    </row>
    <row r="274" spans="1:2" x14ac:dyDescent="0.2">
      <c r="A274" s="7" t="s">
        <v>339</v>
      </c>
      <c r="B274" s="9">
        <v>0</v>
      </c>
    </row>
    <row r="275" spans="1:2" x14ac:dyDescent="0.2">
      <c r="A275" s="7" t="s">
        <v>340</v>
      </c>
      <c r="B275" s="9">
        <v>0</v>
      </c>
    </row>
    <row r="276" spans="1:2" x14ac:dyDescent="0.2">
      <c r="A276" s="7" t="s">
        <v>341</v>
      </c>
      <c r="B276" s="9">
        <v>0</v>
      </c>
    </row>
    <row r="277" spans="1:2" x14ac:dyDescent="0.2">
      <c r="A277" s="7" t="s">
        <v>342</v>
      </c>
      <c r="B277" s="9">
        <v>0</v>
      </c>
    </row>
    <row r="278" spans="1:2" x14ac:dyDescent="0.2">
      <c r="A278" s="7" t="s">
        <v>343</v>
      </c>
      <c r="B278" s="9">
        <v>0</v>
      </c>
    </row>
    <row r="279" spans="1:2" x14ac:dyDescent="0.2">
      <c r="A279" s="7" t="s">
        <v>344</v>
      </c>
      <c r="B279" s="9">
        <v>0</v>
      </c>
    </row>
    <row r="280" spans="1:2" x14ac:dyDescent="0.2">
      <c r="A280" s="7" t="s">
        <v>345</v>
      </c>
      <c r="B280" s="9">
        <v>0</v>
      </c>
    </row>
    <row r="281" spans="1:2" x14ac:dyDescent="0.2">
      <c r="A281" s="7" t="s">
        <v>346</v>
      </c>
      <c r="B281" s="9">
        <v>0</v>
      </c>
    </row>
    <row r="282" spans="1:2" x14ac:dyDescent="0.2">
      <c r="A282" s="7" t="s">
        <v>347</v>
      </c>
      <c r="B282" s="9">
        <v>0</v>
      </c>
    </row>
    <row r="283" spans="1:2" x14ac:dyDescent="0.2">
      <c r="A283" s="7" t="s">
        <v>348</v>
      </c>
      <c r="B283" s="9">
        <v>0</v>
      </c>
    </row>
    <row r="284" spans="1:2" x14ac:dyDescent="0.2">
      <c r="A284" s="7" t="s">
        <v>349</v>
      </c>
      <c r="B284" s="9">
        <v>0</v>
      </c>
    </row>
    <row r="285" spans="1:2" x14ac:dyDescent="0.2">
      <c r="A285" s="7" t="s">
        <v>350</v>
      </c>
      <c r="B285" s="9">
        <v>0</v>
      </c>
    </row>
    <row r="286" spans="1:2" x14ac:dyDescent="0.2">
      <c r="A286" s="7" t="s">
        <v>351</v>
      </c>
      <c r="B286" s="9">
        <v>0</v>
      </c>
    </row>
    <row r="287" spans="1:2" x14ac:dyDescent="0.2">
      <c r="A287" s="7" t="s">
        <v>352</v>
      </c>
      <c r="B287" s="9">
        <v>0</v>
      </c>
    </row>
    <row r="288" spans="1:2" x14ac:dyDescent="0.2">
      <c r="A288" s="7" t="s">
        <v>353</v>
      </c>
      <c r="B288" s="9">
        <v>0</v>
      </c>
    </row>
    <row r="289" spans="1:2" x14ac:dyDescent="0.2">
      <c r="A289" s="7" t="s">
        <v>354</v>
      </c>
      <c r="B289" s="9">
        <v>0</v>
      </c>
    </row>
    <row r="290" spans="1:2" x14ac:dyDescent="0.2">
      <c r="A290" s="7" t="s">
        <v>355</v>
      </c>
      <c r="B290" s="9">
        <v>0</v>
      </c>
    </row>
    <row r="291" spans="1:2" x14ac:dyDescent="0.2">
      <c r="A291" s="7" t="s">
        <v>356</v>
      </c>
      <c r="B291" s="9">
        <v>0</v>
      </c>
    </row>
    <row r="292" spans="1:2" x14ac:dyDescent="0.2">
      <c r="A292" s="7" t="s">
        <v>357</v>
      </c>
      <c r="B292" s="9">
        <v>0</v>
      </c>
    </row>
    <row r="293" spans="1:2" x14ac:dyDescent="0.2">
      <c r="A293" s="7" t="s">
        <v>358</v>
      </c>
      <c r="B293" s="9">
        <v>0</v>
      </c>
    </row>
    <row r="294" spans="1:2" x14ac:dyDescent="0.2">
      <c r="A294" s="7" t="s">
        <v>359</v>
      </c>
      <c r="B294" s="9">
        <v>0</v>
      </c>
    </row>
    <row r="295" spans="1:2" x14ac:dyDescent="0.2">
      <c r="A295" s="7" t="s">
        <v>360</v>
      </c>
      <c r="B295" s="9">
        <v>0</v>
      </c>
    </row>
    <row r="296" spans="1:2" x14ac:dyDescent="0.2">
      <c r="A296" s="7" t="s">
        <v>361</v>
      </c>
      <c r="B296" s="9">
        <v>0</v>
      </c>
    </row>
    <row r="297" spans="1:2" x14ac:dyDescent="0.2">
      <c r="A297" s="7" t="s">
        <v>362</v>
      </c>
      <c r="B297" s="9">
        <v>0</v>
      </c>
    </row>
    <row r="298" spans="1:2" x14ac:dyDescent="0.2">
      <c r="A298" s="7" t="s">
        <v>363</v>
      </c>
      <c r="B298" s="9">
        <v>0</v>
      </c>
    </row>
    <row r="299" spans="1:2" x14ac:dyDescent="0.2">
      <c r="A299" s="7" t="s">
        <v>364</v>
      </c>
      <c r="B299" s="9">
        <v>0</v>
      </c>
    </row>
    <row r="300" spans="1:2" x14ac:dyDescent="0.2">
      <c r="A300" s="7" t="s">
        <v>365</v>
      </c>
      <c r="B300" s="9">
        <v>0</v>
      </c>
    </row>
    <row r="301" spans="1:2" x14ac:dyDescent="0.2">
      <c r="A301" s="7" t="s">
        <v>366</v>
      </c>
      <c r="B301" s="9">
        <v>0</v>
      </c>
    </row>
    <row r="302" spans="1:2" x14ac:dyDescent="0.2">
      <c r="A302" s="7" t="s">
        <v>367</v>
      </c>
      <c r="B302" s="9">
        <v>0</v>
      </c>
    </row>
    <row r="303" spans="1:2" x14ac:dyDescent="0.2">
      <c r="A303" s="7" t="s">
        <v>368</v>
      </c>
      <c r="B303" s="9">
        <v>0</v>
      </c>
    </row>
    <row r="304" spans="1:2" x14ac:dyDescent="0.2">
      <c r="A304" s="7" t="s">
        <v>369</v>
      </c>
      <c r="B304" s="9">
        <v>0</v>
      </c>
    </row>
    <row r="305" spans="1:2" x14ac:dyDescent="0.2">
      <c r="A305" s="7" t="s">
        <v>370</v>
      </c>
      <c r="B305" s="9">
        <v>0</v>
      </c>
    </row>
    <row r="306" spans="1:2" x14ac:dyDescent="0.2">
      <c r="A306" s="7" t="s">
        <v>371</v>
      </c>
      <c r="B306" s="9">
        <v>0</v>
      </c>
    </row>
    <row r="307" spans="1:2" x14ac:dyDescent="0.2">
      <c r="A307" s="7" t="s">
        <v>372</v>
      </c>
      <c r="B307" s="9">
        <v>0</v>
      </c>
    </row>
    <row r="308" spans="1:2" x14ac:dyDescent="0.2">
      <c r="A308" s="7" t="s">
        <v>373</v>
      </c>
      <c r="B308" s="9">
        <v>0</v>
      </c>
    </row>
    <row r="309" spans="1:2" x14ac:dyDescent="0.2">
      <c r="A309" s="7" t="s">
        <v>374</v>
      </c>
      <c r="B309" s="9">
        <v>0</v>
      </c>
    </row>
    <row r="310" spans="1:2" x14ac:dyDescent="0.2">
      <c r="A310" s="7" t="s">
        <v>375</v>
      </c>
      <c r="B310" s="9">
        <v>0</v>
      </c>
    </row>
    <row r="311" spans="1:2" x14ac:dyDescent="0.2">
      <c r="A311" s="7" t="s">
        <v>376</v>
      </c>
      <c r="B311" s="9">
        <v>0</v>
      </c>
    </row>
    <row r="312" spans="1:2" x14ac:dyDescent="0.2">
      <c r="A312" s="7" t="s">
        <v>377</v>
      </c>
      <c r="B312" s="9">
        <v>0</v>
      </c>
    </row>
    <row r="313" spans="1:2" x14ac:dyDescent="0.2">
      <c r="A313" s="7" t="s">
        <v>378</v>
      </c>
      <c r="B313" s="9">
        <v>0</v>
      </c>
    </row>
    <row r="314" spans="1:2" x14ac:dyDescent="0.2">
      <c r="A314" s="7" t="s">
        <v>379</v>
      </c>
      <c r="B314" s="9">
        <v>0</v>
      </c>
    </row>
    <row r="315" spans="1:2" x14ac:dyDescent="0.2">
      <c r="A315" s="7" t="s">
        <v>380</v>
      </c>
      <c r="B315" s="9">
        <v>0</v>
      </c>
    </row>
    <row r="316" spans="1:2" x14ac:dyDescent="0.2">
      <c r="A316" s="7" t="s">
        <v>381</v>
      </c>
      <c r="B316" s="9">
        <v>0</v>
      </c>
    </row>
    <row r="317" spans="1:2" x14ac:dyDescent="0.2">
      <c r="A317" s="7" t="s">
        <v>382</v>
      </c>
      <c r="B317" s="9">
        <v>0</v>
      </c>
    </row>
    <row r="318" spans="1:2" x14ac:dyDescent="0.2">
      <c r="A318" s="7" t="s">
        <v>383</v>
      </c>
      <c r="B318" s="9">
        <v>0</v>
      </c>
    </row>
    <row r="319" spans="1:2" x14ac:dyDescent="0.2">
      <c r="A319" s="7" t="s">
        <v>384</v>
      </c>
      <c r="B319" s="9">
        <v>0</v>
      </c>
    </row>
    <row r="320" spans="1:2" x14ac:dyDescent="0.2">
      <c r="A320" s="7" t="s">
        <v>385</v>
      </c>
      <c r="B320" s="9">
        <v>0</v>
      </c>
    </row>
    <row r="321" spans="1:2" x14ac:dyDescent="0.2">
      <c r="A321" s="7" t="s">
        <v>386</v>
      </c>
      <c r="B321" s="9">
        <v>0</v>
      </c>
    </row>
    <row r="322" spans="1:2" x14ac:dyDescent="0.2">
      <c r="A322" s="7" t="s">
        <v>387</v>
      </c>
      <c r="B322" s="9">
        <v>0</v>
      </c>
    </row>
    <row r="323" spans="1:2" x14ac:dyDescent="0.2">
      <c r="A323" s="7" t="s">
        <v>388</v>
      </c>
      <c r="B323" s="9">
        <v>0</v>
      </c>
    </row>
    <row r="324" spans="1:2" x14ac:dyDescent="0.2">
      <c r="A324" s="7" t="s">
        <v>389</v>
      </c>
      <c r="B324" s="9">
        <v>0</v>
      </c>
    </row>
    <row r="325" spans="1:2" x14ac:dyDescent="0.2">
      <c r="A325" s="7" t="s">
        <v>390</v>
      </c>
      <c r="B325" s="9">
        <v>0</v>
      </c>
    </row>
    <row r="326" spans="1:2" x14ac:dyDescent="0.2">
      <c r="A326" s="7" t="s">
        <v>391</v>
      </c>
      <c r="B326" s="9">
        <v>0</v>
      </c>
    </row>
    <row r="327" spans="1:2" x14ac:dyDescent="0.2">
      <c r="A327" s="7" t="s">
        <v>392</v>
      </c>
      <c r="B327" s="9">
        <v>0</v>
      </c>
    </row>
    <row r="328" spans="1:2" x14ac:dyDescent="0.2">
      <c r="A328" s="7" t="s">
        <v>393</v>
      </c>
      <c r="B328" s="9">
        <v>0</v>
      </c>
    </row>
    <row r="329" spans="1:2" x14ac:dyDescent="0.2">
      <c r="A329" s="7" t="s">
        <v>394</v>
      </c>
      <c r="B329" s="9">
        <v>0</v>
      </c>
    </row>
    <row r="330" spans="1:2" x14ac:dyDescent="0.2">
      <c r="A330" s="7" t="s">
        <v>395</v>
      </c>
      <c r="B330" s="9">
        <v>0</v>
      </c>
    </row>
    <row r="331" spans="1:2" x14ac:dyDescent="0.2">
      <c r="A331" s="7" t="s">
        <v>396</v>
      </c>
      <c r="B331" s="9">
        <v>0</v>
      </c>
    </row>
    <row r="332" spans="1:2" x14ac:dyDescent="0.2">
      <c r="A332" s="7" t="s">
        <v>397</v>
      </c>
      <c r="B332" s="9">
        <v>0</v>
      </c>
    </row>
    <row r="333" spans="1:2" x14ac:dyDescent="0.2">
      <c r="A333" s="7" t="s">
        <v>398</v>
      </c>
      <c r="B333" s="9">
        <v>0</v>
      </c>
    </row>
    <row r="334" spans="1:2" x14ac:dyDescent="0.2">
      <c r="A334" s="7" t="s">
        <v>399</v>
      </c>
      <c r="B334" s="9">
        <v>0</v>
      </c>
    </row>
    <row r="335" spans="1:2" x14ac:dyDescent="0.2">
      <c r="A335" s="7" t="s">
        <v>400</v>
      </c>
      <c r="B335" s="9">
        <v>0</v>
      </c>
    </row>
    <row r="336" spans="1:2" x14ac:dyDescent="0.2">
      <c r="A336" s="7" t="s">
        <v>401</v>
      </c>
      <c r="B336" s="9">
        <v>0</v>
      </c>
    </row>
    <row r="337" spans="1:2" x14ac:dyDescent="0.2">
      <c r="A337" s="7" t="s">
        <v>402</v>
      </c>
      <c r="B337" s="9">
        <v>0</v>
      </c>
    </row>
    <row r="338" spans="1:2" x14ac:dyDescent="0.2">
      <c r="A338" s="7" t="s">
        <v>403</v>
      </c>
      <c r="B338" s="9">
        <v>0</v>
      </c>
    </row>
    <row r="339" spans="1:2" x14ac:dyDescent="0.2">
      <c r="A339" s="7" t="s">
        <v>404</v>
      </c>
      <c r="B339" s="9">
        <v>0</v>
      </c>
    </row>
    <row r="340" spans="1:2" x14ac:dyDescent="0.2">
      <c r="A340" s="7" t="s">
        <v>405</v>
      </c>
      <c r="B340" s="9">
        <v>0</v>
      </c>
    </row>
    <row r="341" spans="1:2" x14ac:dyDescent="0.2">
      <c r="A341" s="7" t="s">
        <v>406</v>
      </c>
      <c r="B341" s="9">
        <v>0</v>
      </c>
    </row>
    <row r="342" spans="1:2" x14ac:dyDescent="0.2">
      <c r="A342" s="7" t="s">
        <v>407</v>
      </c>
      <c r="B342" s="9">
        <v>0</v>
      </c>
    </row>
    <row r="343" spans="1:2" x14ac:dyDescent="0.2">
      <c r="A343" s="7" t="s">
        <v>408</v>
      </c>
      <c r="B343" s="9">
        <v>0</v>
      </c>
    </row>
    <row r="344" spans="1:2" x14ac:dyDescent="0.2">
      <c r="A344" s="7" t="s">
        <v>409</v>
      </c>
      <c r="B344" s="9">
        <v>0</v>
      </c>
    </row>
    <row r="345" spans="1:2" x14ac:dyDescent="0.2">
      <c r="A345" s="7" t="s">
        <v>410</v>
      </c>
      <c r="B345" s="9">
        <v>0</v>
      </c>
    </row>
    <row r="346" spans="1:2" x14ac:dyDescent="0.2">
      <c r="A346" s="7" t="s">
        <v>411</v>
      </c>
      <c r="B346" s="9">
        <v>0</v>
      </c>
    </row>
    <row r="347" spans="1:2" x14ac:dyDescent="0.2">
      <c r="A347" s="7" t="s">
        <v>412</v>
      </c>
      <c r="B347" s="9">
        <v>0</v>
      </c>
    </row>
    <row r="348" spans="1:2" x14ac:dyDescent="0.2">
      <c r="A348" s="7" t="s">
        <v>413</v>
      </c>
      <c r="B348" s="9">
        <v>0</v>
      </c>
    </row>
    <row r="349" spans="1:2" x14ac:dyDescent="0.2">
      <c r="A349" s="7" t="s">
        <v>414</v>
      </c>
      <c r="B349" s="9">
        <v>0</v>
      </c>
    </row>
    <row r="350" spans="1:2" x14ac:dyDescent="0.2">
      <c r="A350" s="7" t="s">
        <v>415</v>
      </c>
      <c r="B350" s="9">
        <v>0</v>
      </c>
    </row>
    <row r="351" spans="1:2" x14ac:dyDescent="0.2">
      <c r="A351" s="7" t="s">
        <v>416</v>
      </c>
      <c r="B351" s="9">
        <v>0</v>
      </c>
    </row>
    <row r="352" spans="1:2" x14ac:dyDescent="0.2">
      <c r="A352" s="7" t="s">
        <v>417</v>
      </c>
      <c r="B352" s="9">
        <v>0</v>
      </c>
    </row>
    <row r="353" spans="1:2" x14ac:dyDescent="0.2">
      <c r="A353" s="7" t="s">
        <v>418</v>
      </c>
      <c r="B353" s="9">
        <v>0</v>
      </c>
    </row>
    <row r="354" spans="1:2" x14ac:dyDescent="0.2">
      <c r="A354" s="7" t="s">
        <v>419</v>
      </c>
      <c r="B354" s="9">
        <v>0</v>
      </c>
    </row>
    <row r="355" spans="1:2" x14ac:dyDescent="0.2">
      <c r="A355" s="7" t="s">
        <v>420</v>
      </c>
      <c r="B355" s="9">
        <v>0</v>
      </c>
    </row>
    <row r="356" spans="1:2" x14ac:dyDescent="0.2">
      <c r="A356" s="7" t="s">
        <v>421</v>
      </c>
      <c r="B356" s="9">
        <v>0</v>
      </c>
    </row>
    <row r="357" spans="1:2" x14ac:dyDescent="0.2">
      <c r="A357" s="7" t="s">
        <v>422</v>
      </c>
      <c r="B357" s="9">
        <v>0</v>
      </c>
    </row>
    <row r="358" spans="1:2" x14ac:dyDescent="0.2">
      <c r="A358" s="7" t="s">
        <v>423</v>
      </c>
      <c r="B358" s="9">
        <v>0</v>
      </c>
    </row>
    <row r="359" spans="1:2" x14ac:dyDescent="0.2">
      <c r="A359" s="7" t="s">
        <v>424</v>
      </c>
      <c r="B359" s="9">
        <v>0</v>
      </c>
    </row>
    <row r="360" spans="1:2" x14ac:dyDescent="0.2">
      <c r="A360" s="7" t="s">
        <v>425</v>
      </c>
      <c r="B360" s="9">
        <v>0</v>
      </c>
    </row>
    <row r="361" spans="1:2" x14ac:dyDescent="0.2">
      <c r="A361" s="7" t="s">
        <v>426</v>
      </c>
      <c r="B361" s="9">
        <v>0</v>
      </c>
    </row>
    <row r="362" spans="1:2" x14ac:dyDescent="0.2">
      <c r="A362" s="7" t="s">
        <v>427</v>
      </c>
      <c r="B362" s="9">
        <v>0</v>
      </c>
    </row>
    <row r="363" spans="1:2" x14ac:dyDescent="0.2">
      <c r="A363" s="7" t="s">
        <v>428</v>
      </c>
      <c r="B363" s="9">
        <v>0</v>
      </c>
    </row>
    <row r="364" spans="1:2" x14ac:dyDescent="0.2">
      <c r="A364" s="7" t="s">
        <v>429</v>
      </c>
      <c r="B364" s="9">
        <v>0</v>
      </c>
    </row>
    <row r="365" spans="1:2" x14ac:dyDescent="0.2">
      <c r="A365" s="7" t="s">
        <v>430</v>
      </c>
      <c r="B365" s="9">
        <v>0</v>
      </c>
    </row>
    <row r="366" spans="1:2" x14ac:dyDescent="0.2">
      <c r="A366" s="7" t="s">
        <v>431</v>
      </c>
      <c r="B366" s="9">
        <v>0</v>
      </c>
    </row>
    <row r="367" spans="1:2" x14ac:dyDescent="0.2">
      <c r="A367" s="7" t="s">
        <v>432</v>
      </c>
      <c r="B367" s="9">
        <v>0</v>
      </c>
    </row>
    <row r="368" spans="1:2" x14ac:dyDescent="0.2">
      <c r="A368" s="7" t="s">
        <v>433</v>
      </c>
      <c r="B368" s="9">
        <v>0</v>
      </c>
    </row>
    <row r="369" spans="1:2" x14ac:dyDescent="0.2">
      <c r="A369" s="7" t="s">
        <v>434</v>
      </c>
      <c r="B369" s="9">
        <v>0</v>
      </c>
    </row>
    <row r="370" spans="1:2" x14ac:dyDescent="0.2">
      <c r="A370" s="7" t="s">
        <v>435</v>
      </c>
      <c r="B370" s="9">
        <v>0</v>
      </c>
    </row>
    <row r="371" spans="1:2" x14ac:dyDescent="0.2">
      <c r="A371" s="7" t="s">
        <v>436</v>
      </c>
      <c r="B371" s="9">
        <v>0</v>
      </c>
    </row>
    <row r="372" spans="1:2" x14ac:dyDescent="0.2">
      <c r="A372" s="7" t="s">
        <v>437</v>
      </c>
      <c r="B372" s="9">
        <v>0</v>
      </c>
    </row>
    <row r="373" spans="1:2" x14ac:dyDescent="0.2">
      <c r="A373" s="7" t="s">
        <v>438</v>
      </c>
      <c r="B373" s="9">
        <v>0</v>
      </c>
    </row>
    <row r="374" spans="1:2" x14ac:dyDescent="0.2">
      <c r="A374" s="7" t="s">
        <v>439</v>
      </c>
      <c r="B374" s="9">
        <v>0</v>
      </c>
    </row>
    <row r="375" spans="1:2" x14ac:dyDescent="0.2">
      <c r="A375" s="7" t="s">
        <v>440</v>
      </c>
      <c r="B375" s="9">
        <v>0</v>
      </c>
    </row>
    <row r="376" spans="1:2" x14ac:dyDescent="0.2">
      <c r="A376" s="7" t="s">
        <v>441</v>
      </c>
      <c r="B376" s="9">
        <v>0</v>
      </c>
    </row>
    <row r="377" spans="1:2" x14ac:dyDescent="0.2">
      <c r="A377" s="7" t="s">
        <v>442</v>
      </c>
      <c r="B377" s="9">
        <v>0</v>
      </c>
    </row>
    <row r="378" spans="1:2" x14ac:dyDescent="0.2">
      <c r="A378" s="7" t="s">
        <v>443</v>
      </c>
      <c r="B378" s="9">
        <v>0</v>
      </c>
    </row>
    <row r="379" spans="1:2" x14ac:dyDescent="0.2">
      <c r="A379" s="7" t="s">
        <v>444</v>
      </c>
      <c r="B379" s="9">
        <v>0</v>
      </c>
    </row>
    <row r="380" spans="1:2" x14ac:dyDescent="0.2">
      <c r="A380" s="7" t="s">
        <v>445</v>
      </c>
      <c r="B380" s="9">
        <v>0</v>
      </c>
    </row>
    <row r="381" spans="1:2" x14ac:dyDescent="0.2">
      <c r="A381" s="7" t="s">
        <v>446</v>
      </c>
      <c r="B381" s="9">
        <v>0</v>
      </c>
    </row>
    <row r="382" spans="1:2" x14ac:dyDescent="0.2">
      <c r="A382" s="7" t="s">
        <v>447</v>
      </c>
      <c r="B382" s="9">
        <v>0</v>
      </c>
    </row>
    <row r="383" spans="1:2" x14ac:dyDescent="0.2">
      <c r="A383" s="7" t="s">
        <v>448</v>
      </c>
      <c r="B383" s="9">
        <v>0</v>
      </c>
    </row>
    <row r="384" spans="1:2" x14ac:dyDescent="0.2">
      <c r="A384" s="7" t="s">
        <v>449</v>
      </c>
      <c r="B384" s="9">
        <v>0</v>
      </c>
    </row>
    <row r="385" spans="1:2" x14ac:dyDescent="0.2">
      <c r="A385" s="7" t="s">
        <v>450</v>
      </c>
      <c r="B385" s="9">
        <v>0</v>
      </c>
    </row>
    <row r="386" spans="1:2" x14ac:dyDescent="0.2">
      <c r="A386" s="7" t="s">
        <v>451</v>
      </c>
      <c r="B386" s="9">
        <v>0</v>
      </c>
    </row>
    <row r="387" spans="1:2" x14ac:dyDescent="0.2">
      <c r="A387" s="7" t="s">
        <v>452</v>
      </c>
      <c r="B387" s="9">
        <v>0</v>
      </c>
    </row>
    <row r="388" spans="1:2" x14ac:dyDescent="0.2">
      <c r="A388" s="7" t="s">
        <v>453</v>
      </c>
      <c r="B388" s="9">
        <v>0</v>
      </c>
    </row>
    <row r="389" spans="1:2" x14ac:dyDescent="0.2">
      <c r="A389" s="7" t="s">
        <v>454</v>
      </c>
      <c r="B389" s="9">
        <v>0</v>
      </c>
    </row>
    <row r="390" spans="1:2" x14ac:dyDescent="0.2">
      <c r="A390" s="7" t="s">
        <v>455</v>
      </c>
      <c r="B390" s="9">
        <v>0</v>
      </c>
    </row>
    <row r="391" spans="1:2" x14ac:dyDescent="0.2">
      <c r="A391" s="7" t="s">
        <v>456</v>
      </c>
      <c r="B391" s="9">
        <v>0</v>
      </c>
    </row>
    <row r="392" spans="1:2" x14ac:dyDescent="0.2">
      <c r="A392" s="7" t="s">
        <v>457</v>
      </c>
      <c r="B392" s="9">
        <v>0</v>
      </c>
    </row>
    <row r="393" spans="1:2" x14ac:dyDescent="0.2">
      <c r="A393" s="7" t="s">
        <v>458</v>
      </c>
      <c r="B393" s="9">
        <v>0</v>
      </c>
    </row>
    <row r="394" spans="1:2" x14ac:dyDescent="0.2">
      <c r="A394" s="7" t="s">
        <v>459</v>
      </c>
      <c r="B394" s="9">
        <v>0</v>
      </c>
    </row>
    <row r="395" spans="1:2" x14ac:dyDescent="0.2">
      <c r="A395" s="7" t="s">
        <v>460</v>
      </c>
      <c r="B395" s="9">
        <v>0</v>
      </c>
    </row>
    <row r="396" spans="1:2" x14ac:dyDescent="0.2">
      <c r="A396" s="7" t="s">
        <v>461</v>
      </c>
      <c r="B396" s="9">
        <v>0</v>
      </c>
    </row>
    <row r="397" spans="1:2" x14ac:dyDescent="0.2">
      <c r="A397" s="7" t="s">
        <v>462</v>
      </c>
      <c r="B397" s="9">
        <v>0</v>
      </c>
    </row>
    <row r="398" spans="1:2" x14ac:dyDescent="0.2">
      <c r="A398" s="7" t="s">
        <v>463</v>
      </c>
      <c r="B398" s="9">
        <v>0</v>
      </c>
    </row>
    <row r="399" spans="1:2" x14ac:dyDescent="0.2">
      <c r="A399" s="7" t="s">
        <v>464</v>
      </c>
      <c r="B399" s="9">
        <v>0</v>
      </c>
    </row>
    <row r="400" spans="1:2" x14ac:dyDescent="0.2">
      <c r="A400" s="7" t="s">
        <v>465</v>
      </c>
      <c r="B400" s="9">
        <v>0</v>
      </c>
    </row>
    <row r="401" spans="1:2" x14ac:dyDescent="0.2">
      <c r="A401" s="7" t="s">
        <v>466</v>
      </c>
      <c r="B401" s="9">
        <v>0</v>
      </c>
    </row>
    <row r="402" spans="1:2" x14ac:dyDescent="0.2">
      <c r="A402" s="7" t="s">
        <v>467</v>
      </c>
      <c r="B402" s="9">
        <v>0</v>
      </c>
    </row>
    <row r="403" spans="1:2" x14ac:dyDescent="0.2">
      <c r="A403" s="7" t="s">
        <v>468</v>
      </c>
      <c r="B403" s="9">
        <v>0</v>
      </c>
    </row>
    <row r="404" spans="1:2" x14ac:dyDescent="0.2">
      <c r="A404" s="7" t="s">
        <v>469</v>
      </c>
      <c r="B404" s="9">
        <v>0</v>
      </c>
    </row>
    <row r="405" spans="1:2" x14ac:dyDescent="0.2">
      <c r="A405" s="7" t="s">
        <v>470</v>
      </c>
      <c r="B405" s="9">
        <v>0</v>
      </c>
    </row>
    <row r="406" spans="1:2" x14ac:dyDescent="0.2">
      <c r="A406" s="7" t="s">
        <v>471</v>
      </c>
      <c r="B406" s="9">
        <v>0</v>
      </c>
    </row>
    <row r="407" spans="1:2" x14ac:dyDescent="0.2">
      <c r="A407" s="7" t="s">
        <v>472</v>
      </c>
      <c r="B407" s="9">
        <v>0</v>
      </c>
    </row>
    <row r="408" spans="1:2" x14ac:dyDescent="0.2">
      <c r="A408" s="7" t="s">
        <v>473</v>
      </c>
      <c r="B408" s="9">
        <v>0</v>
      </c>
    </row>
    <row r="409" spans="1:2" x14ac:dyDescent="0.2">
      <c r="A409" s="7" t="s">
        <v>474</v>
      </c>
      <c r="B409" s="9">
        <v>0</v>
      </c>
    </row>
    <row r="410" spans="1:2" x14ac:dyDescent="0.2">
      <c r="A410" s="7" t="s">
        <v>475</v>
      </c>
      <c r="B410" s="9">
        <v>0</v>
      </c>
    </row>
    <row r="411" spans="1:2" x14ac:dyDescent="0.2">
      <c r="A411" s="7" t="s">
        <v>476</v>
      </c>
      <c r="B411" s="9">
        <v>0</v>
      </c>
    </row>
    <row r="412" spans="1:2" x14ac:dyDescent="0.2">
      <c r="A412" s="7" t="s">
        <v>477</v>
      </c>
      <c r="B412" s="9">
        <v>0</v>
      </c>
    </row>
    <row r="413" spans="1:2" x14ac:dyDescent="0.2">
      <c r="A413" s="7" t="s">
        <v>478</v>
      </c>
      <c r="B413" s="9">
        <v>0</v>
      </c>
    </row>
    <row r="414" spans="1:2" x14ac:dyDescent="0.2">
      <c r="A414" s="7" t="s">
        <v>479</v>
      </c>
      <c r="B414" s="9">
        <v>0</v>
      </c>
    </row>
    <row r="415" spans="1:2" x14ac:dyDescent="0.2">
      <c r="A415" s="7" t="s">
        <v>480</v>
      </c>
      <c r="B415" s="9">
        <v>0</v>
      </c>
    </row>
    <row r="416" spans="1:2" x14ac:dyDescent="0.2">
      <c r="A416" s="7" t="s">
        <v>481</v>
      </c>
      <c r="B416" s="9">
        <v>0</v>
      </c>
    </row>
    <row r="417" spans="1:2" x14ac:dyDescent="0.2">
      <c r="A417" s="7" t="s">
        <v>482</v>
      </c>
      <c r="B417" s="9">
        <v>0</v>
      </c>
    </row>
    <row r="418" spans="1:2" x14ac:dyDescent="0.2">
      <c r="A418" s="7" t="s">
        <v>483</v>
      </c>
      <c r="B418" s="9">
        <v>0</v>
      </c>
    </row>
    <row r="419" spans="1:2" x14ac:dyDescent="0.2">
      <c r="A419" s="7" t="s">
        <v>484</v>
      </c>
      <c r="B419" s="9">
        <v>0</v>
      </c>
    </row>
    <row r="420" spans="1:2" x14ac:dyDescent="0.2">
      <c r="A420" s="7" t="s">
        <v>485</v>
      </c>
      <c r="B420" s="9">
        <v>0</v>
      </c>
    </row>
    <row r="421" spans="1:2" x14ac:dyDescent="0.2">
      <c r="A421" s="7" t="s">
        <v>486</v>
      </c>
      <c r="B421" s="9">
        <v>0</v>
      </c>
    </row>
    <row r="422" spans="1:2" x14ac:dyDescent="0.2">
      <c r="A422" s="7" t="s">
        <v>487</v>
      </c>
      <c r="B422" s="9">
        <v>0</v>
      </c>
    </row>
    <row r="423" spans="1:2" x14ac:dyDescent="0.2">
      <c r="A423" s="7" t="s">
        <v>488</v>
      </c>
      <c r="B423" s="9">
        <v>0</v>
      </c>
    </row>
    <row r="424" spans="1:2" x14ac:dyDescent="0.2">
      <c r="A424" s="7" t="s">
        <v>489</v>
      </c>
      <c r="B424" s="9">
        <v>0</v>
      </c>
    </row>
    <row r="425" spans="1:2" x14ac:dyDescent="0.2">
      <c r="A425" s="7" t="s">
        <v>490</v>
      </c>
      <c r="B425" s="9">
        <v>0</v>
      </c>
    </row>
    <row r="426" spans="1:2" x14ac:dyDescent="0.2">
      <c r="A426" s="7" t="s">
        <v>491</v>
      </c>
      <c r="B426" s="9">
        <v>0</v>
      </c>
    </row>
    <row r="427" spans="1:2" x14ac:dyDescent="0.2">
      <c r="A427" s="7" t="s">
        <v>492</v>
      </c>
      <c r="B427" s="9">
        <v>0</v>
      </c>
    </row>
    <row r="428" spans="1:2" x14ac:dyDescent="0.2">
      <c r="A428" s="7" t="s">
        <v>493</v>
      </c>
      <c r="B428" s="9">
        <v>0</v>
      </c>
    </row>
    <row r="429" spans="1:2" x14ac:dyDescent="0.2">
      <c r="A429" s="7" t="s">
        <v>494</v>
      </c>
      <c r="B429" s="9">
        <v>0</v>
      </c>
    </row>
    <row r="430" spans="1:2" x14ac:dyDescent="0.2">
      <c r="A430" s="7" t="s">
        <v>495</v>
      </c>
      <c r="B430" s="9">
        <v>0</v>
      </c>
    </row>
    <row r="431" spans="1:2" x14ac:dyDescent="0.2">
      <c r="A431" s="7" t="s">
        <v>496</v>
      </c>
      <c r="B431" s="9">
        <v>0</v>
      </c>
    </row>
    <row r="432" spans="1:2" x14ac:dyDescent="0.2">
      <c r="A432" s="7" t="s">
        <v>497</v>
      </c>
      <c r="B432" s="9">
        <v>0</v>
      </c>
    </row>
    <row r="433" spans="1:2" x14ac:dyDescent="0.2">
      <c r="A433" s="7" t="s">
        <v>498</v>
      </c>
      <c r="B433" s="9">
        <v>0</v>
      </c>
    </row>
    <row r="434" spans="1:2" x14ac:dyDescent="0.2">
      <c r="A434" s="7" t="s">
        <v>499</v>
      </c>
      <c r="B434" s="9">
        <v>0</v>
      </c>
    </row>
    <row r="435" spans="1:2" x14ac:dyDescent="0.2">
      <c r="A435" s="7" t="s">
        <v>500</v>
      </c>
      <c r="B435" s="9">
        <v>0</v>
      </c>
    </row>
    <row r="436" spans="1:2" x14ac:dyDescent="0.2">
      <c r="A436" s="7" t="s">
        <v>501</v>
      </c>
      <c r="B436" s="9">
        <v>0</v>
      </c>
    </row>
    <row r="437" spans="1:2" x14ac:dyDescent="0.2">
      <c r="A437" s="7" t="s">
        <v>502</v>
      </c>
      <c r="B437" s="9">
        <v>0</v>
      </c>
    </row>
    <row r="438" spans="1:2" x14ac:dyDescent="0.2">
      <c r="A438" s="7" t="s">
        <v>503</v>
      </c>
      <c r="B438" s="9">
        <v>0</v>
      </c>
    </row>
    <row r="439" spans="1:2" x14ac:dyDescent="0.2">
      <c r="A439" s="7" t="s">
        <v>504</v>
      </c>
      <c r="B439" s="9">
        <v>0</v>
      </c>
    </row>
    <row r="440" spans="1:2" x14ac:dyDescent="0.2">
      <c r="A440" s="7" t="s">
        <v>505</v>
      </c>
      <c r="B440" s="9">
        <v>0</v>
      </c>
    </row>
    <row r="441" spans="1:2" x14ac:dyDescent="0.2">
      <c r="A441" s="7" t="s">
        <v>506</v>
      </c>
      <c r="B441" s="9">
        <v>0</v>
      </c>
    </row>
    <row r="442" spans="1:2" x14ac:dyDescent="0.2">
      <c r="A442" s="7" t="s">
        <v>507</v>
      </c>
      <c r="B442" s="9">
        <v>0</v>
      </c>
    </row>
    <row r="443" spans="1:2" x14ac:dyDescent="0.2">
      <c r="A443" s="7" t="s">
        <v>508</v>
      </c>
      <c r="B443" s="9">
        <v>0</v>
      </c>
    </row>
    <row r="444" spans="1:2" x14ac:dyDescent="0.2">
      <c r="A444" s="7" t="s">
        <v>509</v>
      </c>
      <c r="B444" s="9">
        <v>0</v>
      </c>
    </row>
    <row r="445" spans="1:2" x14ac:dyDescent="0.2">
      <c r="A445" s="7" t="s">
        <v>510</v>
      </c>
      <c r="B445" s="9">
        <v>0</v>
      </c>
    </row>
    <row r="446" spans="1:2" x14ac:dyDescent="0.2">
      <c r="A446" s="7" t="s">
        <v>511</v>
      </c>
      <c r="B446" s="9">
        <v>0</v>
      </c>
    </row>
    <row r="447" spans="1:2" x14ac:dyDescent="0.2">
      <c r="A447" s="7" t="s">
        <v>512</v>
      </c>
      <c r="B447" s="9">
        <v>0</v>
      </c>
    </row>
    <row r="448" spans="1:2" x14ac:dyDescent="0.2">
      <c r="A448" s="7" t="s">
        <v>513</v>
      </c>
      <c r="B448" s="9">
        <v>0</v>
      </c>
    </row>
    <row r="449" spans="1:2" x14ac:dyDescent="0.2">
      <c r="A449" s="7" t="s">
        <v>514</v>
      </c>
      <c r="B449" s="9">
        <v>0</v>
      </c>
    </row>
    <row r="450" spans="1:2" x14ac:dyDescent="0.2">
      <c r="A450" s="7" t="s">
        <v>515</v>
      </c>
      <c r="B450" s="9">
        <v>0</v>
      </c>
    </row>
    <row r="451" spans="1:2" x14ac:dyDescent="0.2">
      <c r="A451" s="7" t="s">
        <v>516</v>
      </c>
      <c r="B451" s="9">
        <v>0</v>
      </c>
    </row>
    <row r="452" spans="1:2" x14ac:dyDescent="0.2">
      <c r="A452" s="7" t="s">
        <v>517</v>
      </c>
      <c r="B452" s="9">
        <v>0</v>
      </c>
    </row>
    <row r="453" spans="1:2" x14ac:dyDescent="0.2">
      <c r="A453" s="7" t="s">
        <v>518</v>
      </c>
      <c r="B453" s="9">
        <v>0</v>
      </c>
    </row>
    <row r="454" spans="1:2" x14ac:dyDescent="0.2">
      <c r="A454" s="7" t="s">
        <v>519</v>
      </c>
      <c r="B454" s="9">
        <v>0</v>
      </c>
    </row>
    <row r="455" spans="1:2" x14ac:dyDescent="0.2">
      <c r="A455" s="7" t="s">
        <v>520</v>
      </c>
      <c r="B455" s="9">
        <v>0</v>
      </c>
    </row>
    <row r="456" spans="1:2" x14ac:dyDescent="0.2">
      <c r="A456" s="7" t="s">
        <v>521</v>
      </c>
      <c r="B456" s="9">
        <v>0</v>
      </c>
    </row>
    <row r="457" spans="1:2" x14ac:dyDescent="0.2">
      <c r="A457" s="7" t="s">
        <v>522</v>
      </c>
      <c r="B457" s="9">
        <v>0</v>
      </c>
    </row>
    <row r="458" spans="1:2" x14ac:dyDescent="0.2">
      <c r="A458" s="7" t="s">
        <v>523</v>
      </c>
      <c r="B458" s="9">
        <v>0</v>
      </c>
    </row>
    <row r="459" spans="1:2" x14ac:dyDescent="0.2">
      <c r="A459" s="7" t="s">
        <v>524</v>
      </c>
      <c r="B459" s="9">
        <v>0</v>
      </c>
    </row>
    <row r="460" spans="1:2" x14ac:dyDescent="0.2">
      <c r="A460" s="7" t="s">
        <v>525</v>
      </c>
      <c r="B460" s="9">
        <v>0</v>
      </c>
    </row>
    <row r="461" spans="1:2" x14ac:dyDescent="0.2">
      <c r="A461" s="7" t="s">
        <v>526</v>
      </c>
      <c r="B461" s="9">
        <v>0</v>
      </c>
    </row>
    <row r="462" spans="1:2" x14ac:dyDescent="0.2">
      <c r="A462" s="7" t="s">
        <v>527</v>
      </c>
      <c r="B462" s="9">
        <v>0</v>
      </c>
    </row>
    <row r="463" spans="1:2" x14ac:dyDescent="0.2">
      <c r="A463" s="7" t="s">
        <v>528</v>
      </c>
      <c r="B463" s="9">
        <v>0</v>
      </c>
    </row>
    <row r="464" spans="1:2" x14ac:dyDescent="0.2">
      <c r="A464" s="7" t="s">
        <v>529</v>
      </c>
      <c r="B464" s="9">
        <v>0</v>
      </c>
    </row>
    <row r="465" spans="1:2" x14ac:dyDescent="0.2">
      <c r="A465" s="7" t="s">
        <v>530</v>
      </c>
      <c r="B465" s="9">
        <v>0</v>
      </c>
    </row>
    <row r="466" spans="1:2" x14ac:dyDescent="0.2">
      <c r="A466" s="7" t="s">
        <v>531</v>
      </c>
      <c r="B466" s="9">
        <v>0</v>
      </c>
    </row>
    <row r="467" spans="1:2" x14ac:dyDescent="0.2">
      <c r="A467" s="7" t="s">
        <v>532</v>
      </c>
      <c r="B467" s="9">
        <v>0</v>
      </c>
    </row>
    <row r="468" spans="1:2" x14ac:dyDescent="0.2">
      <c r="A468" s="7" t="s">
        <v>533</v>
      </c>
      <c r="B468" s="9">
        <v>0</v>
      </c>
    </row>
    <row r="469" spans="1:2" x14ac:dyDescent="0.2">
      <c r="A469" s="7" t="s">
        <v>534</v>
      </c>
      <c r="B469" s="9">
        <v>0</v>
      </c>
    </row>
    <row r="470" spans="1:2" x14ac:dyDescent="0.2">
      <c r="A470" s="7" t="s">
        <v>535</v>
      </c>
      <c r="B470" s="9">
        <v>0</v>
      </c>
    </row>
    <row r="471" spans="1:2" x14ac:dyDescent="0.2">
      <c r="A471" s="7" t="s">
        <v>536</v>
      </c>
      <c r="B471" s="9">
        <v>0</v>
      </c>
    </row>
    <row r="472" spans="1:2" x14ac:dyDescent="0.2">
      <c r="A472" s="7" t="s">
        <v>537</v>
      </c>
      <c r="B472" s="9">
        <v>0</v>
      </c>
    </row>
    <row r="473" spans="1:2" x14ac:dyDescent="0.2">
      <c r="A473" s="7" t="s">
        <v>538</v>
      </c>
      <c r="B473" s="9">
        <v>0</v>
      </c>
    </row>
    <row r="474" spans="1:2" x14ac:dyDescent="0.2">
      <c r="A474" s="7" t="s">
        <v>539</v>
      </c>
      <c r="B474" s="9">
        <v>0</v>
      </c>
    </row>
    <row r="475" spans="1:2" x14ac:dyDescent="0.2">
      <c r="A475" s="7" t="s">
        <v>540</v>
      </c>
      <c r="B475" s="9">
        <v>0</v>
      </c>
    </row>
    <row r="476" spans="1:2" x14ac:dyDescent="0.2">
      <c r="A476" s="7" t="s">
        <v>541</v>
      </c>
      <c r="B476" s="9">
        <v>0</v>
      </c>
    </row>
    <row r="477" spans="1:2" x14ac:dyDescent="0.2">
      <c r="A477" s="7" t="s">
        <v>542</v>
      </c>
      <c r="B477" s="9">
        <v>0</v>
      </c>
    </row>
    <row r="478" spans="1:2" x14ac:dyDescent="0.2">
      <c r="A478" s="7" t="s">
        <v>543</v>
      </c>
      <c r="B478" s="9">
        <v>0</v>
      </c>
    </row>
    <row r="479" spans="1:2" x14ac:dyDescent="0.2">
      <c r="A479" s="7" t="s">
        <v>544</v>
      </c>
      <c r="B479" s="9">
        <v>0</v>
      </c>
    </row>
    <row r="480" spans="1:2" x14ac:dyDescent="0.2">
      <c r="A480" s="7" t="s">
        <v>545</v>
      </c>
      <c r="B480" s="9">
        <v>0</v>
      </c>
    </row>
    <row r="481" spans="1:2" x14ac:dyDescent="0.2">
      <c r="A481" s="7" t="s">
        <v>546</v>
      </c>
      <c r="B481" s="9">
        <v>0</v>
      </c>
    </row>
    <row r="482" spans="1:2" x14ac:dyDescent="0.2">
      <c r="A482" s="7" t="s">
        <v>547</v>
      </c>
      <c r="B482" s="9">
        <v>0</v>
      </c>
    </row>
    <row r="483" spans="1:2" x14ac:dyDescent="0.2">
      <c r="A483" s="7" t="s">
        <v>548</v>
      </c>
      <c r="B483" s="9">
        <v>0</v>
      </c>
    </row>
    <row r="484" spans="1:2" x14ac:dyDescent="0.2">
      <c r="A484" s="7" t="s">
        <v>549</v>
      </c>
      <c r="B484" s="9">
        <v>0</v>
      </c>
    </row>
    <row r="485" spans="1:2" x14ac:dyDescent="0.2">
      <c r="A485" s="7" t="s">
        <v>550</v>
      </c>
      <c r="B485" s="9">
        <v>0</v>
      </c>
    </row>
    <row r="486" spans="1:2" x14ac:dyDescent="0.2">
      <c r="A486" s="7" t="s">
        <v>551</v>
      </c>
      <c r="B486" s="9">
        <v>0</v>
      </c>
    </row>
    <row r="487" spans="1:2" x14ac:dyDescent="0.2">
      <c r="A487" s="7" t="s">
        <v>552</v>
      </c>
      <c r="B487" s="9">
        <v>0</v>
      </c>
    </row>
    <row r="488" spans="1:2" x14ac:dyDescent="0.2">
      <c r="A488" s="7" t="s">
        <v>553</v>
      </c>
      <c r="B488" s="9">
        <v>0</v>
      </c>
    </row>
    <row r="489" spans="1:2" x14ac:dyDescent="0.2">
      <c r="A489" s="7" t="s">
        <v>554</v>
      </c>
      <c r="B489" s="9">
        <v>0</v>
      </c>
    </row>
    <row r="490" spans="1:2" x14ac:dyDescent="0.2">
      <c r="A490" s="7" t="s">
        <v>555</v>
      </c>
      <c r="B490" s="9">
        <v>0</v>
      </c>
    </row>
    <row r="491" spans="1:2" x14ac:dyDescent="0.2">
      <c r="A491" s="7" t="s">
        <v>556</v>
      </c>
      <c r="B491" s="9">
        <v>0</v>
      </c>
    </row>
    <row r="492" spans="1:2" x14ac:dyDescent="0.2">
      <c r="A492" s="7" t="s">
        <v>557</v>
      </c>
      <c r="B492" s="9">
        <v>0</v>
      </c>
    </row>
    <row r="493" spans="1:2" x14ac:dyDescent="0.2">
      <c r="A493" s="7" t="s">
        <v>558</v>
      </c>
      <c r="B493" s="9">
        <v>0</v>
      </c>
    </row>
    <row r="494" spans="1:2" x14ac:dyDescent="0.2">
      <c r="A494" s="7" t="s">
        <v>559</v>
      </c>
      <c r="B494" s="9">
        <v>0</v>
      </c>
    </row>
    <row r="495" spans="1:2" x14ac:dyDescent="0.2">
      <c r="A495" s="7" t="s">
        <v>560</v>
      </c>
      <c r="B495" s="9">
        <v>0</v>
      </c>
    </row>
    <row r="496" spans="1:2" x14ac:dyDescent="0.2">
      <c r="A496" s="7" t="s">
        <v>561</v>
      </c>
      <c r="B496" s="9">
        <v>0</v>
      </c>
    </row>
    <row r="497" spans="1:2" x14ac:dyDescent="0.2">
      <c r="A497" s="7" t="s">
        <v>562</v>
      </c>
      <c r="B497" s="9">
        <v>0</v>
      </c>
    </row>
    <row r="498" spans="1:2" x14ac:dyDescent="0.2">
      <c r="A498" s="7" t="s">
        <v>563</v>
      </c>
      <c r="B498" s="9">
        <v>0</v>
      </c>
    </row>
    <row r="499" spans="1:2" x14ac:dyDescent="0.2">
      <c r="A499" s="7" t="s">
        <v>564</v>
      </c>
      <c r="B499" s="9">
        <v>0</v>
      </c>
    </row>
    <row r="500" spans="1:2" x14ac:dyDescent="0.2">
      <c r="A500" s="7" t="s">
        <v>565</v>
      </c>
      <c r="B500" s="9">
        <v>0</v>
      </c>
    </row>
    <row r="501" spans="1:2" x14ac:dyDescent="0.2">
      <c r="A501" s="7" t="s">
        <v>566</v>
      </c>
      <c r="B501" s="9">
        <v>0</v>
      </c>
    </row>
    <row r="502" spans="1:2" x14ac:dyDescent="0.2">
      <c r="A502" s="7" t="s">
        <v>567</v>
      </c>
      <c r="B502" s="9">
        <v>0</v>
      </c>
    </row>
    <row r="503" spans="1:2" x14ac:dyDescent="0.2">
      <c r="A503" s="7" t="s">
        <v>568</v>
      </c>
      <c r="B503" s="9">
        <v>0</v>
      </c>
    </row>
    <row r="504" spans="1:2" x14ac:dyDescent="0.2">
      <c r="A504" s="7" t="s">
        <v>569</v>
      </c>
      <c r="B504" s="9">
        <v>0</v>
      </c>
    </row>
    <row r="505" spans="1:2" x14ac:dyDescent="0.2">
      <c r="A505" s="7" t="s">
        <v>570</v>
      </c>
      <c r="B505" s="9">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A9BCD-26F9-DE46-AAD7-BFCB9043E8E9}">
  <sheetPr codeName="Sheet7"/>
  <dimension ref="A1:J15"/>
  <sheetViews>
    <sheetView workbookViewId="0">
      <selection activeCell="E1" sqref="E1:F6"/>
    </sheetView>
  </sheetViews>
  <sheetFormatPr baseColWidth="10" defaultColWidth="11" defaultRowHeight="16" x14ac:dyDescent="0.2"/>
  <cols>
    <col min="1" max="1" width="9.1640625" bestFit="1" customWidth="1"/>
    <col min="2" max="2" width="10.6640625" bestFit="1" customWidth="1"/>
    <col min="3" max="3" width="21.83203125" customWidth="1"/>
    <col min="5" max="5" width="12.5" bestFit="1" customWidth="1"/>
    <col min="6" max="6" width="10.6640625" bestFit="1" customWidth="1"/>
    <col min="8" max="8" width="23.6640625" customWidth="1"/>
    <col min="9" max="9" width="14.83203125" customWidth="1"/>
  </cols>
  <sheetData>
    <row r="1" spans="1:10" x14ac:dyDescent="0.2">
      <c r="A1" s="7" t="s">
        <v>579</v>
      </c>
      <c r="B1" s="7" t="s">
        <v>580</v>
      </c>
      <c r="E1" s="12" t="s">
        <v>586</v>
      </c>
      <c r="F1" s="7" t="s">
        <v>16</v>
      </c>
      <c r="H1" t="str">
        <f>E1</f>
        <v>Age_Group</v>
      </c>
      <c r="I1" t="str">
        <f>F1</f>
        <v>Total Profit</v>
      </c>
      <c r="J1" t="s">
        <v>588</v>
      </c>
    </row>
    <row r="2" spans="1:10" x14ac:dyDescent="0.2">
      <c r="A2" s="8">
        <v>18448</v>
      </c>
      <c r="B2" s="8">
        <v>44.116370915386277</v>
      </c>
      <c r="E2" s="7" t="s">
        <v>589</v>
      </c>
      <c r="F2" s="9">
        <v>22081967.561400153</v>
      </c>
      <c r="H2" t="str">
        <f t="shared" ref="H2:H6" si="0">E2</f>
        <v>18-30</v>
      </c>
      <c r="I2" s="4">
        <f t="shared" ref="I2:I6" si="1">F2</f>
        <v>22081967.561400153</v>
      </c>
      <c r="J2" s="4" t="str">
        <f>IF(I2=MAX($I$2:$I$6),I2,"")</f>
        <v/>
      </c>
    </row>
    <row r="3" spans="1:10" x14ac:dyDescent="0.2">
      <c r="E3" s="7" t="s">
        <v>590</v>
      </c>
      <c r="F3" s="9">
        <v>31101375.660600271</v>
      </c>
      <c r="H3" t="str">
        <f t="shared" si="0"/>
        <v>31-40</v>
      </c>
      <c r="I3" s="4">
        <f t="shared" si="1"/>
        <v>31101375.660600271</v>
      </c>
      <c r="J3" s="4" t="str">
        <f t="shared" ref="J3:J6" si="2">IF(I3=MAX($I$2:$I$6),I3,"")</f>
        <v/>
      </c>
    </row>
    <row r="4" spans="1:10" x14ac:dyDescent="0.2">
      <c r="E4" s="7" t="s">
        <v>591</v>
      </c>
      <c r="F4" s="9">
        <v>31187156.459200379</v>
      </c>
      <c r="H4" t="str">
        <f t="shared" si="0"/>
        <v>41-50</v>
      </c>
      <c r="I4" s="4">
        <f t="shared" si="1"/>
        <v>31187156.459200379</v>
      </c>
      <c r="J4" s="4">
        <f t="shared" si="2"/>
        <v>31187156.459200379</v>
      </c>
    </row>
    <row r="5" spans="1:10" x14ac:dyDescent="0.2">
      <c r="E5" s="7" t="s">
        <v>592</v>
      </c>
      <c r="F5" s="9">
        <v>30995742.811700061</v>
      </c>
      <c r="H5" t="str">
        <f t="shared" si="0"/>
        <v>51-60</v>
      </c>
      <c r="I5" s="4">
        <f t="shared" si="1"/>
        <v>30995742.811700061</v>
      </c>
      <c r="J5" s="4" t="str">
        <f t="shared" si="2"/>
        <v/>
      </c>
    </row>
    <row r="6" spans="1:10" x14ac:dyDescent="0.2">
      <c r="E6" s="7" t="s">
        <v>587</v>
      </c>
      <c r="F6" s="9">
        <v>10924335.153099978</v>
      </c>
      <c r="H6" t="str">
        <f t="shared" si="0"/>
        <v>61 Plus</v>
      </c>
      <c r="I6" s="4">
        <f t="shared" si="1"/>
        <v>10924335.153099978</v>
      </c>
      <c r="J6" s="4" t="str">
        <f t="shared" si="2"/>
        <v/>
      </c>
    </row>
    <row r="7" spans="1:10" x14ac:dyDescent="0.2">
      <c r="I7" s="4"/>
    </row>
    <row r="8" spans="1:10" x14ac:dyDescent="0.2">
      <c r="A8" s="12" t="s">
        <v>581</v>
      </c>
      <c r="B8" s="7" t="s">
        <v>16</v>
      </c>
      <c r="I8" s="4"/>
    </row>
    <row r="9" spans="1:10" x14ac:dyDescent="0.2">
      <c r="A9" s="7" t="s">
        <v>582</v>
      </c>
      <c r="B9" s="9">
        <v>63651466.357201613</v>
      </c>
      <c r="H9" t="s">
        <v>593</v>
      </c>
      <c r="I9" s="4">
        <f>MAX(I2:I6)</f>
        <v>31187156.459200379</v>
      </c>
    </row>
    <row r="10" spans="1:10" x14ac:dyDescent="0.2">
      <c r="A10" s="7" t="s">
        <v>583</v>
      </c>
      <c r="B10" s="9">
        <v>62639111.288800374</v>
      </c>
      <c r="H10" t="s">
        <v>594</v>
      </c>
      <c r="I10" s="13">
        <f>I9/SUM(I2:I6)</f>
        <v>0.24694761114023583</v>
      </c>
    </row>
    <row r="11" spans="1:10" x14ac:dyDescent="0.2">
      <c r="H11" t="str">
        <f>H1</f>
        <v>Age_Group</v>
      </c>
      <c r="I11" t="str">
        <f>INDEX(H2:H6,MATCH(I9,I2:I6,0))</f>
        <v>41-50</v>
      </c>
    </row>
    <row r="12" spans="1:10" x14ac:dyDescent="0.2">
      <c r="H12" t="s">
        <v>595</v>
      </c>
      <c r="I12" t="str">
        <f>"The "&amp;I11&amp;" age group contributioned"</f>
        <v>The 41-50 age group contributioned</v>
      </c>
    </row>
    <row r="13" spans="1:10" x14ac:dyDescent="0.2">
      <c r="A13" t="str">
        <f>A8</f>
        <v>Gender</v>
      </c>
      <c r="B13" t="s">
        <v>584</v>
      </c>
      <c r="C13" s="34" t="s">
        <v>585</v>
      </c>
    </row>
    <row r="14" spans="1:10" x14ac:dyDescent="0.2">
      <c r="A14" t="str">
        <f>A9</f>
        <v>F</v>
      </c>
      <c r="B14" s="13">
        <f>B9/SUM($B$9:$B$10)</f>
        <v>0.50400803879145639</v>
      </c>
      <c r="C14" s="34">
        <v>1</v>
      </c>
    </row>
    <row r="15" spans="1:10" x14ac:dyDescent="0.2">
      <c r="A15" t="str">
        <f>A10</f>
        <v>M</v>
      </c>
      <c r="B15" s="13">
        <f>B10/SUM($B$9:$B$10)</f>
        <v>0.4959919612085435</v>
      </c>
      <c r="C15" s="34">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9846-A476-4F04-BA6C-16F10791E878}">
  <sheetPr codeName="Sheet8"/>
  <dimension ref="A1:D16"/>
  <sheetViews>
    <sheetView workbookViewId="0">
      <selection activeCell="E1" sqref="E1:G8"/>
    </sheetView>
  </sheetViews>
  <sheetFormatPr baseColWidth="10" defaultColWidth="8.83203125" defaultRowHeight="16" x14ac:dyDescent="0.2"/>
  <cols>
    <col min="1" max="1" width="13.83203125" bestFit="1" customWidth="1"/>
    <col min="2" max="2" width="10.6640625" bestFit="1" customWidth="1"/>
  </cols>
  <sheetData>
    <row r="1" spans="1:4" x14ac:dyDescent="0.2">
      <c r="A1" s="12" t="s">
        <v>596</v>
      </c>
      <c r="B1" s="7" t="s">
        <v>16</v>
      </c>
    </row>
    <row r="2" spans="1:4" x14ac:dyDescent="0.2">
      <c r="A2" s="7" t="s">
        <v>597</v>
      </c>
      <c r="B2" s="9">
        <v>38756326.750601202</v>
      </c>
    </row>
    <row r="3" spans="1:4" x14ac:dyDescent="0.2">
      <c r="A3" s="7" t="s">
        <v>598</v>
      </c>
      <c r="B3" s="9">
        <v>8775596.7999000177</v>
      </c>
    </row>
    <row r="4" spans="1:4" x14ac:dyDescent="0.2">
      <c r="A4" s="7" t="s">
        <v>599</v>
      </c>
      <c r="B4" s="9">
        <v>11118394.387999954</v>
      </c>
    </row>
    <row r="5" spans="1:4" x14ac:dyDescent="0.2">
      <c r="A5" s="7" t="s">
        <v>600</v>
      </c>
      <c r="B5" s="9">
        <v>12401645.737599947</v>
      </c>
    </row>
    <row r="6" spans="1:4" x14ac:dyDescent="0.2">
      <c r="A6" s="7" t="s">
        <v>601</v>
      </c>
      <c r="B6" s="9">
        <v>14684602.484800065</v>
      </c>
    </row>
    <row r="7" spans="1:4" x14ac:dyDescent="0.2">
      <c r="A7" s="7" t="s">
        <v>602</v>
      </c>
      <c r="B7" s="9">
        <v>40554011.48510085</v>
      </c>
    </row>
    <row r="10" spans="1:4" x14ac:dyDescent="0.2">
      <c r="A10" t="str">
        <f>A1</f>
        <v>Country</v>
      </c>
      <c r="B10" t="str">
        <f>B1</f>
        <v>Total Profit</v>
      </c>
      <c r="C10" t="s">
        <v>603</v>
      </c>
      <c r="D10" t="s">
        <v>604</v>
      </c>
    </row>
    <row r="11" spans="1:4" x14ac:dyDescent="0.2">
      <c r="A11" t="str">
        <f t="shared" ref="A11:B11" si="0">A2</f>
        <v>Australia</v>
      </c>
      <c r="B11" s="4">
        <f t="shared" si="0"/>
        <v>38756326.750601202</v>
      </c>
      <c r="C11">
        <v>-27</v>
      </c>
      <c r="D11">
        <v>133</v>
      </c>
    </row>
    <row r="12" spans="1:4" x14ac:dyDescent="0.2">
      <c r="A12" t="str">
        <f t="shared" ref="A12:B12" si="1">A3</f>
        <v>Canada</v>
      </c>
      <c r="B12" s="4">
        <f t="shared" si="1"/>
        <v>8775596.7999000177</v>
      </c>
      <c r="C12">
        <v>60</v>
      </c>
      <c r="D12">
        <v>-95</v>
      </c>
    </row>
    <row r="13" spans="1:4" x14ac:dyDescent="0.2">
      <c r="A13" t="str">
        <f t="shared" ref="A13:B13" si="2">A4</f>
        <v>France</v>
      </c>
      <c r="B13" s="4">
        <f t="shared" si="2"/>
        <v>11118394.387999954</v>
      </c>
      <c r="C13">
        <v>46</v>
      </c>
      <c r="D13">
        <v>2</v>
      </c>
    </row>
    <row r="14" spans="1:4" x14ac:dyDescent="0.2">
      <c r="A14" t="str">
        <f t="shared" ref="A14:B14" si="3">A5</f>
        <v>Germany</v>
      </c>
      <c r="B14" s="4">
        <f t="shared" si="3"/>
        <v>12401645.737599947</v>
      </c>
      <c r="C14">
        <v>51</v>
      </c>
      <c r="D14">
        <v>9</v>
      </c>
    </row>
    <row r="15" spans="1:4" x14ac:dyDescent="0.2">
      <c r="A15" t="str">
        <f t="shared" ref="A15:B15" si="4">A6</f>
        <v>United Kingdom</v>
      </c>
      <c r="B15" s="4">
        <f t="shared" si="4"/>
        <v>14684602.484800065</v>
      </c>
      <c r="C15">
        <v>54</v>
      </c>
      <c r="D15">
        <v>-2</v>
      </c>
    </row>
    <row r="16" spans="1:4" x14ac:dyDescent="0.2">
      <c r="A16" t="str">
        <f>A7</f>
        <v>United States</v>
      </c>
      <c r="B16" s="4">
        <f>B7</f>
        <v>40554011.48510085</v>
      </c>
      <c r="C16">
        <v>34</v>
      </c>
      <c r="D16">
        <v>-92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E1AD-5A08-4407-ACF8-AE960B505802}">
  <sheetPr codeName="Sheet9"/>
  <dimension ref="A1"/>
  <sheetViews>
    <sheetView showGridLines="0" workbookViewId="0">
      <selection activeCell="AI30" sqref="AI30"/>
    </sheetView>
  </sheetViews>
  <sheetFormatPr baseColWidth="10" defaultColWidth="8.83203125" defaultRowHeight="16" x14ac:dyDescent="0.2"/>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6885D38B-25E5-4561-BA4E-EAC4FCFB67F7}">
  <ds:schemaRefs>
    <ds:schemaRef ds:uri="http://gemini/pivotcustomization/TableOrder"/>
  </ds:schemaRefs>
</ds:datastoreItem>
</file>

<file path=customXml/itemProps2.xml><?xml version="1.0" encoding="utf-8"?>
<ds:datastoreItem xmlns:ds="http://schemas.openxmlformats.org/officeDocument/2006/customXml" ds:itemID="{242C80E1-51A3-45CD-BFAD-1AC712E9850B}">
  <ds:schemaRefs/>
</ds:datastoreItem>
</file>

<file path=customXml/itemProps3.xml><?xml version="1.0" encoding="utf-8"?>
<ds:datastoreItem xmlns:ds="http://schemas.openxmlformats.org/officeDocument/2006/customXml" ds:itemID="{531758BA-F04A-4D53-97F2-DA3A50E0042C}">
  <ds:schemaRefs>
    <ds:schemaRef ds:uri="http://gemini/pivotcustomization/TableXML_DimCustomer_50e99e35-f192-41bf-acb8-84bdb1d3f363"/>
  </ds:schemaRefs>
</ds:datastoreItem>
</file>

<file path=customXml/itemProps4.xml><?xml version="1.0" encoding="utf-8"?>
<ds:datastoreItem xmlns:ds="http://schemas.openxmlformats.org/officeDocument/2006/customXml" ds:itemID="{33388CD2-33A9-4180-AC9D-1FDBB3133ECA}">
  <ds:schemaRefs/>
</ds:datastoreItem>
</file>

<file path=customXml/itemProps5.xml><?xml version="1.0" encoding="utf-8"?>
<ds:datastoreItem xmlns:ds="http://schemas.openxmlformats.org/officeDocument/2006/customXml" ds:itemID="{BA0BB08D-17EE-4CDB-AF5E-CCC6EB092C76}">
  <ds:schemaRefs/>
</ds:datastoreItem>
</file>

<file path=customXml/itemProps6.xml><?xml version="1.0" encoding="utf-8"?>
<ds:datastoreItem xmlns:ds="http://schemas.openxmlformats.org/officeDocument/2006/customXml" ds:itemID="{3996E276-04E3-4016-B493-FDFEED62DFD5}">
  <ds:schemaRefs>
    <ds:schemaRef ds:uri="http://gemini/pivotcustomization/LinkedTableUpdateMode"/>
  </ds:schemaRefs>
</ds:datastoreItem>
</file>

<file path=customXml/itemProps7.xml><?xml version="1.0" encoding="utf-8"?>
<ds:datastoreItem xmlns:ds="http://schemas.openxmlformats.org/officeDocument/2006/customXml" ds:itemID="{B0B196A4-8B76-40F8-8A8B-1E12F4C9BA30}">
  <ds:schemaRefs/>
</ds:datastoreItem>
</file>

<file path=customXml/itemProps8.xml><?xml version="1.0" encoding="utf-8"?>
<ds:datastoreItem xmlns:ds="http://schemas.openxmlformats.org/officeDocument/2006/customXml" ds:itemID="{6995CFDC-BFDC-421A-A3ED-DA23D71A41A0}">
  <ds:schemaRefs>
    <ds:schemaRef ds:uri="http://gemini/pivotcustomization/d46c8956-bbfc-484a-a45a-31eb7bc94c04"/>
  </ds:schemaRefs>
</ds:datastoreItem>
</file>

<file path=customXml/itemProps9.xml><?xml version="1.0" encoding="utf-8"?>
<ds:datastoreItem xmlns:ds="http://schemas.openxmlformats.org/officeDocument/2006/customXml" ds:itemID="{22A2DF02-ADB9-4620-82A1-A677072EC514}">
  <ds:schemaRefs>
    <ds:schemaRef ds:uri="http://gemini/pivotcustomization/e3eb30e8-120e-442f-9579-8a5e18f6e7c5"/>
  </ds:schemaRefs>
</ds:datastoreItem>
</file>

<file path=customXml/itemProps10.xml><?xml version="1.0" encoding="utf-8"?>
<ds:datastoreItem xmlns:ds="http://schemas.openxmlformats.org/officeDocument/2006/customXml" ds:itemID="{BE0DFB91-505F-4CE3-9899-848573875D43}">
  <ds:schemaRefs/>
</ds:datastoreItem>
</file>

<file path=customXml/itemProps11.xml><?xml version="1.0" encoding="utf-8"?>
<ds:datastoreItem xmlns:ds="http://schemas.openxmlformats.org/officeDocument/2006/customXml" ds:itemID="{9D27C560-635A-4481-88AF-2848598A50BD}">
  <ds:schemaRefs/>
</ds:datastoreItem>
</file>

<file path=customXml/itemProps12.xml><?xml version="1.0" encoding="utf-8"?>
<ds:datastoreItem xmlns:ds="http://schemas.openxmlformats.org/officeDocument/2006/customXml" ds:itemID="{EC0B167F-6201-4386-938F-6E763B322DCB}">
  <ds:schemaRefs/>
</ds:datastoreItem>
</file>

<file path=customXml/itemProps13.xml><?xml version="1.0" encoding="utf-8"?>
<ds:datastoreItem xmlns:ds="http://schemas.openxmlformats.org/officeDocument/2006/customXml" ds:itemID="{843204EE-D42C-44A8-AE19-08D694E37DC2}">
  <ds:schemaRefs/>
</ds:datastoreItem>
</file>

<file path=customXml/itemProps14.xml><?xml version="1.0" encoding="utf-8"?>
<ds:datastoreItem xmlns:ds="http://schemas.openxmlformats.org/officeDocument/2006/customXml" ds:itemID="{BEACB821-8487-4F7F-AA94-EA43CD968C43}">
  <ds:schemaRefs/>
</ds:datastoreItem>
</file>

<file path=customXml/itemProps15.xml><?xml version="1.0" encoding="utf-8"?>
<ds:datastoreItem xmlns:ds="http://schemas.openxmlformats.org/officeDocument/2006/customXml" ds:itemID="{4A4648F8-063C-48B5-8588-C923A561825C}">
  <ds:schemaRefs>
    <ds:schemaRef ds:uri="http://gemini/pivotcustomization/ShowHidden"/>
  </ds:schemaRefs>
</ds:datastoreItem>
</file>

<file path=customXml/itemProps16.xml><?xml version="1.0" encoding="utf-8"?>
<ds:datastoreItem xmlns:ds="http://schemas.openxmlformats.org/officeDocument/2006/customXml" ds:itemID="{F6464F8D-E1DF-4EE6-94E3-8E24FD0A1CFD}">
  <ds:schemaRefs/>
</ds:datastoreItem>
</file>

<file path=customXml/itemProps17.xml><?xml version="1.0" encoding="utf-8"?>
<ds:datastoreItem xmlns:ds="http://schemas.openxmlformats.org/officeDocument/2006/customXml" ds:itemID="{56C4F975-419A-44A7-95C1-1304B44C3D5B}">
  <ds:schemaRefs/>
</ds:datastoreItem>
</file>

<file path=customXml/itemProps18.xml><?xml version="1.0" encoding="utf-8"?>
<ds:datastoreItem xmlns:ds="http://schemas.openxmlformats.org/officeDocument/2006/customXml" ds:itemID="{B9D86ED9-DB14-4333-BE3D-BC22F52D82A2}">
  <ds:schemaRefs/>
</ds:datastoreItem>
</file>

<file path=customXml/itemProps19.xml><?xml version="1.0" encoding="utf-8"?>
<ds:datastoreItem xmlns:ds="http://schemas.openxmlformats.org/officeDocument/2006/customXml" ds:itemID="{88CB1CE7-8FA6-4877-A1C7-32E2BAD8646B}">
  <ds:schemaRefs>
    <ds:schemaRef ds:uri="http://gemini/pivotcustomization/ManualCalcMode"/>
  </ds:schemaRefs>
</ds:datastoreItem>
</file>

<file path=customXml/itemProps20.xml><?xml version="1.0" encoding="utf-8"?>
<ds:datastoreItem xmlns:ds="http://schemas.openxmlformats.org/officeDocument/2006/customXml" ds:itemID="{CF97F2DF-E4D5-4B57-A898-5CF22AAAD1EF}">
  <ds:schemaRefs/>
</ds:datastoreItem>
</file>

<file path=customXml/itemProps21.xml><?xml version="1.0" encoding="utf-8"?>
<ds:datastoreItem xmlns:ds="http://schemas.openxmlformats.org/officeDocument/2006/customXml" ds:itemID="{50B91447-D4D5-4CBD-83BF-95211E1A03EE}">
  <ds:schemaRefs>
    <ds:schemaRef ds:uri="http://gemini/pivotcustomization/27ad6305-a5b9-4890-b505-55238c9bfd19"/>
  </ds:schemaRefs>
</ds:datastoreItem>
</file>

<file path=customXml/itemProps22.xml><?xml version="1.0" encoding="utf-8"?>
<ds:datastoreItem xmlns:ds="http://schemas.openxmlformats.org/officeDocument/2006/customXml" ds:itemID="{0231DB0C-877C-E64F-B7E9-681453721B1C}">
  <ds:schemaRefs>
    <ds:schemaRef ds:uri="http://schemas.microsoft.com/DataMashup"/>
  </ds:schemaRefs>
</ds:datastoreItem>
</file>

<file path=customXml/itemProps23.xml><?xml version="1.0" encoding="utf-8"?>
<ds:datastoreItem xmlns:ds="http://schemas.openxmlformats.org/officeDocument/2006/customXml" ds:itemID="{462C13C0-88D4-4627-9F53-936C8E799BF8}">
  <ds:schemaRefs/>
</ds:datastoreItem>
</file>

<file path=customXml/itemProps24.xml><?xml version="1.0" encoding="utf-8"?>
<ds:datastoreItem xmlns:ds="http://schemas.openxmlformats.org/officeDocument/2006/customXml" ds:itemID="{336697E3-4AF5-410C-A6BD-9AD5CC9D9435}">
  <ds:schemaRefs>
    <ds:schemaRef ds:uri="http://gemini/pivotcustomization/FormulaBarState"/>
  </ds:schemaRefs>
</ds:datastoreItem>
</file>

<file path=customXml/itemProps25.xml><?xml version="1.0" encoding="utf-8"?>
<ds:datastoreItem xmlns:ds="http://schemas.openxmlformats.org/officeDocument/2006/customXml" ds:itemID="{EF5C0E2E-85AF-4C50-8DBB-972028F7009A}">
  <ds:schemaRefs/>
</ds:datastoreItem>
</file>

<file path=customXml/itemProps26.xml><?xml version="1.0" encoding="utf-8"?>
<ds:datastoreItem xmlns:ds="http://schemas.openxmlformats.org/officeDocument/2006/customXml" ds:itemID="{31E195E7-4E52-406C-BFAB-728A3C8027FE}">
  <ds:schemaRefs/>
</ds:datastoreItem>
</file>

<file path=customXml/itemProps27.xml><?xml version="1.0" encoding="utf-8"?>
<ds:datastoreItem xmlns:ds="http://schemas.openxmlformats.org/officeDocument/2006/customXml" ds:itemID="{802F90C1-76F8-45D5-A4D0-636A4B3F07FA}">
  <ds:schemaRefs/>
</ds:datastoreItem>
</file>

<file path=customXml/itemProps28.xml><?xml version="1.0" encoding="utf-8"?>
<ds:datastoreItem xmlns:ds="http://schemas.openxmlformats.org/officeDocument/2006/customXml" ds:itemID="{3A4A289F-D81C-4A43-874B-5CB9D6663F98}">
  <ds:schemaRefs>
    <ds:schemaRef ds:uri="http://gemini/pivotcustomization/bf947930-23f5-490a-9c41-8b57fc81b14f"/>
  </ds:schemaRefs>
</ds:datastoreItem>
</file>

<file path=customXml/itemProps29.xml><?xml version="1.0" encoding="utf-8"?>
<ds:datastoreItem xmlns:ds="http://schemas.openxmlformats.org/officeDocument/2006/customXml" ds:itemID="{79DFE928-6508-419A-ACC2-6975D524CE79}">
  <ds:schemaRefs/>
</ds:datastoreItem>
</file>

<file path=customXml/itemProps30.xml><?xml version="1.0" encoding="utf-8"?>
<ds:datastoreItem xmlns:ds="http://schemas.openxmlformats.org/officeDocument/2006/customXml" ds:itemID="{E3E7615B-022E-4BF2-BE6F-10038C0CC407}">
  <ds:schemaRefs/>
</ds:datastoreItem>
</file>

<file path=customXml/itemProps31.xml><?xml version="1.0" encoding="utf-8"?>
<ds:datastoreItem xmlns:ds="http://schemas.openxmlformats.org/officeDocument/2006/customXml" ds:itemID="{205F6B26-78AB-4321-8B3C-1BB954B26843}">
  <ds:schemaRefs/>
</ds:datastoreItem>
</file>

<file path=customXml/itemProps32.xml><?xml version="1.0" encoding="utf-8"?>
<ds:datastoreItem xmlns:ds="http://schemas.openxmlformats.org/officeDocument/2006/customXml" ds:itemID="{9B1233D7-8F94-48C0-9291-0B1198E1F92D}">
  <ds:schemaRefs>
    <ds:schemaRef ds:uri="http://gemini/pivotcustomization/c152abcc-dbe2-4fa6-913c-76626e90b646"/>
  </ds:schemaRefs>
</ds:datastoreItem>
</file>

<file path=customXml/itemProps33.xml><?xml version="1.0" encoding="utf-8"?>
<ds:datastoreItem xmlns:ds="http://schemas.openxmlformats.org/officeDocument/2006/customXml" ds:itemID="{081C0A13-AA60-4F12-9000-E2A82DC3FECE}">
  <ds:schemaRefs>
    <ds:schemaRef ds:uri="http://gemini/pivotcustomization/TableXML_DimGeography_62ff4146-35cf-4706-a5c1-8806a8cfe93e"/>
  </ds:schemaRefs>
</ds:datastoreItem>
</file>

<file path=customXml/itemProps34.xml><?xml version="1.0" encoding="utf-8"?>
<ds:datastoreItem xmlns:ds="http://schemas.openxmlformats.org/officeDocument/2006/customXml" ds:itemID="{17D2C7DB-B9C0-4532-A0DA-4D8F8EA67F95}">
  <ds:schemaRefs/>
</ds:datastoreItem>
</file>

<file path=customXml/itemProps35.xml><?xml version="1.0" encoding="utf-8"?>
<ds:datastoreItem xmlns:ds="http://schemas.openxmlformats.org/officeDocument/2006/customXml" ds:itemID="{562B14EE-B17F-46B6-9CA3-94AA71934A03}">
  <ds:schemaRefs/>
</ds:datastoreItem>
</file>

<file path=customXml/itemProps36.xml><?xml version="1.0" encoding="utf-8"?>
<ds:datastoreItem xmlns:ds="http://schemas.openxmlformats.org/officeDocument/2006/customXml" ds:itemID="{8A6DE10A-A177-41F2-9AF8-2F7B25B8D2EC}">
  <ds:schemaRefs/>
</ds:datastoreItem>
</file>

<file path=customXml/itemProps37.xml><?xml version="1.0" encoding="utf-8"?>
<ds:datastoreItem xmlns:ds="http://schemas.openxmlformats.org/officeDocument/2006/customXml" ds:itemID="{0774EF66-5B83-4F12-BE0F-9E3159EBDF23}">
  <ds:schemaRefs/>
</ds:datastoreItem>
</file>

<file path=customXml/itemProps38.xml><?xml version="1.0" encoding="utf-8"?>
<ds:datastoreItem xmlns:ds="http://schemas.openxmlformats.org/officeDocument/2006/customXml" ds:itemID="{9DE6E316-F88C-4E6D-800F-8E7420EC953C}">
  <ds:schemaRefs>
    <ds:schemaRef ds:uri="http://gemini/pivotcustomization/TableXML_DimSalesTerritory_fcc29a76-f2f7-4b13-9dda-fa28fb90e3e5"/>
  </ds:schemaRefs>
</ds:datastoreItem>
</file>

<file path=customXml/itemProps39.xml><?xml version="1.0" encoding="utf-8"?>
<ds:datastoreItem xmlns:ds="http://schemas.openxmlformats.org/officeDocument/2006/customXml" ds:itemID="{A0A52259-FD66-4092-99B9-16579F7FB1A8}">
  <ds:schemaRefs/>
</ds:datastoreItem>
</file>

<file path=customXml/itemProps40.xml><?xml version="1.0" encoding="utf-8"?>
<ds:datastoreItem xmlns:ds="http://schemas.openxmlformats.org/officeDocument/2006/customXml" ds:itemID="{9FF81790-841D-466E-AB49-2FA95C89B22F}">
  <ds:schemaRefs/>
</ds:datastoreItem>
</file>

<file path=customXml/itemProps41.xml><?xml version="1.0" encoding="utf-8"?>
<ds:datastoreItem xmlns:ds="http://schemas.openxmlformats.org/officeDocument/2006/customXml" ds:itemID="{C38F05A4-6598-41FE-8A80-F2454173E4ED}">
  <ds:schemaRefs/>
</ds:datastoreItem>
</file>

<file path=customXml/itemProps42.xml><?xml version="1.0" encoding="utf-8"?>
<ds:datastoreItem xmlns:ds="http://schemas.openxmlformats.org/officeDocument/2006/customXml" ds:itemID="{8B136573-92B8-4FE5-8120-7FF2C5C62124}">
  <ds:schemaRefs/>
</ds:datastoreItem>
</file>

<file path=customXml/itemProps43.xml><?xml version="1.0" encoding="utf-8"?>
<ds:datastoreItem xmlns:ds="http://schemas.openxmlformats.org/officeDocument/2006/customXml" ds:itemID="{F94290D9-5457-48AE-A65B-8CB63481E846}">
  <ds:schemaRefs>
    <ds:schemaRef ds:uri="http://gemini/pivotcustomization/ShowImplicitMeasures"/>
  </ds:schemaRefs>
</ds:datastoreItem>
</file>

<file path=customXml/itemProps44.xml><?xml version="1.0" encoding="utf-8"?>
<ds:datastoreItem xmlns:ds="http://schemas.openxmlformats.org/officeDocument/2006/customXml" ds:itemID="{2722DF02-3D4E-4DD2-BE8B-B9E586074192}">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Dashboard 1</vt:lpstr>
      <vt:lpstr>Dashboard 2</vt:lpstr>
      <vt:lpstr>1. General Analysis(1)</vt:lpstr>
      <vt:lpstr>2. General Analysis(2)</vt:lpstr>
      <vt:lpstr>3. Time Series Analysis</vt:lpstr>
      <vt:lpstr>4. Product Analysis</vt:lpstr>
      <vt:lpstr>5. Customer Analysis</vt:lpstr>
      <vt:lpstr>6. Geography Analysis</vt:lpstr>
      <vt:lpstr>7. Analysis Graphics</vt:lpstr>
      <vt:lpstr>LookUpTable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Fang-wen Hsaio</dc:creator>
  <cp:keywords/>
  <dc:description/>
  <cp:lastModifiedBy>Fang-wen Hsaio</cp:lastModifiedBy>
  <cp:revision/>
  <dcterms:created xsi:type="dcterms:W3CDTF">2024-02-12T19:20:29Z</dcterms:created>
  <dcterms:modified xsi:type="dcterms:W3CDTF">2024-03-12T17:53:10Z</dcterms:modified>
  <cp:category/>
  <cp:contentStatus/>
</cp:coreProperties>
</file>