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tten\Downloads\Stats1b\"/>
    </mc:Choice>
  </mc:AlternateContent>
  <xr:revisionPtr revIDLastSave="0" documentId="13_ncr:1_{B4237CB0-BE9E-4B4E-B7EA-38D0F843266D}" xr6:coauthVersionLast="45" xr6:coauthVersionMax="45" xr10:uidLastSave="{00000000-0000-0000-0000-000000000000}"/>
  <bookViews>
    <workbookView xWindow="-110" yWindow="-110" windowWidth="19420" windowHeight="10420" xr2:uid="{AB4ACEDC-FAF0-48A5-8A79-D360C3F0F82B}"/>
  </bookViews>
  <sheets>
    <sheet name="Regression" sheetId="3" r:id="rId1"/>
    <sheet name="Data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" i="1"/>
  <c r="L23" i="1"/>
  <c r="L22" i="1"/>
  <c r="L2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2" i="1"/>
  <c r="L20" i="1"/>
  <c r="L19" i="1"/>
  <c r="L1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D2" i="1"/>
  <c r="F2" i="1" s="1"/>
  <c r="E2" i="1"/>
  <c r="G2" i="1"/>
  <c r="D3" i="1"/>
  <c r="F3" i="1" s="1"/>
  <c r="E3" i="1"/>
  <c r="G3" i="1" s="1"/>
  <c r="D4" i="1"/>
  <c r="E4" i="1"/>
  <c r="G4" i="1" s="1"/>
  <c r="F4" i="1"/>
  <c r="D5" i="1"/>
  <c r="E5" i="1"/>
  <c r="F5" i="1"/>
  <c r="G5" i="1"/>
  <c r="D6" i="1"/>
  <c r="F6" i="1" s="1"/>
  <c r="E6" i="1"/>
  <c r="G6" i="1"/>
  <c r="D7" i="1"/>
  <c r="E7" i="1"/>
  <c r="G7" i="1" s="1"/>
  <c r="D8" i="1"/>
  <c r="E8" i="1"/>
  <c r="F8" i="1"/>
  <c r="D9" i="1"/>
  <c r="E9" i="1"/>
  <c r="F9" i="1"/>
  <c r="G9" i="1"/>
  <c r="D10" i="1"/>
  <c r="F10" i="1" s="1"/>
  <c r="E10" i="1"/>
  <c r="G10" i="1"/>
  <c r="D11" i="1"/>
  <c r="E11" i="1"/>
  <c r="G11" i="1" s="1"/>
  <c r="D12" i="1"/>
  <c r="E12" i="1"/>
  <c r="F12" i="1"/>
  <c r="D13" i="1"/>
  <c r="E13" i="1"/>
  <c r="F13" i="1"/>
  <c r="G13" i="1"/>
  <c r="D14" i="1"/>
  <c r="F14" i="1" s="1"/>
  <c r="E14" i="1"/>
  <c r="G14" i="1"/>
  <c r="D15" i="1"/>
  <c r="F15" i="1" s="1"/>
  <c r="E15" i="1"/>
  <c r="G15" i="1" s="1"/>
  <c r="D16" i="1"/>
  <c r="E16" i="1"/>
  <c r="G16" i="1" s="1"/>
  <c r="F16" i="1"/>
  <c r="D17" i="1"/>
  <c r="E17" i="1"/>
  <c r="F17" i="1"/>
  <c r="G17" i="1"/>
  <c r="C18" i="1"/>
  <c r="C19" i="1"/>
  <c r="C20" i="1" s="1"/>
  <c r="B20" i="1"/>
  <c r="B19" i="1"/>
  <c r="B18" i="1"/>
  <c r="G12" i="1" l="1"/>
  <c r="F11" i="1"/>
  <c r="G8" i="1"/>
  <c r="F7" i="1"/>
  <c r="C21" i="1" l="1"/>
  <c r="C22" i="1" s="1"/>
  <c r="C23" i="1" s="1"/>
  <c r="I3" i="1" l="1"/>
  <c r="I7" i="1"/>
  <c r="I11" i="1"/>
  <c r="I15" i="1"/>
  <c r="I4" i="1"/>
  <c r="I2" i="1"/>
  <c r="I6" i="1"/>
  <c r="I10" i="1"/>
  <c r="I14" i="1"/>
  <c r="I5" i="1"/>
  <c r="I9" i="1"/>
  <c r="I13" i="1"/>
  <c r="I17" i="1"/>
  <c r="I16" i="1"/>
  <c r="I8" i="1"/>
  <c r="I12" i="1"/>
  <c r="B21" i="1"/>
  <c r="B22" i="1" s="1"/>
  <c r="B23" i="1" s="1"/>
  <c r="H2" i="1" l="1"/>
  <c r="J2" i="1" s="1"/>
  <c r="H6" i="1"/>
  <c r="J6" i="1" s="1"/>
  <c r="B24" i="1" s="1"/>
  <c r="B26" i="1" s="1"/>
  <c r="B25" i="1" s="1"/>
  <c r="H10" i="1"/>
  <c r="J10" i="1" s="1"/>
  <c r="H14" i="1"/>
  <c r="J14" i="1" s="1"/>
  <c r="H5" i="1"/>
  <c r="J5" i="1" s="1"/>
  <c r="H9" i="1"/>
  <c r="J9" i="1" s="1"/>
  <c r="H13" i="1"/>
  <c r="J13" i="1" s="1"/>
  <c r="H17" i="1"/>
  <c r="J17" i="1" s="1"/>
  <c r="H4" i="1"/>
  <c r="J4" i="1" s="1"/>
  <c r="H8" i="1"/>
  <c r="J8" i="1" s="1"/>
  <c r="H12" i="1"/>
  <c r="J12" i="1" s="1"/>
  <c r="H16" i="1"/>
  <c r="J16" i="1" s="1"/>
  <c r="H3" i="1"/>
  <c r="J3" i="1" s="1"/>
  <c r="H7" i="1"/>
  <c r="J7" i="1" s="1"/>
  <c r="H15" i="1"/>
  <c r="J15" i="1" s="1"/>
  <c r="H11" i="1"/>
  <c r="J11" i="1" s="1"/>
</calcChain>
</file>

<file path=xl/sharedStrings.xml><?xml version="1.0" encoding="utf-8"?>
<sst xmlns="http://schemas.openxmlformats.org/spreadsheetml/2006/main" count="54" uniqueCount="51">
  <si>
    <t>Age</t>
  </si>
  <si>
    <t>5-yr growth (cm)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</si>
  <si>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</si>
  <si>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</si>
  <si>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</si>
  <si>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</si>
  <si>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</si>
  <si>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</si>
  <si>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</si>
  <si>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</si>
  <si>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</si>
  <si>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</si>
  <si>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</si>
  <si>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</si>
  <si>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</si>
  <si>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</si>
  <si>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</si>
  <si>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</si>
  <si>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</si>
  <si>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</si>
  <si>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</si>
  <si>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</si>
  <si>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</si>
  <si>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</si>
  <si>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RESIDUAL OUTPUT</t>
  </si>
  <si>
    <t>Observation</t>
  </si>
  <si>
    <t>Residuals</t>
  </si>
  <si>
    <t>Standard Residuals</t>
  </si>
  <si>
    <t>Sum</t>
  </si>
  <si>
    <t>mean</t>
  </si>
  <si>
    <t>standard deviation</t>
  </si>
  <si>
    <t>age-mean</t>
  </si>
  <si>
    <t>growth-mean</t>
  </si>
  <si>
    <t>sample size</t>
  </si>
  <si>
    <t>(age-mean)^2</t>
  </si>
  <si>
    <t>(growth-mean)^2</t>
  </si>
  <si>
    <t>sum of squares</t>
  </si>
  <si>
    <t>variance</t>
  </si>
  <si>
    <t>correlation</t>
  </si>
  <si>
    <t>intercept</t>
  </si>
  <si>
    <t>slope</t>
  </si>
  <si>
    <t>product of z-scores</t>
  </si>
  <si>
    <t>z-score age</t>
  </si>
  <si>
    <t>z-score growth</t>
  </si>
  <si>
    <t>predicted growth</t>
  </si>
  <si>
    <t>residuals</t>
  </si>
  <si>
    <t>residuals^2</t>
  </si>
  <si>
    <t>z-score residuals</t>
  </si>
  <si>
    <t>Predicted 5-yr growth (cm)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</si>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</sst>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Regression!$D$24</c:f>
              <c:strCache>
                <c:ptCount val="1"/>
                <c:pt idx="0">
                  <c:v>Standard Residuals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Data!$B$2:$B$17</c:f>
              <c:numCache>
                <c:formatCode>General</c:formatCode>
                <c:ptCount val="16"/>
                <c:pt idx="0">
                  <c:v>5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  <c:pt idx="10">
                  <c:v>14</c:v>
                </c:pt>
                <c:pt idx="11">
                  <c:v>14</c:v>
                </c:pt>
                <c:pt idx="12">
                  <c:v>15</c:v>
                </c:pt>
                <c:pt idx="13">
                  <c:v>15</c:v>
                </c:pt>
                <c:pt idx="14">
                  <c:v>18</c:v>
                </c:pt>
                <c:pt idx="15">
                  <c:v>18</c:v>
                </c:pt>
              </c:numCache>
            </c:numRef>
          </c:xVal>
          <c:yVal>
            <c:numRef>
              <c:f>Regression!$D$25:$D$40</c:f>
              <c:numCache>
                <c:formatCode>General</c:formatCode>
                <c:ptCount val="16"/>
                <c:pt idx="0">
                  <c:v>-0.82430338297687988</c:v>
                </c:pt>
                <c:pt idx="1">
                  <c:v>-0.93069748781164308</c:v>
                </c:pt>
                <c:pt idx="2">
                  <c:v>1.2830024953305263</c:v>
                </c:pt>
                <c:pt idx="3">
                  <c:v>0.25017670405721348</c:v>
                </c:pt>
                <c:pt idx="4">
                  <c:v>0.75329033658952471</c:v>
                </c:pt>
                <c:pt idx="5">
                  <c:v>-1.4870081727613351</c:v>
                </c:pt>
                <c:pt idx="6">
                  <c:v>-0.27953545468378821</c:v>
                </c:pt>
                <c:pt idx="7">
                  <c:v>1.6056978227303036</c:v>
                </c:pt>
                <c:pt idx="8">
                  <c:v>0.47224930495052775</c:v>
                </c:pt>
                <c:pt idx="9">
                  <c:v>1.0759856639893013</c:v>
                </c:pt>
                <c:pt idx="10">
                  <c:v>-0.25870830680339785</c:v>
                </c:pt>
                <c:pt idx="11">
                  <c:v>0.74751895826122461</c:v>
                </c:pt>
                <c:pt idx="12">
                  <c:v>-1.9958931836219471</c:v>
                </c:pt>
                <c:pt idx="13">
                  <c:v>-0.48655228602501338</c:v>
                </c:pt>
                <c:pt idx="14">
                  <c:v>-0.16385695862523741</c:v>
                </c:pt>
                <c:pt idx="15">
                  <c:v>0.23863394740061158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AB0-4B4A-BDC1-8C8A5CDBB9D1}"/>
            </c:ext>
          </c:extLst>
        </c:ser>
        <c:ser>
          <c:idx val="1"/>
          <c:order val="1"/>
          <c:tx>
            <c:v>Residuals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Data!$B$2:$B$17</c:f>
              <c:numCache>
                <c:formatCode>General</c:formatCode>
                <c:ptCount val="16"/>
                <c:pt idx="0">
                  <c:v>5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  <c:pt idx="10">
                  <c:v>14</c:v>
                </c:pt>
                <c:pt idx="11">
                  <c:v>14</c:v>
                </c:pt>
                <c:pt idx="12">
                  <c:v>15</c:v>
                </c:pt>
                <c:pt idx="13">
                  <c:v>15</c:v>
                </c:pt>
                <c:pt idx="14">
                  <c:v>18</c:v>
                </c:pt>
                <c:pt idx="15">
                  <c:v>18</c:v>
                </c:pt>
              </c:numCache>
            </c:numRef>
          </c:xVal>
          <c:yVal>
            <c:numRef>
              <c:f>Regression!$C$25:$C$40</c:f>
              <c:numCache>
                <c:formatCode>General</c:formatCode>
                <c:ptCount val="16"/>
                <c:pt idx="0">
                  <c:v>-40.960099750623485</c:v>
                </c:pt>
                <c:pt idx="1">
                  <c:v>-46.246882793017505</c:v>
                </c:pt>
                <c:pt idx="2">
                  <c:v>63.753117206982495</c:v>
                </c:pt>
                <c:pt idx="3">
                  <c:v>12.431421446384007</c:v>
                </c:pt>
                <c:pt idx="4">
                  <c:v>37.431421446384007</c:v>
                </c:pt>
                <c:pt idx="5">
                  <c:v>-73.89027431421448</c:v>
                </c:pt>
                <c:pt idx="6">
                  <c:v>-13.89027431421448</c:v>
                </c:pt>
                <c:pt idx="7">
                  <c:v>79.788029925187004</c:v>
                </c:pt>
                <c:pt idx="8">
                  <c:v>23.466334164588488</c:v>
                </c:pt>
                <c:pt idx="9">
                  <c:v>53.466334164588488</c:v>
                </c:pt>
                <c:pt idx="10">
                  <c:v>-12.855361596009971</c:v>
                </c:pt>
                <c:pt idx="11">
                  <c:v>37.144638403990029</c:v>
                </c:pt>
                <c:pt idx="12">
                  <c:v>-99.177057356608486</c:v>
                </c:pt>
                <c:pt idx="13">
                  <c:v>-24.177057356608486</c:v>
                </c:pt>
                <c:pt idx="14">
                  <c:v>-8.1421446384040337</c:v>
                </c:pt>
                <c:pt idx="15">
                  <c:v>11.857855361595966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AB0-4B4A-BDC1-8C8A5CDBB9D1}"/>
            </c:ext>
          </c:extLst>
        </c:ser>
        <c:ser>
          <c:idx val="2"/>
          <c:order val="2"/>
          <c:tx>
            <c:v>Observed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Data!$B$2:$B$17</c:f>
              <c:numCache>
                <c:formatCode>General</c:formatCode>
                <c:ptCount val="16"/>
                <c:pt idx="0">
                  <c:v>5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  <c:pt idx="10">
                  <c:v>14</c:v>
                </c:pt>
                <c:pt idx="11">
                  <c:v>14</c:v>
                </c:pt>
                <c:pt idx="12">
                  <c:v>15</c:v>
                </c:pt>
                <c:pt idx="13">
                  <c:v>15</c:v>
                </c:pt>
                <c:pt idx="14">
                  <c:v>18</c:v>
                </c:pt>
                <c:pt idx="15">
                  <c:v>18</c:v>
                </c:pt>
              </c:numCache>
            </c:numRef>
          </c:xVal>
          <c:yVal>
            <c:numRef>
              <c:f>Data!$C$2:$C$17</c:f>
              <c:numCache>
                <c:formatCode>General</c:formatCode>
                <c:ptCount val="16"/>
                <c:pt idx="0">
                  <c:v>70</c:v>
                </c:pt>
                <c:pt idx="1">
                  <c:v>150</c:v>
                </c:pt>
                <c:pt idx="2">
                  <c:v>260</c:v>
                </c:pt>
                <c:pt idx="3">
                  <c:v>230</c:v>
                </c:pt>
                <c:pt idx="4">
                  <c:v>255</c:v>
                </c:pt>
                <c:pt idx="5">
                  <c:v>165</c:v>
                </c:pt>
                <c:pt idx="6">
                  <c:v>225</c:v>
                </c:pt>
                <c:pt idx="7">
                  <c:v>340</c:v>
                </c:pt>
                <c:pt idx="8">
                  <c:v>305</c:v>
                </c:pt>
                <c:pt idx="9">
                  <c:v>335</c:v>
                </c:pt>
                <c:pt idx="10">
                  <c:v>290</c:v>
                </c:pt>
                <c:pt idx="11">
                  <c:v>340</c:v>
                </c:pt>
                <c:pt idx="12">
                  <c:v>225</c:v>
                </c:pt>
                <c:pt idx="13">
                  <c:v>300</c:v>
                </c:pt>
                <c:pt idx="14">
                  <c:v>380</c:v>
                </c:pt>
                <c:pt idx="15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AB0-4B4A-BDC1-8C8A5CDBB9D1}"/>
            </c:ext>
          </c:extLst>
        </c:ser>
        <c:ser>
          <c:idx val="3"/>
          <c:order val="3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Data!$B$2:$B$17</c:f>
              <c:numCache>
                <c:formatCode>General</c:formatCode>
                <c:ptCount val="16"/>
                <c:pt idx="0">
                  <c:v>5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  <c:pt idx="10">
                  <c:v>14</c:v>
                </c:pt>
                <c:pt idx="11">
                  <c:v>14</c:v>
                </c:pt>
                <c:pt idx="12">
                  <c:v>15</c:v>
                </c:pt>
                <c:pt idx="13">
                  <c:v>15</c:v>
                </c:pt>
                <c:pt idx="14">
                  <c:v>18</c:v>
                </c:pt>
                <c:pt idx="15">
                  <c:v>18</c:v>
                </c:pt>
              </c:numCache>
            </c:numRef>
          </c:xVal>
          <c:yVal>
            <c:numRef>
              <c:f>Regression!$B$25:$B$40</c:f>
              <c:numCache>
                <c:formatCode>General</c:formatCode>
                <c:ptCount val="16"/>
                <c:pt idx="0">
                  <c:v>110.96009975062348</c:v>
                </c:pt>
                <c:pt idx="1">
                  <c:v>196.24688279301751</c:v>
                </c:pt>
                <c:pt idx="2">
                  <c:v>196.24688279301751</c:v>
                </c:pt>
                <c:pt idx="3">
                  <c:v>217.56857855361599</c:v>
                </c:pt>
                <c:pt idx="4">
                  <c:v>217.56857855361599</c:v>
                </c:pt>
                <c:pt idx="5">
                  <c:v>238.89027431421448</c:v>
                </c:pt>
                <c:pt idx="6">
                  <c:v>238.89027431421448</c:v>
                </c:pt>
                <c:pt idx="7">
                  <c:v>260.211970074813</c:v>
                </c:pt>
                <c:pt idx="8">
                  <c:v>281.53366583541151</c:v>
                </c:pt>
                <c:pt idx="9">
                  <c:v>281.53366583541151</c:v>
                </c:pt>
                <c:pt idx="10">
                  <c:v>302.85536159600997</c:v>
                </c:pt>
                <c:pt idx="11">
                  <c:v>302.85536159600997</c:v>
                </c:pt>
                <c:pt idx="12">
                  <c:v>324.17705735660849</c:v>
                </c:pt>
                <c:pt idx="13">
                  <c:v>324.17705735660849</c:v>
                </c:pt>
                <c:pt idx="14">
                  <c:v>388.14214463840403</c:v>
                </c:pt>
                <c:pt idx="15">
                  <c:v>388.14214463840403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AB0-4B4A-BDC1-8C8A5CDBB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632344"/>
        <c:axId val="661629720"/>
      </c:scatterChart>
      <c:valAx>
        <c:axId val="66163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61629720"/>
        <c:crosses val="autoZero"/>
        <c:crossBetween val="midCat"/>
      </c:valAx>
      <c:valAx>
        <c:axId val="66162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6163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422274</xdr:colOff>
      <xdr:row>8</xdr:row>
      <xdr:rowOff>79374</xdr:rowOff>
    </xdr:from>
    <xdr:to>
      <xdr:col>18</xdr:col>
      <xdr:colOff>330199</xdr:colOff>
      <xdr:row>32</xdr:row>
      <xdr:rowOff>6349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DEAD3C-FC1A-4B62-A498-244155979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C5B0-030E-4C60-BFD1-3A6EE3BE6C99}">
  <dimension ref="A1:G40"/>
  <sheetViews>
    <sheetView tabSelected="1" topLeftCell="D13" workbookViewId="0">
      <selection activeCell="P20" sqref="P20"/>
    </sheetView>
  </sheetViews>
  <sheetFormatPr defaultRowHeight="14.5" x14ac:dyDescent="0.35"/>
  <cols>
    <col min="1" max="1" width="17.26953125" bestFit="1" customWidth="1"/>
    <col min="2" max="2" width="23.54296875" bestFit="1" customWidth="1"/>
    <col min="3" max="3" width="13.54296875" bestFit="1" customWidth="1"/>
    <col min="4" max="4" width="17" bestFit="1" customWidth="1"/>
    <col min="5" max="5" width="11.81640625" bestFit="1" customWidth="1"/>
    <col min="6" max="6" width="19.08984375" bestFit="1" customWidth="1"/>
    <col min="7" max="7" width="15.26953125" bestFit="1" customWidth="1"/>
    <col min="8" max="8" width="12.453125" bestFit="1" customWidth="1"/>
    <col min="9" max="9" width="12" bestFit="1" customWidth="1"/>
  </cols>
  <sheetData>
    <row r="1" spans="1:7" x14ac:dyDescent="0.35">
      <c r="A1" t="s">
        <v>2</v>
      </c>
    </row>
    <row r="2" spans="1:7" ht="15" thickBot="1" x14ac:dyDescent="0.4"/>
    <row r="3" spans="1:7" x14ac:dyDescent="0.35">
      <c r="A3" s="4" t="s">
        <v>3</v>
      </c>
      <c r="B3" s="4"/>
    </row>
    <row r="4" spans="1:7" x14ac:dyDescent="0.35">
      <c r="A4" s="1" t="s">
        <v>4</v>
      </c>
      <c r="B4" s="1">
        <v>0.82636736117223097</v>
      </c>
    </row>
    <row r="5" spans="1:7" x14ac:dyDescent="0.35">
      <c r="A5" s="1" t="s">
        <v>5</v>
      </c>
      <c r="B5" s="1">
        <v>0.68288301561075637</v>
      </c>
    </row>
    <row r="6" spans="1:7" x14ac:dyDescent="0.35">
      <c r="A6" s="1" t="s">
        <v>6</v>
      </c>
      <c r="B6" s="1">
        <v>0.66023180244009616</v>
      </c>
    </row>
    <row r="7" spans="1:7" x14ac:dyDescent="0.35">
      <c r="A7" s="1" t="s">
        <v>7</v>
      </c>
      <c r="B7" s="1">
        <v>51.434619938819431</v>
      </c>
    </row>
    <row r="8" spans="1:7" ht="15" thickBot="1" x14ac:dyDescent="0.4">
      <c r="A8" s="2" t="s">
        <v>8</v>
      </c>
      <c r="B8" s="2">
        <v>16</v>
      </c>
    </row>
    <row r="10" spans="1:7" ht="15" thickBot="1" x14ac:dyDescent="0.4">
      <c r="A10" t="s">
        <v>9</v>
      </c>
    </row>
    <row r="11" spans="1:7" x14ac:dyDescent="0.35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7" x14ac:dyDescent="0.35">
      <c r="A12" s="1" t="s">
        <v>10</v>
      </c>
      <c r="B12" s="1">
        <v>1</v>
      </c>
      <c r="C12" s="1">
        <v>79756.468204488774</v>
      </c>
      <c r="D12" s="1">
        <v>79756.468204488774</v>
      </c>
      <c r="E12" s="1">
        <v>30.147745750558006</v>
      </c>
      <c r="F12" s="1">
        <v>7.9542858354730695E-5</v>
      </c>
    </row>
    <row r="13" spans="1:7" x14ac:dyDescent="0.35">
      <c r="A13" s="1" t="s">
        <v>11</v>
      </c>
      <c r="B13" s="1">
        <v>14</v>
      </c>
      <c r="C13" s="1">
        <v>37037.281795511219</v>
      </c>
      <c r="D13" s="1">
        <v>2645.5201282508015</v>
      </c>
      <c r="E13" s="1"/>
      <c r="F13" s="1"/>
    </row>
    <row r="14" spans="1:7" ht="15" thickBot="1" x14ac:dyDescent="0.4">
      <c r="A14" s="2" t="s">
        <v>12</v>
      </c>
      <c r="B14" s="2">
        <v>15</v>
      </c>
      <c r="C14" s="2">
        <v>116793.75</v>
      </c>
      <c r="D14" s="2"/>
      <c r="E14" s="2"/>
      <c r="F14" s="2"/>
    </row>
    <row r="15" spans="1:7" ht="15" thickBot="1" x14ac:dyDescent="0.4"/>
    <row r="16" spans="1:7" x14ac:dyDescent="0.35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</row>
    <row r="17" spans="1:7" x14ac:dyDescent="0.35">
      <c r="A17" s="1" t="s">
        <v>13</v>
      </c>
      <c r="B17" s="1">
        <v>4.3516209476309768</v>
      </c>
      <c r="C17" s="1">
        <v>49.511319982459909</v>
      </c>
      <c r="D17" s="1">
        <v>8.7891434709731042E-2</v>
      </c>
      <c r="E17" s="1">
        <v>0.93120779111174024</v>
      </c>
      <c r="F17" s="1">
        <v>-101.83959905198782</v>
      </c>
      <c r="G17" s="1">
        <v>110.54284094724977</v>
      </c>
    </row>
    <row r="18" spans="1:7" ht="15" thickBot="1" x14ac:dyDescent="0.4">
      <c r="A18" s="2" t="s">
        <v>0</v>
      </c>
      <c r="B18" s="2">
        <v>21.321695760598502</v>
      </c>
      <c r="C18" s="2">
        <v>3.8832407829380324</v>
      </c>
      <c r="D18" s="2">
        <v>5.4906962901400771</v>
      </c>
      <c r="E18" s="2">
        <v>7.9542858354730858E-5</v>
      </c>
      <c r="F18" s="2">
        <v>12.992972623373497</v>
      </c>
      <c r="G18" s="2">
        <v>29.650418897823506</v>
      </c>
    </row>
    <row r="22" spans="1:7" x14ac:dyDescent="0.35">
      <c r="A22" t="s">
        <v>24</v>
      </c>
      <c r="F22" t="s">
        <v>49</v>
      </c>
    </row>
    <row r="23" spans="1:7" ht="15" thickBot="1" x14ac:dyDescent="0.4"/>
    <row r="24" spans="1:7" x14ac:dyDescent="0.35">
      <c r="A24" s="3" t="s">
        <v>25</v>
      </c>
      <c r="B24" s="3" t="s">
        <v>48</v>
      </c>
      <c r="C24" s="3" t="s">
        <v>26</v>
      </c>
      <c r="D24" s="3" t="s">
        <v>27</v>
      </c>
      <c r="F24" s="3" t="s">
        <v>50</v>
      </c>
      <c r="G24" s="3" t="s">
        <v>1</v>
      </c>
    </row>
    <row r="25" spans="1:7" x14ac:dyDescent="0.35">
      <c r="A25" s="1">
        <v>1</v>
      </c>
      <c r="B25" s="1">
        <v>110.96009975062348</v>
      </c>
      <c r="C25" s="1">
        <v>-40.960099750623485</v>
      </c>
      <c r="D25" s="1">
        <v>-0.82430338297687988</v>
      </c>
      <c r="F25" s="1">
        <v>3.125</v>
      </c>
      <c r="G25" s="1">
        <v>70</v>
      </c>
    </row>
    <row r="26" spans="1:7" x14ac:dyDescent="0.35">
      <c r="A26" s="1">
        <v>2</v>
      </c>
      <c r="B26" s="1">
        <v>196.24688279301751</v>
      </c>
      <c r="C26" s="1">
        <v>-46.246882793017505</v>
      </c>
      <c r="D26" s="1">
        <v>-0.93069748781164308</v>
      </c>
      <c r="F26" s="1">
        <v>9.375</v>
      </c>
      <c r="G26" s="1">
        <v>150</v>
      </c>
    </row>
    <row r="27" spans="1:7" x14ac:dyDescent="0.35">
      <c r="A27" s="1">
        <v>3</v>
      </c>
      <c r="B27" s="1">
        <v>196.24688279301751</v>
      </c>
      <c r="C27" s="1">
        <v>63.753117206982495</v>
      </c>
      <c r="D27" s="1">
        <v>1.2830024953305263</v>
      </c>
      <c r="F27" s="1">
        <v>15.625</v>
      </c>
      <c r="G27" s="1">
        <v>165</v>
      </c>
    </row>
    <row r="28" spans="1:7" x14ac:dyDescent="0.35">
      <c r="A28" s="1">
        <v>4</v>
      </c>
      <c r="B28" s="1">
        <v>217.56857855361599</v>
      </c>
      <c r="C28" s="1">
        <v>12.431421446384007</v>
      </c>
      <c r="D28" s="1">
        <v>0.25017670405721348</v>
      </c>
      <c r="F28" s="1">
        <v>21.875</v>
      </c>
      <c r="G28" s="1">
        <v>225</v>
      </c>
    </row>
    <row r="29" spans="1:7" x14ac:dyDescent="0.35">
      <c r="A29" s="1">
        <v>5</v>
      </c>
      <c r="B29" s="1">
        <v>217.56857855361599</v>
      </c>
      <c r="C29" s="1">
        <v>37.431421446384007</v>
      </c>
      <c r="D29" s="1">
        <v>0.75329033658952471</v>
      </c>
      <c r="F29" s="1">
        <v>28.125</v>
      </c>
      <c r="G29" s="1">
        <v>225</v>
      </c>
    </row>
    <row r="30" spans="1:7" x14ac:dyDescent="0.35">
      <c r="A30" s="1">
        <v>6</v>
      </c>
      <c r="B30" s="1">
        <v>238.89027431421448</v>
      </c>
      <c r="C30" s="1">
        <v>-73.89027431421448</v>
      </c>
      <c r="D30" s="1">
        <v>-1.4870081727613351</v>
      </c>
      <c r="F30" s="1">
        <v>34.375</v>
      </c>
      <c r="G30" s="1">
        <v>230</v>
      </c>
    </row>
    <row r="31" spans="1:7" x14ac:dyDescent="0.35">
      <c r="A31" s="1">
        <v>7</v>
      </c>
      <c r="B31" s="1">
        <v>238.89027431421448</v>
      </c>
      <c r="C31" s="1">
        <v>-13.89027431421448</v>
      </c>
      <c r="D31" s="1">
        <v>-0.27953545468378821</v>
      </c>
      <c r="F31" s="1">
        <v>40.625</v>
      </c>
      <c r="G31" s="1">
        <v>255</v>
      </c>
    </row>
    <row r="32" spans="1:7" x14ac:dyDescent="0.35">
      <c r="A32" s="1">
        <v>8</v>
      </c>
      <c r="B32" s="1">
        <v>260.211970074813</v>
      </c>
      <c r="C32" s="1">
        <v>79.788029925187004</v>
      </c>
      <c r="D32" s="1">
        <v>1.6056978227303036</v>
      </c>
      <c r="F32" s="1">
        <v>46.875</v>
      </c>
      <c r="G32" s="1">
        <v>260</v>
      </c>
    </row>
    <row r="33" spans="1:7" x14ac:dyDescent="0.35">
      <c r="A33" s="1">
        <v>9</v>
      </c>
      <c r="B33" s="1">
        <v>281.53366583541151</v>
      </c>
      <c r="C33" s="1">
        <v>23.466334164588488</v>
      </c>
      <c r="D33" s="1">
        <v>0.47224930495052775</v>
      </c>
      <c r="F33" s="1">
        <v>53.125</v>
      </c>
      <c r="G33" s="1">
        <v>290</v>
      </c>
    </row>
    <row r="34" spans="1:7" x14ac:dyDescent="0.35">
      <c r="A34" s="1">
        <v>10</v>
      </c>
      <c r="B34" s="1">
        <v>281.53366583541151</v>
      </c>
      <c r="C34" s="1">
        <v>53.466334164588488</v>
      </c>
      <c r="D34" s="1">
        <v>1.0759856639893013</v>
      </c>
      <c r="F34" s="1">
        <v>59.375</v>
      </c>
      <c r="G34" s="1">
        <v>300</v>
      </c>
    </row>
    <row r="35" spans="1:7" x14ac:dyDescent="0.35">
      <c r="A35" s="1">
        <v>11</v>
      </c>
      <c r="B35" s="1">
        <v>302.85536159600997</v>
      </c>
      <c r="C35" s="1">
        <v>-12.855361596009971</v>
      </c>
      <c r="D35" s="1">
        <v>-0.25870830680339785</v>
      </c>
      <c r="F35" s="1">
        <v>65.625</v>
      </c>
      <c r="G35" s="1">
        <v>305</v>
      </c>
    </row>
    <row r="36" spans="1:7" x14ac:dyDescent="0.35">
      <c r="A36" s="1">
        <v>12</v>
      </c>
      <c r="B36" s="1">
        <v>302.85536159600997</v>
      </c>
      <c r="C36" s="1">
        <v>37.144638403990029</v>
      </c>
      <c r="D36" s="1">
        <v>0.74751895826122461</v>
      </c>
      <c r="F36" s="1">
        <v>71.875</v>
      </c>
      <c r="G36" s="1">
        <v>335</v>
      </c>
    </row>
    <row r="37" spans="1:7" x14ac:dyDescent="0.35">
      <c r="A37" s="1">
        <v>13</v>
      </c>
      <c r="B37" s="1">
        <v>324.17705735660849</v>
      </c>
      <c r="C37" s="1">
        <v>-99.177057356608486</v>
      </c>
      <c r="D37" s="1">
        <v>-1.9958931836219471</v>
      </c>
      <c r="F37" s="1">
        <v>78.125</v>
      </c>
      <c r="G37" s="1">
        <v>340</v>
      </c>
    </row>
    <row r="38" spans="1:7" x14ac:dyDescent="0.35">
      <c r="A38" s="1">
        <v>14</v>
      </c>
      <c r="B38" s="1">
        <v>324.17705735660849</v>
      </c>
      <c r="C38" s="1">
        <v>-24.177057356608486</v>
      </c>
      <c r="D38" s="1">
        <v>-0.48655228602501338</v>
      </c>
      <c r="F38" s="1">
        <v>84.375</v>
      </c>
      <c r="G38" s="1">
        <v>340</v>
      </c>
    </row>
    <row r="39" spans="1:7" x14ac:dyDescent="0.35">
      <c r="A39" s="1">
        <v>15</v>
      </c>
      <c r="B39" s="1">
        <v>388.14214463840403</v>
      </c>
      <c r="C39" s="1">
        <v>-8.1421446384040337</v>
      </c>
      <c r="D39" s="1">
        <v>-0.16385695862523741</v>
      </c>
      <c r="F39" s="1">
        <v>90.625</v>
      </c>
      <c r="G39" s="1">
        <v>380</v>
      </c>
    </row>
    <row r="40" spans="1:7" ht="15" thickBot="1" x14ac:dyDescent="0.4">
      <c r="A40" s="2">
        <v>16</v>
      </c>
      <c r="B40" s="2">
        <v>388.14214463840403</v>
      </c>
      <c r="C40" s="2">
        <v>11.857855361595966</v>
      </c>
      <c r="D40" s="2">
        <v>0.23863394740061158</v>
      </c>
      <c r="F40" s="2">
        <v>96.875</v>
      </c>
      <c r="G40" s="2">
        <v>400</v>
      </c>
    </row>
  </sheetData>
  <sortState xmlns:xlrd2="http://schemas.microsoft.com/office/spreadsheetml/2017/richdata2" ref="G25:G40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764A0-9A4F-4020-A672-4F16299CCB92}">
  <dimension ref="A1:N26"/>
  <sheetViews>
    <sheetView workbookViewId="0">
      <selection activeCell="B2" sqref="B2:B17"/>
    </sheetView>
  </sheetViews>
  <sheetFormatPr defaultRowHeight="14.5" x14ac:dyDescent="0.35"/>
  <cols>
    <col min="1" max="1" width="16.54296875" bestFit="1" customWidth="1"/>
    <col min="2" max="2" width="6.36328125" bestFit="1" customWidth="1"/>
    <col min="3" max="3" width="14.7265625" bestFit="1" customWidth="1"/>
    <col min="4" max="4" width="9.08984375" bestFit="1" customWidth="1"/>
    <col min="5" max="5" width="12.08984375" bestFit="1" customWidth="1"/>
    <col min="6" max="6" width="12.36328125" bestFit="1" customWidth="1"/>
    <col min="7" max="7" width="15.453125" bestFit="1" customWidth="1"/>
    <col min="8" max="8" width="15.08984375" bestFit="1" customWidth="1"/>
    <col min="9" max="9" width="18.1796875" bestFit="1" customWidth="1"/>
    <col min="10" max="10" width="7.81640625" bestFit="1" customWidth="1"/>
    <col min="12" max="12" width="12.453125" bestFit="1" customWidth="1"/>
    <col min="13" max="13" width="10.26953125" bestFit="1" customWidth="1"/>
  </cols>
  <sheetData>
    <row r="1" spans="2:14" x14ac:dyDescent="0.35">
      <c r="B1" t="s">
        <v>0</v>
      </c>
      <c r="C1" t="s">
        <v>1</v>
      </c>
      <c r="D1" t="s">
        <v>31</v>
      </c>
      <c r="E1" t="s">
        <v>32</v>
      </c>
      <c r="F1" t="s">
        <v>34</v>
      </c>
      <c r="G1" t="s">
        <v>35</v>
      </c>
      <c r="H1" t="s">
        <v>42</v>
      </c>
      <c r="I1" t="s">
        <v>43</v>
      </c>
      <c r="J1" t="s">
        <v>41</v>
      </c>
      <c r="K1" t="s">
        <v>44</v>
      </c>
      <c r="L1" t="s">
        <v>45</v>
      </c>
      <c r="M1" t="s">
        <v>46</v>
      </c>
      <c r="N1" t="s">
        <v>47</v>
      </c>
    </row>
    <row r="2" spans="2:14" x14ac:dyDescent="0.35">
      <c r="B2">
        <v>5</v>
      </c>
      <c r="C2">
        <v>70</v>
      </c>
      <c r="D2" s="5">
        <f>B2-B$20</f>
        <v>-7.3125</v>
      </c>
      <c r="E2" s="5">
        <f>C2-C$20</f>
        <v>-196.875</v>
      </c>
      <c r="F2" s="5">
        <f>D2^2</f>
        <v>53.47265625</v>
      </c>
      <c r="G2" s="5">
        <f>E2^2</f>
        <v>38759.765625</v>
      </c>
      <c r="H2" s="5">
        <f>D2/B$23</f>
        <v>-2.1382096913081923</v>
      </c>
      <c r="I2" s="5">
        <f>E2/C$23</f>
        <v>-2.2311378261680388</v>
      </c>
      <c r="J2" s="5">
        <f>H2*I2</f>
        <v>4.7706405225567936</v>
      </c>
      <c r="K2">
        <f>$B$25+$B$26*B2</f>
        <v>110.96009975062341</v>
      </c>
      <c r="L2" s="5">
        <f>C2-K2</f>
        <v>-40.960099750623414</v>
      </c>
      <c r="M2" s="5">
        <f>L2^2</f>
        <v>1677.7297715810203</v>
      </c>
      <c r="N2">
        <f>L2/$L$23</f>
        <v>-0.82430338297687822</v>
      </c>
    </row>
    <row r="3" spans="2:14" x14ac:dyDescent="0.35">
      <c r="B3">
        <v>9</v>
      </c>
      <c r="C3">
        <v>150</v>
      </c>
      <c r="D3" s="5">
        <f>B3-B$20</f>
        <v>-3.3125</v>
      </c>
      <c r="E3" s="5">
        <f>C3-C$20</f>
        <v>-116.875</v>
      </c>
      <c r="F3" s="5">
        <f t="shared" ref="F3:F17" si="0">D3^2</f>
        <v>10.97265625</v>
      </c>
      <c r="G3" s="5">
        <f t="shared" ref="G3:G17" si="1">E3^2</f>
        <v>13659.765625</v>
      </c>
      <c r="H3" s="5">
        <f>D3/B$23</f>
        <v>-0.96859071486610415</v>
      </c>
      <c r="I3" s="5">
        <f>E3/C$23</f>
        <v>-1.3245167412489627</v>
      </c>
      <c r="J3" s="5">
        <f t="shared" ref="J3:J17" si="2">H3*I3</f>
        <v>1.2829146172584556</v>
      </c>
      <c r="K3">
        <f t="shared" ref="K3:K17" si="3">$B$25+$B$26*B3</f>
        <v>196.24688279301745</v>
      </c>
      <c r="L3" s="5">
        <f t="shared" ref="L3:L17" si="4">C3-K3</f>
        <v>-46.246882793017448</v>
      </c>
      <c r="M3" s="5">
        <f t="shared" ref="M3:M17" si="5">L3^2</f>
        <v>2138.7741680710933</v>
      </c>
      <c r="N3">
        <f t="shared" ref="N3:N17" si="6">L3/$L$23</f>
        <v>-0.93069748781164163</v>
      </c>
    </row>
    <row r="4" spans="2:14" x14ac:dyDescent="0.35">
      <c r="B4">
        <v>9</v>
      </c>
      <c r="C4">
        <v>260</v>
      </c>
      <c r="D4" s="5">
        <f>B4-B$20</f>
        <v>-3.3125</v>
      </c>
      <c r="E4" s="5">
        <f>C4-C$20</f>
        <v>-6.875</v>
      </c>
      <c r="F4" s="5">
        <f t="shared" si="0"/>
        <v>10.97265625</v>
      </c>
      <c r="G4" s="5">
        <f t="shared" si="1"/>
        <v>47.265625</v>
      </c>
      <c r="H4" s="5">
        <f>D4/B$23</f>
        <v>-0.96859071486610415</v>
      </c>
      <c r="I4" s="5">
        <f>E4/C$23</f>
        <v>-7.7912749485233107E-2</v>
      </c>
      <c r="J4" s="5">
        <f t="shared" si="2"/>
        <v>7.546556572108562E-2</v>
      </c>
      <c r="K4">
        <f t="shared" si="3"/>
        <v>196.24688279301745</v>
      </c>
      <c r="L4" s="5">
        <f t="shared" si="4"/>
        <v>63.753117206982552</v>
      </c>
      <c r="M4" s="5">
        <f t="shared" si="5"/>
        <v>4064.4599536072546</v>
      </c>
      <c r="N4">
        <f t="shared" si="6"/>
        <v>1.2830024953305272</v>
      </c>
    </row>
    <row r="5" spans="2:14" x14ac:dyDescent="0.35">
      <c r="B5">
        <v>10</v>
      </c>
      <c r="C5">
        <v>230</v>
      </c>
      <c r="D5" s="5">
        <f>B5-B$20</f>
        <v>-2.3125</v>
      </c>
      <c r="E5" s="5">
        <f>C5-C$20</f>
        <v>-36.875</v>
      </c>
      <c r="F5" s="5">
        <f t="shared" si="0"/>
        <v>5.34765625</v>
      </c>
      <c r="G5" s="5">
        <f t="shared" si="1"/>
        <v>1359.765625</v>
      </c>
      <c r="H5" s="5">
        <f>D5/B$23</f>
        <v>-0.67618597075558218</v>
      </c>
      <c r="I5" s="5">
        <f>E5/C$23</f>
        <v>-0.41789565632988662</v>
      </c>
      <c r="J5" s="5">
        <f t="shared" si="2"/>
        <v>0.28257518004996551</v>
      </c>
      <c r="K5">
        <f t="shared" si="3"/>
        <v>217.56857855361596</v>
      </c>
      <c r="L5" s="5">
        <f t="shared" si="4"/>
        <v>12.431421446384036</v>
      </c>
      <c r="M5" s="5">
        <f t="shared" si="5"/>
        <v>154.54023917761694</v>
      </c>
      <c r="N5">
        <f t="shared" si="6"/>
        <v>0.25017670405721398</v>
      </c>
    </row>
    <row r="6" spans="2:14" x14ac:dyDescent="0.35">
      <c r="B6">
        <v>10</v>
      </c>
      <c r="C6">
        <v>255</v>
      </c>
      <c r="D6" s="5">
        <f>B6-B$20</f>
        <v>-2.3125</v>
      </c>
      <c r="E6" s="5">
        <f>C6-C$20</f>
        <v>-11.875</v>
      </c>
      <c r="F6" s="5">
        <f t="shared" si="0"/>
        <v>5.34765625</v>
      </c>
      <c r="G6" s="5">
        <f t="shared" si="1"/>
        <v>141.015625</v>
      </c>
      <c r="H6" s="5">
        <f>D6/B$23</f>
        <v>-0.67618597075558218</v>
      </c>
      <c r="I6" s="5">
        <f>E6/C$23</f>
        <v>-0.13457656729267536</v>
      </c>
      <c r="J6" s="5">
        <f t="shared" si="2"/>
        <v>9.0998786795751616E-2</v>
      </c>
      <c r="K6">
        <f t="shared" si="3"/>
        <v>217.56857855361596</v>
      </c>
      <c r="L6" s="5">
        <f t="shared" si="4"/>
        <v>37.431421446384036</v>
      </c>
      <c r="M6" s="5">
        <f t="shared" si="5"/>
        <v>1401.1113114968186</v>
      </c>
      <c r="N6">
        <f t="shared" si="6"/>
        <v>0.75329033658952504</v>
      </c>
    </row>
    <row r="7" spans="2:14" x14ac:dyDescent="0.35">
      <c r="B7">
        <v>11</v>
      </c>
      <c r="C7">
        <v>165</v>
      </c>
      <c r="D7" s="5">
        <f>B7-B$20</f>
        <v>-1.3125</v>
      </c>
      <c r="E7" s="5">
        <f>C7-C$20</f>
        <v>-101.875</v>
      </c>
      <c r="F7" s="5">
        <f t="shared" si="0"/>
        <v>1.72265625</v>
      </c>
      <c r="G7" s="5">
        <f t="shared" si="1"/>
        <v>10378.515625</v>
      </c>
      <c r="H7" s="5">
        <f>D7/B$23</f>
        <v>-0.38378122664506015</v>
      </c>
      <c r="I7" s="5">
        <f>E7/C$23</f>
        <v>-1.1545252878266359</v>
      </c>
      <c r="J7" s="5">
        <f t="shared" si="2"/>
        <v>0.44308513115484743</v>
      </c>
      <c r="K7">
        <f t="shared" si="3"/>
        <v>238.89027431421445</v>
      </c>
      <c r="L7" s="5">
        <f t="shared" si="4"/>
        <v>-73.890274314214452</v>
      </c>
      <c r="M7" s="5">
        <f t="shared" si="5"/>
        <v>5459.7726382298597</v>
      </c>
      <c r="N7">
        <f t="shared" si="6"/>
        <v>-1.4870081727613342</v>
      </c>
    </row>
    <row r="8" spans="2:14" x14ac:dyDescent="0.35">
      <c r="B8">
        <v>11</v>
      </c>
      <c r="C8">
        <v>225</v>
      </c>
      <c r="D8" s="5">
        <f>B8-B$20</f>
        <v>-1.3125</v>
      </c>
      <c r="E8" s="5">
        <f>C8-C$20</f>
        <v>-41.875</v>
      </c>
      <c r="F8" s="5">
        <f t="shared" si="0"/>
        <v>1.72265625</v>
      </c>
      <c r="G8" s="5">
        <f t="shared" si="1"/>
        <v>1753.515625</v>
      </c>
      <c r="H8" s="5">
        <f>D8/B$23</f>
        <v>-0.38378122664506015</v>
      </c>
      <c r="I8" s="5">
        <f>E8/C$23</f>
        <v>-0.47455947413732891</v>
      </c>
      <c r="J8" s="5">
        <f t="shared" si="2"/>
        <v>0.18212701710045878</v>
      </c>
      <c r="K8">
        <f t="shared" si="3"/>
        <v>238.89027431421445</v>
      </c>
      <c r="L8" s="5">
        <f t="shared" si="4"/>
        <v>-13.890274314214452</v>
      </c>
      <c r="M8" s="5">
        <f t="shared" si="5"/>
        <v>192.93972052412576</v>
      </c>
      <c r="N8">
        <f t="shared" si="6"/>
        <v>-0.27953545468378754</v>
      </c>
    </row>
    <row r="9" spans="2:14" x14ac:dyDescent="0.35">
      <c r="B9">
        <v>12</v>
      </c>
      <c r="C9">
        <v>340</v>
      </c>
      <c r="D9" s="5">
        <f>B9-B$20</f>
        <v>-0.3125</v>
      </c>
      <c r="E9" s="5">
        <f>C9-C$20</f>
        <v>73.125</v>
      </c>
      <c r="F9" s="5">
        <f t="shared" si="0"/>
        <v>9.765625E-2</v>
      </c>
      <c r="G9" s="5">
        <f t="shared" si="1"/>
        <v>5347.265625</v>
      </c>
      <c r="H9" s="5">
        <f>D9/B$23</f>
        <v>-9.1376482534538131E-2</v>
      </c>
      <c r="I9" s="5">
        <f>E9/C$23</f>
        <v>0.82870833543384304</v>
      </c>
      <c r="J9" s="5">
        <f t="shared" si="2"/>
        <v>-7.5724452738996723E-2</v>
      </c>
      <c r="K9">
        <f t="shared" si="3"/>
        <v>260.21197007481294</v>
      </c>
      <c r="L9" s="5">
        <f t="shared" si="4"/>
        <v>79.788029925187061</v>
      </c>
      <c r="M9" s="5">
        <f t="shared" si="5"/>
        <v>6366.1297193425462</v>
      </c>
      <c r="N9">
        <f t="shared" si="6"/>
        <v>1.6056978227303043</v>
      </c>
    </row>
    <row r="10" spans="2:14" x14ac:dyDescent="0.35">
      <c r="B10">
        <v>13</v>
      </c>
      <c r="C10">
        <v>305</v>
      </c>
      <c r="D10" s="5">
        <f>B10-B$20</f>
        <v>0.6875</v>
      </c>
      <c r="E10" s="5">
        <f>C10-C$20</f>
        <v>38.125</v>
      </c>
      <c r="F10" s="5">
        <f t="shared" si="0"/>
        <v>0.47265625</v>
      </c>
      <c r="G10" s="5">
        <f t="shared" si="1"/>
        <v>1453.515625</v>
      </c>
      <c r="H10" s="5">
        <f>D10/B$23</f>
        <v>0.20102826157598389</v>
      </c>
      <c r="I10" s="5">
        <f>E10/C$23</f>
        <v>0.43206161078174721</v>
      </c>
      <c r="J10" s="5">
        <f t="shared" si="2"/>
        <v>8.6856594509174018E-2</v>
      </c>
      <c r="K10">
        <f t="shared" si="3"/>
        <v>281.53366583541145</v>
      </c>
      <c r="L10" s="5">
        <f t="shared" si="4"/>
        <v>23.466334164588545</v>
      </c>
      <c r="M10" s="5">
        <f t="shared" si="5"/>
        <v>550.66883912413562</v>
      </c>
      <c r="N10">
        <f t="shared" si="6"/>
        <v>0.47224930495052875</v>
      </c>
    </row>
    <row r="11" spans="2:14" x14ac:dyDescent="0.35">
      <c r="B11">
        <v>13</v>
      </c>
      <c r="C11">
        <v>335</v>
      </c>
      <c r="D11" s="5">
        <f>B11-B$20</f>
        <v>0.6875</v>
      </c>
      <c r="E11" s="5">
        <f>C11-C$20</f>
        <v>68.125</v>
      </c>
      <c r="F11" s="5">
        <f t="shared" si="0"/>
        <v>0.47265625</v>
      </c>
      <c r="G11" s="5">
        <f t="shared" si="1"/>
        <v>4641.015625</v>
      </c>
      <c r="H11" s="5">
        <f>D11/B$23</f>
        <v>0.20102826157598389</v>
      </c>
      <c r="I11" s="5">
        <f>E11/C$23</f>
        <v>0.77204451762640069</v>
      </c>
      <c r="J11" s="5">
        <f t="shared" si="2"/>
        <v>0.15520276723770438</v>
      </c>
      <c r="K11">
        <f t="shared" si="3"/>
        <v>281.53366583541145</v>
      </c>
      <c r="L11" s="5">
        <f t="shared" si="4"/>
        <v>53.466334164588545</v>
      </c>
      <c r="M11" s="5">
        <f t="shared" si="5"/>
        <v>2858.6488889994484</v>
      </c>
      <c r="N11">
        <f t="shared" si="6"/>
        <v>1.0759856639893022</v>
      </c>
    </row>
    <row r="12" spans="2:14" x14ac:dyDescent="0.35">
      <c r="B12">
        <v>14</v>
      </c>
      <c r="C12">
        <v>290</v>
      </c>
      <c r="D12" s="5">
        <f>B12-B$20</f>
        <v>1.6875</v>
      </c>
      <c r="E12" s="5">
        <f>C12-C$20</f>
        <v>23.125</v>
      </c>
      <c r="F12" s="5">
        <f t="shared" si="0"/>
        <v>2.84765625</v>
      </c>
      <c r="G12" s="5">
        <f t="shared" si="1"/>
        <v>534.765625</v>
      </c>
      <c r="H12" s="5">
        <f>D12/B$23</f>
        <v>0.49343300568650589</v>
      </c>
      <c r="I12" s="5">
        <f>E12/C$23</f>
        <v>0.26207015735942041</v>
      </c>
      <c r="J12" s="5">
        <f t="shared" si="2"/>
        <v>0.12931406544659438</v>
      </c>
      <c r="K12">
        <f t="shared" si="3"/>
        <v>302.85536159600997</v>
      </c>
      <c r="L12" s="5">
        <f t="shared" si="4"/>
        <v>-12.855361596009971</v>
      </c>
      <c r="M12" s="5">
        <f t="shared" si="5"/>
        <v>165.26032176416803</v>
      </c>
      <c r="N12">
        <f t="shared" si="6"/>
        <v>-0.25870830680339779</v>
      </c>
    </row>
    <row r="13" spans="2:14" x14ac:dyDescent="0.35">
      <c r="B13">
        <v>14</v>
      </c>
      <c r="C13">
        <v>340</v>
      </c>
      <c r="D13" s="5">
        <f>B13-B$20</f>
        <v>1.6875</v>
      </c>
      <c r="E13" s="5">
        <f>C13-C$20</f>
        <v>73.125</v>
      </c>
      <c r="F13" s="5">
        <f t="shared" si="0"/>
        <v>2.84765625</v>
      </c>
      <c r="G13" s="5">
        <f t="shared" si="1"/>
        <v>5347.265625</v>
      </c>
      <c r="H13" s="5">
        <f>D13/B$23</f>
        <v>0.49343300568650589</v>
      </c>
      <c r="I13" s="5">
        <f>E13/C$23</f>
        <v>0.82870833543384304</v>
      </c>
      <c r="J13" s="5">
        <f t="shared" si="2"/>
        <v>0.4089120447905823</v>
      </c>
      <c r="K13">
        <f t="shared" si="3"/>
        <v>302.85536159600997</v>
      </c>
      <c r="L13" s="5">
        <f t="shared" si="4"/>
        <v>37.144638403990029</v>
      </c>
      <c r="M13" s="5">
        <f t="shared" si="5"/>
        <v>1379.7241621631711</v>
      </c>
      <c r="N13">
        <f t="shared" si="6"/>
        <v>0.74751895826122439</v>
      </c>
    </row>
    <row r="14" spans="2:14" x14ac:dyDescent="0.35">
      <c r="B14">
        <v>15</v>
      </c>
      <c r="C14">
        <v>225</v>
      </c>
      <c r="D14" s="5">
        <f>B14-B$20</f>
        <v>2.6875</v>
      </c>
      <c r="E14" s="5">
        <f>C14-C$20</f>
        <v>-41.875</v>
      </c>
      <c r="F14" s="5">
        <f t="shared" si="0"/>
        <v>7.22265625</v>
      </c>
      <c r="G14" s="5">
        <f t="shared" si="1"/>
        <v>1753.515625</v>
      </c>
      <c r="H14" s="5">
        <f>D14/B$23</f>
        <v>0.78583774979702792</v>
      </c>
      <c r="I14" s="5">
        <f>E14/C$23</f>
        <v>-0.47455947413732891</v>
      </c>
      <c r="J14" s="5">
        <f t="shared" si="2"/>
        <v>-0.37292674930093944</v>
      </c>
      <c r="K14">
        <f t="shared" si="3"/>
        <v>324.17705735660849</v>
      </c>
      <c r="L14" s="5">
        <f t="shared" si="4"/>
        <v>-99.177057356608486</v>
      </c>
      <c r="M14" s="5">
        <f t="shared" si="5"/>
        <v>9836.0887059160086</v>
      </c>
      <c r="N14">
        <f t="shared" si="6"/>
        <v>-1.9958931836219465</v>
      </c>
    </row>
    <row r="15" spans="2:14" x14ac:dyDescent="0.35">
      <c r="B15">
        <v>15</v>
      </c>
      <c r="C15">
        <v>300</v>
      </c>
      <c r="D15" s="5">
        <f>B15-B$20</f>
        <v>2.6875</v>
      </c>
      <c r="E15" s="5">
        <f>C15-C$20</f>
        <v>33.125</v>
      </c>
      <c r="F15" s="5">
        <f t="shared" si="0"/>
        <v>7.22265625</v>
      </c>
      <c r="G15" s="5">
        <f t="shared" si="1"/>
        <v>1097.265625</v>
      </c>
      <c r="H15" s="5">
        <f>D15/B$23</f>
        <v>0.78583774979702792</v>
      </c>
      <c r="I15" s="5">
        <f>E15/C$23</f>
        <v>0.37539779297430492</v>
      </c>
      <c r="J15" s="5">
        <f t="shared" si="2"/>
        <v>0.29500175690969832</v>
      </c>
      <c r="K15">
        <f t="shared" si="3"/>
        <v>324.17705735660849</v>
      </c>
      <c r="L15" s="5">
        <f t="shared" si="4"/>
        <v>-24.177057356608486</v>
      </c>
      <c r="M15" s="5">
        <f t="shared" si="5"/>
        <v>584.53010242473658</v>
      </c>
      <c r="N15">
        <f t="shared" si="6"/>
        <v>-0.48655228602501321</v>
      </c>
    </row>
    <row r="16" spans="2:14" x14ac:dyDescent="0.35">
      <c r="B16">
        <v>18</v>
      </c>
      <c r="C16">
        <v>380</v>
      </c>
      <c r="D16" s="5">
        <f>B16-B$20</f>
        <v>5.6875</v>
      </c>
      <c r="E16" s="5">
        <f>C16-C$20</f>
        <v>113.125</v>
      </c>
      <c r="F16" s="5">
        <f t="shared" si="0"/>
        <v>32.34765625</v>
      </c>
      <c r="G16" s="5">
        <f t="shared" si="1"/>
        <v>12797.265625</v>
      </c>
      <c r="H16" s="5">
        <f>D16/B$23</f>
        <v>1.6630519821285938</v>
      </c>
      <c r="I16" s="5">
        <f>E16/C$23</f>
        <v>1.282018877893381</v>
      </c>
      <c r="J16" s="5">
        <f t="shared" si="2"/>
        <v>2.132064036006863</v>
      </c>
      <c r="K16">
        <f t="shared" si="3"/>
        <v>388.14214463840403</v>
      </c>
      <c r="L16" s="5">
        <f t="shared" si="4"/>
        <v>-8.1421446384040337</v>
      </c>
      <c r="M16" s="5">
        <f t="shared" si="5"/>
        <v>66.294519312691548</v>
      </c>
      <c r="N16">
        <f t="shared" si="6"/>
        <v>-0.16385695862523736</v>
      </c>
    </row>
    <row r="17" spans="1:14" x14ac:dyDescent="0.35">
      <c r="B17">
        <v>18</v>
      </c>
      <c r="C17">
        <v>400</v>
      </c>
      <c r="D17" s="5">
        <f>B17-B$20</f>
        <v>5.6875</v>
      </c>
      <c r="E17" s="5">
        <f>C17-C$20</f>
        <v>133.125</v>
      </c>
      <c r="F17" s="5">
        <f t="shared" si="0"/>
        <v>32.34765625</v>
      </c>
      <c r="G17" s="5">
        <f t="shared" si="1"/>
        <v>17722.265625</v>
      </c>
      <c r="H17" s="5">
        <f>D17/B$23</f>
        <v>1.6630519821285938</v>
      </c>
      <c r="I17" s="5">
        <f>E17/C$23</f>
        <v>1.5086741491231501</v>
      </c>
      <c r="J17" s="5">
        <f t="shared" si="2"/>
        <v>2.5090035340854246</v>
      </c>
      <c r="K17">
        <f t="shared" si="3"/>
        <v>388.14214463840403</v>
      </c>
      <c r="L17" s="5">
        <f t="shared" si="4"/>
        <v>11.857855361595966</v>
      </c>
      <c r="M17" s="5">
        <f t="shared" si="5"/>
        <v>140.60873377653022</v>
      </c>
      <c r="N17">
        <f t="shared" si="6"/>
        <v>0.23863394740061153</v>
      </c>
    </row>
    <row r="18" spans="1:14" x14ac:dyDescent="0.35">
      <c r="A18" t="s">
        <v>28</v>
      </c>
      <c r="B18" s="5">
        <f>SUM(B2:B17)</f>
        <v>197</v>
      </c>
      <c r="C18" s="5">
        <f>SUM(C2:C17)</f>
        <v>4270</v>
      </c>
      <c r="L18" s="5">
        <f>SUM(L2:L17)</f>
        <v>2.8421709430404007E-14</v>
      </c>
    </row>
    <row r="19" spans="1:14" x14ac:dyDescent="0.35">
      <c r="A19" t="s">
        <v>33</v>
      </c>
      <c r="B19" s="5">
        <f>COUNT(B2:B17)</f>
        <v>16</v>
      </c>
      <c r="C19" s="5">
        <f>COUNT(C2:C17)</f>
        <v>16</v>
      </c>
      <c r="L19" s="5">
        <f>COUNT(L2:L17)</f>
        <v>16</v>
      </c>
    </row>
    <row r="20" spans="1:14" x14ac:dyDescent="0.35">
      <c r="A20" t="s">
        <v>29</v>
      </c>
      <c r="B20" s="5">
        <f>B18/B19</f>
        <v>12.3125</v>
      </c>
      <c r="C20" s="5">
        <f>C18/C19</f>
        <v>266.875</v>
      </c>
      <c r="L20" s="5">
        <f>L18/L19</f>
        <v>1.7763568394002505E-15</v>
      </c>
    </row>
    <row r="21" spans="1:14" x14ac:dyDescent="0.35">
      <c r="A21" t="s">
        <v>36</v>
      </c>
      <c r="B21" s="5">
        <f>SUM(F2:F17)</f>
        <v>175.4375</v>
      </c>
      <c r="C21" s="5">
        <f>SUM(G2:G17)</f>
        <v>116793.75</v>
      </c>
      <c r="L21" s="5">
        <f>SUM(M2:M17)</f>
        <v>37037.281795511226</v>
      </c>
    </row>
    <row r="22" spans="1:14" x14ac:dyDescent="0.35">
      <c r="A22" t="s">
        <v>37</v>
      </c>
      <c r="B22" s="5">
        <f>B21/(B19-1)</f>
        <v>11.695833333333333</v>
      </c>
      <c r="C22" s="5">
        <f>C21/(C19-1)</f>
        <v>7786.25</v>
      </c>
      <c r="L22" s="5">
        <f>L21/(L19-1)</f>
        <v>2469.1521197007482</v>
      </c>
    </row>
    <row r="23" spans="1:14" x14ac:dyDescent="0.35">
      <c r="A23" t="s">
        <v>30</v>
      </c>
      <c r="B23" s="5">
        <f>SQRT(B22)</f>
        <v>3.4199171529926473</v>
      </c>
      <c r="C23" s="5">
        <f>SQRT(C22)</f>
        <v>88.239730280639463</v>
      </c>
      <c r="L23" s="5">
        <f>SQRT(L22)</f>
        <v>49.690563688699974</v>
      </c>
    </row>
    <row r="24" spans="1:14" x14ac:dyDescent="0.35">
      <c r="A24" t="s">
        <v>38</v>
      </c>
      <c r="B24" s="5">
        <f>SUM(J2:J17)/(B19-1)</f>
        <v>0.82636736117223109</v>
      </c>
      <c r="C24" s="5"/>
    </row>
    <row r="25" spans="1:14" x14ac:dyDescent="0.35">
      <c r="A25" t="s">
        <v>39</v>
      </c>
      <c r="B25" s="5">
        <f>C20-B20*B26</f>
        <v>4.3516209476308632</v>
      </c>
      <c r="C25" s="5"/>
      <c r="L25" s="5"/>
    </row>
    <row r="26" spans="1:14" x14ac:dyDescent="0.35">
      <c r="A26" t="s">
        <v>40</v>
      </c>
      <c r="B26" s="5">
        <f>B24*C23/B23</f>
        <v>21.321695760598509</v>
      </c>
      <c r="C26" s="5"/>
      <c r="L2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Kitten</dc:creator>
  <cp:lastModifiedBy>Kitten</cp:lastModifiedBy>
  <dcterms:created xsi:type="dcterms:W3CDTF">2020-03-30T07:41:21Z</dcterms:created>
  <dcterms:modified xsi:type="dcterms:W3CDTF">2020-03-30T08:44:16Z</dcterms:modified>
</cp:coreProperties>
</file>