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tabRatio="259" firstSheet="2" activeTab="2"/>
  </bookViews>
  <sheets>
    <sheet name="ak4118" sheetId="1" r:id="rId1"/>
    <sheet name="ak4497" sheetId="2" r:id="rId2"/>
    <sheet name="ak4118up202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<sst xmlns="http://schemas.openxmlformats.org/spreadsheetml/2006/main" count="1100" uniqueCount="791">
  <si>
    <t>Registor list</t>
  </si>
  <si>
    <t>Table 4. MCKO2 pin Output Frequency Setting</t>
  </si>
  <si>
    <t>AK4118</t>
  </si>
  <si>
    <t xml:space="preserve">XMCK bit </t>
  </si>
  <si>
    <t xml:space="preserve">DIV bit </t>
  </si>
  <si>
    <t xml:space="preserve">MCKO2 Clock Source </t>
  </si>
  <si>
    <t>MCKO2 Frequency</t>
  </si>
  <si>
    <t>1,0</t>
  </si>
  <si>
    <t xml:space="preserve">x 1 X’tal </t>
  </si>
  <si>
    <t xml:space="preserve">X’tal </t>
  </si>
  <si>
    <t>寄存器格式</t>
  </si>
  <si>
    <t>C1=0</t>
  </si>
  <si>
    <t>R/W</t>
  </si>
  <si>
    <t>A5-A0</t>
  </si>
  <si>
    <t>D7-D0</t>
  </si>
  <si>
    <t>1,1</t>
  </si>
  <si>
    <t xml:space="preserve">x 1/2 X’tal </t>
  </si>
  <si>
    <t>chip address</t>
  </si>
  <si>
    <t>0R/1W</t>
  </si>
  <si>
    <t>Regsitor</t>
  </si>
  <si>
    <t>ctrl data</t>
  </si>
  <si>
    <t>Table 5. Clock Operation Mode selec</t>
  </si>
  <si>
    <t>格式转换</t>
  </si>
  <si>
    <t xml:space="preserve">Mode </t>
  </si>
  <si>
    <t xml:space="preserve">CM1 </t>
  </si>
  <si>
    <t xml:space="preserve">CM0 </t>
  </si>
  <si>
    <t xml:space="preserve">UNLOCK </t>
  </si>
  <si>
    <t xml:space="preserve">PLL </t>
  </si>
  <si>
    <t xml:space="preserve">X'tal </t>
  </si>
  <si>
    <t xml:space="preserve">Clock source </t>
  </si>
  <si>
    <t xml:space="preserve">MCKO1 </t>
  </si>
  <si>
    <t xml:space="preserve">MCKO2 </t>
  </si>
  <si>
    <t>SDTO</t>
  </si>
  <si>
    <t>(default)</t>
  </si>
  <si>
    <t>HEX</t>
  </si>
  <si>
    <t>BIN</t>
  </si>
  <si>
    <t>CDTI</t>
  </si>
  <si>
    <t>C1</t>
  </si>
  <si>
    <t>A5</t>
  </si>
  <si>
    <t>A4</t>
  </si>
  <si>
    <t>A3</t>
  </si>
  <si>
    <t>A2</t>
  </si>
  <si>
    <t>A1</t>
  </si>
  <si>
    <t>A0</t>
  </si>
  <si>
    <t>D7</t>
  </si>
  <si>
    <t>D6</t>
  </si>
  <si>
    <t>D5</t>
  </si>
  <si>
    <t>D4</t>
  </si>
  <si>
    <t>D3</t>
  </si>
  <si>
    <t>D2</t>
  </si>
  <si>
    <t>D1</t>
  </si>
  <si>
    <t>D0</t>
  </si>
  <si>
    <t xml:space="preserve">- </t>
  </si>
  <si>
    <t xml:space="preserve">ON </t>
  </si>
  <si>
    <t xml:space="preserve">ON(Note) </t>
  </si>
  <si>
    <t xml:space="preserve">“L” </t>
  </si>
  <si>
    <t xml:space="preserve">RX </t>
  </si>
  <si>
    <t>地址hex</t>
  </si>
  <si>
    <t>控制数据hex</t>
  </si>
  <si>
    <t>功能说明</t>
  </si>
  <si>
    <t>cpaddr</t>
  </si>
  <si>
    <t>reg</t>
  </si>
  <si>
    <t>w</t>
  </si>
  <si>
    <t>Data</t>
  </si>
  <si>
    <t xml:space="preserve">OFF </t>
  </si>
  <si>
    <t>DAUX</t>
  </si>
  <si>
    <t>=BIN2HEX(G10&amp;H10&amp;I10&amp;J10&amp;K10&amp;L10&amp;M10&amp;N10)</t>
  </si>
  <si>
    <t>时钟和掉电控制</t>
  </si>
  <si>
    <t>RX</t>
  </si>
  <si>
    <t xml:space="preserve">CS12 </t>
  </si>
  <si>
    <t xml:space="preserve">BCU </t>
  </si>
  <si>
    <t xml:space="preserve">OCKS1 </t>
  </si>
  <si>
    <t xml:space="preserve">OCKS0 </t>
  </si>
  <si>
    <t xml:space="preserve">PWN </t>
  </si>
  <si>
    <t>RSTN</t>
  </si>
  <si>
    <t>table2</t>
  </si>
  <si>
    <t>格式和去加重控制</t>
  </si>
  <si>
    <t xml:space="preserve">MONO </t>
  </si>
  <si>
    <t xml:space="preserve">DIF2 </t>
  </si>
  <si>
    <t xml:space="preserve">DIF1 </t>
  </si>
  <si>
    <t xml:space="preserve">DIF0 </t>
  </si>
  <si>
    <t xml:space="preserve">DEAU </t>
  </si>
  <si>
    <t xml:space="preserve">DEM1 </t>
  </si>
  <si>
    <t xml:space="preserve">DEM0 </t>
  </si>
  <si>
    <t>DFS</t>
  </si>
  <si>
    <t>Table 6. Reference X’tal frequency</t>
  </si>
  <si>
    <t>Table 2. Master Clock Frequency Select (Stereo mode)</t>
  </si>
  <si>
    <t xml:space="preserve">XTL1 </t>
  </si>
  <si>
    <t xml:space="preserve">XTL0 </t>
  </si>
  <si>
    <t>X’tal Frequency</t>
  </si>
  <si>
    <t>No.</t>
  </si>
  <si>
    <t>OCKS1</t>
  </si>
  <si>
    <t>OCKS0</t>
  </si>
  <si>
    <t>MCKO1</t>
  </si>
  <si>
    <t>MCKO2</t>
  </si>
  <si>
    <t>X’tal</t>
  </si>
  <si>
    <t>fs (max)</t>
  </si>
  <si>
    <t>输入/输出控制0</t>
  </si>
  <si>
    <t xml:space="preserve">L </t>
  </si>
  <si>
    <t xml:space="preserve">11.2896MHz </t>
  </si>
  <si>
    <t>0,0</t>
  </si>
  <si>
    <t>256fs</t>
  </si>
  <si>
    <t>“L”</t>
  </si>
  <si>
    <t>96 kHz</t>
  </si>
  <si>
    <t xml:space="preserve">TX1E </t>
  </si>
  <si>
    <t xml:space="preserve">OPS12 </t>
  </si>
  <si>
    <t xml:space="preserve">OPS11 </t>
  </si>
  <si>
    <t xml:space="preserve">OPS10 </t>
  </si>
  <si>
    <t xml:space="preserve">TX0E </t>
  </si>
  <si>
    <t xml:space="preserve">OPS02 </t>
  </si>
  <si>
    <t xml:space="preserve">OPS01 </t>
  </si>
  <si>
    <t>OPS00</t>
  </si>
  <si>
    <t xml:space="preserve">H </t>
  </si>
  <si>
    <t>12.288MHz</t>
  </si>
  <si>
    <t>0,1</t>
  </si>
  <si>
    <t>Table 14</t>
  </si>
  <si>
    <t>24.576MHz</t>
  </si>
  <si>
    <t>512fs</t>
  </si>
  <si>
    <t>48 kHz</t>
  </si>
  <si>
    <t>输入/输出控制1</t>
  </si>
  <si>
    <t>(Use channel status)</t>
  </si>
  <si>
    <t>128fs</t>
  </si>
  <si>
    <t>192 kHz</t>
  </si>
  <si>
    <t xml:space="preserve">EFH1 </t>
  </si>
  <si>
    <t xml:space="preserve">EFH0 </t>
  </si>
  <si>
    <t xml:space="preserve">UDIT </t>
  </si>
  <si>
    <t xml:space="preserve">TLR </t>
  </si>
  <si>
    <t xml:space="preserve">DIT </t>
  </si>
  <si>
    <t xml:space="preserve">IPS2 </t>
  </si>
  <si>
    <t xml:space="preserve">IPS1 </t>
  </si>
  <si>
    <t>IPS0</t>
  </si>
  <si>
    <t>When CM1-0 bits = “00” or “10” and UNLOCK bit= “0”</t>
  </si>
  <si>
    <t>Table 7. Sampling Frequency Information</t>
  </si>
  <si>
    <t>INT0 掩码</t>
  </si>
  <si>
    <t>Interrupt 0 Pin Hold Count Select</t>
  </si>
  <si>
    <t xml:space="preserve">MQI0 </t>
  </si>
  <si>
    <t xml:space="preserve">MAT0 </t>
  </si>
  <si>
    <t xml:space="preserve">MCI0 </t>
  </si>
  <si>
    <t xml:space="preserve">MUL0 </t>
  </si>
  <si>
    <t xml:space="preserve">MDTS0 </t>
  </si>
  <si>
    <t xml:space="preserve">MPE0 </t>
  </si>
  <si>
    <t xml:space="preserve">MAN0 </t>
  </si>
  <si>
    <t>MPR0</t>
  </si>
  <si>
    <t>Table 8. PEM in Consumer Mode</t>
  </si>
  <si>
    <t>EFH1-0</t>
  </si>
  <si>
    <t xml:space="preserve">PEM </t>
  </si>
  <si>
    <t xml:space="preserve">Pre-emphasis </t>
  </si>
  <si>
    <t>Byte 0, Bits 3-5</t>
  </si>
  <si>
    <t>512 LRCK</t>
  </si>
  <si>
    <t>INT1 掩码</t>
  </si>
  <si>
    <r>
      <rPr>
        <sz val="10"/>
        <color rgb="FF000000"/>
        <rFont val="Symbol"/>
        <charset val="2"/>
      </rPr>
      <t xml:space="preserve"> </t>
    </r>
    <r>
      <rPr>
        <sz val="10"/>
        <color rgb="FF000000"/>
        <rFont val="Times New Roman"/>
        <charset val="134"/>
      </rPr>
      <t>0X100</t>
    </r>
  </si>
  <si>
    <t>1024 LRCK</t>
  </si>
  <si>
    <t xml:space="preserve">MQI1 </t>
  </si>
  <si>
    <t xml:space="preserve">MAT1 </t>
  </si>
  <si>
    <t xml:space="preserve">MCI1 </t>
  </si>
  <si>
    <t xml:space="preserve">MUL1 </t>
  </si>
  <si>
    <t xml:space="preserve">MDTS1 </t>
  </si>
  <si>
    <t xml:space="preserve">MPE1 </t>
  </si>
  <si>
    <t xml:space="preserve">MAN1 </t>
  </si>
  <si>
    <t>MPR1</t>
  </si>
  <si>
    <t>0X100</t>
  </si>
  <si>
    <t>2048 LRCK</t>
  </si>
  <si>
    <t>4096 LRCK</t>
  </si>
  <si>
    <t>接收状态 0</t>
  </si>
  <si>
    <t>Table 9. PEM in Professional Mode</t>
  </si>
  <si>
    <t xml:space="preserve">QINT </t>
  </si>
  <si>
    <t xml:space="preserve">AUTO </t>
  </si>
  <si>
    <t xml:space="preserve">CINT </t>
  </si>
  <si>
    <t xml:space="preserve">UNLCK </t>
  </si>
  <si>
    <t xml:space="preserve">DTSCD </t>
  </si>
  <si>
    <t xml:space="preserve">AUDION </t>
  </si>
  <si>
    <t>PAR</t>
  </si>
  <si>
    <t>Byte 0, Bits 2-4</t>
  </si>
  <si>
    <r>
      <rPr>
        <sz val="10"/>
        <color rgb="FF000000"/>
        <rFont val="Symbol"/>
        <charset val="2"/>
      </rPr>
      <t></t>
    </r>
    <r>
      <rPr>
        <sz val="10"/>
        <color rgb="FF000000"/>
        <rFont val="Times New Roman"/>
        <charset val="134"/>
      </rPr>
      <t>110</t>
    </r>
  </si>
  <si>
    <t>接收状态 1</t>
  </si>
  <si>
    <t xml:space="preserve">FS3 </t>
  </si>
  <si>
    <t xml:space="preserve">FS2 </t>
  </si>
  <si>
    <t xml:space="preserve">FS1 </t>
  </si>
  <si>
    <t xml:space="preserve">FS0 </t>
  </si>
  <si>
    <t xml:space="preserve">V </t>
  </si>
  <si>
    <t xml:space="preserve">QCRC </t>
  </si>
  <si>
    <t>CCRC</t>
  </si>
  <si>
    <t>Table 10. De-emphasis Auto Control at DEAU = “1” (default)</t>
  </si>
  <si>
    <t>20H</t>
  </si>
  <si>
    <t>GPE</t>
  </si>
  <si>
    <t>Mode</t>
  </si>
  <si>
    <t xml:space="preserve">GPE </t>
  </si>
  <si>
    <t xml:space="preserve">RXDETE </t>
  </si>
  <si>
    <t xml:space="preserve">VINE </t>
  </si>
  <si>
    <t xml:space="preserve">FAST </t>
  </si>
  <si>
    <t xml:space="preserve">EXCKMD </t>
  </si>
  <si>
    <t xml:space="preserve">DCNT </t>
  </si>
  <si>
    <t xml:space="preserve">DTS16 </t>
  </si>
  <si>
    <t>DTS14</t>
  </si>
  <si>
    <t>44.1kHz</t>
  </si>
  <si>
    <t>48kHz</t>
  </si>
  <si>
    <t>GPDR</t>
  </si>
  <si>
    <t>32kHz</t>
  </si>
  <si>
    <t xml:space="preserve">IO7 </t>
  </si>
  <si>
    <t xml:space="preserve">IO6 </t>
  </si>
  <si>
    <t xml:space="preserve">IO5 </t>
  </si>
  <si>
    <t xml:space="preserve">IO4 </t>
  </si>
  <si>
    <t xml:space="preserve">IO3 </t>
  </si>
  <si>
    <t xml:space="preserve">IO2 </t>
  </si>
  <si>
    <t xml:space="preserve">IO1 </t>
  </si>
  <si>
    <t>IO0</t>
  </si>
  <si>
    <t>96kHz</t>
  </si>
  <si>
    <t xml:space="preserve">(Others) </t>
  </si>
  <si>
    <t>off</t>
  </si>
  <si>
    <t>GPSCR</t>
  </si>
  <si>
    <t xml:space="preserve">x </t>
  </si>
  <si>
    <t>OFF</t>
  </si>
  <si>
    <t xml:space="preserve">CS7 </t>
  </si>
  <si>
    <t xml:space="preserve">SC6 </t>
  </si>
  <si>
    <t xml:space="preserve">CS5 </t>
  </si>
  <si>
    <t xml:space="preserve">SC4 </t>
  </si>
  <si>
    <t xml:space="preserve">SC3 </t>
  </si>
  <si>
    <t xml:space="preserve">SC2 </t>
  </si>
  <si>
    <t xml:space="preserve">SC1 </t>
  </si>
  <si>
    <t>CS0</t>
  </si>
  <si>
    <t>Table 11</t>
  </si>
  <si>
    <t>DAT MASK &amp; DTS Detect</t>
  </si>
  <si>
    <t xml:space="preserve">DFS </t>
  </si>
  <si>
    <t xml:space="preserve">XMCK </t>
  </si>
  <si>
    <t xml:space="preserve">DIV </t>
  </si>
  <si>
    <t xml:space="preserve">MED1 </t>
  </si>
  <si>
    <t xml:space="preserve">MDR0 </t>
  </si>
  <si>
    <t xml:space="preserve">MSTC1 </t>
  </si>
  <si>
    <t xml:space="preserve">MSTC0 </t>
  </si>
  <si>
    <t xml:space="preserve">MDAT1 </t>
  </si>
  <si>
    <t>MDAT0</t>
  </si>
  <si>
    <t>1,0,0,0</t>
  </si>
  <si>
    <t>1,0,0,1</t>
  </si>
  <si>
    <t>RX detect</t>
  </si>
  <si>
    <t>1,0,1,0</t>
  </si>
  <si>
    <t xml:space="preserve">RXDE7 </t>
  </si>
  <si>
    <t xml:space="preserve">RXDE6 </t>
  </si>
  <si>
    <t xml:space="preserve">RXDE5 </t>
  </si>
  <si>
    <t xml:space="preserve">RXDE4 </t>
  </si>
  <si>
    <t xml:space="preserve">RXDE3 </t>
  </si>
  <si>
    <t xml:space="preserve">RXDE2 </t>
  </si>
  <si>
    <t xml:space="preserve">RXDE1 </t>
  </si>
  <si>
    <t>RXDE0</t>
  </si>
  <si>
    <t>1,0,1,1</t>
  </si>
  <si>
    <t>1,1,0,0</t>
  </si>
  <si>
    <t>1,1,0,1</t>
  </si>
  <si>
    <t>Table 12. Recovery Data Select</t>
  </si>
  <si>
    <t>1,1,1,0</t>
  </si>
  <si>
    <t xml:space="preserve">IPS0 </t>
  </si>
  <si>
    <t>INPUT Data</t>
  </si>
  <si>
    <t>1,1,1,1</t>
  </si>
  <si>
    <t>0,0,0</t>
  </si>
  <si>
    <t>RX0</t>
  </si>
  <si>
    <t>default</t>
  </si>
  <si>
    <t>0,x,x,x</t>
  </si>
  <si>
    <t>Registor</t>
  </si>
  <si>
    <t>0,0,1</t>
  </si>
  <si>
    <t>RX1</t>
  </si>
  <si>
    <t>ADDR</t>
  </si>
  <si>
    <t>DATA</t>
  </si>
  <si>
    <t>0,1,0</t>
  </si>
  <si>
    <t>RX2</t>
  </si>
  <si>
    <t>0,1,1</t>
  </si>
  <si>
    <t>RX3</t>
  </si>
  <si>
    <t>20</t>
  </si>
  <si>
    <t>1,0,0</t>
  </si>
  <si>
    <t>RX4</t>
  </si>
  <si>
    <t>21</t>
  </si>
  <si>
    <t>1,0,1</t>
  </si>
  <si>
    <t>RX5</t>
  </si>
  <si>
    <t>22</t>
  </si>
  <si>
    <t>1,1,0</t>
  </si>
  <si>
    <t>RX6</t>
  </si>
  <si>
    <t>23</t>
  </si>
  <si>
    <t>1,1,1</t>
  </si>
  <si>
    <t>RX7</t>
  </si>
  <si>
    <t>24</t>
  </si>
  <si>
    <t>25</t>
  </si>
  <si>
    <t>Table 13. Output Data Select for TX0</t>
  </si>
  <si>
    <t>26</t>
  </si>
  <si>
    <t xml:space="preserve">OPS00 </t>
  </si>
  <si>
    <t>Output Data</t>
  </si>
  <si>
    <t>27</t>
  </si>
  <si>
    <t xml:space="preserve">RX0 </t>
  </si>
  <si>
    <t>Table 14. Output Data Select for TX1</t>
  </si>
  <si>
    <t xml:space="preserve">DAUX </t>
  </si>
  <si>
    <t>Table 16. Error Handling in serial control mode (x: Don’t care)</t>
  </si>
  <si>
    <t>Event</t>
  </si>
  <si>
    <t>Pin</t>
  </si>
  <si>
    <t xml:space="preserve">PAR </t>
  </si>
  <si>
    <t xml:space="preserve">Others </t>
  </si>
  <si>
    <t xml:space="preserve">SDTO </t>
  </si>
  <si>
    <t>TX</t>
  </si>
  <si>
    <t>Output</t>
  </si>
  <si>
    <t xml:space="preserve">Previous Data </t>
  </si>
  <si>
    <t xml:space="preserve">Output </t>
  </si>
  <si>
    <t>Table 17. Audio Data Format</t>
  </si>
  <si>
    <t xml:space="preserve">LRCK </t>
  </si>
  <si>
    <t>BICK</t>
  </si>
  <si>
    <t>I/O</t>
  </si>
  <si>
    <t xml:space="preserve">I/O </t>
  </si>
  <si>
    <t>SDTO=16bit RJ LR=O BK=O</t>
  </si>
  <si>
    <t xml:space="preserve">24bit, Left justified </t>
  </si>
  <si>
    <t xml:space="preserve">16bit, Right justified </t>
  </si>
  <si>
    <t xml:space="preserve">H/L </t>
  </si>
  <si>
    <t xml:space="preserve">O </t>
  </si>
  <si>
    <t xml:space="preserve">64fs </t>
  </si>
  <si>
    <t>O</t>
  </si>
  <si>
    <t>SDTO=18bit RJ LR=O BK=O</t>
  </si>
  <si>
    <t xml:space="preserve">18bit, Right justified </t>
  </si>
  <si>
    <t>SDTO=20bit RJ LR=O BK=O</t>
  </si>
  <si>
    <t xml:space="preserve">20bit, Right justified </t>
  </si>
  <si>
    <t>SDTO=24bit RJ LR=O BK=O</t>
  </si>
  <si>
    <t xml:space="preserve">24bit, Right justified </t>
  </si>
  <si>
    <t>SDTO=24bit LJ LR=O BK=O</t>
  </si>
  <si>
    <t>SDTO=24bit I2S LR=O BK=O</t>
  </si>
  <si>
    <r>
      <rPr>
        <sz val="10"/>
        <color rgb="FF000000"/>
        <rFont val="Times New Roman"/>
        <charset val="134"/>
      </rPr>
      <t>24bit, I</t>
    </r>
    <r>
      <rPr>
        <sz val="7"/>
        <color rgb="FF000000"/>
        <rFont val="Times New Roman"/>
        <charset val="134"/>
      </rPr>
      <t>2</t>
    </r>
    <r>
      <rPr>
        <sz val="10"/>
        <color rgb="FF000000"/>
        <rFont val="Times New Roman"/>
        <charset val="134"/>
      </rPr>
      <t xml:space="preserve">S </t>
    </r>
  </si>
  <si>
    <t xml:space="preserve">L/H </t>
  </si>
  <si>
    <t>SDTO=24bit LJ LR=I  BK=I</t>
  </si>
  <si>
    <t xml:space="preserve">I </t>
  </si>
  <si>
    <t xml:space="preserve">64-128fs </t>
  </si>
  <si>
    <t>SDTO=24bit I2S LR=I  BK=I</t>
  </si>
  <si>
    <t>I</t>
  </si>
  <si>
    <t>AK4497</t>
  </si>
  <si>
    <t>C0</t>
  </si>
  <si>
    <t>Chip addr</t>
  </si>
  <si>
    <t>Register Address</t>
  </si>
  <si>
    <t xml:space="preserve">D7 </t>
  </si>
  <si>
    <t xml:space="preserve">D6 </t>
  </si>
  <si>
    <t xml:space="preserve">D5 </t>
  </si>
  <si>
    <t xml:space="preserve">D4 </t>
  </si>
  <si>
    <t xml:space="preserve">D3 </t>
  </si>
  <si>
    <t xml:space="preserve">D2 </t>
  </si>
  <si>
    <t xml:space="preserve">D1 </t>
  </si>
  <si>
    <t>Control 1</t>
  </si>
  <si>
    <t xml:space="preserve">ACKS </t>
  </si>
  <si>
    <t xml:space="preserve">EXDF </t>
  </si>
  <si>
    <t xml:space="preserve">ECS </t>
  </si>
  <si>
    <t xml:space="preserve">AFSD </t>
  </si>
  <si>
    <t>Control 2</t>
  </si>
  <si>
    <t xml:space="preserve">DZFE </t>
  </si>
  <si>
    <t xml:space="preserve">DZFM </t>
  </si>
  <si>
    <t xml:space="preserve">SD </t>
  </si>
  <si>
    <t xml:space="preserve">DFS1 </t>
  </si>
  <si>
    <t xml:space="preserve">DFS0 </t>
  </si>
  <si>
    <t>SMUTE</t>
  </si>
  <si>
    <t>L=0x08 R=0X0A</t>
  </si>
  <si>
    <t>Control 3</t>
  </si>
  <si>
    <t xml:space="preserve">DP </t>
  </si>
  <si>
    <t xml:space="preserve">DCKS </t>
  </si>
  <si>
    <t xml:space="preserve">DCKB </t>
  </si>
  <si>
    <t xml:space="preserve">DZFB </t>
  </si>
  <si>
    <t xml:space="preserve">SELLR </t>
  </si>
  <si>
    <t>SLOW</t>
  </si>
  <si>
    <t>Lch ATT</t>
  </si>
  <si>
    <t xml:space="preserve">ATT7 </t>
  </si>
  <si>
    <t xml:space="preserve">ATT6 </t>
  </si>
  <si>
    <t xml:space="preserve">ATT5 </t>
  </si>
  <si>
    <t xml:space="preserve">ATT4 </t>
  </si>
  <si>
    <t xml:space="preserve">ATT3 </t>
  </si>
  <si>
    <t xml:space="preserve">ATT2 </t>
  </si>
  <si>
    <t xml:space="preserve">ATT1 </t>
  </si>
  <si>
    <t>ATT0</t>
  </si>
  <si>
    <t>Rch ATT</t>
  </si>
  <si>
    <t>Control4</t>
  </si>
  <si>
    <t xml:space="preserve">INVL </t>
  </si>
  <si>
    <t xml:space="preserve">INVR </t>
  </si>
  <si>
    <t xml:space="preserve">DFS2 </t>
  </si>
  <si>
    <t>SSLOW</t>
  </si>
  <si>
    <t>DSD1</t>
  </si>
  <si>
    <t xml:space="preserve">DDM </t>
  </si>
  <si>
    <t xml:space="preserve">DML </t>
  </si>
  <si>
    <t xml:space="preserve">DMR </t>
  </si>
  <si>
    <t xml:space="preserve">DMC </t>
  </si>
  <si>
    <t xml:space="preserve">DMRE </t>
  </si>
  <si>
    <t xml:space="preserve">DSDD </t>
  </si>
  <si>
    <t>DSDSEL0</t>
  </si>
  <si>
    <t>Control5</t>
  </si>
  <si>
    <t xml:space="preserve">GC2 </t>
  </si>
  <si>
    <t xml:space="preserve">GC1 </t>
  </si>
  <si>
    <t xml:space="preserve">GC0 </t>
  </si>
  <si>
    <t>SYNCE</t>
  </si>
  <si>
    <t>SoundControl</t>
  </si>
  <si>
    <t xml:space="preserve">HLOAD </t>
  </si>
  <si>
    <t>SC0</t>
  </si>
  <si>
    <t>DSD2</t>
  </si>
  <si>
    <t xml:space="preserve">DSDPATH </t>
  </si>
  <si>
    <t xml:space="preserve">DSDF </t>
  </si>
  <si>
    <t>DSDSEL1</t>
  </si>
  <si>
    <t>Control 7</t>
  </si>
  <si>
    <t xml:space="preserve">TDM1 </t>
  </si>
  <si>
    <t xml:space="preserve">TDM0 </t>
  </si>
  <si>
    <t xml:space="preserve">SDS1 </t>
  </si>
  <si>
    <t xml:space="preserve">SDS2 </t>
  </si>
  <si>
    <t xml:space="preserve">PW </t>
  </si>
  <si>
    <t>Control 8</t>
  </si>
  <si>
    <t xml:space="preserve">ATS1 </t>
  </si>
  <si>
    <t xml:space="preserve">ATS0 </t>
  </si>
  <si>
    <t xml:space="preserve">SDS0 </t>
  </si>
  <si>
    <t xml:space="preserve">DCHAIN </t>
  </si>
  <si>
    <t>TEST</t>
  </si>
  <si>
    <t>ADFS Read</t>
  </si>
  <si>
    <t>LCH Registor</t>
  </si>
  <si>
    <t>U11</t>
  </si>
  <si>
    <t>RCH Registor</t>
  </si>
  <si>
    <t>U8</t>
  </si>
  <si>
    <t>C6</t>
  </si>
  <si>
    <t>EA</t>
  </si>
  <si>
    <t>0A</t>
  </si>
  <si>
    <t>FF</t>
  </si>
  <si>
    <t>2A</t>
  </si>
  <si>
    <t>2B</t>
  </si>
  <si>
    <t>ChipAddr</t>
  </si>
  <si>
    <t>Reg</t>
  </si>
  <si>
    <t>RW</t>
  </si>
  <si>
    <t>Control Data</t>
  </si>
  <si>
    <r>
      <t>0R</t>
    </r>
    <r>
      <rPr>
        <sz val="10"/>
        <color theme="1"/>
        <rFont val="Arial"/>
        <charset val="134"/>
      </rPr>
      <t>/</t>
    </r>
    <r>
      <rPr>
        <sz val="10"/>
        <color rgb="FFFF0000"/>
        <rFont val="Arial"/>
        <charset val="134"/>
      </rPr>
      <t>1W</t>
    </r>
  </si>
  <si>
    <t>00H</t>
  </si>
  <si>
    <t>CLK&amp;Power down control</t>
  </si>
  <si>
    <t>CS12</t>
  </si>
  <si>
    <t>BCU</t>
  </si>
  <si>
    <t>CM1</t>
  </si>
  <si>
    <t>CM0</t>
  </si>
  <si>
    <t>PWN</t>
  </si>
  <si>
    <t>PSTN</t>
  </si>
  <si>
    <t>01H</t>
  </si>
  <si>
    <t>Format &amp; DE-em control</t>
  </si>
  <si>
    <t>MONO</t>
  </si>
  <si>
    <t>DIF2</t>
  </si>
  <si>
    <t>DIF1</t>
  </si>
  <si>
    <t>DIF0</t>
  </si>
  <si>
    <t>DEAU</t>
  </si>
  <si>
    <t>DEM1</t>
  </si>
  <si>
    <t>DEM0</t>
  </si>
  <si>
    <t>02H</t>
  </si>
  <si>
    <t>Input/output control 0</t>
  </si>
  <si>
    <t>TX1E</t>
  </si>
  <si>
    <t>OPS12</t>
  </si>
  <si>
    <t>OPS11</t>
  </si>
  <si>
    <t>OPS10</t>
  </si>
  <si>
    <t>TX0E</t>
  </si>
  <si>
    <t>OPS02</t>
  </si>
  <si>
    <t>OPS01</t>
  </si>
  <si>
    <t>03H</t>
  </si>
  <si>
    <t>Input/output control 1</t>
  </si>
  <si>
    <t>EFH1</t>
  </si>
  <si>
    <t>EFH0</t>
  </si>
  <si>
    <t>UDIT</t>
  </si>
  <si>
    <t>TLR</t>
  </si>
  <si>
    <t>DIT</t>
  </si>
  <si>
    <t>IPS2</t>
  </si>
  <si>
    <t>IPS1</t>
  </si>
  <si>
    <t>04H</t>
  </si>
  <si>
    <t>INT0 MASK</t>
  </si>
  <si>
    <t>MQIT0</t>
  </si>
  <si>
    <t>MAUT0</t>
  </si>
  <si>
    <t>MCIT0</t>
  </si>
  <si>
    <t>MULK0</t>
  </si>
  <si>
    <t>MDTS0</t>
  </si>
  <si>
    <t>MPE0</t>
  </si>
  <si>
    <t>MAUD0</t>
  </si>
  <si>
    <t>MPAR0</t>
  </si>
  <si>
    <t>05H</t>
  </si>
  <si>
    <t>INT1 MASK</t>
  </si>
  <si>
    <t>MQIT1</t>
  </si>
  <si>
    <t>MAUT1</t>
  </si>
  <si>
    <t>MCIT1</t>
  </si>
  <si>
    <t>MULK1</t>
  </si>
  <si>
    <t>MDTS1</t>
  </si>
  <si>
    <t>MPE1</t>
  </si>
  <si>
    <t>MAUD1</t>
  </si>
  <si>
    <t>MPAR1</t>
  </si>
  <si>
    <t>06H</t>
  </si>
  <si>
    <t>Receiver status 0</t>
  </si>
  <si>
    <t>QINT</t>
  </si>
  <si>
    <t>AUTO</t>
  </si>
  <si>
    <t>CINT</t>
  </si>
  <si>
    <t>UNLCK</t>
  </si>
  <si>
    <t>DTSCD</t>
  </si>
  <si>
    <t>PEM</t>
  </si>
  <si>
    <t>AUDION</t>
  </si>
  <si>
    <t>07H</t>
  </si>
  <si>
    <t>Receiver status 1</t>
  </si>
  <si>
    <t>FS3</t>
  </si>
  <si>
    <t>FS2</t>
  </si>
  <si>
    <t>FS1</t>
  </si>
  <si>
    <t>FS0</t>
  </si>
  <si>
    <t>V</t>
  </si>
  <si>
    <t>QCRC</t>
  </si>
  <si>
    <t>08H</t>
  </si>
  <si>
    <t>RX channel status Byte 0</t>
  </si>
  <si>
    <t>CR7</t>
  </si>
  <si>
    <t>CR6</t>
  </si>
  <si>
    <t>CR5</t>
  </si>
  <si>
    <t>CR4</t>
  </si>
  <si>
    <t>CR3</t>
  </si>
  <si>
    <t>CR2</t>
  </si>
  <si>
    <t>CR1</t>
  </si>
  <si>
    <t>CR0</t>
  </si>
  <si>
    <t>09H</t>
  </si>
  <si>
    <t>RX channel status Byte 1</t>
  </si>
  <si>
    <t>CR15</t>
  </si>
  <si>
    <t>CR14</t>
  </si>
  <si>
    <t>CR13</t>
  </si>
  <si>
    <t>CR12</t>
  </si>
  <si>
    <t>CR11</t>
  </si>
  <si>
    <t>CR10</t>
  </si>
  <si>
    <t>CR9</t>
  </si>
  <si>
    <t>CR8</t>
  </si>
  <si>
    <t>0AH</t>
  </si>
  <si>
    <t>RX channel status Byte 2</t>
  </si>
  <si>
    <t>CR23</t>
  </si>
  <si>
    <t>CR22</t>
  </si>
  <si>
    <t>CR21</t>
  </si>
  <si>
    <t>CR20</t>
  </si>
  <si>
    <t>CR19</t>
  </si>
  <si>
    <t>CR18</t>
  </si>
  <si>
    <t>CR17</t>
  </si>
  <si>
    <t>CR16</t>
  </si>
  <si>
    <t>0BH</t>
  </si>
  <si>
    <t>RX channel status Byte 3</t>
  </si>
  <si>
    <t>CR31</t>
  </si>
  <si>
    <t>CR30</t>
  </si>
  <si>
    <t>CR29</t>
  </si>
  <si>
    <t>CR28</t>
  </si>
  <si>
    <t>CR27</t>
  </si>
  <si>
    <t>CR26</t>
  </si>
  <si>
    <t>CR25</t>
  </si>
  <si>
    <t>CR24</t>
  </si>
  <si>
    <t>0CH</t>
  </si>
  <si>
    <t>RX channel status Byte 4</t>
  </si>
  <si>
    <t>CR39</t>
  </si>
  <si>
    <t>CR38</t>
  </si>
  <si>
    <t>CR37</t>
  </si>
  <si>
    <t>CR36</t>
  </si>
  <si>
    <t>CR35</t>
  </si>
  <si>
    <t>CR34</t>
  </si>
  <si>
    <t>CR33</t>
  </si>
  <si>
    <t>CR32</t>
  </si>
  <si>
    <t>0DH</t>
  </si>
  <si>
    <t>TX channel status Byte 0</t>
  </si>
  <si>
    <t>CT7</t>
  </si>
  <si>
    <t>CT6</t>
  </si>
  <si>
    <t>CT5</t>
  </si>
  <si>
    <t>CT4</t>
  </si>
  <si>
    <t>CT3</t>
  </si>
  <si>
    <t>CT2</t>
  </si>
  <si>
    <t>CT1</t>
  </si>
  <si>
    <t>CT0</t>
  </si>
  <si>
    <t>0EH</t>
  </si>
  <si>
    <t>TX channel status Byte 1</t>
  </si>
  <si>
    <t>CT15</t>
  </si>
  <si>
    <t>CT14</t>
  </si>
  <si>
    <t>CT13</t>
  </si>
  <si>
    <t>CT12</t>
  </si>
  <si>
    <t>CT11</t>
  </si>
  <si>
    <t>CT10</t>
  </si>
  <si>
    <t>CT9</t>
  </si>
  <si>
    <t>CT8</t>
  </si>
  <si>
    <t>0FH</t>
  </si>
  <si>
    <t>TX channel status Byte 2</t>
  </si>
  <si>
    <t>CT23</t>
  </si>
  <si>
    <t>CT22</t>
  </si>
  <si>
    <t>CT21</t>
  </si>
  <si>
    <t>CT20</t>
  </si>
  <si>
    <t>CT19</t>
  </si>
  <si>
    <t>CT18</t>
  </si>
  <si>
    <t>CT17</t>
  </si>
  <si>
    <t>CT16</t>
  </si>
  <si>
    <t>10h</t>
  </si>
  <si>
    <t>TX channel status Byte 3</t>
  </si>
  <si>
    <t>CT31</t>
  </si>
  <si>
    <t>CT30</t>
  </si>
  <si>
    <t>CT29</t>
  </si>
  <si>
    <t>CT28</t>
  </si>
  <si>
    <t>CT27</t>
  </si>
  <si>
    <t>CT26</t>
  </si>
  <si>
    <t>CT25</t>
  </si>
  <si>
    <t>CT24</t>
  </si>
  <si>
    <t>11h</t>
  </si>
  <si>
    <t>TX channel status Byte 4</t>
  </si>
  <si>
    <t>CT39</t>
  </si>
  <si>
    <t>CT38</t>
  </si>
  <si>
    <t>CT37</t>
  </si>
  <si>
    <t>CT36</t>
  </si>
  <si>
    <t>CT35</t>
  </si>
  <si>
    <t>CT34</t>
  </si>
  <si>
    <t>CT33</t>
  </si>
  <si>
    <t>CT32</t>
  </si>
  <si>
    <t>12h</t>
  </si>
  <si>
    <t>Burst Preamble PC Byte0</t>
  </si>
  <si>
    <t>PC7</t>
  </si>
  <si>
    <t>PC6</t>
  </si>
  <si>
    <t>PC5</t>
  </si>
  <si>
    <t>PC4</t>
  </si>
  <si>
    <t>PC3</t>
  </si>
  <si>
    <t>PC2</t>
  </si>
  <si>
    <t>PC1</t>
  </si>
  <si>
    <t>PC0</t>
  </si>
  <si>
    <t>13h</t>
  </si>
  <si>
    <t>Burst Preamble PC Byte1</t>
  </si>
  <si>
    <t>PC15</t>
  </si>
  <si>
    <t>PC14</t>
  </si>
  <si>
    <t>PC13</t>
  </si>
  <si>
    <t>PC12</t>
  </si>
  <si>
    <t>PC11</t>
  </si>
  <si>
    <t>PC10</t>
  </si>
  <si>
    <t>PC9</t>
  </si>
  <si>
    <t>PC8</t>
  </si>
  <si>
    <t>14h</t>
  </si>
  <si>
    <t>Burst Preamble PD Byte0</t>
  </si>
  <si>
    <t>PD7</t>
  </si>
  <si>
    <t>PD6</t>
  </si>
  <si>
    <t>PD5</t>
  </si>
  <si>
    <t>PD4</t>
  </si>
  <si>
    <t>PD3</t>
  </si>
  <si>
    <t>PD2</t>
  </si>
  <si>
    <t>PD1</t>
  </si>
  <si>
    <t>PD0</t>
  </si>
  <si>
    <t>15h</t>
  </si>
  <si>
    <t>Burst Preamble PD Byte1</t>
  </si>
  <si>
    <t>PD15</t>
  </si>
  <si>
    <t>PD14</t>
  </si>
  <si>
    <t>PD13</t>
  </si>
  <si>
    <t>PD12</t>
  </si>
  <si>
    <t>PD11</t>
  </si>
  <si>
    <t>PD10</t>
  </si>
  <si>
    <t>PD9</t>
  </si>
  <si>
    <t>PD8</t>
  </si>
  <si>
    <t>16h</t>
  </si>
  <si>
    <t>Q-subcode Address / control</t>
  </si>
  <si>
    <t>Q9</t>
  </si>
  <si>
    <t>Q8</t>
  </si>
  <si>
    <t>Q7</t>
  </si>
  <si>
    <t>Q6</t>
  </si>
  <si>
    <t>Q5</t>
  </si>
  <si>
    <t>Q4</t>
  </si>
  <si>
    <t>Q3</t>
  </si>
  <si>
    <t>Q2</t>
  </si>
  <si>
    <t>17h</t>
  </si>
  <si>
    <t>Q-subcode Track</t>
  </si>
  <si>
    <t>Q17</t>
  </si>
  <si>
    <t>Q16</t>
  </si>
  <si>
    <t>Q15</t>
  </si>
  <si>
    <t>Q14</t>
  </si>
  <si>
    <t>Q13</t>
  </si>
  <si>
    <t>Q12</t>
  </si>
  <si>
    <t>Q11</t>
  </si>
  <si>
    <t>Q10</t>
  </si>
  <si>
    <t>18h</t>
  </si>
  <si>
    <t>Q-subcode Index</t>
  </si>
  <si>
    <t>Q25</t>
  </si>
  <si>
    <t>Q24</t>
  </si>
  <si>
    <t>Q23</t>
  </si>
  <si>
    <t>Q22</t>
  </si>
  <si>
    <t>Q21</t>
  </si>
  <si>
    <t>Q20</t>
  </si>
  <si>
    <t>Q19</t>
  </si>
  <si>
    <t>Q18</t>
  </si>
  <si>
    <t>19h</t>
  </si>
  <si>
    <t>Q-subcode Minute</t>
  </si>
  <si>
    <t>Q33</t>
  </si>
  <si>
    <t>Q32</t>
  </si>
  <si>
    <t>Q31</t>
  </si>
  <si>
    <t>Q30</t>
  </si>
  <si>
    <t>Q29</t>
  </si>
  <si>
    <t>Q28</t>
  </si>
  <si>
    <t>Q27</t>
  </si>
  <si>
    <t>Q26</t>
  </si>
  <si>
    <t>1Ah</t>
  </si>
  <si>
    <t>Q-subcode Second</t>
  </si>
  <si>
    <t>Q41</t>
  </si>
  <si>
    <t>Q40</t>
  </si>
  <si>
    <t>Q39</t>
  </si>
  <si>
    <t>Q38</t>
  </si>
  <si>
    <t>Q37</t>
  </si>
  <si>
    <t>Q36</t>
  </si>
  <si>
    <t>Q35</t>
  </si>
  <si>
    <t>Q34</t>
  </si>
  <si>
    <t>1Bh</t>
  </si>
  <si>
    <t>Q-subcode Frame</t>
  </si>
  <si>
    <t>Q49</t>
  </si>
  <si>
    <t>Q48</t>
  </si>
  <si>
    <t>Q47</t>
  </si>
  <si>
    <t>Q46</t>
  </si>
  <si>
    <t>Q45</t>
  </si>
  <si>
    <t>Q44</t>
  </si>
  <si>
    <t>Q43</t>
  </si>
  <si>
    <t>Q42</t>
  </si>
  <si>
    <t>1Ch</t>
  </si>
  <si>
    <t>Q-subcode Zero</t>
  </si>
  <si>
    <t>Q57</t>
  </si>
  <si>
    <t>Q56</t>
  </si>
  <si>
    <t>Q55</t>
  </si>
  <si>
    <t>Q54</t>
  </si>
  <si>
    <t>Q53</t>
  </si>
  <si>
    <t>Q52</t>
  </si>
  <si>
    <t>Q51</t>
  </si>
  <si>
    <t>Q50</t>
  </si>
  <si>
    <t>1Dh</t>
  </si>
  <si>
    <t>Q-subcode ABS Minute</t>
  </si>
  <si>
    <t>Q65</t>
  </si>
  <si>
    <t>Q64</t>
  </si>
  <si>
    <t>Q63</t>
  </si>
  <si>
    <t>Q62</t>
  </si>
  <si>
    <t>Q61</t>
  </si>
  <si>
    <t>Q60</t>
  </si>
  <si>
    <t>Q59</t>
  </si>
  <si>
    <t>Q58</t>
  </si>
  <si>
    <t>1Eh</t>
  </si>
  <si>
    <t>Q-subcode ABS Second</t>
  </si>
  <si>
    <t>Q73</t>
  </si>
  <si>
    <t>Q72</t>
  </si>
  <si>
    <t>Q71</t>
  </si>
  <si>
    <t>Q70</t>
  </si>
  <si>
    <t>Q69</t>
  </si>
  <si>
    <t>Q68</t>
  </si>
  <si>
    <t>Q67</t>
  </si>
  <si>
    <t>Q66</t>
  </si>
  <si>
    <t>1Fh</t>
  </si>
  <si>
    <t>Q-subcode ABS Frame</t>
  </si>
  <si>
    <t>Q81</t>
  </si>
  <si>
    <t>Q80</t>
  </si>
  <si>
    <t>Q79</t>
  </si>
  <si>
    <t>Q78</t>
  </si>
  <si>
    <t>Q77</t>
  </si>
  <si>
    <t>Q76</t>
  </si>
  <si>
    <t>Q75</t>
  </si>
  <si>
    <t>Q74</t>
  </si>
  <si>
    <t>RXDETE</t>
  </si>
  <si>
    <t>VINE</t>
  </si>
  <si>
    <t>FAST</t>
  </si>
  <si>
    <t>EXCKMD</t>
  </si>
  <si>
    <t>DCNT</t>
  </si>
  <si>
    <t>DST16</t>
  </si>
  <si>
    <t>DST14</t>
  </si>
  <si>
    <t>21H</t>
  </si>
  <si>
    <t>IO7</t>
  </si>
  <si>
    <t>IO6</t>
  </si>
  <si>
    <t>IO5</t>
  </si>
  <si>
    <t>IO4</t>
  </si>
  <si>
    <t>IO3</t>
  </si>
  <si>
    <t>IO2</t>
  </si>
  <si>
    <t>IO1</t>
  </si>
  <si>
    <t>22H</t>
  </si>
  <si>
    <t>CS7</t>
  </si>
  <si>
    <t>CS6</t>
  </si>
  <si>
    <t>CS5</t>
  </si>
  <si>
    <t>CS4</t>
  </si>
  <si>
    <t>CS3</t>
  </si>
  <si>
    <t>CS2</t>
  </si>
  <si>
    <t>CS1</t>
  </si>
  <si>
    <t>23H</t>
  </si>
  <si>
    <t>GPLR</t>
  </si>
  <si>
    <t>CPL7</t>
  </si>
  <si>
    <t>CPL6</t>
  </si>
  <si>
    <t>CPL5</t>
  </si>
  <si>
    <t>CPL4</t>
  </si>
  <si>
    <t>CPL3</t>
  </si>
  <si>
    <t>CPL2</t>
  </si>
  <si>
    <t>CPL1</t>
  </si>
  <si>
    <t>CPL0</t>
  </si>
  <si>
    <t>24H</t>
  </si>
  <si>
    <t>DAT Mask &amp; DTS detect</t>
  </si>
  <si>
    <t>XMCK</t>
  </si>
  <si>
    <t>DIV</t>
  </si>
  <si>
    <t>MDR1</t>
  </si>
  <si>
    <t>MDR0</t>
  </si>
  <si>
    <t>MSTSC1</t>
  </si>
  <si>
    <t>MSTSC0</t>
  </si>
  <si>
    <t>MDAT1</t>
  </si>
  <si>
    <t>25H</t>
  </si>
  <si>
    <t>RXDE7</t>
  </si>
  <si>
    <t>RXDE6</t>
  </si>
  <si>
    <t>RXDE5</t>
  </si>
  <si>
    <t>RXDE4</t>
  </si>
  <si>
    <t>RXDE3</t>
  </si>
  <si>
    <t>RXDE2</t>
  </si>
  <si>
    <t>RXDE1</t>
  </si>
  <si>
    <t>26H</t>
  </si>
  <si>
    <t>STC &amp; DAT detect</t>
  </si>
  <si>
    <t>STC</t>
  </si>
  <si>
    <t>DAT</t>
  </si>
  <si>
    <t>27H</t>
  </si>
  <si>
    <t>RX Channel status byte 5</t>
  </si>
  <si>
    <t>CR41</t>
  </si>
  <si>
    <t>CR40</t>
  </si>
  <si>
    <t>28H</t>
  </si>
  <si>
    <t>TX Channel status byte 5</t>
  </si>
  <si>
    <t>CT41</t>
  </si>
  <si>
    <t>CT40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</si>
</sst>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;[Red]0"/>
  </numFmts>
  <fonts count="60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7030A0"/>
      <name val="Arial"/>
      <charset val="134"/>
    </font>
    <font>
      <sz val="11"/>
      <color theme="1"/>
      <name val="Arial"/>
      <charset val="134"/>
    </font>
    <font>
      <b/>
      <sz val="10"/>
      <color rgb="FFFF0000"/>
      <name val="Arial"/>
      <charset val="134"/>
    </font>
    <font>
      <b/>
      <sz val="10"/>
      <color theme="0"/>
      <name val="Arial"/>
      <charset val="134"/>
    </font>
    <font>
      <sz val="2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theme="5" tint="-0.249977111117893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sz val="9"/>
      <color rgb="FF000000"/>
      <name val="Arial"/>
      <charset val="134"/>
    </font>
    <font>
      <sz val="9"/>
      <color rgb="FFFF0000"/>
      <name val="Arial"/>
      <charset val="134"/>
    </font>
    <font>
      <sz val="6"/>
      <color rgb="FF000000"/>
      <name val="Arial"/>
      <charset val="134"/>
    </font>
    <font>
      <b/>
      <sz val="8"/>
      <color rgb="FF7030A0"/>
      <name val="宋体"/>
      <charset val="134"/>
      <scheme val="minor"/>
    </font>
    <font>
      <b/>
      <sz val="8"/>
      <color rgb="FF002060"/>
      <name val="宋体"/>
      <charset val="134"/>
      <scheme val="minor"/>
    </font>
    <font>
      <sz val="8"/>
      <color rgb="FF000000"/>
      <name val="Arial"/>
      <charset val="134"/>
    </font>
    <font>
      <sz val="11"/>
      <color rgb="FF000000"/>
      <name val="Arial"/>
      <charset val="134"/>
    </font>
    <font>
      <b/>
      <sz val="20"/>
      <color theme="5" tint="-0.249977111117893"/>
      <name val="宋体"/>
      <charset val="134"/>
      <scheme val="minor"/>
    </font>
    <font>
      <b/>
      <sz val="9.5"/>
      <color theme="1"/>
      <name val="宋体"/>
      <charset val="134"/>
      <scheme val="minor"/>
    </font>
    <font>
      <b/>
      <sz val="9.5"/>
      <color rgb="FFC00000"/>
      <name val="宋体"/>
      <charset val="134"/>
      <scheme val="minor"/>
    </font>
    <font>
      <b/>
      <sz val="11"/>
      <color rgb="FFFFFF00"/>
      <name val="宋体"/>
      <charset val="134"/>
      <scheme val="minor"/>
    </font>
    <font>
      <b/>
      <sz val="8"/>
      <color rgb="FFFFFF00"/>
      <name val="宋体"/>
      <charset val="134"/>
      <scheme val="minor"/>
    </font>
    <font>
      <b/>
      <sz val="12"/>
      <color rgb="FF002060"/>
      <name val="宋体"/>
      <charset val="134"/>
      <scheme val="minor"/>
    </font>
    <font>
      <b/>
      <sz val="11"/>
      <color rgb="FF5407A3"/>
      <name val="宋体"/>
      <charset val="134"/>
      <scheme val="minor"/>
    </font>
    <font>
      <b/>
      <sz val="8"/>
      <color rgb="FF5407A3"/>
      <name val="Times New Roman"/>
      <charset val="134"/>
    </font>
    <font>
      <sz val="11"/>
      <color rgb="FFC00000"/>
      <name val="宋体"/>
      <charset val="134"/>
      <scheme val="minor"/>
    </font>
    <font>
      <b/>
      <sz val="8"/>
      <color rgb="FF000000"/>
      <name val="Times New Roman"/>
      <charset val="134"/>
    </font>
    <font>
      <b/>
      <sz val="11"/>
      <color rgb="FFC00000"/>
      <name val="宋体"/>
      <charset val="134"/>
      <scheme val="minor"/>
    </font>
    <font>
      <sz val="8"/>
      <color rgb="FFC00000"/>
      <name val="Times New Roman"/>
      <charset val="134"/>
    </font>
    <font>
      <b/>
      <sz val="8"/>
      <color rgb="FFC00000"/>
      <name val="Times New Roman"/>
      <charset val="134"/>
    </font>
    <font>
      <sz val="10"/>
      <color rgb="FF000000"/>
      <name val="Times New Roman"/>
      <charset val="134"/>
    </font>
    <font>
      <sz val="8"/>
      <color rgb="FF000000"/>
      <name val="Times New Roman"/>
      <charset val="134"/>
    </font>
    <font>
      <b/>
      <sz val="8"/>
      <color rgb="FF00B0F0"/>
      <name val="Times New Roman"/>
      <charset val="134"/>
    </font>
    <font>
      <sz val="10"/>
      <color rgb="FF000000"/>
      <name val="Symbol"/>
      <charset val="2"/>
    </font>
    <font>
      <sz val="10"/>
      <color rgb="FFC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Arial"/>
      <charset val="134"/>
    </font>
    <font>
      <sz val="7"/>
      <color rgb="FF000000"/>
      <name val="Times New Roman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8C6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8C662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/>
      <top style="thin">
        <color auto="1"/>
      </top>
      <bottom style="dashed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0" borderId="7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80" applyNumberFormat="0" applyFill="0" applyAlignment="0" applyProtection="0">
      <alignment vertical="center"/>
    </xf>
    <xf numFmtId="0" fontId="45" fillId="0" borderId="80" applyNumberFormat="0" applyFill="0" applyAlignment="0" applyProtection="0">
      <alignment vertical="center"/>
    </xf>
    <xf numFmtId="0" fontId="46" fillId="0" borderId="8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1" borderId="82" applyNumberFormat="0" applyAlignment="0" applyProtection="0">
      <alignment vertical="center"/>
    </xf>
    <xf numFmtId="0" fontId="48" fillId="12" borderId="83" applyNumberFormat="0" applyAlignment="0" applyProtection="0">
      <alignment vertical="center"/>
    </xf>
    <xf numFmtId="0" fontId="49" fillId="12" borderId="82" applyNumberFormat="0" applyAlignment="0" applyProtection="0">
      <alignment vertical="center"/>
    </xf>
    <xf numFmtId="0" fontId="50" fillId="13" borderId="84" applyNumberFormat="0" applyAlignment="0" applyProtection="0">
      <alignment vertical="center"/>
    </xf>
    <xf numFmtId="0" fontId="51" fillId="0" borderId="85" applyNumberFormat="0" applyFill="0" applyAlignment="0" applyProtection="0">
      <alignment vertical="center"/>
    </xf>
    <xf numFmtId="0" fontId="52" fillId="0" borderId="86" applyNumberFormat="0" applyFill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2" fillId="3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49" fontId="13" fillId="4" borderId="14" xfId="0" applyNumberFormat="1" applyFont="1" applyFill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8" fillId="0" borderId="15" xfId="0" applyFont="1" applyBorder="1" applyAlignment="1">
      <alignment horizontal="center"/>
    </xf>
    <xf numFmtId="49" fontId="13" fillId="4" borderId="16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/>
    </xf>
    <xf numFmtId="0" fontId="0" fillId="0" borderId="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12" fillId="3" borderId="21" xfId="0" applyFont="1" applyFill="1" applyBorder="1" applyAlignment="1">
      <alignment horizontal="center"/>
    </xf>
    <xf numFmtId="0" fontId="12" fillId="6" borderId="22" xfId="0" applyFont="1" applyFill="1" applyBorder="1" applyAlignment="1">
      <alignment horizontal="center"/>
    </xf>
    <xf numFmtId="49" fontId="13" fillId="4" borderId="23" xfId="0" applyNumberFormat="1" applyFont="1" applyFill="1" applyBorder="1" applyAlignment="1">
      <alignment horizontal="center"/>
    </xf>
    <xf numFmtId="0" fontId="8" fillId="0" borderId="24" xfId="0" applyNumberFormat="1" applyFont="1" applyBorder="1" applyAlignment="1">
      <alignment horizontal="center"/>
    </xf>
    <xf numFmtId="49" fontId="13" fillId="4" borderId="25" xfId="0" applyNumberFormat="1" applyFont="1" applyFill="1" applyBorder="1" applyAlignment="1">
      <alignment horizontal="center"/>
    </xf>
    <xf numFmtId="0" fontId="8" fillId="0" borderId="26" xfId="0" applyNumberFormat="1" applyFont="1" applyBorder="1" applyAlignment="1">
      <alignment horizontal="center"/>
    </xf>
    <xf numFmtId="0" fontId="13" fillId="4" borderId="25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8" fillId="0" borderId="28" xfId="0" applyNumberFormat="1" applyFont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176" fontId="0" fillId="0" borderId="30" xfId="0" applyNumberFormat="1" applyBorder="1" applyAlignment="1">
      <alignment horizontal="center"/>
    </xf>
    <xf numFmtId="176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76" fontId="0" fillId="0" borderId="33" xfId="0" applyNumberFormat="1" applyBorder="1" applyAlignment="1">
      <alignment horizontal="center"/>
    </xf>
    <xf numFmtId="176" fontId="0" fillId="0" borderId="34" xfId="0" applyNumberFormat="1" applyBorder="1" applyAlignment="1">
      <alignment horizontal="center"/>
    </xf>
    <xf numFmtId="176" fontId="0" fillId="0" borderId="35" xfId="0" applyNumberFormat="1" applyBorder="1" applyAlignment="1">
      <alignment horizontal="center"/>
    </xf>
    <xf numFmtId="176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18" fillId="7" borderId="6" xfId="0" applyFont="1" applyFill="1" applyBorder="1" applyAlignment="1">
      <alignment horizontal="center"/>
    </xf>
    <xf numFmtId="176" fontId="0" fillId="0" borderId="38" xfId="0" applyNumberFormat="1" applyBorder="1" applyAlignment="1">
      <alignment horizontal="center"/>
    </xf>
    <xf numFmtId="176" fontId="0" fillId="0" borderId="39" xfId="0" applyNumberFormat="1" applyBorder="1" applyAlignment="1">
      <alignment horizontal="center"/>
    </xf>
    <xf numFmtId="176" fontId="0" fillId="0" borderId="40" xfId="0" applyNumberFormat="1" applyBorder="1" applyAlignment="1">
      <alignment horizontal="center"/>
    </xf>
    <xf numFmtId="0" fontId="19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2" xfId="0" applyFont="1" applyBorder="1" applyAlignment="1">
      <alignment vertical="center" wrapText="1"/>
    </xf>
    <xf numFmtId="0" fontId="20" fillId="0" borderId="0" xfId="0" applyFont="1"/>
    <xf numFmtId="0" fontId="8" fillId="0" borderId="0" xfId="0" applyFont="1"/>
    <xf numFmtId="0" fontId="0" fillId="0" borderId="0" xfId="0" applyAlignment="1"/>
    <xf numFmtId="0" fontId="21" fillId="0" borderId="41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0" fillId="0" borderId="43" xfId="0" applyBorder="1" applyAlignment="1"/>
    <xf numFmtId="0" fontId="12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8" fillId="8" borderId="44" xfId="0" applyNumberFormat="1" applyFont="1" applyFill="1" applyBorder="1" applyAlignment="1">
      <alignment horizontal="center"/>
    </xf>
    <xf numFmtId="0" fontId="8" fillId="0" borderId="45" xfId="0" applyNumberFormat="1" applyFont="1" applyBorder="1" applyAlignment="1">
      <alignment horizontal="center"/>
    </xf>
    <xf numFmtId="49" fontId="22" fillId="0" borderId="46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7" xfId="0" applyBorder="1" applyAlignment="1">
      <alignment horizontal="center"/>
    </xf>
    <xf numFmtId="49" fontId="8" fillId="8" borderId="48" xfId="0" applyNumberFormat="1" applyFont="1" applyFill="1" applyBorder="1" applyAlignment="1">
      <alignment horizontal="center"/>
    </xf>
    <xf numFmtId="0" fontId="8" fillId="0" borderId="48" xfId="0" applyNumberFormat="1" applyFont="1" applyBorder="1" applyAlignment="1">
      <alignment horizontal="center"/>
    </xf>
    <xf numFmtId="49" fontId="22" fillId="0" borderId="49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50" xfId="0" applyBorder="1" applyAlignment="1">
      <alignment horizontal="center"/>
    </xf>
    <xf numFmtId="49" fontId="8" fillId="8" borderId="51" xfId="0" applyNumberFormat="1" applyFont="1" applyFill="1" applyBorder="1" applyAlignment="1">
      <alignment horizontal="center"/>
    </xf>
    <xf numFmtId="0" fontId="8" fillId="0" borderId="52" xfId="0" applyNumberFormat="1" applyFont="1" applyBorder="1" applyAlignment="1">
      <alignment horizontal="center"/>
    </xf>
    <xf numFmtId="49" fontId="22" fillId="0" borderId="53" xfId="0" applyNumberFormat="1" applyFont="1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49" fontId="8" fillId="8" borderId="56" xfId="0" applyNumberFormat="1" applyFont="1" applyFill="1" applyBorder="1" applyAlignment="1">
      <alignment horizontal="center"/>
    </xf>
    <xf numFmtId="49" fontId="22" fillId="0" borderId="57" xfId="0" applyNumberFormat="1" applyFont="1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8" fillId="8" borderId="44" xfId="0" applyFont="1" applyFill="1" applyBorder="1" applyAlignment="1">
      <alignment horizontal="center"/>
    </xf>
    <xf numFmtId="49" fontId="23" fillId="0" borderId="46" xfId="0" applyNumberFormat="1" applyFont="1" applyFill="1" applyBorder="1" applyAlignment="1">
      <alignment horizontal="center" vertical="center"/>
    </xf>
    <xf numFmtId="0" fontId="8" fillId="8" borderId="48" xfId="0" applyFont="1" applyFill="1" applyBorder="1" applyAlignment="1">
      <alignment horizontal="center"/>
    </xf>
    <xf numFmtId="49" fontId="22" fillId="0" borderId="49" xfId="0" applyNumberFormat="1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/>
    </xf>
    <xf numFmtId="49" fontId="22" fillId="0" borderId="57" xfId="0" applyNumberFormat="1" applyFont="1" applyFill="1" applyBorder="1" applyAlignment="1">
      <alignment horizontal="center" vertical="center"/>
    </xf>
    <xf numFmtId="49" fontId="22" fillId="0" borderId="46" xfId="0" applyNumberFormat="1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/>
    </xf>
    <xf numFmtId="49" fontId="22" fillId="0" borderId="32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60" xfId="0" applyBorder="1" applyAlignment="1">
      <alignment horizontal="center"/>
    </xf>
    <xf numFmtId="49" fontId="8" fillId="8" borderId="14" xfId="0" applyNumberFormat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6" fillId="7" borderId="3" xfId="0" applyFont="1" applyFill="1" applyBorder="1" applyAlignment="1">
      <alignment horizontal="center"/>
    </xf>
    <xf numFmtId="0" fontId="26" fillId="7" borderId="4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0" fillId="0" borderId="46" xfId="0" applyBorder="1" applyAlignment="1">
      <alignment horizontal="center"/>
    </xf>
    <xf numFmtId="176" fontId="27" fillId="0" borderId="61" xfId="0" applyNumberFormat="1" applyFont="1" applyBorder="1" applyAlignment="1">
      <alignment horizontal="center"/>
    </xf>
    <xf numFmtId="0" fontId="8" fillId="0" borderId="50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8" fillId="0" borderId="62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/>
    </xf>
    <xf numFmtId="0" fontId="0" fillId="0" borderId="64" xfId="0" applyBorder="1" applyAlignment="1">
      <alignment horizontal="center"/>
    </xf>
    <xf numFmtId="176" fontId="29" fillId="0" borderId="20" xfId="0" applyNumberFormat="1" applyFont="1" applyBorder="1" applyAlignment="1">
      <alignment horizontal="center"/>
    </xf>
    <xf numFmtId="0" fontId="0" fillId="0" borderId="65" xfId="0" applyBorder="1" applyAlignment="1">
      <alignment horizontal="center"/>
    </xf>
    <xf numFmtId="176" fontId="0" fillId="0" borderId="6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67" xfId="0" applyBorder="1" applyAlignment="1">
      <alignment horizontal="center"/>
    </xf>
    <xf numFmtId="0" fontId="30" fillId="0" borderId="0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176" fontId="29" fillId="0" borderId="0" xfId="0" applyNumberFormat="1" applyFont="1" applyBorder="1" applyAlignment="1">
      <alignment horizontal="center"/>
    </xf>
    <xf numFmtId="176" fontId="31" fillId="0" borderId="19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176" fontId="0" fillId="0" borderId="21" xfId="0" applyNumberFormat="1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0" fontId="30" fillId="0" borderId="19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4" fillId="0" borderId="6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35" fillId="0" borderId="37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35" fillId="0" borderId="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34" fillId="0" borderId="0" xfId="0" applyFont="1" applyAlignment="1"/>
    <xf numFmtId="0" fontId="21" fillId="0" borderId="72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/>
    </xf>
    <xf numFmtId="176" fontId="27" fillId="0" borderId="73" xfId="0" applyNumberFormat="1" applyFont="1" applyBorder="1" applyAlignment="1">
      <alignment horizontal="center"/>
    </xf>
    <xf numFmtId="176" fontId="31" fillId="0" borderId="74" xfId="0" applyNumberFormat="1" applyFont="1" applyBorder="1" applyAlignment="1">
      <alignment horizontal="center"/>
    </xf>
    <xf numFmtId="176" fontId="31" fillId="0" borderId="75" xfId="0" applyNumberFormat="1" applyFont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18" xfId="0" applyNumberFormat="1" applyBorder="1" applyAlignment="1">
      <alignment horizontal="center"/>
    </xf>
    <xf numFmtId="0" fontId="36" fillId="0" borderId="76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 wrapText="1"/>
    </xf>
    <xf numFmtId="176" fontId="31" fillId="0" borderId="0" xfId="0" applyNumberFormat="1" applyFont="1" applyBorder="1" applyAlignment="1">
      <alignment horizontal="center"/>
    </xf>
    <xf numFmtId="176" fontId="31" fillId="0" borderId="20" xfId="0" applyNumberFormat="1" applyFont="1" applyBorder="1" applyAlignment="1">
      <alignment horizontal="center"/>
    </xf>
    <xf numFmtId="176" fontId="31" fillId="0" borderId="8" xfId="0" applyNumberFormat="1" applyFont="1" applyBorder="1" applyAlignment="1">
      <alignment horizontal="center"/>
    </xf>
    <xf numFmtId="176" fontId="31" fillId="0" borderId="9" xfId="0" applyNumberFormat="1" applyFont="1" applyBorder="1" applyAlignment="1">
      <alignment horizontal="center"/>
    </xf>
    <xf numFmtId="176" fontId="31" fillId="0" borderId="37" xfId="0" applyNumberFormat="1" applyFont="1" applyBorder="1" applyAlignment="1">
      <alignment horizontal="center"/>
    </xf>
    <xf numFmtId="0" fontId="33" fillId="0" borderId="0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4" fillId="0" borderId="0" xfId="0" applyFont="1" applyBorder="1" applyAlignment="1">
      <alignment vertical="center" wrapText="1"/>
    </xf>
    <xf numFmtId="0" fontId="34" fillId="0" borderId="0" xfId="0" applyFont="1"/>
    <xf numFmtId="0" fontId="36" fillId="0" borderId="0" xfId="0" applyFont="1" applyBorder="1" applyAlignment="1">
      <alignment horizontal="center" vertical="center" wrapText="1"/>
    </xf>
    <xf numFmtId="0" fontId="34" fillId="0" borderId="2" xfId="0" applyFont="1" applyBorder="1" applyAlignment="1">
      <alignment vertical="center" wrapText="1"/>
    </xf>
    <xf numFmtId="0" fontId="34" fillId="0" borderId="2" xfId="0" applyFont="1" applyBorder="1" applyAlignment="1">
      <alignment horizontal="center" wrapText="1"/>
    </xf>
    <xf numFmtId="0" fontId="34" fillId="0" borderId="0" xfId="0" applyFont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wrapText="1"/>
    </xf>
    <xf numFmtId="0" fontId="34" fillId="0" borderId="4" xfId="0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2" xfId="0" applyBorder="1" applyAlignment="1"/>
    <xf numFmtId="0" fontId="37" fillId="0" borderId="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8" fillId="0" borderId="0" xfId="0" applyFont="1" applyAlignment="1"/>
    <xf numFmtId="0" fontId="10" fillId="0" borderId="0" xfId="0" applyFont="1" applyAlignment="1"/>
    <xf numFmtId="0" fontId="0" fillId="0" borderId="77" xfId="0" applyBorder="1" applyAlignment="1">
      <alignment horizontal="center" wrapText="1"/>
    </xf>
    <xf numFmtId="0" fontId="0" fillId="0" borderId="78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8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/>
    </xf>
    <xf numFmtId="0" fontId="34" fillId="0" borderId="13" xfId="0" applyFont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gradientFill degree="90">
          <stop position="0">
            <color theme="0"/>
          </stop>
          <stop position="1">
            <color theme="6" tint="0.80001220740379"/>
          </stop>
        </gradient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Medium9"/>
  <colors>
    <mruColors>
      <color rgb="00F9AFA3"/>
      <color rgb="00C8C662"/>
      <color rgb="005407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66675</xdr:colOff>
      <xdr:row>29</xdr:row>
      <xdr:rowOff>66675</xdr:rowOff>
    </xdr:from>
    <xdr:to>
      <xdr:col>17</xdr:col>
      <xdr:colOff>380252</xdr:colOff>
      <xdr:row>38</xdr:row>
      <xdr:rowOff>133148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76725" y="5381625"/>
          <a:ext cx="5989955" cy="1618615"/>
        </a:xfrm>
        <a:prstGeom prst="rect">
          <a:avLst/>
        </a:prstGeom>
      </xdr:spPr>
    </xdr:pic>
    <xdr:clientData/>
  </xdr:twoCellAnchor>
  <xdr:twoCellAnchor editAs="oneCell">
    <xdr:from>
      <xdr:col>18</xdr:col>
      <xdr:colOff>123825</xdr:colOff>
      <xdr:row>22</xdr:row>
      <xdr:rowOff>38100</xdr:rowOff>
    </xdr:from>
    <xdr:to>
      <xdr:col>29</xdr:col>
      <xdr:colOff>132406</xdr:colOff>
      <xdr:row>84</xdr:row>
      <xdr:rowOff>27240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696575" y="4095750"/>
          <a:ext cx="7552055" cy="106851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161925</xdr:rowOff>
    </xdr:from>
    <xdr:to>
      <xdr:col>11</xdr:col>
      <xdr:colOff>180169</xdr:colOff>
      <xdr:row>57</xdr:row>
      <xdr:rowOff>18682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7200900"/>
          <a:ext cx="6447155" cy="29425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28575</xdr:rowOff>
    </xdr:from>
    <xdr:to>
      <xdr:col>13</xdr:col>
      <xdr:colOff>475824</xdr:colOff>
      <xdr:row>29</xdr:row>
      <xdr:rowOff>76014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210050" y="3905250"/>
          <a:ext cx="3409315" cy="148526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54</xdr:row>
      <xdr:rowOff>142875</xdr:rowOff>
    </xdr:from>
    <xdr:to>
      <xdr:col>20</xdr:col>
      <xdr:colOff>532625</xdr:colOff>
      <xdr:row>81</xdr:row>
      <xdr:rowOff>37535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276975" y="9753600"/>
          <a:ext cx="6199505" cy="452374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20</xdr:row>
      <xdr:rowOff>114300</xdr:rowOff>
    </xdr:from>
    <xdr:to>
      <xdr:col>18</xdr:col>
      <xdr:colOff>180581</xdr:colOff>
      <xdr:row>27</xdr:row>
      <xdr:rowOff>152237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600950" y="3810000"/>
          <a:ext cx="3152140" cy="1304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152400</xdr:rowOff>
    </xdr:from>
    <xdr:to>
      <xdr:col>10</xdr:col>
      <xdr:colOff>104029</xdr:colOff>
      <xdr:row>68</xdr:row>
      <xdr:rowOff>123550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9934575"/>
          <a:ext cx="5970905" cy="219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</xdr:row>
      <xdr:rowOff>130175</xdr:rowOff>
    </xdr:from>
    <xdr:to>
      <xdr:col>9</xdr:col>
      <xdr:colOff>114935</xdr:colOff>
      <xdr:row>39</xdr:row>
      <xdr:rowOff>6350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01625"/>
          <a:ext cx="6286500" cy="6724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19685</xdr:colOff>
      <xdr:row>54</xdr:row>
      <xdr:rowOff>28575</xdr:rowOff>
    </xdr:from>
    <xdr:to>
      <xdr:col>9</xdr:col>
      <xdr:colOff>95885</xdr:colOff>
      <xdr:row>65</xdr:row>
      <xdr:rowOff>104775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685" y="9763125"/>
          <a:ext cx="6248400" cy="2057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79</xdr:row>
      <xdr:rowOff>135255</xdr:rowOff>
    </xdr:from>
    <xdr:to>
      <xdr:col>9</xdr:col>
      <xdr:colOff>96520</xdr:colOff>
      <xdr:row>101</xdr:row>
      <xdr:rowOff>154940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525" y="14251305"/>
          <a:ext cx="6259195" cy="37915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M103"/>
  <sheetViews>
    <sheetView topLeftCell="A2" workbookViewId="0">
      <pane xSplit="5" topLeftCell="H1" activePane="topRight" state="frozen"/>
      <selection/>
      <selection pane="topRight" activeCell="T10" sqref="T10"/>
    </sheetView>
  </sheetViews>
  <sheetFormatPr defaultColWidth="9" defaultRowHeight="13.5"/>
  <cols>
    <col min="1" max="1" width="9" style="19"/>
    <col min="2" max="3" width="8.25" style="24" customWidth="1"/>
    <col min="4" max="5" width="8.875" customWidth="1"/>
    <col min="6" max="6" width="24" customWidth="1"/>
    <col min="7" max="7" width="11.625" customWidth="1"/>
    <col min="8" max="8" width="8.875" customWidth="1"/>
    <col min="9" max="9" width="5.875" customWidth="1"/>
    <col min="10" max="10" width="4.125" customWidth="1"/>
    <col min="11" max="13" width="3.875" customWidth="1"/>
    <col min="14" max="14" width="4.375" customWidth="1"/>
    <col min="15" max="15" width="12.75" customWidth="1"/>
    <col min="16" max="16" width="13.25" customWidth="1"/>
    <col min="17" max="17" width="11.625" customWidth="1"/>
    <col min="18" max="18" width="10.875" customWidth="1"/>
    <col min="19" max="19" width="11.75" customWidth="1"/>
    <col min="20" max="20" width="12.125" customWidth="1"/>
    <col min="21" max="21" width="12.75" customWidth="1"/>
    <col min="22" max="22" width="11.75" customWidth="1"/>
    <col min="23" max="23" width="7.5" customWidth="1"/>
    <col min="24" max="24" width="16.25" style="92" customWidth="1"/>
    <col min="25" max="25" width="9" style="92"/>
    <col min="26" max="27" width="11.5" style="92" customWidth="1"/>
    <col min="28" max="37" width="9" style="92"/>
  </cols>
  <sheetData>
    <row r="1" spans="7:7">
      <c r="G1" t="s">
        <v>0</v>
      </c>
    </row>
    <row r="2" spans="24:24">
      <c r="X2" s="171" t="s">
        <v>1</v>
      </c>
    </row>
    <row r="3" ht="25.5" spans="4:28">
      <c r="D3" s="93" t="s">
        <v>2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172"/>
      <c r="X3" s="173" t="s">
        <v>3</v>
      </c>
      <c r="Y3" s="173" t="s">
        <v>4</v>
      </c>
      <c r="Z3" s="173" t="s">
        <v>5</v>
      </c>
      <c r="AA3" s="173"/>
      <c r="AB3" s="173" t="s">
        <v>6</v>
      </c>
    </row>
    <row r="4" spans="8:28">
      <c r="H4" s="95"/>
      <c r="I4" s="95"/>
      <c r="J4" s="95"/>
      <c r="X4" s="173">
        <v>1</v>
      </c>
      <c r="Y4" s="173" t="s">
        <v>7</v>
      </c>
      <c r="Z4" s="173" t="s">
        <v>8</v>
      </c>
      <c r="AA4" s="173"/>
      <c r="AB4" s="173" t="s">
        <v>9</v>
      </c>
    </row>
    <row r="5" s="19" customFormat="1" spans="2:37">
      <c r="B5" s="24"/>
      <c r="C5" s="24"/>
      <c r="D5" s="95" t="s">
        <v>10</v>
      </c>
      <c r="E5" s="25"/>
      <c r="F5" s="25"/>
      <c r="G5" s="30" t="s">
        <v>11</v>
      </c>
      <c r="H5" s="30" t="s">
        <v>12</v>
      </c>
      <c r="I5" s="30" t="s">
        <v>13</v>
      </c>
      <c r="J5" s="30" t="s">
        <v>14</v>
      </c>
      <c r="X5" s="173">
        <v>1</v>
      </c>
      <c r="Y5" s="173" t="s">
        <v>15</v>
      </c>
      <c r="Z5" s="173" t="s">
        <v>16</v>
      </c>
      <c r="AA5" s="173"/>
      <c r="AB5" s="173" t="s">
        <v>9</v>
      </c>
      <c r="AC5" s="92"/>
      <c r="AD5" s="92"/>
      <c r="AE5" s="92"/>
      <c r="AF5" s="92"/>
      <c r="AG5" s="92"/>
      <c r="AH5" s="92"/>
      <c r="AI5" s="92"/>
      <c r="AJ5" s="92"/>
      <c r="AK5" s="92"/>
    </row>
    <row r="6" spans="7:24">
      <c r="G6" t="s">
        <v>17</v>
      </c>
      <c r="H6" t="s">
        <v>18</v>
      </c>
      <c r="I6" t="s">
        <v>19</v>
      </c>
      <c r="J6" t="s">
        <v>20</v>
      </c>
      <c r="X6" s="171" t="s">
        <v>21</v>
      </c>
    </row>
    <row r="7" ht="25.5" spans="1:35">
      <c r="A7" s="19" t="s">
        <v>22</v>
      </c>
      <c r="B7" s="19"/>
      <c r="C7" s="19"/>
      <c r="G7" s="29">
        <v>7</v>
      </c>
      <c r="H7" s="29">
        <v>6</v>
      </c>
      <c r="I7" s="29">
        <v>5</v>
      </c>
      <c r="J7" s="29">
        <v>4</v>
      </c>
      <c r="K7" s="29">
        <v>3</v>
      </c>
      <c r="L7" s="29">
        <v>2</v>
      </c>
      <c r="M7" s="29">
        <v>1</v>
      </c>
      <c r="N7" s="29">
        <v>0</v>
      </c>
      <c r="O7" s="68">
        <v>7</v>
      </c>
      <c r="P7" s="68">
        <v>6</v>
      </c>
      <c r="Q7" s="68">
        <v>5</v>
      </c>
      <c r="R7" s="68">
        <v>4</v>
      </c>
      <c r="S7" s="68">
        <v>3</v>
      </c>
      <c r="T7" s="68">
        <v>2</v>
      </c>
      <c r="U7" s="68">
        <v>1</v>
      </c>
      <c r="V7" s="68">
        <v>0</v>
      </c>
      <c r="X7" s="173" t="s">
        <v>23</v>
      </c>
      <c r="Y7" s="173" t="s">
        <v>24</v>
      </c>
      <c r="Z7" s="173" t="s">
        <v>25</v>
      </c>
      <c r="AA7" s="173"/>
      <c r="AB7" s="173" t="s">
        <v>26</v>
      </c>
      <c r="AC7" s="173" t="s">
        <v>27</v>
      </c>
      <c r="AD7" s="173" t="s">
        <v>28</v>
      </c>
      <c r="AE7" s="173" t="s">
        <v>29</v>
      </c>
      <c r="AF7" s="173" t="s">
        <v>30</v>
      </c>
      <c r="AG7" s="173" t="s">
        <v>31</v>
      </c>
      <c r="AH7" s="173" t="s">
        <v>32</v>
      </c>
      <c r="AI7" s="193" t="s">
        <v>33</v>
      </c>
    </row>
    <row r="8" s="91" customFormat="1" spans="1:37">
      <c r="A8" s="30" t="s">
        <v>34</v>
      </c>
      <c r="B8" s="31" t="s">
        <v>35</v>
      </c>
      <c r="C8" s="31"/>
      <c r="D8" s="32" t="s">
        <v>36</v>
      </c>
      <c r="E8" s="33"/>
      <c r="F8" s="34"/>
      <c r="G8" s="29" t="s">
        <v>37</v>
      </c>
      <c r="H8" s="29" t="s">
        <v>38</v>
      </c>
      <c r="I8" s="130" t="s">
        <v>12</v>
      </c>
      <c r="J8" s="29" t="s">
        <v>39</v>
      </c>
      <c r="K8" s="29" t="s">
        <v>40</v>
      </c>
      <c r="L8" s="29" t="s">
        <v>41</v>
      </c>
      <c r="M8" s="29" t="s">
        <v>42</v>
      </c>
      <c r="N8" s="29" t="s">
        <v>43</v>
      </c>
      <c r="O8" s="68" t="s">
        <v>44</v>
      </c>
      <c r="P8" s="68" t="s">
        <v>45</v>
      </c>
      <c r="Q8" s="68" t="s">
        <v>46</v>
      </c>
      <c r="R8" s="68" t="s">
        <v>47</v>
      </c>
      <c r="S8" s="68" t="s">
        <v>48</v>
      </c>
      <c r="T8" s="68" t="s">
        <v>49</v>
      </c>
      <c r="U8" s="68" t="s">
        <v>50</v>
      </c>
      <c r="V8" s="68" t="s">
        <v>51</v>
      </c>
      <c r="X8" s="173">
        <v>0</v>
      </c>
      <c r="Y8" s="173">
        <v>0</v>
      </c>
      <c r="Z8" s="173">
        <v>0</v>
      </c>
      <c r="AA8" s="173"/>
      <c r="AB8" s="173" t="s">
        <v>52</v>
      </c>
      <c r="AC8" s="173" t="s">
        <v>53</v>
      </c>
      <c r="AD8" s="173" t="s">
        <v>54</v>
      </c>
      <c r="AE8" s="173" t="s">
        <v>27</v>
      </c>
      <c r="AF8" s="173" t="s">
        <v>27</v>
      </c>
      <c r="AG8" s="173" t="s">
        <v>55</v>
      </c>
      <c r="AH8" s="173" t="s">
        <v>56</v>
      </c>
      <c r="AI8" s="92"/>
      <c r="AJ8" s="205"/>
      <c r="AK8" s="205"/>
    </row>
    <row r="9" s="35" customFormat="1" ht="12" customHeight="1" spans="2:37">
      <c r="B9" s="36"/>
      <c r="C9" s="36"/>
      <c r="D9" s="37" t="s">
        <v>57</v>
      </c>
      <c r="E9" s="38" t="s">
        <v>58</v>
      </c>
      <c r="F9" s="96" t="s">
        <v>59</v>
      </c>
      <c r="G9" s="97" t="s">
        <v>60</v>
      </c>
      <c r="H9" s="97" t="s">
        <v>61</v>
      </c>
      <c r="I9" s="131" t="s">
        <v>62</v>
      </c>
      <c r="J9" s="97" t="s">
        <v>61</v>
      </c>
      <c r="K9" s="97" t="s">
        <v>61</v>
      </c>
      <c r="L9" s="97" t="s">
        <v>61</v>
      </c>
      <c r="M9" s="97" t="s">
        <v>61</v>
      </c>
      <c r="N9" s="97" t="s">
        <v>61</v>
      </c>
      <c r="O9" s="132" t="s">
        <v>63</v>
      </c>
      <c r="P9" s="133"/>
      <c r="Q9" s="133"/>
      <c r="R9" s="133"/>
      <c r="S9" s="133"/>
      <c r="T9" s="133"/>
      <c r="U9" s="133"/>
      <c r="V9" s="174"/>
      <c r="X9" s="173">
        <v>1</v>
      </c>
      <c r="Y9" s="173">
        <v>0</v>
      </c>
      <c r="Z9" s="173">
        <v>1</v>
      </c>
      <c r="AA9" s="173"/>
      <c r="AB9" s="173" t="s">
        <v>52</v>
      </c>
      <c r="AC9" s="173" t="s">
        <v>64</v>
      </c>
      <c r="AD9" s="173" t="s">
        <v>53</v>
      </c>
      <c r="AE9" s="173" t="s">
        <v>28</v>
      </c>
      <c r="AF9" s="173" t="s">
        <v>9</v>
      </c>
      <c r="AG9" s="173" t="s">
        <v>28</v>
      </c>
      <c r="AH9" s="173" t="s">
        <v>65</v>
      </c>
      <c r="AI9" s="92"/>
      <c r="AJ9" s="206"/>
      <c r="AK9" s="206"/>
    </row>
    <row r="10" s="19" customFormat="1" ht="14.25" spans="1:37">
      <c r="A10" s="43">
        <v>0</v>
      </c>
      <c r="B10" s="24" t="str">
        <f>HEX2BIN(A10)</f>
        <v>0</v>
      </c>
      <c r="C10" s="24"/>
      <c r="D10" s="98" t="s">
        <v>66</v>
      </c>
      <c r="E10" s="99" t="str">
        <f>BIN2HEX(O10&amp;P10&amp;Q10&amp;R10&amp;S10&amp;T10&amp;U10&amp;V10)</f>
        <v>67</v>
      </c>
      <c r="F10" s="100" t="s">
        <v>67</v>
      </c>
      <c r="G10" s="101">
        <v>0</v>
      </c>
      <c r="H10" s="102">
        <v>0</v>
      </c>
      <c r="I10" s="134">
        <v>1</v>
      </c>
      <c r="J10" s="102">
        <v>0</v>
      </c>
      <c r="K10" s="102">
        <v>0</v>
      </c>
      <c r="L10" s="102">
        <v>0</v>
      </c>
      <c r="M10" s="102">
        <v>0</v>
      </c>
      <c r="N10" s="135">
        <v>0</v>
      </c>
      <c r="O10" s="136">
        <v>0</v>
      </c>
      <c r="P10" s="136">
        <v>1</v>
      </c>
      <c r="Q10" s="136">
        <v>1</v>
      </c>
      <c r="R10" s="136">
        <v>0</v>
      </c>
      <c r="S10" s="136">
        <v>0</v>
      </c>
      <c r="T10" s="136">
        <v>1</v>
      </c>
      <c r="U10" s="136">
        <v>1</v>
      </c>
      <c r="V10" s="175">
        <v>1</v>
      </c>
      <c r="W10"/>
      <c r="X10" s="173">
        <v>2</v>
      </c>
      <c r="Y10" s="173">
        <v>1</v>
      </c>
      <c r="Z10" s="173">
        <v>0</v>
      </c>
      <c r="AA10" s="173"/>
      <c r="AB10" s="173">
        <v>0</v>
      </c>
      <c r="AC10" s="173" t="s">
        <v>53</v>
      </c>
      <c r="AD10" s="173" t="s">
        <v>53</v>
      </c>
      <c r="AE10" s="173" t="s">
        <v>27</v>
      </c>
      <c r="AF10" s="173" t="s">
        <v>27</v>
      </c>
      <c r="AG10" s="173" t="s">
        <v>55</v>
      </c>
      <c r="AH10" s="173" t="s">
        <v>68</v>
      </c>
      <c r="AI10" s="92"/>
      <c r="AJ10" s="92"/>
      <c r="AK10" s="92"/>
    </row>
    <row r="11" s="19" customFormat="1" spans="1:37">
      <c r="A11" s="43"/>
      <c r="B11" s="24"/>
      <c r="C11" s="24"/>
      <c r="D11" s="103"/>
      <c r="E11" s="104"/>
      <c r="F11" s="105"/>
      <c r="G11" s="106"/>
      <c r="H11" s="107"/>
      <c r="I11" s="137"/>
      <c r="J11" s="107"/>
      <c r="K11" s="107"/>
      <c r="L11" s="107"/>
      <c r="M11" s="107"/>
      <c r="N11" s="138"/>
      <c r="O11" s="139" t="s">
        <v>69</v>
      </c>
      <c r="P11" s="139" t="s">
        <v>70</v>
      </c>
      <c r="Q11" s="139" t="s">
        <v>24</v>
      </c>
      <c r="R11" s="139" t="s">
        <v>25</v>
      </c>
      <c r="S11" s="139" t="s">
        <v>71</v>
      </c>
      <c r="T11" s="139" t="s">
        <v>72</v>
      </c>
      <c r="U11" s="139" t="s">
        <v>73</v>
      </c>
      <c r="V11" s="139" t="s">
        <v>74</v>
      </c>
      <c r="W11"/>
      <c r="X11" s="173">
        <v>1</v>
      </c>
      <c r="Y11" s="173" t="s">
        <v>53</v>
      </c>
      <c r="Z11" s="173" t="s">
        <v>53</v>
      </c>
      <c r="AA11" s="173"/>
      <c r="AB11" s="173" t="s">
        <v>28</v>
      </c>
      <c r="AC11" s="173" t="s">
        <v>9</v>
      </c>
      <c r="AD11" s="173" t="s">
        <v>28</v>
      </c>
      <c r="AE11" s="173" t="s">
        <v>65</v>
      </c>
      <c r="AI11" s="92"/>
      <c r="AJ11" s="92"/>
      <c r="AK11" s="92"/>
    </row>
    <row r="12" s="19" customFormat="1" ht="14.25" spans="1:37">
      <c r="A12" s="43"/>
      <c r="B12" s="24"/>
      <c r="C12" s="24"/>
      <c r="D12" s="108"/>
      <c r="E12" s="109"/>
      <c r="F12" s="110"/>
      <c r="G12" s="111"/>
      <c r="H12" s="112"/>
      <c r="I12" s="140"/>
      <c r="J12" s="112"/>
      <c r="K12" s="112"/>
      <c r="L12" s="112"/>
      <c r="M12" s="112"/>
      <c r="N12" s="141"/>
      <c r="O12" s="142"/>
      <c r="P12" s="142"/>
      <c r="Q12" s="142"/>
      <c r="R12" s="142"/>
      <c r="S12" s="176" t="s">
        <v>75</v>
      </c>
      <c r="T12" s="177"/>
      <c r="U12" s="142" t="str">
        <f>IF(U10=0,"关机","操作")</f>
        <v>操作</v>
      </c>
      <c r="V12" s="142" t="str">
        <f>IF(V10=0,"复位","正常")</f>
        <v>正常</v>
      </c>
      <c r="W12"/>
      <c r="X12" s="173">
        <v>3</v>
      </c>
      <c r="Y12" s="173">
        <v>1</v>
      </c>
      <c r="Z12" s="173">
        <v>1</v>
      </c>
      <c r="AA12" s="173"/>
      <c r="AB12" s="173" t="s">
        <v>52</v>
      </c>
      <c r="AC12" s="173" t="s">
        <v>53</v>
      </c>
      <c r="AD12" s="173" t="s">
        <v>53</v>
      </c>
      <c r="AE12" s="173" t="s">
        <v>28</v>
      </c>
      <c r="AF12" s="173" t="s">
        <v>9</v>
      </c>
      <c r="AG12" s="173" t="s">
        <v>28</v>
      </c>
      <c r="AH12" s="173" t="s">
        <v>65</v>
      </c>
      <c r="AI12" s="92"/>
      <c r="AJ12" s="92"/>
      <c r="AK12" s="92"/>
    </row>
    <row r="13" spans="1:22">
      <c r="A13" s="30">
        <v>1</v>
      </c>
      <c r="B13" s="24" t="str">
        <f>HEX2BIN(A13)</f>
        <v>1</v>
      </c>
      <c r="D13" s="98" t="str">
        <f t="shared" ref="D13:D46" si="0">BIN2HEX(G13&amp;H13&amp;I13&amp;J13&amp;K13&amp;L13&amp;M13&amp;N13)</f>
        <v>21</v>
      </c>
      <c r="E13" s="99" t="str">
        <f t="shared" ref="E13:E46" si="1">BIN2HEX(O13&amp;P13&amp;Q13&amp;R13&amp;S13&amp;T13&amp;U13&amp;V13)</f>
        <v>5E</v>
      </c>
      <c r="F13" s="100" t="s">
        <v>76</v>
      </c>
      <c r="G13" s="101">
        <v>0</v>
      </c>
      <c r="H13" s="102">
        <v>0</v>
      </c>
      <c r="I13" s="134">
        <v>1</v>
      </c>
      <c r="J13" s="102">
        <v>0</v>
      </c>
      <c r="K13" s="102">
        <v>0</v>
      </c>
      <c r="L13" s="102">
        <v>0</v>
      </c>
      <c r="M13" s="102">
        <v>0</v>
      </c>
      <c r="N13" s="143">
        <v>1</v>
      </c>
      <c r="O13" s="144">
        <v>0</v>
      </c>
      <c r="P13" s="145">
        <v>1</v>
      </c>
      <c r="Q13" s="178">
        <v>0</v>
      </c>
      <c r="R13" s="179">
        <v>1</v>
      </c>
      <c r="S13" s="144">
        <v>1</v>
      </c>
      <c r="T13" s="145">
        <v>1</v>
      </c>
      <c r="U13" s="179">
        <v>1</v>
      </c>
      <c r="V13" s="155">
        <v>0</v>
      </c>
    </row>
    <row r="14" spans="1:37">
      <c r="A14" s="30"/>
      <c r="D14" s="103"/>
      <c r="E14" s="104"/>
      <c r="F14" s="105"/>
      <c r="G14" s="106"/>
      <c r="H14" s="107"/>
      <c r="I14" s="137"/>
      <c r="J14" s="107"/>
      <c r="K14" s="107"/>
      <c r="L14" s="107"/>
      <c r="M14" s="107"/>
      <c r="N14" s="146"/>
      <c r="O14" s="147" t="s">
        <v>77</v>
      </c>
      <c r="P14" s="148" t="s">
        <v>78</v>
      </c>
      <c r="Q14" s="148" t="s">
        <v>79</v>
      </c>
      <c r="R14" s="148" t="s">
        <v>80</v>
      </c>
      <c r="S14" s="147" t="s">
        <v>81</v>
      </c>
      <c r="T14" s="180" t="s">
        <v>82</v>
      </c>
      <c r="U14" s="181" t="s">
        <v>83</v>
      </c>
      <c r="V14" s="182" t="s">
        <v>84</v>
      </c>
      <c r="X14" s="171" t="s">
        <v>85</v>
      </c>
      <c r="AE14" s="191" t="s">
        <v>86</v>
      </c>
      <c r="AF14"/>
      <c r="AG14"/>
      <c r="AH14"/>
      <c r="AI14"/>
      <c r="AJ14"/>
      <c r="AK14"/>
    </row>
    <row r="15" ht="14.25" spans="1:39">
      <c r="A15" s="30"/>
      <c r="D15" s="113"/>
      <c r="E15" s="109"/>
      <c r="F15" s="114"/>
      <c r="G15" s="115"/>
      <c r="H15" s="116"/>
      <c r="I15" s="140"/>
      <c r="J15" s="116"/>
      <c r="K15" s="116"/>
      <c r="L15" s="116"/>
      <c r="M15" s="116"/>
      <c r="N15" s="149"/>
      <c r="O15" s="150" t="str">
        <f>IF(O13=0,"stereo","Mono")</f>
        <v>stereo</v>
      </c>
      <c r="P15" s="151"/>
      <c r="Q15" s="183" t="str">
        <f ca="1">VLOOKUP((P13&amp;","&amp;Q13&amp;","&amp;R13),W96:W103:X96:X103,2,0)</f>
        <v>SDTO=24bit I2S LR=O BK=O</v>
      </c>
      <c r="R15" s="184"/>
      <c r="S15" s="183" t="str">
        <f>IF(S130=0,"Dis demp","EN DEMP")</f>
        <v>Dis demp</v>
      </c>
      <c r="T15" s="185" t="e">
        <f ca="1">VLOOKUP((T28&amp;","&amp;V13&amp;","&amp;T13&amp;","&amp;U13),AK44:AK52:AL44:AL52,2,0)</f>
        <v>#N/A</v>
      </c>
      <c r="U15" s="186"/>
      <c r="V15" s="187"/>
      <c r="X15" s="173" t="s">
        <v>87</v>
      </c>
      <c r="Y15" s="173" t="s">
        <v>88</v>
      </c>
      <c r="Z15" s="173" t="s">
        <v>89</v>
      </c>
      <c r="AA15" s="173"/>
      <c r="AB15" s="193" t="s">
        <v>33</v>
      </c>
      <c r="AE15" s="194" t="s">
        <v>90</v>
      </c>
      <c r="AF15" s="194" t="s">
        <v>91</v>
      </c>
      <c r="AG15" s="194" t="s">
        <v>92</v>
      </c>
      <c r="AH15" s="194" t="s">
        <v>93</v>
      </c>
      <c r="AI15" s="194" t="s">
        <v>94</v>
      </c>
      <c r="AJ15" s="194" t="s">
        <v>95</v>
      </c>
      <c r="AK15" s="194"/>
      <c r="AL15" s="194" t="s">
        <v>96</v>
      </c>
      <c r="AM15" s="194" t="s">
        <v>33</v>
      </c>
    </row>
    <row r="16" ht="16.5" customHeight="1" spans="1:39">
      <c r="A16" s="30">
        <v>2</v>
      </c>
      <c r="B16" s="24" t="str">
        <f t="shared" ref="B16:B46" si="2">HEX2BIN(A16)</f>
        <v>10</v>
      </c>
      <c r="D16" s="98" t="str">
        <f t="shared" si="0"/>
        <v>22</v>
      </c>
      <c r="E16" s="99" t="str">
        <f t="shared" si="1"/>
        <v>8</v>
      </c>
      <c r="F16" s="100" t="s">
        <v>97</v>
      </c>
      <c r="G16" s="101">
        <v>0</v>
      </c>
      <c r="H16" s="102">
        <v>0</v>
      </c>
      <c r="I16" s="134">
        <v>1</v>
      </c>
      <c r="J16" s="102">
        <v>0</v>
      </c>
      <c r="K16" s="102">
        <v>0</v>
      </c>
      <c r="L16" s="102">
        <v>0</v>
      </c>
      <c r="M16" s="102">
        <v>1</v>
      </c>
      <c r="N16" s="143">
        <v>0</v>
      </c>
      <c r="O16" s="144">
        <v>0</v>
      </c>
      <c r="P16" s="145">
        <v>0</v>
      </c>
      <c r="Q16" s="178">
        <v>0</v>
      </c>
      <c r="R16" s="179">
        <v>0</v>
      </c>
      <c r="S16" s="144">
        <v>1</v>
      </c>
      <c r="T16" s="145">
        <v>0</v>
      </c>
      <c r="U16" s="178">
        <v>0</v>
      </c>
      <c r="V16" s="179">
        <v>0</v>
      </c>
      <c r="X16" s="173" t="s">
        <v>98</v>
      </c>
      <c r="Y16" s="173" t="s">
        <v>98</v>
      </c>
      <c r="Z16" s="173" t="s">
        <v>99</v>
      </c>
      <c r="AA16" s="195"/>
      <c r="AE16" s="194">
        <v>0</v>
      </c>
      <c r="AF16" s="196" t="s">
        <v>100</v>
      </c>
      <c r="AG16" s="194" t="s">
        <v>101</v>
      </c>
      <c r="AI16" s="194" t="s">
        <v>102</v>
      </c>
      <c r="AJ16" s="194" t="s">
        <v>101</v>
      </c>
      <c r="AK16" s="194"/>
      <c r="AL16" s="194" t="s">
        <v>103</v>
      </c>
      <c r="AM16" s="207"/>
    </row>
    <row r="17" ht="16.5" customHeight="1" spans="1:39">
      <c r="A17" s="30"/>
      <c r="D17" s="103"/>
      <c r="E17" s="104"/>
      <c r="F17" s="105"/>
      <c r="G17" s="106"/>
      <c r="H17" s="107"/>
      <c r="I17" s="137"/>
      <c r="J17" s="107"/>
      <c r="K17" s="107"/>
      <c r="L17" s="107"/>
      <c r="M17" s="107"/>
      <c r="N17" s="146"/>
      <c r="O17" s="147" t="s">
        <v>104</v>
      </c>
      <c r="P17" s="148" t="s">
        <v>105</v>
      </c>
      <c r="Q17" s="148" t="s">
        <v>106</v>
      </c>
      <c r="R17" s="148" t="s">
        <v>107</v>
      </c>
      <c r="S17" s="147" t="s">
        <v>108</v>
      </c>
      <c r="T17" s="148" t="s">
        <v>109</v>
      </c>
      <c r="U17" s="148" t="s">
        <v>110</v>
      </c>
      <c r="V17" s="148" t="s">
        <v>111</v>
      </c>
      <c r="X17" s="173" t="s">
        <v>98</v>
      </c>
      <c r="Y17" s="173" t="s">
        <v>112</v>
      </c>
      <c r="Z17" s="173" t="s">
        <v>113</v>
      </c>
      <c r="AA17" s="195"/>
      <c r="AE17" s="194">
        <v>1</v>
      </c>
      <c r="AF17" s="196" t="s">
        <v>114</v>
      </c>
      <c r="AG17" s="194" t="s">
        <v>101</v>
      </c>
      <c r="AI17" s="194" t="s">
        <v>102</v>
      </c>
      <c r="AJ17" s="194" t="s">
        <v>101</v>
      </c>
      <c r="AK17" s="194"/>
      <c r="AL17" s="194" t="s">
        <v>103</v>
      </c>
      <c r="AM17" s="207"/>
    </row>
    <row r="18" ht="16.5" customHeight="1" spans="1:39">
      <c r="A18" s="30"/>
      <c r="D18" s="113"/>
      <c r="E18" s="109"/>
      <c r="F18" s="114"/>
      <c r="G18" s="115"/>
      <c r="H18" s="116"/>
      <c r="I18" s="140"/>
      <c r="J18" s="116"/>
      <c r="K18" s="116"/>
      <c r="L18" s="116"/>
      <c r="M18" s="116"/>
      <c r="N18" s="149"/>
      <c r="O18" s="152" t="str">
        <f>IF(O16=0,"Dis Tx1","EN Tx1")</f>
        <v>Dis Tx1</v>
      </c>
      <c r="P18" s="153" t="s">
        <v>115</v>
      </c>
      <c r="Q18" s="188"/>
      <c r="R18" s="189"/>
      <c r="S18" s="188" t="str">
        <f>IF(S16=0,"Dis Tx0","EN Tx0")</f>
        <v>EN Tx0</v>
      </c>
      <c r="T18" s="153" t="str">
        <f ca="1">VLOOKUP((T19&amp;","&amp;U19&amp;","&amp;V19),AA63:AA70:AB63:AB70,2,0)</f>
        <v>RX0 </v>
      </c>
      <c r="U18" s="188"/>
      <c r="V18" s="189"/>
      <c r="X18" s="173" t="s">
        <v>112</v>
      </c>
      <c r="Y18" s="173" t="s">
        <v>98</v>
      </c>
      <c r="Z18" s="173" t="s">
        <v>116</v>
      </c>
      <c r="AA18" s="195"/>
      <c r="AE18" s="194">
        <v>2</v>
      </c>
      <c r="AF18" s="196" t="s">
        <v>7</v>
      </c>
      <c r="AG18" s="194" t="s">
        <v>117</v>
      </c>
      <c r="AI18" s="194" t="s">
        <v>102</v>
      </c>
      <c r="AJ18" s="194" t="s">
        <v>117</v>
      </c>
      <c r="AK18" s="194"/>
      <c r="AL18" s="194" t="s">
        <v>118</v>
      </c>
      <c r="AM18" s="207"/>
    </row>
    <row r="19" ht="17.25" customHeight="1" spans="1:39">
      <c r="A19" s="30">
        <v>3</v>
      </c>
      <c r="B19" s="24" t="str">
        <f t="shared" si="2"/>
        <v>11</v>
      </c>
      <c r="D19" s="98" t="str">
        <f t="shared" si="0"/>
        <v>23</v>
      </c>
      <c r="E19" s="99" t="str">
        <f t="shared" si="1"/>
        <v>40</v>
      </c>
      <c r="F19" s="100" t="s">
        <v>119</v>
      </c>
      <c r="G19" s="101">
        <v>0</v>
      </c>
      <c r="H19" s="102">
        <v>0</v>
      </c>
      <c r="I19" s="134">
        <v>1</v>
      </c>
      <c r="J19" s="102">
        <v>0</v>
      </c>
      <c r="K19" s="102">
        <v>0</v>
      </c>
      <c r="L19" s="102">
        <v>0</v>
      </c>
      <c r="M19" s="102">
        <v>1</v>
      </c>
      <c r="N19" s="143">
        <v>1</v>
      </c>
      <c r="O19" s="154">
        <v>0</v>
      </c>
      <c r="P19" s="155">
        <v>1</v>
      </c>
      <c r="Q19" s="144">
        <v>0</v>
      </c>
      <c r="R19" s="144">
        <v>0</v>
      </c>
      <c r="S19" s="144">
        <v>0</v>
      </c>
      <c r="T19" s="154">
        <v>0</v>
      </c>
      <c r="U19" s="144">
        <v>0</v>
      </c>
      <c r="V19" s="155">
        <v>0</v>
      </c>
      <c r="X19" s="173" t="s">
        <v>112</v>
      </c>
      <c r="Y19" s="173" t="s">
        <v>112</v>
      </c>
      <c r="Z19" s="173" t="s">
        <v>120</v>
      </c>
      <c r="AA19" s="195"/>
      <c r="AE19" s="194">
        <v>3</v>
      </c>
      <c r="AF19" s="196" t="s">
        <v>15</v>
      </c>
      <c r="AG19" s="194" t="s">
        <v>121</v>
      </c>
      <c r="AI19" s="194" t="s">
        <v>102</v>
      </c>
      <c r="AJ19" s="194" t="s">
        <v>121</v>
      </c>
      <c r="AK19" s="194"/>
      <c r="AL19" s="194" t="s">
        <v>122</v>
      </c>
      <c r="AM19" s="208"/>
    </row>
    <row r="20" ht="17.25" customHeight="1" spans="1:39">
      <c r="A20" s="30"/>
      <c r="D20" s="103"/>
      <c r="E20" s="104"/>
      <c r="F20" s="105"/>
      <c r="G20" s="106"/>
      <c r="H20" s="107"/>
      <c r="I20" s="137"/>
      <c r="J20" s="107"/>
      <c r="K20" s="107"/>
      <c r="L20" s="107"/>
      <c r="M20" s="107"/>
      <c r="N20" s="146"/>
      <c r="O20" s="156" t="s">
        <v>123</v>
      </c>
      <c r="P20" s="157" t="s">
        <v>124</v>
      </c>
      <c r="Q20" s="147" t="s">
        <v>125</v>
      </c>
      <c r="R20" s="147" t="s">
        <v>126</v>
      </c>
      <c r="S20" s="147" t="s">
        <v>127</v>
      </c>
      <c r="T20" s="156" t="s">
        <v>128</v>
      </c>
      <c r="U20" s="147" t="s">
        <v>129</v>
      </c>
      <c r="V20" s="157" t="s">
        <v>130</v>
      </c>
      <c r="AE20" s="197" t="s">
        <v>131</v>
      </c>
      <c r="AF20" s="197"/>
      <c r="AG20" s="197"/>
      <c r="AH20" s="197"/>
      <c r="AI20" s="197"/>
      <c r="AJ20" s="197"/>
      <c r="AK20" s="197"/>
      <c r="AL20" s="197"/>
      <c r="AM20" s="197"/>
    </row>
    <row r="21" ht="17.25" customHeight="1" spans="1:24">
      <c r="A21" s="30"/>
      <c r="D21" s="113"/>
      <c r="E21" s="109"/>
      <c r="F21" s="114"/>
      <c r="G21" s="115"/>
      <c r="H21" s="116"/>
      <c r="I21" s="140"/>
      <c r="J21" s="116"/>
      <c r="K21" s="116"/>
      <c r="L21" s="116"/>
      <c r="M21" s="116"/>
      <c r="N21" s="149"/>
      <c r="O21" s="158" t="str">
        <f ca="1">VLOOKUP((O19&amp;","&amp;P19),AC24:AC27:AD24:AD27,2,0)</f>
        <v>1024 LRCK</v>
      </c>
      <c r="P21" s="159"/>
      <c r="Q21" s="152" t="str">
        <f>IF(Q16=0,"U fixed 0","U user DIT")</f>
        <v>U fixed 0</v>
      </c>
      <c r="R21" s="152" t="str">
        <f>IF(R19=0,"L ch","R ch")</f>
        <v>L ch</v>
      </c>
      <c r="S21" s="152" t="str">
        <f>IF(S19=0,"RX data","DAUX data")</f>
        <v>RX data</v>
      </c>
      <c r="T21" s="158" t="str">
        <f ca="1">VLOOKUP((T19&amp;","&amp;U19&amp;","&amp;V19),AA52:AA59:AB52:AB59,2,0)</f>
        <v>RX0</v>
      </c>
      <c r="U21" s="152"/>
      <c r="V21" s="159"/>
      <c r="X21" s="171" t="s">
        <v>132</v>
      </c>
    </row>
    <row r="22" ht="14.25" customHeight="1" spans="1:33">
      <c r="A22" s="30">
        <v>4</v>
      </c>
      <c r="B22" s="24" t="str">
        <f t="shared" si="2"/>
        <v>100</v>
      </c>
      <c r="D22" s="98" t="str">
        <f t="shared" si="0"/>
        <v>24</v>
      </c>
      <c r="E22" s="99" t="str">
        <f t="shared" si="1"/>
        <v>EE</v>
      </c>
      <c r="F22" s="100" t="s">
        <v>133</v>
      </c>
      <c r="G22" s="101">
        <v>0</v>
      </c>
      <c r="H22" s="102">
        <v>0</v>
      </c>
      <c r="I22" s="134">
        <v>1</v>
      </c>
      <c r="J22" s="102">
        <v>0</v>
      </c>
      <c r="K22" s="102">
        <v>0</v>
      </c>
      <c r="L22" s="102">
        <v>1</v>
      </c>
      <c r="M22" s="102">
        <v>0</v>
      </c>
      <c r="N22" s="143">
        <v>0</v>
      </c>
      <c r="O22" s="144">
        <v>1</v>
      </c>
      <c r="P22" s="144">
        <v>1</v>
      </c>
      <c r="Q22" s="144">
        <v>1</v>
      </c>
      <c r="R22" s="144">
        <v>0</v>
      </c>
      <c r="S22" s="144">
        <v>1</v>
      </c>
      <c r="T22" s="144">
        <v>1</v>
      </c>
      <c r="U22" s="144">
        <v>1</v>
      </c>
      <c r="V22" s="155">
        <v>0</v>
      </c>
      <c r="X22" s="190"/>
      <c r="Y22" s="190"/>
      <c r="Z22" s="190"/>
      <c r="AA22" s="190"/>
      <c r="AB22" s="190"/>
      <c r="AC22" s="198" t="s">
        <v>134</v>
      </c>
      <c r="AD22" s="198"/>
      <c r="AE22" s="198"/>
      <c r="AF22" s="198"/>
      <c r="AG22" s="25"/>
    </row>
    <row r="23" ht="18" customHeight="1" spans="1:33">
      <c r="A23" s="30"/>
      <c r="D23" s="103"/>
      <c r="E23" s="104"/>
      <c r="F23" s="105"/>
      <c r="G23" s="106"/>
      <c r="H23" s="107"/>
      <c r="I23" s="137">
        <v>0</v>
      </c>
      <c r="J23" s="107"/>
      <c r="K23" s="107"/>
      <c r="L23" s="107"/>
      <c r="M23" s="107"/>
      <c r="N23" s="146"/>
      <c r="O23" s="160" t="s">
        <v>135</v>
      </c>
      <c r="P23" s="160" t="s">
        <v>136</v>
      </c>
      <c r="Q23" s="160" t="s">
        <v>137</v>
      </c>
      <c r="R23" s="160" t="s">
        <v>138</v>
      </c>
      <c r="S23" s="160" t="s">
        <v>139</v>
      </c>
      <c r="T23" s="160" t="s">
        <v>140</v>
      </c>
      <c r="U23" s="160" t="s">
        <v>141</v>
      </c>
      <c r="V23" s="160" t="s">
        <v>142</v>
      </c>
      <c r="X23" s="191" t="s">
        <v>143</v>
      </c>
      <c r="Y23" s="190"/>
      <c r="Z23" s="190"/>
      <c r="AA23" s="190"/>
      <c r="AB23" s="25"/>
      <c r="AC23" s="199" t="s">
        <v>144</v>
      </c>
      <c r="AD23" s="200"/>
      <c r="AE23" s="200"/>
      <c r="AF23" s="201"/>
      <c r="AG23" s="25"/>
    </row>
    <row r="24" ht="18" customHeight="1" spans="1:33">
      <c r="A24" s="30"/>
      <c r="D24" s="113"/>
      <c r="E24" s="109"/>
      <c r="F24" s="114"/>
      <c r="G24" s="115"/>
      <c r="H24" s="116"/>
      <c r="I24" s="140"/>
      <c r="J24" s="116"/>
      <c r="K24" s="116"/>
      <c r="L24" s="116"/>
      <c r="M24" s="116"/>
      <c r="N24" s="149"/>
      <c r="O24" s="159" t="str">
        <f t="shared" ref="O24:V24" si="3">IF(O22=0,"Enable","Disable")</f>
        <v>Disable</v>
      </c>
      <c r="P24" s="159" t="str">
        <f t="shared" si="3"/>
        <v>Disable</v>
      </c>
      <c r="Q24" s="159" t="str">
        <f t="shared" si="3"/>
        <v>Disable</v>
      </c>
      <c r="R24" s="159" t="str">
        <f t="shared" si="3"/>
        <v>Enable</v>
      </c>
      <c r="S24" s="159" t="str">
        <f t="shared" si="3"/>
        <v>Disable</v>
      </c>
      <c r="T24" s="159" t="str">
        <f t="shared" si="3"/>
        <v>Disable</v>
      </c>
      <c r="U24" s="159" t="str">
        <f t="shared" si="3"/>
        <v>Disable</v>
      </c>
      <c r="V24" s="159" t="str">
        <f t="shared" si="3"/>
        <v>Enable</v>
      </c>
      <c r="X24" s="173" t="s">
        <v>145</v>
      </c>
      <c r="Y24" s="173" t="s">
        <v>146</v>
      </c>
      <c r="Z24" s="173" t="s">
        <v>147</v>
      </c>
      <c r="AA24" s="195"/>
      <c r="AB24" s="190"/>
      <c r="AC24" s="193" t="s">
        <v>100</v>
      </c>
      <c r="AD24" s="193" t="s">
        <v>148</v>
      </c>
      <c r="AE24" s="193"/>
      <c r="AF24" s="202"/>
      <c r="AG24" s="25"/>
    </row>
    <row r="25" ht="14.25" customHeight="1" spans="1:33">
      <c r="A25" s="30">
        <v>5</v>
      </c>
      <c r="B25" s="24" t="str">
        <f t="shared" si="2"/>
        <v>101</v>
      </c>
      <c r="D25" s="98" t="str">
        <f t="shared" si="0"/>
        <v>25</v>
      </c>
      <c r="E25" s="99" t="str">
        <f t="shared" si="1"/>
        <v>B5</v>
      </c>
      <c r="F25" s="100" t="s">
        <v>149</v>
      </c>
      <c r="G25" s="101">
        <v>0</v>
      </c>
      <c r="H25" s="102">
        <v>0</v>
      </c>
      <c r="I25" s="134">
        <v>1</v>
      </c>
      <c r="J25" s="102">
        <v>0</v>
      </c>
      <c r="K25" s="102">
        <v>0</v>
      </c>
      <c r="L25" s="102">
        <v>1</v>
      </c>
      <c r="M25" s="102">
        <v>0</v>
      </c>
      <c r="N25" s="143">
        <v>1</v>
      </c>
      <c r="O25" s="144">
        <v>1</v>
      </c>
      <c r="P25" s="144">
        <v>0</v>
      </c>
      <c r="Q25" s="144">
        <v>1</v>
      </c>
      <c r="R25" s="144">
        <v>1</v>
      </c>
      <c r="S25" s="144">
        <v>0</v>
      </c>
      <c r="T25" s="144">
        <v>1</v>
      </c>
      <c r="U25" s="144">
        <v>0</v>
      </c>
      <c r="V25" s="155">
        <v>1</v>
      </c>
      <c r="X25" s="173">
        <v>0</v>
      </c>
      <c r="Y25" s="173" t="s">
        <v>64</v>
      </c>
      <c r="Z25" s="203" t="s">
        <v>150</v>
      </c>
      <c r="AA25" s="204"/>
      <c r="AB25" s="190"/>
      <c r="AC25" s="193" t="s">
        <v>114</v>
      </c>
      <c r="AD25" s="193" t="s">
        <v>151</v>
      </c>
      <c r="AE25" s="193"/>
      <c r="AF25" s="193"/>
      <c r="AG25" s="190"/>
    </row>
    <row r="26" ht="18.75" customHeight="1" spans="1:33">
      <c r="A26" s="30"/>
      <c r="D26" s="103"/>
      <c r="E26" s="104"/>
      <c r="F26" s="105"/>
      <c r="G26" s="106"/>
      <c r="H26" s="107"/>
      <c r="I26" s="137"/>
      <c r="J26" s="107"/>
      <c r="K26" s="107"/>
      <c r="L26" s="107"/>
      <c r="M26" s="107"/>
      <c r="N26" s="146"/>
      <c r="O26" s="160" t="s">
        <v>152</v>
      </c>
      <c r="P26" s="160" t="s">
        <v>153</v>
      </c>
      <c r="Q26" s="160" t="s">
        <v>154</v>
      </c>
      <c r="R26" s="160" t="s">
        <v>155</v>
      </c>
      <c r="S26" s="160" t="s">
        <v>156</v>
      </c>
      <c r="T26" s="160" t="s">
        <v>157</v>
      </c>
      <c r="U26" s="160" t="s">
        <v>158</v>
      </c>
      <c r="V26" s="160" t="s">
        <v>159</v>
      </c>
      <c r="X26" s="173">
        <v>1</v>
      </c>
      <c r="Y26" s="173" t="s">
        <v>53</v>
      </c>
      <c r="Z26" s="173" t="s">
        <v>160</v>
      </c>
      <c r="AA26" s="195"/>
      <c r="AB26" s="190"/>
      <c r="AC26" s="193" t="s">
        <v>7</v>
      </c>
      <c r="AD26" s="193" t="s">
        <v>161</v>
      </c>
      <c r="AE26" s="193"/>
      <c r="AF26" s="193"/>
      <c r="AG26" s="25"/>
    </row>
    <row r="27" ht="18.75" customHeight="1" spans="1:33">
      <c r="A27" s="30"/>
      <c r="D27" s="113"/>
      <c r="E27" s="109"/>
      <c r="F27" s="114"/>
      <c r="G27" s="115"/>
      <c r="H27" s="116"/>
      <c r="I27" s="140"/>
      <c r="J27" s="116"/>
      <c r="K27" s="116"/>
      <c r="L27" s="116"/>
      <c r="M27" s="116"/>
      <c r="N27" s="149"/>
      <c r="O27" s="159" t="str">
        <f t="shared" ref="O27:V27" si="4">IF(O25=0,"Enable","Disable")</f>
        <v>Disable</v>
      </c>
      <c r="P27" s="159" t="str">
        <f t="shared" si="4"/>
        <v>Enable</v>
      </c>
      <c r="Q27" s="159" t="str">
        <f t="shared" si="4"/>
        <v>Disable</v>
      </c>
      <c r="R27" s="159" t="str">
        <f t="shared" si="4"/>
        <v>Disable</v>
      </c>
      <c r="S27" s="159" t="str">
        <f t="shared" si="4"/>
        <v>Enable</v>
      </c>
      <c r="T27" s="159" t="str">
        <f t="shared" si="4"/>
        <v>Disable</v>
      </c>
      <c r="U27" s="159" t="str">
        <f t="shared" si="4"/>
        <v>Enable</v>
      </c>
      <c r="V27" s="159" t="str">
        <f t="shared" si="4"/>
        <v>Disable</v>
      </c>
      <c r="X27" s="190"/>
      <c r="Y27" s="190"/>
      <c r="Z27" s="190"/>
      <c r="AA27" s="190"/>
      <c r="AB27" s="190"/>
      <c r="AC27" s="193" t="s">
        <v>15</v>
      </c>
      <c r="AD27" s="193" t="s">
        <v>162</v>
      </c>
      <c r="AE27" s="193"/>
      <c r="AF27" s="193"/>
      <c r="AG27" s="190"/>
    </row>
    <row r="28" ht="18.75" customHeight="1" spans="1:33">
      <c r="A28" s="30">
        <v>6</v>
      </c>
      <c r="B28" s="24" t="str">
        <f t="shared" si="2"/>
        <v>110</v>
      </c>
      <c r="D28" s="98" t="str">
        <f t="shared" si="0"/>
        <v>6</v>
      </c>
      <c r="E28" s="99" t="str">
        <f t="shared" si="1"/>
        <v>0</v>
      </c>
      <c r="F28" s="100" t="s">
        <v>163</v>
      </c>
      <c r="G28" s="101">
        <v>0</v>
      </c>
      <c r="H28" s="102">
        <v>0</v>
      </c>
      <c r="I28" s="134">
        <v>0</v>
      </c>
      <c r="J28" s="102">
        <v>0</v>
      </c>
      <c r="K28" s="102">
        <v>0</v>
      </c>
      <c r="L28" s="102">
        <v>1</v>
      </c>
      <c r="M28" s="102">
        <v>1</v>
      </c>
      <c r="N28" s="143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4">
        <v>0</v>
      </c>
      <c r="U28" s="144">
        <v>0</v>
      </c>
      <c r="V28" s="155">
        <v>0</v>
      </c>
      <c r="X28" s="191" t="s">
        <v>164</v>
      </c>
      <c r="Y28" s="190"/>
      <c r="Z28" s="190"/>
      <c r="AA28" s="190"/>
      <c r="AB28" s="190"/>
      <c r="AC28" s="190"/>
      <c r="AD28" s="190"/>
      <c r="AE28" s="190"/>
      <c r="AF28" s="190"/>
      <c r="AG28" s="190"/>
    </row>
    <row r="29" ht="14.25" customHeight="1" spans="1:33">
      <c r="A29" s="30"/>
      <c r="D29" s="103"/>
      <c r="E29" s="104"/>
      <c r="F29" s="105"/>
      <c r="G29" s="106"/>
      <c r="H29" s="107"/>
      <c r="I29" s="137"/>
      <c r="J29" s="107"/>
      <c r="K29" s="107"/>
      <c r="L29" s="107"/>
      <c r="M29" s="107"/>
      <c r="N29" s="146"/>
      <c r="O29" s="147" t="s">
        <v>165</v>
      </c>
      <c r="P29" s="147" t="s">
        <v>166</v>
      </c>
      <c r="Q29" s="147" t="s">
        <v>167</v>
      </c>
      <c r="R29" s="147" t="s">
        <v>168</v>
      </c>
      <c r="S29" s="147" t="s">
        <v>169</v>
      </c>
      <c r="T29" s="192" t="s">
        <v>145</v>
      </c>
      <c r="U29" s="147" t="s">
        <v>170</v>
      </c>
      <c r="V29" s="157" t="s">
        <v>171</v>
      </c>
      <c r="X29" s="173" t="s">
        <v>145</v>
      </c>
      <c r="Y29" s="173" t="s">
        <v>146</v>
      </c>
      <c r="Z29" s="173" t="s">
        <v>172</v>
      </c>
      <c r="AA29" s="195"/>
      <c r="AB29" s="190"/>
      <c r="AC29" s="190"/>
      <c r="AD29" s="190"/>
      <c r="AE29" s="190"/>
      <c r="AF29" s="190"/>
      <c r="AG29" s="190"/>
    </row>
    <row r="30" ht="12" customHeight="1" spans="1:33">
      <c r="A30" s="30"/>
      <c r="D30" s="113"/>
      <c r="E30" s="109"/>
      <c r="F30" s="114"/>
      <c r="G30" s="115"/>
      <c r="H30" s="116"/>
      <c r="I30" s="140"/>
      <c r="J30" s="116"/>
      <c r="K30" s="116"/>
      <c r="L30" s="116"/>
      <c r="M30" s="116"/>
      <c r="N30" s="149"/>
      <c r="O30" s="161"/>
      <c r="P30" s="161"/>
      <c r="Q30" s="161"/>
      <c r="R30" s="161"/>
      <c r="S30" s="161"/>
      <c r="T30" s="161"/>
      <c r="U30" s="161"/>
      <c r="V30" s="162"/>
      <c r="X30" s="173">
        <v>0</v>
      </c>
      <c r="Y30" s="173" t="s">
        <v>64</v>
      </c>
      <c r="Z30" s="203" t="s">
        <v>173</v>
      </c>
      <c r="AA30" s="204"/>
      <c r="AB30" s="190"/>
      <c r="AC30" s="190"/>
      <c r="AD30" s="190"/>
      <c r="AE30" s="25"/>
      <c r="AF30" s="25"/>
      <c r="AG30" s="25"/>
    </row>
    <row r="31" ht="14.25" spans="1:36">
      <c r="A31" s="30">
        <v>7</v>
      </c>
      <c r="B31" s="24" t="str">
        <f t="shared" si="2"/>
        <v>111</v>
      </c>
      <c r="D31" s="98" t="str">
        <f t="shared" si="0"/>
        <v>7</v>
      </c>
      <c r="E31" s="99" t="str">
        <f t="shared" si="1"/>
        <v>10</v>
      </c>
      <c r="F31" s="100" t="s">
        <v>174</v>
      </c>
      <c r="G31" s="101">
        <v>0</v>
      </c>
      <c r="H31" s="102">
        <v>0</v>
      </c>
      <c r="I31" s="134">
        <v>0</v>
      </c>
      <c r="J31" s="102">
        <v>0</v>
      </c>
      <c r="K31" s="102">
        <v>0</v>
      </c>
      <c r="L31" s="102">
        <v>1</v>
      </c>
      <c r="M31" s="102">
        <v>1</v>
      </c>
      <c r="N31" s="143">
        <v>1</v>
      </c>
      <c r="O31" s="144">
        <v>0</v>
      </c>
      <c r="P31" s="144">
        <v>0</v>
      </c>
      <c r="Q31" s="144">
        <v>0</v>
      </c>
      <c r="R31" s="144">
        <v>1</v>
      </c>
      <c r="S31" s="144">
        <v>0</v>
      </c>
      <c r="T31" s="144">
        <v>0</v>
      </c>
      <c r="U31" s="144">
        <v>0</v>
      </c>
      <c r="V31" s="155">
        <v>0</v>
      </c>
      <c r="X31" s="173">
        <v>1</v>
      </c>
      <c r="Y31" s="173" t="s">
        <v>53</v>
      </c>
      <c r="Z31" s="173">
        <v>110</v>
      </c>
      <c r="AA31" s="195"/>
      <c r="AB31" s="190"/>
      <c r="AC31" s="190"/>
      <c r="AD31" s="190"/>
      <c r="AE31" s="190"/>
      <c r="AF31" s="190"/>
      <c r="AG31" s="190"/>
      <c r="AJ31" s="92" t="e">
        <f ca="1">VLOOKUP((T28&amp;","&amp;V14&amp;","&amp;T13),AE3:AE10:AF3:AF10,2,0)</f>
        <v>#N/A</v>
      </c>
    </row>
    <row r="32" spans="1:33">
      <c r="A32" s="30"/>
      <c r="D32" s="103"/>
      <c r="E32" s="104"/>
      <c r="F32" s="105"/>
      <c r="G32" s="106"/>
      <c r="H32" s="107"/>
      <c r="I32" s="137"/>
      <c r="J32" s="107"/>
      <c r="K32" s="107"/>
      <c r="L32" s="107"/>
      <c r="M32" s="107"/>
      <c r="N32" s="146"/>
      <c r="O32" s="147" t="s">
        <v>175</v>
      </c>
      <c r="P32" s="147" t="s">
        <v>176</v>
      </c>
      <c r="Q32" s="147" t="s">
        <v>177</v>
      </c>
      <c r="R32" s="147" t="s">
        <v>178</v>
      </c>
      <c r="S32" s="147">
        <v>0</v>
      </c>
      <c r="T32" s="147" t="s">
        <v>179</v>
      </c>
      <c r="U32" s="147" t="s">
        <v>180</v>
      </c>
      <c r="V32" s="157" t="s">
        <v>181</v>
      </c>
      <c r="X32" s="190"/>
      <c r="Y32" s="190"/>
      <c r="Z32" s="190"/>
      <c r="AA32" s="190"/>
      <c r="AB32" s="190"/>
      <c r="AC32" s="190"/>
      <c r="AD32" s="190"/>
      <c r="AE32" s="25"/>
      <c r="AF32" s="25"/>
      <c r="AG32" s="25"/>
    </row>
    <row r="33" ht="14.25" spans="1:33">
      <c r="A33" s="30"/>
      <c r="D33" s="113"/>
      <c r="E33" s="109"/>
      <c r="F33" s="114"/>
      <c r="G33" s="115"/>
      <c r="H33" s="116"/>
      <c r="I33" s="140"/>
      <c r="J33" s="116"/>
      <c r="K33" s="116"/>
      <c r="L33" s="116"/>
      <c r="M33" s="116"/>
      <c r="N33" s="149"/>
      <c r="O33" s="161"/>
      <c r="P33" s="161"/>
      <c r="Q33" s="161"/>
      <c r="R33" s="161"/>
      <c r="S33" s="161"/>
      <c r="T33" s="161"/>
      <c r="U33" s="161"/>
      <c r="V33" s="162"/>
      <c r="X33" s="191" t="s">
        <v>182</v>
      </c>
      <c r="Y33" s="190"/>
      <c r="Z33" s="190"/>
      <c r="AA33" s="190"/>
      <c r="AB33" s="190"/>
      <c r="AC33" s="190"/>
      <c r="AD33" s="190"/>
      <c r="AE33" s="190"/>
      <c r="AF33" s="190"/>
      <c r="AG33" s="190"/>
    </row>
    <row r="34" ht="14.25" spans="1:33">
      <c r="A34" s="19">
        <v>20</v>
      </c>
      <c r="B34" s="24" t="str">
        <f t="shared" si="2"/>
        <v>100000</v>
      </c>
      <c r="C34" s="24" t="s">
        <v>183</v>
      </c>
      <c r="D34" s="117" t="str">
        <f t="shared" si="0"/>
        <v>20</v>
      </c>
      <c r="E34" s="99" t="str">
        <f t="shared" si="1"/>
        <v>67</v>
      </c>
      <c r="F34" s="118" t="s">
        <v>184</v>
      </c>
      <c r="G34" s="101">
        <v>0</v>
      </c>
      <c r="H34" s="102">
        <v>0</v>
      </c>
      <c r="I34" s="134">
        <v>1</v>
      </c>
      <c r="J34" s="102">
        <v>0</v>
      </c>
      <c r="K34" s="102">
        <v>0</v>
      </c>
      <c r="L34" s="102">
        <v>0</v>
      </c>
      <c r="M34" s="102">
        <v>0</v>
      </c>
      <c r="N34" s="143">
        <v>0</v>
      </c>
      <c r="O34" s="144">
        <v>0</v>
      </c>
      <c r="P34" s="144">
        <v>1</v>
      </c>
      <c r="Q34" s="144">
        <v>1</v>
      </c>
      <c r="R34" s="144">
        <v>0</v>
      </c>
      <c r="S34" s="144">
        <v>0</v>
      </c>
      <c r="T34" s="144">
        <v>1</v>
      </c>
      <c r="U34" s="144">
        <v>1</v>
      </c>
      <c r="V34" s="155">
        <v>1</v>
      </c>
      <c r="X34" s="173" t="s">
        <v>145</v>
      </c>
      <c r="Y34" s="173" t="s">
        <v>175</v>
      </c>
      <c r="Z34" s="173" t="s">
        <v>176</v>
      </c>
      <c r="AA34" s="173" t="s">
        <v>177</v>
      </c>
      <c r="AB34" s="173" t="s">
        <v>178</v>
      </c>
      <c r="AC34" s="202"/>
      <c r="AD34" s="173" t="s">
        <v>185</v>
      </c>
      <c r="AE34" s="25"/>
      <c r="AF34" s="25"/>
      <c r="AG34" s="25"/>
    </row>
    <row r="35" spans="4:33">
      <c r="D35" s="119"/>
      <c r="E35" s="104"/>
      <c r="F35" s="120"/>
      <c r="G35" s="106"/>
      <c r="H35" s="107"/>
      <c r="I35" s="137"/>
      <c r="J35" s="107"/>
      <c r="K35" s="107"/>
      <c r="L35" s="107"/>
      <c r="M35" s="107"/>
      <c r="N35" s="146"/>
      <c r="O35" s="147" t="s">
        <v>186</v>
      </c>
      <c r="P35" s="147" t="s">
        <v>187</v>
      </c>
      <c r="Q35" s="147" t="s">
        <v>188</v>
      </c>
      <c r="R35" s="147" t="s">
        <v>189</v>
      </c>
      <c r="S35" s="147" t="s">
        <v>190</v>
      </c>
      <c r="T35" s="147" t="s">
        <v>191</v>
      </c>
      <c r="U35" s="147" t="s">
        <v>192</v>
      </c>
      <c r="V35" s="157" t="s">
        <v>193</v>
      </c>
      <c r="X35" s="173">
        <v>1</v>
      </c>
      <c r="Y35" s="173">
        <v>0</v>
      </c>
      <c r="Z35" s="173">
        <v>0</v>
      </c>
      <c r="AA35" s="173">
        <v>0</v>
      </c>
      <c r="AB35" s="173">
        <v>0</v>
      </c>
      <c r="AC35" s="202"/>
      <c r="AD35" s="173" t="s">
        <v>194</v>
      </c>
      <c r="AE35" s="190"/>
      <c r="AF35" s="190"/>
      <c r="AG35" s="190"/>
    </row>
    <row r="36" ht="14.25" spans="4:33">
      <c r="D36" s="121"/>
      <c r="E36" s="109"/>
      <c r="F36" s="122"/>
      <c r="G36" s="115"/>
      <c r="H36" s="116"/>
      <c r="I36" s="140"/>
      <c r="J36" s="116"/>
      <c r="K36" s="116"/>
      <c r="L36" s="116"/>
      <c r="M36" s="116"/>
      <c r="N36" s="149"/>
      <c r="O36" s="162" t="str">
        <f>IF(O34=0,"GPIO模式禁用","GPIO模式启用")</f>
        <v>GPIO模式禁用</v>
      </c>
      <c r="P36" s="162" t="str">
        <f>IF(P34=0,"RX输入检测禁用","RX输入检测启用")</f>
        <v>RX输入检测启用</v>
      </c>
      <c r="Q36" s="162" t="str">
        <f>IF(Q34=0,"VIN输入禁用","VIN输入启用")</f>
        <v>VIN输入启用</v>
      </c>
      <c r="R36" s="162" t="str">
        <f>IF(R34=0,"PLL锁定时间","1/fs")</f>
        <v>PLL锁定时间</v>
      </c>
      <c r="S36" s="162" t="str">
        <f>IF(S34=0,"X'tal振荡器上电","掉电")</f>
        <v>X'tal振荡器上电</v>
      </c>
      <c r="T36" s="162" t="str">
        <f>IF(T34=0,"禁用ID计数器","启用ID计数器")</f>
        <v>启用ID计数器</v>
      </c>
      <c r="U36" s="162" t="str">
        <f>IF(U34=0,"Disable","DTS-CD 16")</f>
        <v>DTS-CD 16</v>
      </c>
      <c r="V36" s="162" t="str">
        <f>IF(V34=0,"Disable","DTS-CD 14")</f>
        <v>DTS-CD 14</v>
      </c>
      <c r="X36" s="173">
        <v>1</v>
      </c>
      <c r="Y36" s="173">
        <v>0</v>
      </c>
      <c r="Z36" s="173">
        <v>0</v>
      </c>
      <c r="AA36" s="173">
        <v>1</v>
      </c>
      <c r="AB36" s="173">
        <v>0</v>
      </c>
      <c r="AC36" s="202"/>
      <c r="AD36" s="173" t="s">
        <v>195</v>
      </c>
      <c r="AE36" s="25"/>
      <c r="AF36" s="25"/>
      <c r="AG36" s="25"/>
    </row>
    <row r="37" ht="14.25" spans="1:33">
      <c r="A37" s="19">
        <v>21</v>
      </c>
      <c r="B37" s="24" t="str">
        <f t="shared" si="2"/>
        <v>100001</v>
      </c>
      <c r="D37" s="117" t="str">
        <f t="shared" si="0"/>
        <v>1</v>
      </c>
      <c r="E37" s="99" t="str">
        <f t="shared" si="1"/>
        <v>0</v>
      </c>
      <c r="F37" s="123" t="s">
        <v>196</v>
      </c>
      <c r="G37" s="101">
        <v>0</v>
      </c>
      <c r="H37" s="102">
        <v>0</v>
      </c>
      <c r="I37" s="134">
        <v>0</v>
      </c>
      <c r="J37" s="102">
        <v>0</v>
      </c>
      <c r="K37" s="102">
        <v>0</v>
      </c>
      <c r="L37" s="102">
        <v>0</v>
      </c>
      <c r="M37" s="102">
        <v>0</v>
      </c>
      <c r="N37" s="143">
        <v>1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4">
        <v>0</v>
      </c>
      <c r="U37" s="144">
        <v>0</v>
      </c>
      <c r="V37" s="155">
        <v>0</v>
      </c>
      <c r="X37" s="173">
        <v>1</v>
      </c>
      <c r="Y37" s="173">
        <v>0</v>
      </c>
      <c r="Z37" s="173">
        <v>0</v>
      </c>
      <c r="AA37" s="173">
        <v>1</v>
      </c>
      <c r="AB37" s="173">
        <v>1</v>
      </c>
      <c r="AC37" s="202"/>
      <c r="AD37" s="173" t="s">
        <v>197</v>
      </c>
      <c r="AE37" s="190"/>
      <c r="AF37" s="190"/>
      <c r="AG37" s="190"/>
    </row>
    <row r="38" spans="4:33">
      <c r="D38" s="119"/>
      <c r="E38" s="104"/>
      <c r="F38" s="120"/>
      <c r="G38" s="106"/>
      <c r="H38" s="107"/>
      <c r="I38" s="137"/>
      <c r="J38" s="107"/>
      <c r="K38" s="107"/>
      <c r="L38" s="107"/>
      <c r="M38" s="107"/>
      <c r="N38" s="146"/>
      <c r="O38" s="147" t="s">
        <v>198</v>
      </c>
      <c r="P38" s="147" t="s">
        <v>199</v>
      </c>
      <c r="Q38" s="147" t="s">
        <v>200</v>
      </c>
      <c r="R38" s="147" t="s">
        <v>201</v>
      </c>
      <c r="S38" s="147" t="s">
        <v>202</v>
      </c>
      <c r="T38" s="147" t="s">
        <v>203</v>
      </c>
      <c r="U38" s="147" t="s">
        <v>204</v>
      </c>
      <c r="V38" s="157" t="s">
        <v>205</v>
      </c>
      <c r="X38" s="173">
        <v>1</v>
      </c>
      <c r="Y38" s="173">
        <v>1</v>
      </c>
      <c r="Z38" s="173">
        <v>0</v>
      </c>
      <c r="AA38" s="173">
        <v>1</v>
      </c>
      <c r="AB38" s="173">
        <v>0</v>
      </c>
      <c r="AC38" s="202"/>
      <c r="AD38" s="173" t="s">
        <v>206</v>
      </c>
      <c r="AE38" s="190"/>
      <c r="AF38" s="190"/>
      <c r="AG38" s="190"/>
    </row>
    <row r="39" ht="14.25" spans="4:30">
      <c r="D39" s="121"/>
      <c r="E39" s="109"/>
      <c r="F39" s="122"/>
      <c r="G39" s="115"/>
      <c r="H39" s="116"/>
      <c r="I39" s="140"/>
      <c r="J39" s="116"/>
      <c r="K39" s="116"/>
      <c r="L39" s="116"/>
      <c r="M39" s="116"/>
      <c r="N39" s="149"/>
      <c r="O39" s="162" t="str">
        <f t="shared" ref="O39:V39" si="5">IF(O37=0,"输入","输出")</f>
        <v>输入</v>
      </c>
      <c r="P39" s="162" t="str">
        <f t="shared" si="5"/>
        <v>输入</v>
      </c>
      <c r="Q39" s="162" t="str">
        <f t="shared" si="5"/>
        <v>输入</v>
      </c>
      <c r="R39" s="162" t="str">
        <f t="shared" si="5"/>
        <v>输入</v>
      </c>
      <c r="S39" s="162" t="str">
        <f t="shared" si="5"/>
        <v>输入</v>
      </c>
      <c r="T39" s="162" t="str">
        <f t="shared" si="5"/>
        <v>输入</v>
      </c>
      <c r="U39" s="162" t="str">
        <f t="shared" si="5"/>
        <v>输入</v>
      </c>
      <c r="V39" s="162" t="str">
        <f t="shared" si="5"/>
        <v>输入</v>
      </c>
      <c r="X39" s="173">
        <v>1</v>
      </c>
      <c r="Y39" s="173" t="s">
        <v>207</v>
      </c>
      <c r="Z39" s="173"/>
      <c r="AA39" s="173"/>
      <c r="AB39" s="173"/>
      <c r="AC39" s="173"/>
      <c r="AD39" s="198" t="s">
        <v>208</v>
      </c>
    </row>
    <row r="40" ht="14.25" spans="1:30">
      <c r="A40" s="19">
        <v>22</v>
      </c>
      <c r="B40" s="24" t="str">
        <f t="shared" si="2"/>
        <v>100010</v>
      </c>
      <c r="D40" s="117" t="str">
        <f t="shared" si="0"/>
        <v>2</v>
      </c>
      <c r="E40" s="99" t="str">
        <f t="shared" si="1"/>
        <v>0</v>
      </c>
      <c r="F40" s="123" t="s">
        <v>209</v>
      </c>
      <c r="G40" s="101">
        <v>0</v>
      </c>
      <c r="H40" s="102">
        <v>0</v>
      </c>
      <c r="I40" s="134">
        <v>0</v>
      </c>
      <c r="J40" s="102">
        <v>0</v>
      </c>
      <c r="K40" s="102">
        <v>0</v>
      </c>
      <c r="L40" s="102">
        <v>0</v>
      </c>
      <c r="M40" s="102">
        <v>1</v>
      </c>
      <c r="N40" s="143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4">
        <v>0</v>
      </c>
      <c r="U40" s="144">
        <v>0</v>
      </c>
      <c r="V40" s="155">
        <v>0</v>
      </c>
      <c r="X40" s="173">
        <v>0</v>
      </c>
      <c r="Y40" s="173" t="s">
        <v>210</v>
      </c>
      <c r="Z40" s="173" t="s">
        <v>210</v>
      </c>
      <c r="AA40" s="173"/>
      <c r="AB40" s="173" t="s">
        <v>210</v>
      </c>
      <c r="AC40" s="173" t="s">
        <v>210</v>
      </c>
      <c r="AD40" s="173" t="s">
        <v>211</v>
      </c>
    </row>
    <row r="41" spans="4:22">
      <c r="D41" s="119"/>
      <c r="E41" s="104"/>
      <c r="F41" s="120"/>
      <c r="G41" s="106"/>
      <c r="H41" s="107">
        <v>0</v>
      </c>
      <c r="I41" s="137"/>
      <c r="J41" s="107"/>
      <c r="K41" s="107"/>
      <c r="L41" s="107"/>
      <c r="M41" s="107"/>
      <c r="N41" s="146"/>
      <c r="O41" s="147" t="s">
        <v>212</v>
      </c>
      <c r="P41" s="147" t="s">
        <v>213</v>
      </c>
      <c r="Q41" s="147" t="s">
        <v>214</v>
      </c>
      <c r="R41" s="147" t="s">
        <v>215</v>
      </c>
      <c r="S41" s="147" t="s">
        <v>216</v>
      </c>
      <c r="T41" s="147" t="s">
        <v>217</v>
      </c>
      <c r="U41" s="147" t="s">
        <v>218</v>
      </c>
      <c r="V41" s="157" t="s">
        <v>219</v>
      </c>
    </row>
    <row r="42" ht="14.25" spans="4:33">
      <c r="D42" s="121"/>
      <c r="E42" s="109"/>
      <c r="F42" s="122"/>
      <c r="G42" s="115"/>
      <c r="H42" s="116"/>
      <c r="I42" s="140"/>
      <c r="J42" s="116"/>
      <c r="K42" s="116"/>
      <c r="L42" s="116"/>
      <c r="M42" s="116"/>
      <c r="N42" s="149"/>
      <c r="O42" s="162" t="str">
        <f t="shared" ref="O42:V42" si="6">IF(O40=0,"GPIO输出L","GPIO输出H")</f>
        <v>GPIO输出L</v>
      </c>
      <c r="P42" s="162" t="str">
        <f t="shared" si="6"/>
        <v>GPIO输出L</v>
      </c>
      <c r="Q42" s="162" t="str">
        <f t="shared" si="6"/>
        <v>GPIO输出L</v>
      </c>
      <c r="R42" s="162" t="str">
        <f t="shared" si="6"/>
        <v>GPIO输出L</v>
      </c>
      <c r="S42" s="162" t="str">
        <f t="shared" si="6"/>
        <v>GPIO输出L</v>
      </c>
      <c r="T42" s="162" t="str">
        <f t="shared" si="6"/>
        <v>GPIO输出L</v>
      </c>
      <c r="U42" s="162" t="str">
        <f t="shared" si="6"/>
        <v>GPIO输出L</v>
      </c>
      <c r="V42" s="162" t="str">
        <f t="shared" si="6"/>
        <v>GPIO输出L</v>
      </c>
      <c r="X42" s="191"/>
      <c r="AG42" s="92" t="s">
        <v>220</v>
      </c>
    </row>
    <row r="43" ht="14.25" spans="1:38">
      <c r="A43" s="19">
        <v>24</v>
      </c>
      <c r="B43" s="24" t="str">
        <f t="shared" si="2"/>
        <v>100100</v>
      </c>
      <c r="D43" s="117" t="str">
        <f t="shared" si="0"/>
        <v>4</v>
      </c>
      <c r="E43" s="99" t="str">
        <f t="shared" si="1"/>
        <v>FF</v>
      </c>
      <c r="F43" s="123" t="s">
        <v>221</v>
      </c>
      <c r="G43" s="101">
        <v>0</v>
      </c>
      <c r="H43" s="102">
        <v>0</v>
      </c>
      <c r="I43" s="134">
        <v>0</v>
      </c>
      <c r="J43" s="102">
        <v>0</v>
      </c>
      <c r="K43" s="102">
        <v>0</v>
      </c>
      <c r="L43" s="102">
        <v>1</v>
      </c>
      <c r="M43" s="102">
        <v>0</v>
      </c>
      <c r="N43" s="143">
        <v>0</v>
      </c>
      <c r="O43" s="144">
        <v>1</v>
      </c>
      <c r="P43" s="144">
        <v>1</v>
      </c>
      <c r="Q43" s="144">
        <v>1</v>
      </c>
      <c r="R43" s="144">
        <v>1</v>
      </c>
      <c r="S43" s="144">
        <v>1</v>
      </c>
      <c r="T43" s="144">
        <v>1</v>
      </c>
      <c r="U43" s="144">
        <v>1</v>
      </c>
      <c r="V43" s="155">
        <v>1</v>
      </c>
      <c r="X43" s="190"/>
      <c r="Y43" s="190"/>
      <c r="Z43" s="190"/>
      <c r="AA43" s="190"/>
      <c r="AB43" s="190"/>
      <c r="AC43" s="190"/>
      <c r="AD43"/>
      <c r="AG43" s="173" t="s">
        <v>145</v>
      </c>
      <c r="AH43" s="173" t="s">
        <v>222</v>
      </c>
      <c r="AI43" s="173" t="s">
        <v>82</v>
      </c>
      <c r="AJ43" s="173" t="s">
        <v>83</v>
      </c>
      <c r="AK43" s="173"/>
      <c r="AL43" s="173" t="s">
        <v>185</v>
      </c>
    </row>
    <row r="44" spans="4:38">
      <c r="D44" s="119"/>
      <c r="E44" s="104"/>
      <c r="F44" s="120"/>
      <c r="G44" s="106"/>
      <c r="H44" s="107"/>
      <c r="I44" s="137"/>
      <c r="J44" s="107"/>
      <c r="K44" s="107"/>
      <c r="L44" s="107"/>
      <c r="M44" s="107"/>
      <c r="N44" s="146"/>
      <c r="O44" s="147" t="s">
        <v>223</v>
      </c>
      <c r="P44" s="147" t="s">
        <v>224</v>
      </c>
      <c r="Q44" s="147" t="s">
        <v>225</v>
      </c>
      <c r="R44" s="147" t="s">
        <v>226</v>
      </c>
      <c r="S44" s="147" t="s">
        <v>227</v>
      </c>
      <c r="T44" s="147" t="s">
        <v>228</v>
      </c>
      <c r="U44" s="147" t="s">
        <v>229</v>
      </c>
      <c r="V44" s="157" t="s">
        <v>230</v>
      </c>
      <c r="X44" s="190"/>
      <c r="Y44" s="190"/>
      <c r="Z44" s="190"/>
      <c r="AA44" s="190"/>
      <c r="AB44" s="190"/>
      <c r="AC44" s="190"/>
      <c r="AD44"/>
      <c r="AG44" s="173">
        <v>1</v>
      </c>
      <c r="AH44" s="173">
        <v>0</v>
      </c>
      <c r="AI44" s="173">
        <v>0</v>
      </c>
      <c r="AJ44" s="173">
        <v>0</v>
      </c>
      <c r="AK44" s="173" t="s">
        <v>231</v>
      </c>
      <c r="AL44" s="173" t="s">
        <v>194</v>
      </c>
    </row>
    <row r="45" ht="14.25" spans="4:39">
      <c r="D45" s="121"/>
      <c r="E45" s="109"/>
      <c r="F45" s="122"/>
      <c r="G45" s="115"/>
      <c r="H45" s="116"/>
      <c r="I45" s="140"/>
      <c r="J45" s="116"/>
      <c r="K45" s="116"/>
      <c r="L45" s="116"/>
      <c r="M45" s="116"/>
      <c r="N45" s="149"/>
      <c r="O45" s="163" t="str">
        <f ca="1">VLOOKUP((O43&amp;","&amp;P43),Y4:Y5:Z4:Z5,2,0)</f>
        <v>x 1/2 X’tal </v>
      </c>
      <c r="P45" s="162"/>
      <c r="Q45" s="162" t="str">
        <f>IF(Q43=0,"RX检测使能禁用","RX检测使能启用")</f>
        <v>RX检测使能启用</v>
      </c>
      <c r="R45" s="162" t="str">
        <f>IF(R43=0,"RX检测禁用","RX检测启用")</f>
        <v>RX检测启用</v>
      </c>
      <c r="S45" s="162" t="str">
        <f>IF(S43=0,"STC使能禁用","STC使能启用")</f>
        <v>STC使能启用</v>
      </c>
      <c r="T45" s="162" t="str">
        <f>IF(T43=0,"STC位禁用","STC位启用")</f>
        <v>STC位启用</v>
      </c>
      <c r="U45" s="162" t="str">
        <f>IF(U43=0,"DAT使能禁用","DAT使能启用")</f>
        <v>DAT使能启用</v>
      </c>
      <c r="V45" s="162" t="str">
        <f>IF(V43=0,"DAT禁用","掩码启用")</f>
        <v>掩码启用</v>
      </c>
      <c r="X45" s="190"/>
      <c r="Y45" s="190"/>
      <c r="Z45" s="190"/>
      <c r="AA45" s="190"/>
      <c r="AB45" s="190"/>
      <c r="AC45" s="190"/>
      <c r="AD45"/>
      <c r="AG45" s="173">
        <v>1</v>
      </c>
      <c r="AH45" s="173">
        <v>0</v>
      </c>
      <c r="AI45" s="173">
        <v>0</v>
      </c>
      <c r="AJ45" s="173">
        <v>1</v>
      </c>
      <c r="AK45" s="173" t="s">
        <v>232</v>
      </c>
      <c r="AL45" s="173" t="s">
        <v>64</v>
      </c>
      <c r="AM45" s="193" t="s">
        <v>33</v>
      </c>
    </row>
    <row r="46" ht="15" customHeight="1" spans="1:38">
      <c r="A46" s="19">
        <v>25</v>
      </c>
      <c r="B46" s="24" t="str">
        <f t="shared" si="2"/>
        <v>100101</v>
      </c>
      <c r="D46" s="117" t="str">
        <f t="shared" si="0"/>
        <v>5</v>
      </c>
      <c r="E46" s="99" t="str">
        <f t="shared" si="1"/>
        <v>FF</v>
      </c>
      <c r="F46" s="123" t="s">
        <v>233</v>
      </c>
      <c r="G46" s="101">
        <v>0</v>
      </c>
      <c r="H46" s="102">
        <v>0</v>
      </c>
      <c r="I46" s="134">
        <v>0</v>
      </c>
      <c r="J46" s="102">
        <v>0</v>
      </c>
      <c r="K46" s="102">
        <v>0</v>
      </c>
      <c r="L46" s="102">
        <v>1</v>
      </c>
      <c r="M46" s="102">
        <v>0</v>
      </c>
      <c r="N46" s="143">
        <v>1</v>
      </c>
      <c r="O46" s="144">
        <v>1</v>
      </c>
      <c r="P46" s="144">
        <v>1</v>
      </c>
      <c r="Q46" s="144">
        <v>1</v>
      </c>
      <c r="R46" s="144">
        <v>1</v>
      </c>
      <c r="S46" s="144">
        <v>1</v>
      </c>
      <c r="T46" s="144">
        <v>1</v>
      </c>
      <c r="U46" s="144">
        <v>1</v>
      </c>
      <c r="V46" s="155">
        <v>1</v>
      </c>
      <c r="X46" s="190"/>
      <c r="Y46" s="190"/>
      <c r="Z46" s="190"/>
      <c r="AA46" s="190"/>
      <c r="AB46" s="190"/>
      <c r="AC46" s="190"/>
      <c r="AD46"/>
      <c r="AG46" s="173">
        <v>1</v>
      </c>
      <c r="AH46" s="173">
        <v>0</v>
      </c>
      <c r="AI46" s="173">
        <v>1</v>
      </c>
      <c r="AJ46" s="173">
        <v>0</v>
      </c>
      <c r="AK46" s="173" t="s">
        <v>234</v>
      </c>
      <c r="AL46" s="173" t="s">
        <v>195</v>
      </c>
    </row>
    <row r="47" ht="15" customHeight="1" spans="4:38">
      <c r="D47" s="119"/>
      <c r="E47" s="104"/>
      <c r="F47" s="120"/>
      <c r="G47" s="106"/>
      <c r="H47" s="107"/>
      <c r="I47" s="137"/>
      <c r="J47" s="107"/>
      <c r="K47" s="107"/>
      <c r="L47" s="107"/>
      <c r="M47" s="107"/>
      <c r="N47" s="146"/>
      <c r="O47" s="147" t="s">
        <v>235</v>
      </c>
      <c r="P47" s="147" t="s">
        <v>236</v>
      </c>
      <c r="Q47" s="147" t="s">
        <v>237</v>
      </c>
      <c r="R47" s="147" t="s">
        <v>238</v>
      </c>
      <c r="S47" s="147" t="s">
        <v>239</v>
      </c>
      <c r="T47" s="147" t="s">
        <v>240</v>
      </c>
      <c r="U47" s="147" t="s">
        <v>241</v>
      </c>
      <c r="V47" s="157" t="s">
        <v>242</v>
      </c>
      <c r="X47" s="190"/>
      <c r="Y47" s="190"/>
      <c r="Z47" s="190"/>
      <c r="AA47" s="190"/>
      <c r="AB47" s="190"/>
      <c r="AC47" s="190"/>
      <c r="AD47"/>
      <c r="AG47" s="173">
        <v>1</v>
      </c>
      <c r="AH47" s="173">
        <v>0</v>
      </c>
      <c r="AI47" s="173">
        <v>1</v>
      </c>
      <c r="AJ47" s="173">
        <v>1</v>
      </c>
      <c r="AK47" s="173" t="s">
        <v>243</v>
      </c>
      <c r="AL47" s="173" t="s">
        <v>197</v>
      </c>
    </row>
    <row r="48" ht="15" customHeight="1" spans="4:38">
      <c r="D48" s="124"/>
      <c r="E48" s="45"/>
      <c r="F48" s="125"/>
      <c r="G48" s="126"/>
      <c r="H48" s="50"/>
      <c r="I48" s="48"/>
      <c r="J48" s="50"/>
      <c r="K48" s="50"/>
      <c r="L48" s="50"/>
      <c r="M48" s="50"/>
      <c r="N48" s="164"/>
      <c r="O48" s="165" t="str">
        <f t="shared" ref="O48:V48" si="7">IF(O46=0,"无侦测","侦测")</f>
        <v>侦测</v>
      </c>
      <c r="P48" s="165" t="str">
        <f t="shared" si="7"/>
        <v>侦测</v>
      </c>
      <c r="Q48" s="165" t="str">
        <f t="shared" si="7"/>
        <v>侦测</v>
      </c>
      <c r="R48" s="165" t="str">
        <f t="shared" si="7"/>
        <v>侦测</v>
      </c>
      <c r="S48" s="165" t="str">
        <f t="shared" si="7"/>
        <v>侦测</v>
      </c>
      <c r="T48" s="165" t="str">
        <f t="shared" si="7"/>
        <v>侦测</v>
      </c>
      <c r="U48" s="165" t="str">
        <f t="shared" si="7"/>
        <v>侦测</v>
      </c>
      <c r="V48" s="165" t="str">
        <f t="shared" si="7"/>
        <v>侦测</v>
      </c>
      <c r="X48" s="190"/>
      <c r="Y48" s="190"/>
      <c r="Z48" s="190"/>
      <c r="AA48" s="190"/>
      <c r="AB48" s="190"/>
      <c r="AC48" s="190"/>
      <c r="AD48"/>
      <c r="AG48" s="173">
        <v>1</v>
      </c>
      <c r="AH48" s="173">
        <v>1</v>
      </c>
      <c r="AI48" s="173">
        <v>0</v>
      </c>
      <c r="AJ48" s="173">
        <v>0</v>
      </c>
      <c r="AK48" s="173" t="s">
        <v>244</v>
      </c>
      <c r="AL48" s="173" t="s">
        <v>211</v>
      </c>
    </row>
    <row r="49" spans="4:38">
      <c r="D49" s="124"/>
      <c r="E49" s="45"/>
      <c r="F49" s="125"/>
      <c r="G49" s="126"/>
      <c r="H49" s="50"/>
      <c r="I49" s="48"/>
      <c r="J49" s="50"/>
      <c r="K49" s="50"/>
      <c r="L49" s="50"/>
      <c r="M49" s="50"/>
      <c r="N49" s="164"/>
      <c r="O49" s="147"/>
      <c r="P49" s="147"/>
      <c r="Q49" s="147"/>
      <c r="R49" s="147"/>
      <c r="S49" s="147"/>
      <c r="T49" s="147"/>
      <c r="U49" s="147"/>
      <c r="V49" s="157"/>
      <c r="AG49" s="173">
        <v>1</v>
      </c>
      <c r="AH49" s="173">
        <v>1</v>
      </c>
      <c r="AI49" s="173">
        <v>0</v>
      </c>
      <c r="AJ49" s="173">
        <v>1</v>
      </c>
      <c r="AK49" s="173" t="s">
        <v>245</v>
      </c>
      <c r="AL49" s="173" t="s">
        <v>211</v>
      </c>
    </row>
    <row r="50" ht="14.25" spans="4:38">
      <c r="D50" s="124"/>
      <c r="E50" s="45"/>
      <c r="F50" s="125"/>
      <c r="G50" s="127"/>
      <c r="H50" s="128"/>
      <c r="I50" s="166"/>
      <c r="J50" s="128"/>
      <c r="K50" s="128"/>
      <c r="L50" s="128"/>
      <c r="M50" s="128"/>
      <c r="N50" s="167"/>
      <c r="O50" s="168"/>
      <c r="P50" s="168"/>
      <c r="Q50" s="168"/>
      <c r="R50" s="168"/>
      <c r="S50" s="168"/>
      <c r="T50" s="168"/>
      <c r="U50" s="168"/>
      <c r="V50" s="165"/>
      <c r="X50" s="191" t="s">
        <v>246</v>
      </c>
      <c r="AG50" s="173">
        <v>1</v>
      </c>
      <c r="AH50" s="173">
        <v>1</v>
      </c>
      <c r="AI50" s="173">
        <v>1</v>
      </c>
      <c r="AJ50" s="173">
        <v>0</v>
      </c>
      <c r="AK50" s="173" t="s">
        <v>247</v>
      </c>
      <c r="AL50" s="173" t="s">
        <v>206</v>
      </c>
    </row>
    <row r="51" spans="24:38">
      <c r="X51" s="173" t="s">
        <v>128</v>
      </c>
      <c r="Y51" s="173" t="s">
        <v>129</v>
      </c>
      <c r="Z51" s="173" t="s">
        <v>248</v>
      </c>
      <c r="AA51" s="173"/>
      <c r="AB51" s="173" t="s">
        <v>249</v>
      </c>
      <c r="AG51" s="173">
        <v>1</v>
      </c>
      <c r="AH51" s="173">
        <v>1</v>
      </c>
      <c r="AI51" s="173">
        <v>1</v>
      </c>
      <c r="AJ51" s="173">
        <v>1</v>
      </c>
      <c r="AK51" s="173" t="s">
        <v>250</v>
      </c>
      <c r="AL51" s="173" t="s">
        <v>211</v>
      </c>
    </row>
    <row r="52" ht="14.25" spans="24:38">
      <c r="X52" s="173">
        <v>0</v>
      </c>
      <c r="Y52" s="173">
        <v>0</v>
      </c>
      <c r="Z52" s="173">
        <v>0</v>
      </c>
      <c r="AA52" s="173" t="s">
        <v>251</v>
      </c>
      <c r="AB52" s="173" t="s">
        <v>252</v>
      </c>
      <c r="AC52" s="92" t="s">
        <v>253</v>
      </c>
      <c r="AG52" s="173">
        <v>0</v>
      </c>
      <c r="AH52" s="173" t="s">
        <v>210</v>
      </c>
      <c r="AI52" s="173" t="s">
        <v>210</v>
      </c>
      <c r="AJ52" s="173" t="s">
        <v>210</v>
      </c>
      <c r="AK52" s="173" t="s">
        <v>254</v>
      </c>
      <c r="AL52" s="173" t="s">
        <v>211</v>
      </c>
    </row>
    <row r="53" spans="4:28">
      <c r="D53" s="55" t="s">
        <v>255</v>
      </c>
      <c r="E53" s="56"/>
      <c r="K53" s="169"/>
      <c r="X53" s="173">
        <v>0</v>
      </c>
      <c r="Y53" s="173">
        <v>0</v>
      </c>
      <c r="Z53" s="173">
        <v>1</v>
      </c>
      <c r="AA53" s="173" t="s">
        <v>256</v>
      </c>
      <c r="AB53" s="173" t="s">
        <v>257</v>
      </c>
    </row>
    <row r="54" ht="14.25" spans="4:28">
      <c r="D54" s="57" t="s">
        <v>258</v>
      </c>
      <c r="E54" s="58" t="s">
        <v>259</v>
      </c>
      <c r="X54" s="173">
        <v>0</v>
      </c>
      <c r="Y54" s="173">
        <v>1</v>
      </c>
      <c r="Z54" s="173">
        <v>0</v>
      </c>
      <c r="AA54" s="173" t="s">
        <v>260</v>
      </c>
      <c r="AB54" s="173" t="s">
        <v>261</v>
      </c>
    </row>
    <row r="55" ht="14.25" spans="4:28">
      <c r="D55" s="59" t="s">
        <v>57</v>
      </c>
      <c r="E55" s="60" t="s">
        <v>58</v>
      </c>
      <c r="X55" s="173">
        <v>0</v>
      </c>
      <c r="Y55" s="173">
        <v>1</v>
      </c>
      <c r="Z55" s="173">
        <v>1</v>
      </c>
      <c r="AA55" s="173" t="s">
        <v>262</v>
      </c>
      <c r="AB55" s="173" t="s">
        <v>263</v>
      </c>
    </row>
    <row r="56" spans="4:28">
      <c r="D56" s="129" t="s">
        <v>264</v>
      </c>
      <c r="E56" s="62" t="str">
        <f>E10</f>
        <v>67</v>
      </c>
      <c r="X56" s="173">
        <v>1</v>
      </c>
      <c r="Y56" s="173">
        <v>0</v>
      </c>
      <c r="Z56" s="173">
        <v>0</v>
      </c>
      <c r="AA56" s="173" t="s">
        <v>265</v>
      </c>
      <c r="AB56" s="173" t="s">
        <v>266</v>
      </c>
    </row>
    <row r="57" spans="4:28">
      <c r="D57" s="129" t="s">
        <v>267</v>
      </c>
      <c r="E57" s="62" t="str">
        <f>E13</f>
        <v>5E</v>
      </c>
      <c r="X57" s="173">
        <v>1</v>
      </c>
      <c r="Y57" s="173">
        <v>0</v>
      </c>
      <c r="Z57" s="173">
        <v>1</v>
      </c>
      <c r="AA57" s="173" t="s">
        <v>268</v>
      </c>
      <c r="AB57" s="173" t="s">
        <v>269</v>
      </c>
    </row>
    <row r="58" ht="12.75" customHeight="1" spans="4:28">
      <c r="D58" s="129" t="s">
        <v>270</v>
      </c>
      <c r="E58" s="62" t="str">
        <f>E16</f>
        <v>8</v>
      </c>
      <c r="X58" s="173">
        <v>1</v>
      </c>
      <c r="Y58" s="173">
        <v>1</v>
      </c>
      <c r="Z58" s="173">
        <v>0</v>
      </c>
      <c r="AA58" s="173" t="s">
        <v>271</v>
      </c>
      <c r="AB58" s="173" t="s">
        <v>272</v>
      </c>
    </row>
    <row r="59" spans="4:28">
      <c r="D59" s="129" t="s">
        <v>273</v>
      </c>
      <c r="E59" s="62" t="str">
        <f>E19</f>
        <v>40</v>
      </c>
      <c r="O59" s="170"/>
      <c r="P59" s="170"/>
      <c r="Q59" s="170"/>
      <c r="R59" s="170"/>
      <c r="S59" s="170"/>
      <c r="T59" s="170"/>
      <c r="U59" s="170"/>
      <c r="V59" s="170"/>
      <c r="X59" s="173">
        <v>1</v>
      </c>
      <c r="Y59" s="173">
        <v>1</v>
      </c>
      <c r="Z59" s="173">
        <v>1</v>
      </c>
      <c r="AA59" s="173" t="s">
        <v>274</v>
      </c>
      <c r="AB59" s="173" t="s">
        <v>275</v>
      </c>
    </row>
    <row r="60" spans="4:5">
      <c r="D60" s="129" t="s">
        <v>276</v>
      </c>
      <c r="E60" s="62" t="str">
        <f>E22</f>
        <v>EE</v>
      </c>
    </row>
    <row r="61" spans="4:24">
      <c r="D61" s="129" t="s">
        <v>277</v>
      </c>
      <c r="E61" s="62" t="str">
        <f>E25</f>
        <v>B5</v>
      </c>
      <c r="X61" s="191" t="s">
        <v>278</v>
      </c>
    </row>
    <row r="62" spans="4:29">
      <c r="D62" s="129" t="s">
        <v>279</v>
      </c>
      <c r="E62" s="62" t="str">
        <f>E28</f>
        <v>0</v>
      </c>
      <c r="X62" s="173" t="s">
        <v>109</v>
      </c>
      <c r="Y62" s="173" t="s">
        <v>110</v>
      </c>
      <c r="Z62" s="173" t="s">
        <v>280</v>
      </c>
      <c r="AA62" s="193"/>
      <c r="AB62" s="193" t="s">
        <v>281</v>
      </c>
      <c r="AC62"/>
    </row>
    <row r="63" spans="4:29">
      <c r="D63" s="129" t="s">
        <v>282</v>
      </c>
      <c r="E63" s="62" t="str">
        <f>E31</f>
        <v>10</v>
      </c>
      <c r="X63" s="173">
        <v>0</v>
      </c>
      <c r="Y63" s="173">
        <v>0</v>
      </c>
      <c r="Z63" s="173">
        <v>0</v>
      </c>
      <c r="AA63" s="173" t="s">
        <v>251</v>
      </c>
      <c r="AB63" s="193" t="s">
        <v>283</v>
      </c>
      <c r="AC63" s="193" t="s">
        <v>33</v>
      </c>
    </row>
    <row r="64" spans="4:29">
      <c r="D64" s="124">
        <v>60</v>
      </c>
      <c r="E64" s="62" t="str">
        <f>E34</f>
        <v>67</v>
      </c>
      <c r="X64" s="173">
        <v>0</v>
      </c>
      <c r="Y64" s="173">
        <v>0</v>
      </c>
      <c r="Z64" s="173">
        <v>1</v>
      </c>
      <c r="AA64" s="173" t="s">
        <v>256</v>
      </c>
      <c r="AB64" s="193" t="s">
        <v>257</v>
      </c>
      <c r="AC64"/>
    </row>
    <row r="65" spans="4:29">
      <c r="D65" s="124">
        <v>61</v>
      </c>
      <c r="E65" s="62" t="str">
        <f>E37</f>
        <v>0</v>
      </c>
      <c r="X65" s="173">
        <v>0</v>
      </c>
      <c r="Y65" s="173">
        <v>1</v>
      </c>
      <c r="Z65" s="173">
        <v>0</v>
      </c>
      <c r="AA65" s="173" t="s">
        <v>260</v>
      </c>
      <c r="AB65" s="193" t="s">
        <v>261</v>
      </c>
      <c r="AC65"/>
    </row>
    <row r="66" spans="4:29">
      <c r="D66" s="124">
        <v>62</v>
      </c>
      <c r="E66" s="62" t="str">
        <f>E40</f>
        <v>0</v>
      </c>
      <c r="X66" s="173">
        <v>0</v>
      </c>
      <c r="Y66" s="173">
        <v>1</v>
      </c>
      <c r="Z66" s="173">
        <v>1</v>
      </c>
      <c r="AA66" s="173" t="s">
        <v>262</v>
      </c>
      <c r="AB66" s="193" t="s">
        <v>263</v>
      </c>
      <c r="AC66"/>
    </row>
    <row r="67" spans="4:29">
      <c r="D67" s="124">
        <v>63</v>
      </c>
      <c r="E67" s="62" t="e">
        <f>#REF!</f>
        <v>#REF!</v>
      </c>
      <c r="X67" s="173">
        <v>1</v>
      </c>
      <c r="Y67" s="173">
        <v>0</v>
      </c>
      <c r="Z67" s="173">
        <v>0</v>
      </c>
      <c r="AA67" s="173" t="s">
        <v>265</v>
      </c>
      <c r="AB67" s="193" t="s">
        <v>266</v>
      </c>
      <c r="AC67"/>
    </row>
    <row r="68" spans="4:29">
      <c r="D68" s="124">
        <v>64</v>
      </c>
      <c r="E68" s="62" t="str">
        <f>E43</f>
        <v>FF</v>
      </c>
      <c r="X68" s="173">
        <v>1</v>
      </c>
      <c r="Y68" s="173">
        <v>0</v>
      </c>
      <c r="Z68" s="173">
        <v>1</v>
      </c>
      <c r="AA68" s="173" t="s">
        <v>268</v>
      </c>
      <c r="AB68" s="193" t="s">
        <v>269</v>
      </c>
      <c r="AC68"/>
    </row>
    <row r="69" spans="4:29">
      <c r="D69" s="124">
        <v>65</v>
      </c>
      <c r="E69" s="62" t="str">
        <f>E46</f>
        <v>FF</v>
      </c>
      <c r="X69" s="173">
        <v>1</v>
      </c>
      <c r="Y69" s="173">
        <v>1</v>
      </c>
      <c r="Z69" s="173">
        <v>0</v>
      </c>
      <c r="AA69" s="173" t="s">
        <v>271</v>
      </c>
      <c r="AB69" s="193" t="s">
        <v>272</v>
      </c>
      <c r="AC69"/>
    </row>
    <row r="70" spans="4:29">
      <c r="D70" s="124">
        <v>66</v>
      </c>
      <c r="E70" s="62" t="e">
        <f>#REF!</f>
        <v>#REF!</v>
      </c>
      <c r="X70" s="173">
        <v>1</v>
      </c>
      <c r="Y70" s="173">
        <v>1</v>
      </c>
      <c r="Z70" s="173">
        <v>1</v>
      </c>
      <c r="AA70" s="173" t="s">
        <v>274</v>
      </c>
      <c r="AB70" s="193" t="s">
        <v>275</v>
      </c>
      <c r="AC70"/>
    </row>
    <row r="71" spans="4:5">
      <c r="D71" s="124"/>
      <c r="E71" s="62"/>
    </row>
    <row r="72" spans="4:24">
      <c r="D72" s="124"/>
      <c r="E72" s="62"/>
      <c r="X72" s="191" t="s">
        <v>284</v>
      </c>
    </row>
    <row r="73" spans="24:30">
      <c r="X73" s="173" t="s">
        <v>127</v>
      </c>
      <c r="Y73" s="173" t="s">
        <v>105</v>
      </c>
      <c r="Z73" s="173" t="s">
        <v>106</v>
      </c>
      <c r="AA73" s="173" t="s">
        <v>107</v>
      </c>
      <c r="AB73" s="202"/>
      <c r="AC73" s="193" t="s">
        <v>281</v>
      </c>
      <c r="AD73"/>
    </row>
    <row r="74" spans="24:30">
      <c r="X74" s="173">
        <v>0</v>
      </c>
      <c r="Y74" s="173">
        <v>0</v>
      </c>
      <c r="Z74" s="173">
        <v>0</v>
      </c>
      <c r="AA74" s="173">
        <v>0</v>
      </c>
      <c r="AB74" s="202"/>
      <c r="AC74" s="193" t="s">
        <v>252</v>
      </c>
      <c r="AD74"/>
    </row>
    <row r="75" spans="24:30">
      <c r="X75" s="173">
        <v>0</v>
      </c>
      <c r="Y75" s="173">
        <v>0</v>
      </c>
      <c r="Z75" s="173">
        <v>0</v>
      </c>
      <c r="AA75" s="173">
        <v>1</v>
      </c>
      <c r="AB75" s="202"/>
      <c r="AC75" s="193" t="s">
        <v>257</v>
      </c>
      <c r="AD75"/>
    </row>
    <row r="76" spans="24:30">
      <c r="X76" s="173">
        <v>0</v>
      </c>
      <c r="Y76" s="173">
        <v>0</v>
      </c>
      <c r="Z76" s="173">
        <v>1</v>
      </c>
      <c r="AA76" s="173">
        <v>0</v>
      </c>
      <c r="AB76" s="202"/>
      <c r="AC76" s="193" t="s">
        <v>261</v>
      </c>
      <c r="AD76"/>
    </row>
    <row r="77" spans="24:30">
      <c r="X77" s="173">
        <v>0</v>
      </c>
      <c r="Y77" s="173">
        <v>0</v>
      </c>
      <c r="Z77" s="173">
        <v>1</v>
      </c>
      <c r="AA77" s="173">
        <v>1</v>
      </c>
      <c r="AB77" s="202"/>
      <c r="AC77" s="193" t="s">
        <v>263</v>
      </c>
      <c r="AD77"/>
    </row>
    <row r="78" spans="24:30">
      <c r="X78" s="173">
        <v>0</v>
      </c>
      <c r="Y78" s="173">
        <v>1</v>
      </c>
      <c r="Z78" s="173">
        <v>0</v>
      </c>
      <c r="AA78" s="173">
        <v>0</v>
      </c>
      <c r="AB78" s="202"/>
      <c r="AC78" s="193" t="s">
        <v>266</v>
      </c>
      <c r="AD78"/>
    </row>
    <row r="79" spans="24:30">
      <c r="X79" s="173">
        <v>0</v>
      </c>
      <c r="Y79" s="173">
        <v>1</v>
      </c>
      <c r="Z79" s="173">
        <v>0</v>
      </c>
      <c r="AA79" s="173">
        <v>1</v>
      </c>
      <c r="AB79" s="202"/>
      <c r="AC79" s="193" t="s">
        <v>269</v>
      </c>
      <c r="AD79"/>
    </row>
    <row r="80" spans="24:30">
      <c r="X80" s="173">
        <v>0</v>
      </c>
      <c r="Y80" s="173">
        <v>1</v>
      </c>
      <c r="Z80" s="173">
        <v>1</v>
      </c>
      <c r="AA80" s="173">
        <v>0</v>
      </c>
      <c r="AB80" s="202"/>
      <c r="AC80" s="193" t="s">
        <v>272</v>
      </c>
      <c r="AD80"/>
    </row>
    <row r="81" spans="24:30">
      <c r="X81" s="173">
        <v>0</v>
      </c>
      <c r="Y81" s="173">
        <v>1</v>
      </c>
      <c r="Z81" s="173">
        <v>1</v>
      </c>
      <c r="AA81" s="173">
        <v>1</v>
      </c>
      <c r="AB81" s="202"/>
      <c r="AC81" s="193" t="s">
        <v>275</v>
      </c>
      <c r="AD81"/>
    </row>
    <row r="82" spans="24:30">
      <c r="X82" s="173">
        <v>1</v>
      </c>
      <c r="Y82" s="173" t="s">
        <v>210</v>
      </c>
      <c r="Z82" s="173" t="s">
        <v>210</v>
      </c>
      <c r="AA82" s="173" t="s">
        <v>210</v>
      </c>
      <c r="AB82" s="202"/>
      <c r="AC82" s="193" t="s">
        <v>285</v>
      </c>
      <c r="AD82" s="193" t="s">
        <v>33</v>
      </c>
    </row>
    <row r="84" spans="24:24">
      <c r="X84" s="191" t="s">
        <v>286</v>
      </c>
    </row>
    <row r="85" spans="24:30">
      <c r="X85" s="198" t="s">
        <v>287</v>
      </c>
      <c r="Y85" s="198"/>
      <c r="Z85" s="198"/>
      <c r="AA85" s="209"/>
      <c r="AB85" s="209" t="s">
        <v>288</v>
      </c>
      <c r="AC85" s="210"/>
      <c r="AD85" s="211"/>
    </row>
    <row r="86" spans="24:30">
      <c r="X86" s="193" t="s">
        <v>168</v>
      </c>
      <c r="Y86" s="193" t="s">
        <v>289</v>
      </c>
      <c r="Z86" s="193" t="s">
        <v>290</v>
      </c>
      <c r="AA86" s="193"/>
      <c r="AB86" s="193" t="s">
        <v>291</v>
      </c>
      <c r="AC86" s="193" t="s">
        <v>179</v>
      </c>
      <c r="AD86" s="193" t="s">
        <v>292</v>
      </c>
    </row>
    <row r="87" spans="24:30">
      <c r="X87" s="193">
        <v>1</v>
      </c>
      <c r="Y87" s="193" t="s">
        <v>210</v>
      </c>
      <c r="Z87" s="193" t="s">
        <v>210</v>
      </c>
      <c r="AA87" s="193"/>
      <c r="AB87" s="193" t="s">
        <v>98</v>
      </c>
      <c r="AC87" s="193" t="s">
        <v>98</v>
      </c>
      <c r="AD87" s="193" t="s">
        <v>293</v>
      </c>
    </row>
    <row r="88" ht="25.5" spans="24:30">
      <c r="X88" s="193">
        <v>0</v>
      </c>
      <c r="Y88" s="193">
        <v>1</v>
      </c>
      <c r="Z88" s="193" t="s">
        <v>210</v>
      </c>
      <c r="AA88" s="193"/>
      <c r="AB88" s="193" t="s">
        <v>294</v>
      </c>
      <c r="AC88" s="193" t="s">
        <v>295</v>
      </c>
      <c r="AD88" s="193" t="s">
        <v>293</v>
      </c>
    </row>
    <row r="89" spans="24:30">
      <c r="X89" s="193" t="s">
        <v>210</v>
      </c>
      <c r="Y89" s="193" t="s">
        <v>210</v>
      </c>
      <c r="Z89" s="193" t="s">
        <v>210</v>
      </c>
      <c r="AA89" s="193"/>
      <c r="AB89" s="193" t="s">
        <v>295</v>
      </c>
      <c r="AC89" s="193" t="s">
        <v>295</v>
      </c>
      <c r="AD89" s="193" t="s">
        <v>293</v>
      </c>
    </row>
    <row r="93" spans="24:32">
      <c r="X93" s="191" t="s">
        <v>296</v>
      </c>
      <c r="Y93"/>
      <c r="Z93"/>
      <c r="AA93"/>
      <c r="AB93"/>
      <c r="AC93"/>
      <c r="AD93"/>
      <c r="AE93"/>
      <c r="AF93"/>
    </row>
    <row r="94" spans="25:34">
      <c r="Y94" s="212" t="s">
        <v>23</v>
      </c>
      <c r="Z94" s="173" t="s">
        <v>78</v>
      </c>
      <c r="AA94" s="173" t="s">
        <v>79</v>
      </c>
      <c r="AB94" s="173" t="s">
        <v>80</v>
      </c>
      <c r="AC94" s="173" t="s">
        <v>285</v>
      </c>
      <c r="AD94" s="173" t="s">
        <v>291</v>
      </c>
      <c r="AE94" s="173" t="s">
        <v>297</v>
      </c>
      <c r="AF94" s="173"/>
      <c r="AG94" s="173" t="s">
        <v>298</v>
      </c>
      <c r="AH94" s="173"/>
    </row>
    <row r="95" spans="23:34">
      <c r="W95" s="173"/>
      <c r="X95" s="173"/>
      <c r="Y95" s="213"/>
      <c r="Z95" s="198"/>
      <c r="AA95" s="198"/>
      <c r="AB95" s="198"/>
      <c r="AC95" s="198"/>
      <c r="AD95" s="198"/>
      <c r="AE95" s="198"/>
      <c r="AF95" s="173" t="s">
        <v>299</v>
      </c>
      <c r="AG95" s="198"/>
      <c r="AH95" s="173" t="s">
        <v>300</v>
      </c>
    </row>
    <row r="96" ht="25.5" spans="23:35">
      <c r="W96" s="173" t="s">
        <v>251</v>
      </c>
      <c r="X96" s="193" t="s">
        <v>301</v>
      </c>
      <c r="Y96" s="212">
        <v>0</v>
      </c>
      <c r="Z96" s="173">
        <v>0</v>
      </c>
      <c r="AA96" s="173">
        <v>0</v>
      </c>
      <c r="AB96" s="173">
        <v>0</v>
      </c>
      <c r="AC96" s="173" t="s">
        <v>302</v>
      </c>
      <c r="AD96" s="173" t="s">
        <v>303</v>
      </c>
      <c r="AE96" s="173" t="s">
        <v>304</v>
      </c>
      <c r="AF96" s="173" t="s">
        <v>305</v>
      </c>
      <c r="AG96" s="173" t="s">
        <v>306</v>
      </c>
      <c r="AH96" s="173" t="s">
        <v>307</v>
      </c>
      <c r="AI96"/>
    </row>
    <row r="97" ht="25.5" spans="23:35">
      <c r="W97" s="173" t="s">
        <v>256</v>
      </c>
      <c r="X97" s="193" t="s">
        <v>308</v>
      </c>
      <c r="Y97" s="212">
        <v>1</v>
      </c>
      <c r="Z97" s="173">
        <v>0</v>
      </c>
      <c r="AA97" s="173">
        <v>0</v>
      </c>
      <c r="AB97" s="173">
        <v>1</v>
      </c>
      <c r="AC97" s="173" t="s">
        <v>302</v>
      </c>
      <c r="AD97" s="173" t="s">
        <v>309</v>
      </c>
      <c r="AE97" s="173" t="s">
        <v>304</v>
      </c>
      <c r="AF97" s="173" t="s">
        <v>305</v>
      </c>
      <c r="AG97" s="173" t="s">
        <v>306</v>
      </c>
      <c r="AH97" s="173" t="s">
        <v>307</v>
      </c>
      <c r="AI97"/>
    </row>
    <row r="98" ht="25.5" spans="23:35">
      <c r="W98" s="173" t="s">
        <v>260</v>
      </c>
      <c r="X98" s="193" t="s">
        <v>310</v>
      </c>
      <c r="Y98" s="212">
        <v>2</v>
      </c>
      <c r="Z98" s="173">
        <v>0</v>
      </c>
      <c r="AA98" s="173">
        <v>1</v>
      </c>
      <c r="AB98" s="173">
        <v>0</v>
      </c>
      <c r="AC98" s="173" t="s">
        <v>302</v>
      </c>
      <c r="AD98" s="173" t="s">
        <v>311</v>
      </c>
      <c r="AE98" s="173" t="s">
        <v>304</v>
      </c>
      <c r="AF98" s="173" t="s">
        <v>305</v>
      </c>
      <c r="AG98" s="173" t="s">
        <v>306</v>
      </c>
      <c r="AH98" s="173" t="s">
        <v>307</v>
      </c>
      <c r="AI98"/>
    </row>
    <row r="99" ht="25.5" spans="23:35">
      <c r="W99" s="173" t="s">
        <v>262</v>
      </c>
      <c r="X99" s="193" t="s">
        <v>312</v>
      </c>
      <c r="Y99" s="212">
        <v>3</v>
      </c>
      <c r="Z99" s="173">
        <v>0</v>
      </c>
      <c r="AA99" s="173">
        <v>1</v>
      </c>
      <c r="AB99" s="173">
        <v>1</v>
      </c>
      <c r="AC99" s="173" t="s">
        <v>302</v>
      </c>
      <c r="AD99" s="173" t="s">
        <v>313</v>
      </c>
      <c r="AE99" s="173" t="s">
        <v>304</v>
      </c>
      <c r="AF99" s="173" t="s">
        <v>305</v>
      </c>
      <c r="AG99" s="173" t="s">
        <v>306</v>
      </c>
      <c r="AH99" s="173" t="s">
        <v>307</v>
      </c>
      <c r="AI99"/>
    </row>
    <row r="100" ht="25.5" spans="23:35">
      <c r="W100" s="173" t="s">
        <v>265</v>
      </c>
      <c r="X100" s="193" t="s">
        <v>314</v>
      </c>
      <c r="Y100" s="212">
        <v>4</v>
      </c>
      <c r="Z100" s="173">
        <v>1</v>
      </c>
      <c r="AA100" s="173">
        <v>0</v>
      </c>
      <c r="AB100" s="173">
        <v>0</v>
      </c>
      <c r="AC100" s="173" t="s">
        <v>302</v>
      </c>
      <c r="AD100" s="173" t="s">
        <v>302</v>
      </c>
      <c r="AE100" s="173" t="s">
        <v>304</v>
      </c>
      <c r="AF100" s="173" t="s">
        <v>305</v>
      </c>
      <c r="AG100" s="173" t="s">
        <v>306</v>
      </c>
      <c r="AH100" s="173" t="s">
        <v>307</v>
      </c>
      <c r="AI100"/>
    </row>
    <row r="101" ht="25.5" spans="23:35">
      <c r="W101" s="173" t="s">
        <v>268</v>
      </c>
      <c r="X101" s="193" t="s">
        <v>315</v>
      </c>
      <c r="Y101" s="212">
        <v>5</v>
      </c>
      <c r="Z101" s="173">
        <v>1</v>
      </c>
      <c r="AA101" s="173">
        <v>0</v>
      </c>
      <c r="AB101" s="173">
        <v>1</v>
      </c>
      <c r="AC101" s="173" t="s">
        <v>316</v>
      </c>
      <c r="AD101" s="173" t="s">
        <v>316</v>
      </c>
      <c r="AE101" s="173" t="s">
        <v>317</v>
      </c>
      <c r="AF101" s="173" t="s">
        <v>305</v>
      </c>
      <c r="AG101" s="173" t="s">
        <v>306</v>
      </c>
      <c r="AH101" s="173" t="s">
        <v>307</v>
      </c>
      <c r="AI101"/>
    </row>
    <row r="102" ht="25.5" spans="23:35">
      <c r="W102" s="173" t="s">
        <v>271</v>
      </c>
      <c r="X102" s="193" t="s">
        <v>318</v>
      </c>
      <c r="Y102" s="212">
        <v>6</v>
      </c>
      <c r="Z102" s="173">
        <v>1</v>
      </c>
      <c r="AA102" s="173">
        <v>1</v>
      </c>
      <c r="AB102" s="173">
        <v>0</v>
      </c>
      <c r="AC102" s="173" t="s">
        <v>302</v>
      </c>
      <c r="AD102" s="173" t="s">
        <v>302</v>
      </c>
      <c r="AE102" s="173" t="s">
        <v>304</v>
      </c>
      <c r="AF102" s="173" t="s">
        <v>319</v>
      </c>
      <c r="AG102" s="173" t="s">
        <v>320</v>
      </c>
      <c r="AH102" s="173" t="s">
        <v>319</v>
      </c>
      <c r="AI102" s="214" t="s">
        <v>33</v>
      </c>
    </row>
    <row r="103" ht="25.5" spans="23:35">
      <c r="W103" s="173" t="s">
        <v>274</v>
      </c>
      <c r="X103" s="193" t="s">
        <v>321</v>
      </c>
      <c r="Y103" s="212">
        <v>7</v>
      </c>
      <c r="Z103" s="173">
        <v>1</v>
      </c>
      <c r="AA103" s="173">
        <v>1</v>
      </c>
      <c r="AB103" s="173">
        <v>1</v>
      </c>
      <c r="AC103" s="173" t="s">
        <v>316</v>
      </c>
      <c r="AD103" s="173" t="s">
        <v>316</v>
      </c>
      <c r="AE103" s="173" t="s">
        <v>317</v>
      </c>
      <c r="AF103" s="173" t="s">
        <v>319</v>
      </c>
      <c r="AG103" s="173" t="s">
        <v>320</v>
      </c>
      <c r="AH103" s="173" t="s">
        <v>322</v>
      </c>
      <c r="AI103"/>
    </row>
  </sheetData>
  <mergeCells count="19">
    <mergeCell ref="D3:V3"/>
    <mergeCell ref="A7:B7"/>
    <mergeCell ref="D8:F8"/>
    <mergeCell ref="O9:V9"/>
    <mergeCell ref="S12:T12"/>
    <mergeCell ref="T15:V15"/>
    <mergeCell ref="P18:R18"/>
    <mergeCell ref="T18:V18"/>
    <mergeCell ref="AE20:AM20"/>
    <mergeCell ref="O21:P21"/>
    <mergeCell ref="T21:V21"/>
    <mergeCell ref="AC22:AF22"/>
    <mergeCell ref="AC23:AF23"/>
    <mergeCell ref="Y39:AC39"/>
    <mergeCell ref="O45:P45"/>
    <mergeCell ref="X85:Z85"/>
    <mergeCell ref="AB85:AD85"/>
    <mergeCell ref="AE94:AF94"/>
    <mergeCell ref="AG94:AH94"/>
  </mergeCells>
  <conditionalFormatting sqref="K53 G10:V10 G11:N11 G14:N14 G16:V16 G19:V19 G17:N18 G22:V22 G20:N21 G25:V25 G23:N24 G28:V28 G26:N27 G31:V31 G29:N30 G34:V34 G32:N33 G37:V37 G35:N36 G40:V40 G38:N39 G43:V43 G41:N42 G46:V46 G44:N45 G47:N50 G13:V13 G12:S12 U12:V12 G15:T15">
    <cfRule type="cellIs" dxfId="0" priority="3" operator="equal">
      <formula>0</formula>
    </cfRule>
    <cfRule type="cellIs" dxfId="1" priority="4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C37"/>
  <sheetViews>
    <sheetView workbookViewId="0">
      <selection activeCell="H13" sqref="H13"/>
    </sheetView>
  </sheetViews>
  <sheetFormatPr defaultColWidth="9" defaultRowHeight="13.5"/>
  <cols>
    <col min="1" max="1" width="2.75" customWidth="1"/>
    <col min="2" max="2" width="14" customWidth="1"/>
    <col min="4" max="4" width="9" style="19"/>
    <col min="5" max="5" width="15.125" style="19" customWidth="1"/>
    <col min="6" max="6" width="5.375" style="19" customWidth="1"/>
    <col min="7" max="7" width="4.875" style="19" customWidth="1"/>
    <col min="8" max="8" width="5.5" style="19" customWidth="1"/>
    <col min="9" max="9" width="5.125" style="19" customWidth="1"/>
    <col min="10" max="10" width="6.25" style="19" customWidth="1"/>
    <col min="11" max="11" width="5.25" style="19" customWidth="1"/>
    <col min="12" max="12" width="5.5" style="19" customWidth="1"/>
    <col min="13" max="13" width="6" style="19" customWidth="1"/>
  </cols>
  <sheetData>
    <row r="1" spans="1:21">
      <c r="A1" s="20" t="s">
        <v>323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56"/>
    </row>
    <row r="2" ht="14.25" spans="1:2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82"/>
    </row>
    <row r="3" spans="1:21">
      <c r="A3" s="19"/>
      <c r="B3" s="24"/>
      <c r="C3" s="25" t="s">
        <v>10</v>
      </c>
      <c r="D3" s="25"/>
      <c r="E3" s="26"/>
      <c r="F3" s="27" t="s">
        <v>11</v>
      </c>
      <c r="G3" s="27"/>
      <c r="H3" s="27" t="s">
        <v>12</v>
      </c>
      <c r="I3" s="27"/>
      <c r="J3" s="27" t="s">
        <v>13</v>
      </c>
      <c r="K3" s="27"/>
      <c r="L3" s="27"/>
      <c r="M3" s="27"/>
      <c r="N3" s="19"/>
      <c r="O3" s="19"/>
      <c r="P3" s="19"/>
      <c r="Q3" s="19"/>
      <c r="R3" s="19"/>
      <c r="S3" s="19"/>
      <c r="T3" s="19"/>
      <c r="U3" s="19"/>
    </row>
    <row r="4" spans="1:21">
      <c r="A4" s="19"/>
      <c r="B4" s="24"/>
      <c r="D4"/>
      <c r="F4" t="s">
        <v>17</v>
      </c>
      <c r="H4" s="28" t="s">
        <v>18</v>
      </c>
      <c r="I4" s="28"/>
      <c r="J4" s="28" t="s">
        <v>19</v>
      </c>
      <c r="K4" s="28"/>
      <c r="N4" s="28" t="s">
        <v>20</v>
      </c>
      <c r="O4" s="28"/>
      <c r="P4" s="28"/>
      <c r="Q4" s="28"/>
      <c r="R4" s="28"/>
      <c r="S4" s="28"/>
      <c r="T4" s="28"/>
      <c r="U4" s="28"/>
    </row>
    <row r="5" spans="1:21">
      <c r="A5" s="19"/>
      <c r="B5" s="19"/>
      <c r="D5"/>
      <c r="F5" s="29">
        <v>7</v>
      </c>
      <c r="G5" s="29">
        <v>6</v>
      </c>
      <c r="H5" s="29">
        <v>5</v>
      </c>
      <c r="I5" s="29">
        <v>4</v>
      </c>
      <c r="J5" s="29">
        <v>3</v>
      </c>
      <c r="K5" s="29">
        <v>2</v>
      </c>
      <c r="L5" s="29">
        <v>1</v>
      </c>
      <c r="M5" s="29">
        <v>0</v>
      </c>
      <c r="N5" s="68">
        <v>7</v>
      </c>
      <c r="O5" s="68">
        <v>6</v>
      </c>
      <c r="P5" s="68">
        <v>5</v>
      </c>
      <c r="Q5" s="68">
        <v>4</v>
      </c>
      <c r="R5" s="68">
        <v>3</v>
      </c>
      <c r="S5" s="68">
        <v>2</v>
      </c>
      <c r="T5" s="68">
        <v>1</v>
      </c>
      <c r="U5" s="68">
        <v>0</v>
      </c>
    </row>
    <row r="6" spans="1:21">
      <c r="A6" s="30"/>
      <c r="B6" s="31"/>
      <c r="C6" s="32" t="s">
        <v>36</v>
      </c>
      <c r="D6" s="33"/>
      <c r="E6" s="34"/>
      <c r="F6" s="29" t="s">
        <v>37</v>
      </c>
      <c r="G6" s="29" t="s">
        <v>324</v>
      </c>
      <c r="H6" s="29" t="s">
        <v>12</v>
      </c>
      <c r="I6" s="29" t="s">
        <v>39</v>
      </c>
      <c r="J6" s="29" t="s">
        <v>40</v>
      </c>
      <c r="K6" s="29" t="s">
        <v>41</v>
      </c>
      <c r="L6" s="29" t="s">
        <v>42</v>
      </c>
      <c r="M6" s="29" t="s">
        <v>43</v>
      </c>
      <c r="N6" s="68" t="s">
        <v>44</v>
      </c>
      <c r="O6" s="68" t="s">
        <v>45</v>
      </c>
      <c r="P6" s="68" t="s">
        <v>46</v>
      </c>
      <c r="Q6" s="68" t="s">
        <v>47</v>
      </c>
      <c r="R6" s="68" t="s">
        <v>48</v>
      </c>
      <c r="S6" s="68" t="s">
        <v>49</v>
      </c>
      <c r="T6" s="68" t="s">
        <v>50</v>
      </c>
      <c r="U6" s="68" t="s">
        <v>51</v>
      </c>
    </row>
    <row r="7" ht="14.25" spans="1:29">
      <c r="A7" s="35"/>
      <c r="B7" s="36"/>
      <c r="C7" s="37" t="s">
        <v>57</v>
      </c>
      <c r="D7" s="38" t="s">
        <v>58</v>
      </c>
      <c r="E7" s="39" t="s">
        <v>59</v>
      </c>
      <c r="F7" s="40" t="s">
        <v>325</v>
      </c>
      <c r="G7" s="41"/>
      <c r="H7" s="42" t="s">
        <v>12</v>
      </c>
      <c r="I7" s="69" t="s">
        <v>326</v>
      </c>
      <c r="J7" s="70"/>
      <c r="K7" s="70"/>
      <c r="L7" s="70"/>
      <c r="M7" s="71"/>
      <c r="N7" s="72" t="s">
        <v>63</v>
      </c>
      <c r="O7" s="73"/>
      <c r="P7" s="73"/>
      <c r="Q7" s="73"/>
      <c r="R7" s="73"/>
      <c r="S7" s="73"/>
      <c r="T7" s="73"/>
      <c r="U7" s="83"/>
      <c r="V7" s="46" t="s">
        <v>327</v>
      </c>
      <c r="W7" s="46" t="s">
        <v>328</v>
      </c>
      <c r="X7" s="46" t="s">
        <v>329</v>
      </c>
      <c r="Y7" s="46" t="s">
        <v>330</v>
      </c>
      <c r="Z7" s="46" t="s">
        <v>331</v>
      </c>
      <c r="AA7" s="46" t="s">
        <v>332</v>
      </c>
      <c r="AB7" s="46" t="s">
        <v>333</v>
      </c>
      <c r="AC7" s="46" t="s">
        <v>51</v>
      </c>
    </row>
    <row r="8" ht="15" spans="1:29">
      <c r="A8" s="43"/>
      <c r="B8" s="24"/>
      <c r="C8" s="44" t="str">
        <f>BIN2HEX(F8&amp;G8&amp;H8&amp;I8&amp;J8&amp;K8&amp;L8&amp;M8)</f>
        <v>20</v>
      </c>
      <c r="D8" s="45" t="str">
        <f>BIN2HEX(N8&amp;O8&amp;P8&amp;Q8&amp;R8&amp;S8&amp;T8&amp;U8)</f>
        <v>C7</v>
      </c>
      <c r="E8" s="46" t="s">
        <v>334</v>
      </c>
      <c r="F8" s="47">
        <v>0</v>
      </c>
      <c r="G8" s="47">
        <v>0</v>
      </c>
      <c r="H8" s="48">
        <v>1</v>
      </c>
      <c r="I8" s="47">
        <v>0</v>
      </c>
      <c r="J8" s="47">
        <v>0</v>
      </c>
      <c r="K8" s="47">
        <v>0</v>
      </c>
      <c r="L8" s="47">
        <v>0</v>
      </c>
      <c r="M8" s="74">
        <v>0</v>
      </c>
      <c r="N8" s="75">
        <v>1</v>
      </c>
      <c r="O8" s="76">
        <v>1</v>
      </c>
      <c r="P8" s="76">
        <v>0</v>
      </c>
      <c r="Q8" s="76">
        <v>0</v>
      </c>
      <c r="R8" s="76">
        <v>0</v>
      </c>
      <c r="S8" s="76">
        <v>1</v>
      </c>
      <c r="T8" s="76">
        <v>1</v>
      </c>
      <c r="U8" s="84">
        <v>1</v>
      </c>
      <c r="V8" s="80" t="s">
        <v>335</v>
      </c>
      <c r="W8" s="81" t="s">
        <v>336</v>
      </c>
      <c r="X8" s="81" t="s">
        <v>337</v>
      </c>
      <c r="Y8" s="81" t="s">
        <v>338</v>
      </c>
      <c r="Z8" s="81" t="s">
        <v>78</v>
      </c>
      <c r="AA8" s="81" t="s">
        <v>79</v>
      </c>
      <c r="AB8" s="81" t="s">
        <v>80</v>
      </c>
      <c r="AC8" s="86" t="s">
        <v>74</v>
      </c>
    </row>
    <row r="9" ht="15" spans="1:29">
      <c r="A9" s="30"/>
      <c r="B9" s="24"/>
      <c r="C9" s="49" t="str">
        <f t="shared" ref="C9:C20" si="0">BIN2HEX(F9&amp;G9&amp;H9&amp;I9&amp;J9&amp;K9&amp;L9&amp;M9)</f>
        <v>21</v>
      </c>
      <c r="D9" s="45" t="str">
        <f t="shared" ref="D9:D20" si="1">BIN2HEX(N9&amp;O9&amp;P9&amp;Q9&amp;R9&amp;S9&amp;T9&amp;U9)</f>
        <v>EA</v>
      </c>
      <c r="E9" s="46" t="s">
        <v>339</v>
      </c>
      <c r="F9" s="50">
        <v>0</v>
      </c>
      <c r="G9" s="50">
        <v>0</v>
      </c>
      <c r="H9" s="48">
        <v>1</v>
      </c>
      <c r="I9" s="50">
        <v>0</v>
      </c>
      <c r="J9" s="50">
        <v>0</v>
      </c>
      <c r="K9" s="50">
        <v>0</v>
      </c>
      <c r="L9" s="50">
        <v>0</v>
      </c>
      <c r="M9" s="77">
        <v>1</v>
      </c>
      <c r="N9" s="78">
        <v>1</v>
      </c>
      <c r="O9" s="79">
        <v>1</v>
      </c>
      <c r="P9" s="79">
        <v>1</v>
      </c>
      <c r="Q9" s="79">
        <v>0</v>
      </c>
      <c r="R9" s="79">
        <v>1</v>
      </c>
      <c r="S9" s="79">
        <v>0</v>
      </c>
      <c r="T9" s="79">
        <v>1</v>
      </c>
      <c r="U9" s="85">
        <v>0</v>
      </c>
      <c r="V9" s="80" t="s">
        <v>340</v>
      </c>
      <c r="W9" s="81" t="s">
        <v>341</v>
      </c>
      <c r="X9" s="81" t="s">
        <v>342</v>
      </c>
      <c r="Y9" s="81" t="s">
        <v>343</v>
      </c>
      <c r="Z9" s="81" t="s">
        <v>344</v>
      </c>
      <c r="AA9" s="81" t="s">
        <v>82</v>
      </c>
      <c r="AB9" s="81" t="s">
        <v>83</v>
      </c>
      <c r="AC9" s="86" t="s">
        <v>345</v>
      </c>
    </row>
    <row r="10" ht="15" spans="1:29">
      <c r="A10" s="30"/>
      <c r="B10" s="24" t="s">
        <v>346</v>
      </c>
      <c r="C10" s="49" t="str">
        <f t="shared" si="0"/>
        <v>22</v>
      </c>
      <c r="D10" s="45" t="str">
        <f t="shared" si="1"/>
        <v>8</v>
      </c>
      <c r="E10" s="51" t="s">
        <v>347</v>
      </c>
      <c r="F10" s="50">
        <v>0</v>
      </c>
      <c r="G10" s="50">
        <v>0</v>
      </c>
      <c r="H10" s="48">
        <v>1</v>
      </c>
      <c r="I10" s="50">
        <v>0</v>
      </c>
      <c r="J10" s="50">
        <v>0</v>
      </c>
      <c r="K10" s="50">
        <v>0</v>
      </c>
      <c r="L10" s="50">
        <v>1</v>
      </c>
      <c r="M10" s="77">
        <v>0</v>
      </c>
      <c r="N10" s="78">
        <v>0</v>
      </c>
      <c r="O10" s="79">
        <v>0</v>
      </c>
      <c r="P10" s="79">
        <v>0</v>
      </c>
      <c r="Q10" s="79">
        <v>0</v>
      </c>
      <c r="R10" s="79">
        <v>1</v>
      </c>
      <c r="S10" s="79">
        <v>0</v>
      </c>
      <c r="T10" s="79">
        <v>0</v>
      </c>
      <c r="U10" s="85">
        <v>0</v>
      </c>
      <c r="V10" s="80" t="s">
        <v>348</v>
      </c>
      <c r="W10" s="81">
        <v>0</v>
      </c>
      <c r="X10" s="81" t="s">
        <v>349</v>
      </c>
      <c r="Y10" s="81" t="s">
        <v>350</v>
      </c>
      <c r="Z10" s="81" t="s">
        <v>77</v>
      </c>
      <c r="AA10" s="81" t="s">
        <v>351</v>
      </c>
      <c r="AB10" s="81" t="s">
        <v>352</v>
      </c>
      <c r="AC10" s="86" t="s">
        <v>353</v>
      </c>
    </row>
    <row r="11" ht="15" spans="1:29">
      <c r="A11" s="30"/>
      <c r="B11" s="24"/>
      <c r="C11" s="49" t="str">
        <f t="shared" si="0"/>
        <v>23</v>
      </c>
      <c r="D11" s="45" t="str">
        <f t="shared" si="1"/>
        <v>FF</v>
      </c>
      <c r="E11" s="46" t="s">
        <v>354</v>
      </c>
      <c r="F11" s="50">
        <v>0</v>
      </c>
      <c r="G11" s="50">
        <v>0</v>
      </c>
      <c r="H11" s="48">
        <v>1</v>
      </c>
      <c r="I11" s="50">
        <v>0</v>
      </c>
      <c r="J11" s="50">
        <v>0</v>
      </c>
      <c r="K11" s="50">
        <v>0</v>
      </c>
      <c r="L11" s="50">
        <v>1</v>
      </c>
      <c r="M11" s="77">
        <v>1</v>
      </c>
      <c r="N11" s="78">
        <v>1</v>
      </c>
      <c r="O11" s="78">
        <v>1</v>
      </c>
      <c r="P11" s="78">
        <v>1</v>
      </c>
      <c r="Q11" s="78">
        <v>1</v>
      </c>
      <c r="R11" s="78">
        <v>1</v>
      </c>
      <c r="S11" s="78">
        <v>1</v>
      </c>
      <c r="T11" s="78">
        <v>1</v>
      </c>
      <c r="U11" s="78">
        <v>1</v>
      </c>
      <c r="V11" s="80" t="s">
        <v>355</v>
      </c>
      <c r="W11" s="81" t="s">
        <v>356</v>
      </c>
      <c r="X11" s="81" t="s">
        <v>357</v>
      </c>
      <c r="Y11" s="81" t="s">
        <v>358</v>
      </c>
      <c r="Z11" s="81" t="s">
        <v>359</v>
      </c>
      <c r="AA11" s="81" t="s">
        <v>360</v>
      </c>
      <c r="AB11" s="81" t="s">
        <v>361</v>
      </c>
      <c r="AC11" s="86" t="s">
        <v>362</v>
      </c>
    </row>
    <row r="12" ht="15" spans="1:29">
      <c r="A12" s="30"/>
      <c r="B12" s="24"/>
      <c r="C12" s="49" t="str">
        <f t="shared" si="0"/>
        <v>24</v>
      </c>
      <c r="D12" s="45" t="str">
        <f t="shared" si="1"/>
        <v>FF</v>
      </c>
      <c r="E12" s="46" t="s">
        <v>363</v>
      </c>
      <c r="F12" s="50">
        <v>0</v>
      </c>
      <c r="G12" s="50">
        <v>0</v>
      </c>
      <c r="H12" s="48">
        <v>1</v>
      </c>
      <c r="I12" s="50">
        <v>0</v>
      </c>
      <c r="J12" s="50">
        <v>0</v>
      </c>
      <c r="K12" s="50">
        <v>1</v>
      </c>
      <c r="L12" s="50">
        <v>0</v>
      </c>
      <c r="M12" s="77">
        <v>0</v>
      </c>
      <c r="N12" s="78">
        <v>1</v>
      </c>
      <c r="O12" s="78">
        <v>1</v>
      </c>
      <c r="P12" s="78">
        <v>1</v>
      </c>
      <c r="Q12" s="78">
        <v>1</v>
      </c>
      <c r="R12" s="78">
        <v>1</v>
      </c>
      <c r="S12" s="78">
        <v>1</v>
      </c>
      <c r="T12" s="78">
        <v>1</v>
      </c>
      <c r="U12" s="78">
        <v>1</v>
      </c>
      <c r="V12" s="80" t="s">
        <v>355</v>
      </c>
      <c r="W12" s="81" t="s">
        <v>356</v>
      </c>
      <c r="X12" s="81" t="s">
        <v>357</v>
      </c>
      <c r="Y12" s="81" t="s">
        <v>358</v>
      </c>
      <c r="Z12" s="81" t="s">
        <v>359</v>
      </c>
      <c r="AA12" s="81" t="s">
        <v>360</v>
      </c>
      <c r="AB12" s="81" t="s">
        <v>361</v>
      </c>
      <c r="AC12" s="86" t="s">
        <v>362</v>
      </c>
    </row>
    <row r="13" ht="15" spans="1:29">
      <c r="A13" s="30"/>
      <c r="B13" s="24"/>
      <c r="C13" s="49" t="str">
        <f t="shared" si="0"/>
        <v>25</v>
      </c>
      <c r="D13" s="45" t="str">
        <f t="shared" si="1"/>
        <v>3</v>
      </c>
      <c r="E13" s="46" t="s">
        <v>364</v>
      </c>
      <c r="F13" s="50">
        <v>0</v>
      </c>
      <c r="G13" s="50">
        <v>0</v>
      </c>
      <c r="H13" s="48">
        <v>1</v>
      </c>
      <c r="I13" s="50">
        <v>0</v>
      </c>
      <c r="J13" s="50">
        <v>0</v>
      </c>
      <c r="K13" s="50">
        <v>1</v>
      </c>
      <c r="L13" s="50">
        <v>0</v>
      </c>
      <c r="M13" s="77">
        <v>1</v>
      </c>
      <c r="N13" s="78">
        <v>0</v>
      </c>
      <c r="O13" s="79">
        <v>0</v>
      </c>
      <c r="P13" s="79">
        <v>0</v>
      </c>
      <c r="Q13" s="79">
        <v>0</v>
      </c>
      <c r="R13" s="79">
        <v>0</v>
      </c>
      <c r="S13" s="79">
        <v>0</v>
      </c>
      <c r="T13" s="79">
        <v>1</v>
      </c>
      <c r="U13" s="85">
        <v>1</v>
      </c>
      <c r="V13" s="80" t="s">
        <v>365</v>
      </c>
      <c r="W13" s="81" t="s">
        <v>366</v>
      </c>
      <c r="X13" s="81">
        <v>0</v>
      </c>
      <c r="Y13" s="81">
        <v>0</v>
      </c>
      <c r="Z13" s="81">
        <v>0</v>
      </c>
      <c r="AA13" s="81">
        <v>0</v>
      </c>
      <c r="AB13" s="81" t="s">
        <v>367</v>
      </c>
      <c r="AC13" s="86" t="s">
        <v>368</v>
      </c>
    </row>
    <row r="14" ht="15" spans="1:29">
      <c r="A14" s="30"/>
      <c r="B14" s="24"/>
      <c r="C14" s="49" t="str">
        <f t="shared" si="0"/>
        <v>26</v>
      </c>
      <c r="D14" s="45" t="str">
        <f t="shared" si="1"/>
        <v>0</v>
      </c>
      <c r="E14" s="46" t="s">
        <v>369</v>
      </c>
      <c r="F14" s="50">
        <v>0</v>
      </c>
      <c r="G14" s="50">
        <v>0</v>
      </c>
      <c r="H14" s="48">
        <v>1</v>
      </c>
      <c r="I14" s="50">
        <v>0</v>
      </c>
      <c r="J14" s="50">
        <v>0</v>
      </c>
      <c r="K14" s="50">
        <v>1</v>
      </c>
      <c r="L14" s="50">
        <v>1</v>
      </c>
      <c r="M14" s="77">
        <v>0</v>
      </c>
      <c r="N14" s="78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85">
        <v>0</v>
      </c>
      <c r="V14" s="80" t="s">
        <v>370</v>
      </c>
      <c r="W14" s="81" t="s">
        <v>371</v>
      </c>
      <c r="X14" s="81" t="s">
        <v>372</v>
      </c>
      <c r="Y14" s="81" t="s">
        <v>373</v>
      </c>
      <c r="Z14" s="81" t="s">
        <v>374</v>
      </c>
      <c r="AA14" s="81">
        <v>0</v>
      </c>
      <c r="AB14" s="81" t="s">
        <v>375</v>
      </c>
      <c r="AC14" s="86" t="s">
        <v>376</v>
      </c>
    </row>
    <row r="15" ht="15" spans="1:29">
      <c r="A15" s="30"/>
      <c r="B15" s="24"/>
      <c r="C15" s="49" t="str">
        <f t="shared" si="0"/>
        <v>27</v>
      </c>
      <c r="D15" s="45" t="str">
        <f t="shared" si="1"/>
        <v>9</v>
      </c>
      <c r="E15" s="46" t="s">
        <v>377</v>
      </c>
      <c r="F15" s="50">
        <v>0</v>
      </c>
      <c r="G15" s="50">
        <v>0</v>
      </c>
      <c r="H15" s="48">
        <v>1</v>
      </c>
      <c r="I15" s="50">
        <v>0</v>
      </c>
      <c r="J15" s="50">
        <v>0</v>
      </c>
      <c r="K15" s="50">
        <v>1</v>
      </c>
      <c r="L15" s="50">
        <v>1</v>
      </c>
      <c r="M15" s="77">
        <v>1</v>
      </c>
      <c r="N15" s="78">
        <v>0</v>
      </c>
      <c r="O15" s="79">
        <v>0</v>
      </c>
      <c r="P15" s="79">
        <v>0</v>
      </c>
      <c r="Q15" s="79">
        <v>0</v>
      </c>
      <c r="R15" s="79">
        <v>1</v>
      </c>
      <c r="S15" s="79">
        <v>0</v>
      </c>
      <c r="T15" s="79">
        <v>0</v>
      </c>
      <c r="U15" s="85">
        <v>1</v>
      </c>
      <c r="V15" s="80">
        <v>0</v>
      </c>
      <c r="W15" s="81">
        <v>0</v>
      </c>
      <c r="X15" s="81">
        <v>0</v>
      </c>
      <c r="Y15" s="81">
        <v>0</v>
      </c>
      <c r="Z15" s="81" t="s">
        <v>378</v>
      </c>
      <c r="AA15" s="81" t="s">
        <v>379</v>
      </c>
      <c r="AB15" s="81" t="s">
        <v>380</v>
      </c>
      <c r="AC15" s="86" t="s">
        <v>381</v>
      </c>
    </row>
    <row r="16" ht="15" spans="1:29">
      <c r="A16" s="30"/>
      <c r="B16" s="24"/>
      <c r="C16" s="52" t="str">
        <f t="shared" si="0"/>
        <v>28</v>
      </c>
      <c r="D16" s="45" t="str">
        <f t="shared" si="1"/>
        <v>4</v>
      </c>
      <c r="E16" s="53" t="s">
        <v>382</v>
      </c>
      <c r="F16" s="50">
        <v>0</v>
      </c>
      <c r="G16" s="50">
        <v>0</v>
      </c>
      <c r="H16" s="48">
        <v>1</v>
      </c>
      <c r="I16" s="50">
        <v>0</v>
      </c>
      <c r="J16" s="50">
        <v>1</v>
      </c>
      <c r="K16" s="50">
        <v>0</v>
      </c>
      <c r="L16" s="50">
        <v>0</v>
      </c>
      <c r="M16" s="77">
        <v>0</v>
      </c>
      <c r="N16" s="78">
        <v>0</v>
      </c>
      <c r="O16" s="79">
        <v>0</v>
      </c>
      <c r="P16" s="79">
        <v>0</v>
      </c>
      <c r="Q16" s="79">
        <v>0</v>
      </c>
      <c r="R16" s="79">
        <v>0</v>
      </c>
      <c r="S16" s="79">
        <v>1</v>
      </c>
      <c r="T16" s="79">
        <v>0</v>
      </c>
      <c r="U16" s="85">
        <v>0</v>
      </c>
      <c r="V16" s="80">
        <v>0</v>
      </c>
      <c r="W16" s="81">
        <v>0</v>
      </c>
      <c r="X16" s="81">
        <v>0</v>
      </c>
      <c r="Y16" s="81">
        <v>0</v>
      </c>
      <c r="Z16" s="81" t="s">
        <v>383</v>
      </c>
      <c r="AA16" s="81" t="s">
        <v>217</v>
      </c>
      <c r="AB16" s="81" t="s">
        <v>218</v>
      </c>
      <c r="AC16" s="86" t="s">
        <v>384</v>
      </c>
    </row>
    <row r="17" ht="15" spans="1:29">
      <c r="A17" s="30"/>
      <c r="B17" s="24"/>
      <c r="C17" s="52" t="str">
        <f t="shared" si="0"/>
        <v>29</v>
      </c>
      <c r="D17" s="45" t="str">
        <f t="shared" si="1"/>
        <v>0</v>
      </c>
      <c r="E17" s="46" t="s">
        <v>385</v>
      </c>
      <c r="F17" s="50">
        <v>0</v>
      </c>
      <c r="G17" s="50">
        <v>0</v>
      </c>
      <c r="H17" s="48">
        <v>1</v>
      </c>
      <c r="I17" s="50">
        <v>0</v>
      </c>
      <c r="J17" s="50">
        <v>1</v>
      </c>
      <c r="K17" s="50">
        <v>0</v>
      </c>
      <c r="L17" s="50">
        <v>0</v>
      </c>
      <c r="M17" s="77">
        <v>1</v>
      </c>
      <c r="N17" s="78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85">
        <v>0</v>
      </c>
      <c r="V17" s="80">
        <v>0</v>
      </c>
      <c r="W17" s="81">
        <v>0</v>
      </c>
      <c r="X17" s="81">
        <v>0</v>
      </c>
      <c r="Y17" s="81">
        <v>0</v>
      </c>
      <c r="Z17" s="81">
        <v>0</v>
      </c>
      <c r="AA17" s="81" t="s">
        <v>386</v>
      </c>
      <c r="AB17" s="81" t="s">
        <v>387</v>
      </c>
      <c r="AC17" s="86" t="s">
        <v>388</v>
      </c>
    </row>
    <row r="18" ht="15" spans="1:29">
      <c r="A18" s="19"/>
      <c r="B18" s="24"/>
      <c r="C18" s="52" t="str">
        <f t="shared" si="0"/>
        <v>2A</v>
      </c>
      <c r="D18" s="45" t="str">
        <f t="shared" si="1"/>
        <v>4</v>
      </c>
      <c r="E18" s="46" t="s">
        <v>389</v>
      </c>
      <c r="F18" s="50">
        <v>0</v>
      </c>
      <c r="G18" s="50">
        <v>0</v>
      </c>
      <c r="H18" s="48">
        <v>1</v>
      </c>
      <c r="I18" s="50">
        <v>0</v>
      </c>
      <c r="J18" s="50">
        <v>1</v>
      </c>
      <c r="K18" s="50">
        <v>0</v>
      </c>
      <c r="L18" s="50">
        <v>1</v>
      </c>
      <c r="M18" s="77">
        <v>0</v>
      </c>
      <c r="N18" s="78">
        <v>0</v>
      </c>
      <c r="O18" s="79">
        <v>0</v>
      </c>
      <c r="P18" s="79">
        <v>0</v>
      </c>
      <c r="Q18" s="79">
        <v>0</v>
      </c>
      <c r="R18" s="79">
        <v>0</v>
      </c>
      <c r="S18" s="79">
        <v>1</v>
      </c>
      <c r="T18" s="79">
        <v>0</v>
      </c>
      <c r="U18" s="85">
        <v>0</v>
      </c>
      <c r="V18" s="80" t="s">
        <v>390</v>
      </c>
      <c r="W18" s="81" t="s">
        <v>391</v>
      </c>
      <c r="X18" s="81" t="s">
        <v>392</v>
      </c>
      <c r="Y18" s="81" t="s">
        <v>393</v>
      </c>
      <c r="Z18" s="81">
        <v>0</v>
      </c>
      <c r="AA18" s="81" t="s">
        <v>394</v>
      </c>
      <c r="AB18" s="81">
        <v>0</v>
      </c>
      <c r="AC18" s="86">
        <v>0</v>
      </c>
    </row>
    <row r="19" ht="15" spans="1:29">
      <c r="A19" s="19"/>
      <c r="B19" s="24"/>
      <c r="C19" s="52" t="str">
        <f t="shared" si="0"/>
        <v>2B</v>
      </c>
      <c r="D19" s="45" t="str">
        <f t="shared" si="1"/>
        <v>1</v>
      </c>
      <c r="E19" s="46" t="s">
        <v>395</v>
      </c>
      <c r="F19" s="50">
        <v>0</v>
      </c>
      <c r="G19" s="50">
        <v>0</v>
      </c>
      <c r="H19" s="48">
        <v>1</v>
      </c>
      <c r="I19" s="50">
        <v>0</v>
      </c>
      <c r="J19" s="50">
        <v>1</v>
      </c>
      <c r="K19" s="50">
        <v>0</v>
      </c>
      <c r="L19" s="50">
        <v>1</v>
      </c>
      <c r="M19" s="77">
        <v>1</v>
      </c>
      <c r="N19" s="78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85">
        <v>1</v>
      </c>
      <c r="V19" s="80" t="s">
        <v>396</v>
      </c>
      <c r="W19" s="81" t="s">
        <v>397</v>
      </c>
      <c r="X19" s="81">
        <v>0</v>
      </c>
      <c r="Y19" s="81" t="s">
        <v>398</v>
      </c>
      <c r="Z19" s="81">
        <v>0</v>
      </c>
      <c r="AA19" s="81">
        <v>0</v>
      </c>
      <c r="AB19" s="81" t="s">
        <v>399</v>
      </c>
      <c r="AC19" s="86" t="s">
        <v>400</v>
      </c>
    </row>
    <row r="20" ht="15" spans="1:29">
      <c r="A20" s="19"/>
      <c r="B20" s="24"/>
      <c r="C20" s="54" t="str">
        <f t="shared" si="0"/>
        <v>15</v>
      </c>
      <c r="D20" s="45" t="str">
        <f t="shared" si="1"/>
        <v>5</v>
      </c>
      <c r="E20" s="46" t="s">
        <v>401</v>
      </c>
      <c r="F20" s="50">
        <v>0</v>
      </c>
      <c r="G20" s="50">
        <v>0</v>
      </c>
      <c r="H20" s="48">
        <v>0</v>
      </c>
      <c r="I20" s="50">
        <v>1</v>
      </c>
      <c r="J20" s="50">
        <v>0</v>
      </c>
      <c r="K20" s="50">
        <v>1</v>
      </c>
      <c r="L20" s="50">
        <v>0</v>
      </c>
      <c r="M20" s="77">
        <v>1</v>
      </c>
      <c r="N20" s="80">
        <v>0</v>
      </c>
      <c r="O20" s="81">
        <v>0</v>
      </c>
      <c r="P20" s="81">
        <v>0</v>
      </c>
      <c r="Q20" s="81">
        <v>0</v>
      </c>
      <c r="R20" s="81">
        <v>0</v>
      </c>
      <c r="S20" s="81">
        <v>1</v>
      </c>
      <c r="T20" s="81">
        <v>0</v>
      </c>
      <c r="U20" s="86">
        <v>1</v>
      </c>
      <c r="V20" s="80">
        <v>0</v>
      </c>
      <c r="W20" s="81">
        <v>0</v>
      </c>
      <c r="X20" s="81">
        <v>0</v>
      </c>
      <c r="Y20" s="81">
        <v>0</v>
      </c>
      <c r="Z20" s="81">
        <v>0</v>
      </c>
      <c r="AA20" s="81">
        <v>0</v>
      </c>
      <c r="AB20" s="81">
        <v>0</v>
      </c>
      <c r="AC20" s="86">
        <v>0</v>
      </c>
    </row>
    <row r="21" ht="14.25" spans="22:29">
      <c r="V21" s="87"/>
      <c r="W21" s="87"/>
      <c r="X21" s="87"/>
      <c r="Y21" s="87"/>
      <c r="Z21" s="87"/>
      <c r="AA21" s="87"/>
      <c r="AB21" s="87"/>
      <c r="AC21" s="87"/>
    </row>
    <row r="22" ht="14.25"/>
    <row r="23" spans="2:5">
      <c r="B23" s="55" t="s">
        <v>402</v>
      </c>
      <c r="C23" s="56" t="s">
        <v>403</v>
      </c>
      <c r="D23" s="55" t="s">
        <v>404</v>
      </c>
      <c r="E23" s="56" t="s">
        <v>405</v>
      </c>
    </row>
    <row r="24" ht="15" spans="2:27">
      <c r="B24" s="57" t="s">
        <v>258</v>
      </c>
      <c r="C24" s="58" t="s">
        <v>259</v>
      </c>
      <c r="D24" s="57" t="s">
        <v>258</v>
      </c>
      <c r="E24" s="58" t="s">
        <v>259</v>
      </c>
      <c r="V24" s="88"/>
      <c r="W24" s="88"/>
      <c r="X24" s="88"/>
      <c r="Y24" s="88"/>
      <c r="Z24" s="88"/>
      <c r="AA24" s="88"/>
    </row>
    <row r="25" ht="15" spans="2:24">
      <c r="B25" s="59" t="s">
        <v>57</v>
      </c>
      <c r="C25" s="60" t="s">
        <v>58</v>
      </c>
      <c r="D25" s="59" t="s">
        <v>57</v>
      </c>
      <c r="E25" s="60" t="s">
        <v>58</v>
      </c>
      <c r="V25" s="89"/>
      <c r="X25" s="89"/>
    </row>
    <row r="26" ht="14.25" spans="2:24">
      <c r="B26" s="61" t="s">
        <v>264</v>
      </c>
      <c r="C26" s="62" t="s">
        <v>406</v>
      </c>
      <c r="D26" s="61" t="s">
        <v>264</v>
      </c>
      <c r="E26" s="62" t="s">
        <v>406</v>
      </c>
      <c r="V26" s="89"/>
      <c r="W26" s="89"/>
      <c r="X26" s="89"/>
    </row>
    <row r="27" spans="2:5">
      <c r="B27" s="63" t="s">
        <v>267</v>
      </c>
      <c r="C27" s="64" t="s">
        <v>407</v>
      </c>
      <c r="D27" s="63" t="s">
        <v>267</v>
      </c>
      <c r="E27" s="64" t="s">
        <v>407</v>
      </c>
    </row>
    <row r="28" ht="14.25" spans="2:22">
      <c r="B28" s="63" t="s">
        <v>270</v>
      </c>
      <c r="C28" s="64">
        <v>8</v>
      </c>
      <c r="D28" s="63" t="s">
        <v>270</v>
      </c>
      <c r="E28" s="64" t="s">
        <v>408</v>
      </c>
      <c r="V28" s="90"/>
    </row>
    <row r="29" spans="2:5">
      <c r="B29" s="63" t="s">
        <v>273</v>
      </c>
      <c r="C29" s="64" t="s">
        <v>409</v>
      </c>
      <c r="D29" s="63" t="s">
        <v>273</v>
      </c>
      <c r="E29" s="64" t="s">
        <v>409</v>
      </c>
    </row>
    <row r="30" spans="2:5">
      <c r="B30" s="63" t="s">
        <v>276</v>
      </c>
      <c r="C30" s="64" t="s">
        <v>409</v>
      </c>
      <c r="D30" s="63" t="s">
        <v>276</v>
      </c>
      <c r="E30" s="64" t="s">
        <v>409</v>
      </c>
    </row>
    <row r="31" spans="2:5">
      <c r="B31" s="63" t="s">
        <v>277</v>
      </c>
      <c r="C31" s="64">
        <v>3</v>
      </c>
      <c r="D31" s="63" t="s">
        <v>277</v>
      </c>
      <c r="E31" s="64">
        <v>3</v>
      </c>
    </row>
    <row r="32" spans="2:5">
      <c r="B32" s="63" t="s">
        <v>279</v>
      </c>
      <c r="C32" s="64">
        <v>0</v>
      </c>
      <c r="D32" s="63" t="s">
        <v>279</v>
      </c>
      <c r="E32" s="64">
        <v>0</v>
      </c>
    </row>
    <row r="33" spans="2:5">
      <c r="B33" s="63" t="s">
        <v>282</v>
      </c>
      <c r="C33" s="64">
        <v>9</v>
      </c>
      <c r="D33" s="63" t="s">
        <v>282</v>
      </c>
      <c r="E33" s="64">
        <v>9</v>
      </c>
    </row>
    <row r="34" spans="2:5">
      <c r="B34" s="65">
        <v>28</v>
      </c>
      <c r="C34" s="64">
        <v>4</v>
      </c>
      <c r="D34" s="65">
        <v>28</v>
      </c>
      <c r="E34" s="64">
        <v>4</v>
      </c>
    </row>
    <row r="35" spans="2:5">
      <c r="B35" s="65">
        <v>29</v>
      </c>
      <c r="C35" s="64">
        <v>0</v>
      </c>
      <c r="D35" s="65">
        <v>29</v>
      </c>
      <c r="E35" s="64">
        <v>0</v>
      </c>
    </row>
    <row r="36" spans="2:5">
      <c r="B36" s="65" t="s">
        <v>410</v>
      </c>
      <c r="C36" s="64">
        <v>4</v>
      </c>
      <c r="D36" s="65" t="s">
        <v>410</v>
      </c>
      <c r="E36" s="64">
        <v>4</v>
      </c>
    </row>
    <row r="37" ht="14.25" spans="2:5">
      <c r="B37" s="66" t="s">
        <v>411</v>
      </c>
      <c r="C37" s="67">
        <v>1</v>
      </c>
      <c r="D37" s="66" t="s">
        <v>411</v>
      </c>
      <c r="E37" s="67">
        <v>1</v>
      </c>
    </row>
  </sheetData>
  <mergeCells count="14">
    <mergeCell ref="F3:G3"/>
    <mergeCell ref="H3:I3"/>
    <mergeCell ref="J3:K3"/>
    <mergeCell ref="L3:M3"/>
    <mergeCell ref="H4:I4"/>
    <mergeCell ref="J4:K4"/>
    <mergeCell ref="N4:U4"/>
    <mergeCell ref="A5:B5"/>
    <mergeCell ref="C6:E6"/>
    <mergeCell ref="F7:G7"/>
    <mergeCell ref="I7:M7"/>
    <mergeCell ref="N7:U7"/>
    <mergeCell ref="V24:AA24"/>
    <mergeCell ref="A1:U2"/>
  </mergeCells>
  <conditionalFormatting sqref="V8">
    <cfRule type="colorScale" priority="1">
      <colorScale>
        <cfvo type="num" val="0"/>
        <cfvo type="num" val="1"/>
        <color rgb="FF00B050"/>
        <color rgb="FFFF0000"/>
      </colorScale>
    </cfRule>
  </conditionalFormatting>
  <conditionalFormatting sqref="F8:U20">
    <cfRule type="cellIs" dxfId="0" priority="4" operator="equal">
      <formula>0</formula>
    </cfRule>
    <cfRule type="cellIs" dxfId="1" priority="5" operator="equal">
      <formula>1</formula>
    </cfRule>
  </conditionalFormatting>
  <conditionalFormatting sqref="V8:AC20">
    <cfRule type="cellIs" dxfId="0" priority="2" operator="equal">
      <formula>0</formula>
    </cfRule>
    <cfRule type="cellIs" dxfId="1" priority="3" operator="equal">
      <formula>1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J2:AD64"/>
  <sheetViews>
    <sheetView tabSelected="1" zoomScale="115" zoomScaleNormal="115" topLeftCell="K1" workbookViewId="0">
      <pane xSplit="11" topLeftCell="V1" activePane="topRight" state="frozen"/>
      <selection/>
      <selection pane="topRight" activeCell="U5" sqref="U5:V15"/>
    </sheetView>
  </sheetViews>
  <sheetFormatPr defaultColWidth="9" defaultRowHeight="13.5"/>
  <cols>
    <col min="12" max="12" width="26.95" customWidth="1"/>
    <col min="21" max="21" width="6.3" customWidth="1"/>
  </cols>
  <sheetData>
    <row r="2" spans="13:30">
      <c r="M2" s="1" t="s">
        <v>412</v>
      </c>
      <c r="N2" s="2" t="s">
        <v>413</v>
      </c>
      <c r="O2" s="3" t="s">
        <v>414</v>
      </c>
      <c r="P2" s="2" t="s">
        <v>413</v>
      </c>
      <c r="Q2" s="2" t="s">
        <v>61</v>
      </c>
      <c r="R2" s="2" t="s">
        <v>61</v>
      </c>
      <c r="S2" s="2" t="s">
        <v>61</v>
      </c>
      <c r="T2" s="2" t="s">
        <v>61</v>
      </c>
      <c r="U2" s="11"/>
      <c r="V2" s="11"/>
      <c r="W2" s="12" t="s">
        <v>415</v>
      </c>
      <c r="X2" s="13"/>
      <c r="Y2" s="13"/>
      <c r="Z2" s="13"/>
      <c r="AA2" s="13"/>
      <c r="AB2" s="13"/>
      <c r="AC2" s="13"/>
      <c r="AD2" s="18"/>
    </row>
    <row r="3" spans="13:30">
      <c r="M3" s="4">
        <v>7</v>
      </c>
      <c r="N3" s="4">
        <v>6</v>
      </c>
      <c r="O3" s="5">
        <v>5</v>
      </c>
      <c r="P3" s="4">
        <v>4</v>
      </c>
      <c r="Q3" s="4">
        <v>3</v>
      </c>
      <c r="R3" s="4">
        <v>2</v>
      </c>
      <c r="S3" s="4">
        <v>1</v>
      </c>
      <c r="T3" s="4">
        <v>0</v>
      </c>
      <c r="U3" s="14" t="s">
        <v>258</v>
      </c>
      <c r="V3" s="14" t="s">
        <v>259</v>
      </c>
      <c r="W3" s="15">
        <v>7</v>
      </c>
      <c r="X3" s="15">
        <v>6</v>
      </c>
      <c r="Y3" s="15">
        <v>5</v>
      </c>
      <c r="Z3" s="15">
        <v>4</v>
      </c>
      <c r="AA3" s="15">
        <v>3</v>
      </c>
      <c r="AB3" s="15">
        <v>2</v>
      </c>
      <c r="AC3" s="15">
        <v>1</v>
      </c>
      <c r="AD3" s="15">
        <v>0</v>
      </c>
    </row>
    <row r="4" spans="13:30">
      <c r="M4" s="4" t="s">
        <v>37</v>
      </c>
      <c r="N4" s="4" t="s">
        <v>38</v>
      </c>
      <c r="O4" s="6" t="s">
        <v>416</v>
      </c>
      <c r="P4" s="4" t="s">
        <v>39</v>
      </c>
      <c r="Q4" s="4" t="s">
        <v>40</v>
      </c>
      <c r="R4" s="4" t="s">
        <v>41</v>
      </c>
      <c r="S4" s="4" t="s">
        <v>42</v>
      </c>
      <c r="T4" s="4" t="s">
        <v>43</v>
      </c>
      <c r="U4" s="14" t="s">
        <v>34</v>
      </c>
      <c r="V4" s="14"/>
      <c r="W4" s="16" t="s">
        <v>44</v>
      </c>
      <c r="X4" s="16" t="s">
        <v>45</v>
      </c>
      <c r="Y4" s="16" t="s">
        <v>46</v>
      </c>
      <c r="Z4" s="16" t="s">
        <v>47</v>
      </c>
      <c r="AA4" s="16" t="s">
        <v>48</v>
      </c>
      <c r="AB4" s="16" t="s">
        <v>49</v>
      </c>
      <c r="AC4" s="16" t="s">
        <v>50</v>
      </c>
      <c r="AD4" s="16" t="s">
        <v>51</v>
      </c>
    </row>
    <row r="5" ht="14.25" spans="10:30">
      <c r="J5" s="7"/>
      <c r="K5" s="7" t="s">
        <v>417</v>
      </c>
      <c r="L5" s="7" t="s">
        <v>418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7" t="str">
        <f>BIN2HEX(M5&amp;N5&amp;O5&amp;P5&amp;Q5&amp;R5&amp;S5&amp;T5)</f>
        <v>0</v>
      </c>
      <c r="V5" s="10" t="str">
        <f>BIN2HEX(W6&amp;X6&amp;Y6&amp;Z6&amp;AA6&amp;AB6&amp;AC6&amp;AD6)</f>
        <v>63</v>
      </c>
      <c r="W5" s="9" t="s">
        <v>419</v>
      </c>
      <c r="X5" s="9" t="s">
        <v>420</v>
      </c>
      <c r="Y5" s="9" t="s">
        <v>421</v>
      </c>
      <c r="Z5" s="9" t="s">
        <v>422</v>
      </c>
      <c r="AA5" s="9" t="s">
        <v>91</v>
      </c>
      <c r="AB5" s="9" t="s">
        <v>92</v>
      </c>
      <c r="AC5" s="9" t="s">
        <v>423</v>
      </c>
      <c r="AD5" s="9" t="s">
        <v>424</v>
      </c>
    </row>
    <row r="6" ht="14.25" spans="10:30">
      <c r="J6" s="7"/>
      <c r="K6" s="7"/>
      <c r="L6" s="7"/>
      <c r="M6" s="9"/>
      <c r="N6" s="9"/>
      <c r="O6" s="9"/>
      <c r="P6" s="9"/>
      <c r="Q6" s="9"/>
      <c r="R6" s="9"/>
      <c r="S6" s="9"/>
      <c r="T6" s="9"/>
      <c r="U6" s="10"/>
      <c r="V6" s="10"/>
      <c r="W6" s="10">
        <v>0</v>
      </c>
      <c r="X6" s="10">
        <v>1</v>
      </c>
      <c r="Y6" s="10">
        <v>1</v>
      </c>
      <c r="Z6" s="10">
        <v>0</v>
      </c>
      <c r="AA6" s="10">
        <v>0</v>
      </c>
      <c r="AB6" s="10">
        <v>0</v>
      </c>
      <c r="AC6" s="10">
        <v>1</v>
      </c>
      <c r="AD6" s="10">
        <v>1</v>
      </c>
    </row>
    <row r="7" ht="14.25" spans="10:30">
      <c r="J7" s="7"/>
      <c r="K7" s="7" t="s">
        <v>425</v>
      </c>
      <c r="L7" s="7" t="s">
        <v>426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 t="str">
        <f>BIN2HEX(M7&amp;N7&amp;O7&amp;P7&amp;Q7&amp;R7&amp;S7&amp;T7)</f>
        <v>1</v>
      </c>
      <c r="V7" s="10" t="str">
        <f>BIN2HEX(W8&amp;X8&amp;Y8&amp;Z8&amp;AA8&amp;AB8&amp;AC8&amp;AD8)</f>
        <v>5A</v>
      </c>
      <c r="W7" s="10" t="s">
        <v>427</v>
      </c>
      <c r="X7" s="10" t="s">
        <v>428</v>
      </c>
      <c r="Y7" s="10" t="s">
        <v>429</v>
      </c>
      <c r="Z7" s="10" t="s">
        <v>430</v>
      </c>
      <c r="AA7" s="10" t="s">
        <v>431</v>
      </c>
      <c r="AB7" s="10" t="s">
        <v>432</v>
      </c>
      <c r="AC7" s="10" t="s">
        <v>433</v>
      </c>
      <c r="AD7" s="10" t="s">
        <v>84</v>
      </c>
    </row>
    <row r="8" ht="14.25" spans="10:30">
      <c r="J8" s="7"/>
      <c r="K8" s="7"/>
      <c r="L8" s="7"/>
      <c r="M8" s="9"/>
      <c r="N8" s="9"/>
      <c r="O8" s="9"/>
      <c r="P8" s="9"/>
      <c r="Q8" s="9"/>
      <c r="R8" s="9"/>
      <c r="S8" s="9"/>
      <c r="T8" s="9"/>
      <c r="U8" s="9"/>
      <c r="V8" s="10"/>
      <c r="W8" s="10">
        <v>0</v>
      </c>
      <c r="X8" s="10">
        <v>1</v>
      </c>
      <c r="Y8" s="10">
        <v>0</v>
      </c>
      <c r="Z8" s="10">
        <v>1</v>
      </c>
      <c r="AA8" s="10">
        <v>1</v>
      </c>
      <c r="AB8" s="10">
        <v>0</v>
      </c>
      <c r="AC8" s="10">
        <v>1</v>
      </c>
      <c r="AD8" s="10">
        <v>0</v>
      </c>
    </row>
    <row r="9" ht="14.25" spans="10:30">
      <c r="J9" s="7"/>
      <c r="K9" s="7" t="s">
        <v>434</v>
      </c>
      <c r="L9" s="7" t="s">
        <v>435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 t="str">
        <f>BIN2HEX(M9&amp;N9&amp;O9&amp;P9&amp;Q9&amp;R9&amp;S9&amp;T9)</f>
        <v>2</v>
      </c>
      <c r="V9" s="10" t="str">
        <f>BIN2HEX(W10&amp;X10&amp;Y10&amp;Z10&amp;AA10&amp;AB10&amp;AC10&amp;AD10)</f>
        <v>88</v>
      </c>
      <c r="W9" s="10" t="s">
        <v>436</v>
      </c>
      <c r="X9" s="10" t="s">
        <v>437</v>
      </c>
      <c r="Y9" s="10" t="s">
        <v>438</v>
      </c>
      <c r="Z9" s="10" t="s">
        <v>439</v>
      </c>
      <c r="AA9" s="10" t="s">
        <v>440</v>
      </c>
      <c r="AB9" s="10" t="s">
        <v>441</v>
      </c>
      <c r="AC9" s="10" t="s">
        <v>442</v>
      </c>
      <c r="AD9" s="10" t="s">
        <v>111</v>
      </c>
    </row>
    <row r="10" ht="14.25" spans="10:30">
      <c r="J10" s="7"/>
      <c r="K10" s="7"/>
      <c r="L10" s="7"/>
      <c r="M10" s="9"/>
      <c r="N10" s="9"/>
      <c r="O10" s="9"/>
      <c r="P10" s="9"/>
      <c r="Q10" s="9"/>
      <c r="R10" s="9"/>
      <c r="S10" s="9"/>
      <c r="T10" s="9"/>
      <c r="U10" s="9"/>
      <c r="V10" s="10"/>
      <c r="W10" s="10">
        <v>1</v>
      </c>
      <c r="X10" s="10">
        <v>0</v>
      </c>
      <c r="Y10" s="10">
        <v>0</v>
      </c>
      <c r="Z10" s="10">
        <v>0</v>
      </c>
      <c r="AA10" s="10">
        <v>1</v>
      </c>
      <c r="AB10" s="10">
        <v>0</v>
      </c>
      <c r="AC10" s="10">
        <v>0</v>
      </c>
      <c r="AD10" s="10">
        <v>0</v>
      </c>
    </row>
    <row r="11" ht="14.25" spans="10:30">
      <c r="J11" s="7"/>
      <c r="K11" s="7" t="s">
        <v>443</v>
      </c>
      <c r="L11" s="7" t="s">
        <v>444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1</v>
      </c>
      <c r="U11" s="9" t="str">
        <f>BIN2HEX(M11&amp;N11&amp;O11&amp;P11&amp;Q11&amp;R11&amp;S11&amp;T11)</f>
        <v>3</v>
      </c>
      <c r="V11" s="10" t="str">
        <f>BIN2HEX(W12&amp;X12&amp;Y12&amp;Z12&amp;AA12&amp;AB12&amp;AC12&amp;AD12)</f>
        <v>48</v>
      </c>
      <c r="W11" s="10" t="s">
        <v>445</v>
      </c>
      <c r="X11" s="10" t="s">
        <v>446</v>
      </c>
      <c r="Y11" s="10" t="s">
        <v>447</v>
      </c>
      <c r="Z11" s="10" t="s">
        <v>448</v>
      </c>
      <c r="AA11" s="10" t="s">
        <v>449</v>
      </c>
      <c r="AB11" s="10" t="s">
        <v>450</v>
      </c>
      <c r="AC11" s="10" t="s">
        <v>451</v>
      </c>
      <c r="AD11" s="10" t="s">
        <v>130</v>
      </c>
    </row>
    <row r="12" ht="14.25" spans="10:30">
      <c r="J12" s="7"/>
      <c r="K12" s="7"/>
      <c r="L12" s="7"/>
      <c r="M12" s="9"/>
      <c r="N12" s="9"/>
      <c r="O12" s="9"/>
      <c r="P12" s="9"/>
      <c r="Q12" s="9"/>
      <c r="R12" s="9"/>
      <c r="S12" s="9"/>
      <c r="T12" s="9"/>
      <c r="U12" s="9"/>
      <c r="V12" s="10"/>
      <c r="W12" s="10">
        <v>0</v>
      </c>
      <c r="X12" s="10">
        <v>1</v>
      </c>
      <c r="Y12" s="10">
        <v>0</v>
      </c>
      <c r="Z12" s="10">
        <v>0</v>
      </c>
      <c r="AA12" s="10">
        <v>1</v>
      </c>
      <c r="AB12" s="10">
        <v>0</v>
      </c>
      <c r="AC12" s="10">
        <v>0</v>
      </c>
      <c r="AD12" s="10">
        <v>0</v>
      </c>
    </row>
    <row r="13" ht="14.25" spans="10:30">
      <c r="J13" s="7"/>
      <c r="K13" s="7" t="s">
        <v>452</v>
      </c>
      <c r="L13" s="7" t="s">
        <v>453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1</v>
      </c>
      <c r="S13" s="9">
        <v>0</v>
      </c>
      <c r="T13" s="9">
        <v>0</v>
      </c>
      <c r="U13" s="9" t="str">
        <f>BIN2HEX(M13&amp;N13&amp;O13&amp;P13&amp;Q13&amp;R13&amp;S13&amp;T13)</f>
        <v>4</v>
      </c>
      <c r="V13" s="10" t="str">
        <f>BIN2HEX(W14&amp;X14&amp;Y14&amp;Z14&amp;AA14&amp;AB14&amp;AC14&amp;AD14)</f>
        <v>EE</v>
      </c>
      <c r="W13" s="10" t="s">
        <v>454</v>
      </c>
      <c r="X13" s="10" t="s">
        <v>455</v>
      </c>
      <c r="Y13" s="10" t="s">
        <v>456</v>
      </c>
      <c r="Z13" s="10" t="s">
        <v>457</v>
      </c>
      <c r="AA13" s="10" t="s">
        <v>458</v>
      </c>
      <c r="AB13" s="10" t="s">
        <v>459</v>
      </c>
      <c r="AC13" s="10" t="s">
        <v>460</v>
      </c>
      <c r="AD13" s="10" t="s">
        <v>461</v>
      </c>
    </row>
    <row r="14" ht="14.25" spans="10:30">
      <c r="J14" s="7"/>
      <c r="K14" s="7"/>
      <c r="L14" s="7"/>
      <c r="M14" s="9"/>
      <c r="N14" s="9"/>
      <c r="O14" s="9"/>
      <c r="P14" s="9"/>
      <c r="Q14" s="9"/>
      <c r="R14" s="9"/>
      <c r="S14" s="9"/>
      <c r="T14" s="9"/>
      <c r="U14" s="9"/>
      <c r="V14" s="10"/>
      <c r="W14" s="10">
        <v>1</v>
      </c>
      <c r="X14" s="10">
        <v>1</v>
      </c>
      <c r="Y14" s="10">
        <v>1</v>
      </c>
      <c r="Z14" s="10">
        <v>0</v>
      </c>
      <c r="AA14" s="10">
        <v>1</v>
      </c>
      <c r="AB14" s="10">
        <v>1</v>
      </c>
      <c r="AC14" s="10">
        <v>1</v>
      </c>
      <c r="AD14" s="10">
        <v>0</v>
      </c>
    </row>
    <row r="15" ht="14.25" spans="10:30">
      <c r="J15" s="7"/>
      <c r="K15" s="7" t="s">
        <v>462</v>
      </c>
      <c r="L15" s="7" t="s">
        <v>463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1</v>
      </c>
      <c r="S15" s="9">
        <v>0</v>
      </c>
      <c r="T15" s="9">
        <v>1</v>
      </c>
      <c r="U15" s="9" t="str">
        <f>BIN2HEX(M15&amp;N15&amp;O15&amp;P15&amp;Q15&amp;R15&amp;S15&amp;T15)</f>
        <v>5</v>
      </c>
      <c r="V15" s="10" t="str">
        <f>BIN2HEX(W16&amp;X16&amp;Y16&amp;Z16&amp;AA16&amp;AB16&amp;AC16&amp;AD16)</f>
        <v>B5</v>
      </c>
      <c r="W15" s="10" t="s">
        <v>464</v>
      </c>
      <c r="X15" s="10" t="s">
        <v>465</v>
      </c>
      <c r="Y15" s="10" t="s">
        <v>466</v>
      </c>
      <c r="Z15" s="10" t="s">
        <v>467</v>
      </c>
      <c r="AA15" s="10" t="s">
        <v>468</v>
      </c>
      <c r="AB15" s="10" t="s">
        <v>469</v>
      </c>
      <c r="AC15" s="10" t="s">
        <v>470</v>
      </c>
      <c r="AD15" s="10" t="s">
        <v>471</v>
      </c>
    </row>
    <row r="16" ht="14.25" spans="10:30">
      <c r="J16" s="7"/>
      <c r="K16" s="7"/>
      <c r="L16" s="7"/>
      <c r="M16" s="9"/>
      <c r="N16" s="9"/>
      <c r="O16" s="9"/>
      <c r="P16" s="9"/>
      <c r="Q16" s="9"/>
      <c r="R16" s="9"/>
      <c r="S16" s="9"/>
      <c r="T16" s="9"/>
      <c r="U16" s="9"/>
      <c r="V16" s="10"/>
      <c r="W16" s="10">
        <v>1</v>
      </c>
      <c r="X16" s="10">
        <v>0</v>
      </c>
      <c r="Y16" s="10">
        <v>1</v>
      </c>
      <c r="Z16" s="10">
        <v>1</v>
      </c>
      <c r="AA16" s="10">
        <v>0</v>
      </c>
      <c r="AB16" s="10">
        <v>1</v>
      </c>
      <c r="AC16" s="10">
        <v>0</v>
      </c>
      <c r="AD16" s="10">
        <v>1</v>
      </c>
    </row>
    <row r="17" ht="14.25" spans="10:30">
      <c r="J17" s="7"/>
      <c r="K17" s="7" t="s">
        <v>472</v>
      </c>
      <c r="L17" s="7" t="s">
        <v>473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1</v>
      </c>
      <c r="S17" s="9">
        <v>1</v>
      </c>
      <c r="T17" s="9">
        <v>0</v>
      </c>
      <c r="U17" s="9" t="str">
        <f>BIN2HEX(M17&amp;N17&amp;O17&amp;P17&amp;Q17&amp;R17&amp;S17&amp;T17)</f>
        <v>6</v>
      </c>
      <c r="V17" s="10"/>
      <c r="W17" s="10" t="s">
        <v>474</v>
      </c>
      <c r="X17" s="10" t="s">
        <v>475</v>
      </c>
      <c r="Y17" s="10" t="s">
        <v>476</v>
      </c>
      <c r="Z17" s="10" t="s">
        <v>477</v>
      </c>
      <c r="AA17" s="10" t="s">
        <v>478</v>
      </c>
      <c r="AB17" s="10" t="s">
        <v>479</v>
      </c>
      <c r="AC17" s="10" t="s">
        <v>480</v>
      </c>
      <c r="AD17" s="10" t="s">
        <v>171</v>
      </c>
    </row>
    <row r="18" ht="14.25" spans="10:30">
      <c r="J18" s="7"/>
      <c r="K18" s="7" t="s">
        <v>481</v>
      </c>
      <c r="L18" s="7" t="s">
        <v>482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</v>
      </c>
      <c r="S18" s="9">
        <v>1</v>
      </c>
      <c r="T18" s="9">
        <v>1</v>
      </c>
      <c r="U18" s="9" t="str">
        <f>BIN2HEX(M18&amp;N18&amp;O18&amp;P18&amp;Q18&amp;R18&amp;S18&amp;T18)</f>
        <v>7</v>
      </c>
      <c r="V18" s="10"/>
      <c r="W18" s="10" t="s">
        <v>483</v>
      </c>
      <c r="X18" s="10" t="s">
        <v>484</v>
      </c>
      <c r="Y18" s="10" t="s">
        <v>485</v>
      </c>
      <c r="Z18" s="10" t="s">
        <v>486</v>
      </c>
      <c r="AA18" s="10">
        <v>0</v>
      </c>
      <c r="AB18" s="10" t="s">
        <v>487</v>
      </c>
      <c r="AC18" s="10" t="s">
        <v>488</v>
      </c>
      <c r="AD18" s="10" t="s">
        <v>181</v>
      </c>
    </row>
    <row r="19" ht="14.25" spans="10:30">
      <c r="J19" s="7"/>
      <c r="K19" s="7"/>
      <c r="L19" s="7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10"/>
      <c r="Y19" s="10"/>
      <c r="Z19" s="10"/>
      <c r="AA19" s="10"/>
      <c r="AB19" s="10"/>
      <c r="AC19" s="10"/>
      <c r="AD19" s="10"/>
    </row>
    <row r="20" ht="14.25" spans="10:30">
      <c r="J20" s="7"/>
      <c r="K20" s="7" t="s">
        <v>489</v>
      </c>
      <c r="L20" s="7" t="s">
        <v>490</v>
      </c>
      <c r="M20" s="9">
        <v>0</v>
      </c>
      <c r="N20" s="9">
        <v>0</v>
      </c>
      <c r="O20" s="9">
        <v>0</v>
      </c>
      <c r="P20" s="9">
        <v>0</v>
      </c>
      <c r="Q20" s="9">
        <v>1</v>
      </c>
      <c r="R20" s="9">
        <v>0</v>
      </c>
      <c r="S20" s="9">
        <v>0</v>
      </c>
      <c r="T20" s="9">
        <v>0</v>
      </c>
      <c r="U20" s="9" t="str">
        <f t="shared" ref="U20:U52" si="0">BIN2HEX(M20&amp;N20&amp;O20&amp;P20&amp;Q20&amp;R20&amp;S20&amp;T20)</f>
        <v>8</v>
      </c>
      <c r="V20" s="10"/>
      <c r="W20" s="10" t="s">
        <v>491</v>
      </c>
      <c r="X20" s="10" t="s">
        <v>492</v>
      </c>
      <c r="Y20" s="10" t="s">
        <v>493</v>
      </c>
      <c r="Z20" s="10" t="s">
        <v>494</v>
      </c>
      <c r="AA20" s="10" t="s">
        <v>495</v>
      </c>
      <c r="AB20" s="10" t="s">
        <v>496</v>
      </c>
      <c r="AC20" s="10" t="s">
        <v>497</v>
      </c>
      <c r="AD20" s="10" t="s">
        <v>498</v>
      </c>
    </row>
    <row r="21" ht="14.25" spans="10:30">
      <c r="J21" s="7"/>
      <c r="K21" s="7" t="s">
        <v>499</v>
      </c>
      <c r="L21" s="7" t="s">
        <v>500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v>1</v>
      </c>
      <c r="U21" s="9" t="str">
        <f t="shared" si="0"/>
        <v>9</v>
      </c>
      <c r="V21" s="10"/>
      <c r="W21" s="10" t="s">
        <v>501</v>
      </c>
      <c r="X21" s="10" t="s">
        <v>502</v>
      </c>
      <c r="Y21" s="10" t="s">
        <v>503</v>
      </c>
      <c r="Z21" s="10" t="s">
        <v>504</v>
      </c>
      <c r="AA21" s="10" t="s">
        <v>505</v>
      </c>
      <c r="AB21" s="10" t="s">
        <v>506</v>
      </c>
      <c r="AC21" s="10" t="s">
        <v>507</v>
      </c>
      <c r="AD21" s="10" t="s">
        <v>508</v>
      </c>
    </row>
    <row r="22" ht="14.25" spans="10:30">
      <c r="J22" s="7"/>
      <c r="K22" s="7" t="s">
        <v>509</v>
      </c>
      <c r="L22" s="7" t="s">
        <v>510</v>
      </c>
      <c r="M22" s="9">
        <v>0</v>
      </c>
      <c r="N22" s="9">
        <v>0</v>
      </c>
      <c r="O22" s="9">
        <v>0</v>
      </c>
      <c r="P22" s="9">
        <v>0</v>
      </c>
      <c r="Q22" s="9">
        <v>1</v>
      </c>
      <c r="R22" s="9">
        <v>0</v>
      </c>
      <c r="S22" s="9">
        <v>1</v>
      </c>
      <c r="T22" s="9">
        <v>0</v>
      </c>
      <c r="U22" s="9" t="str">
        <f t="shared" si="0"/>
        <v>A</v>
      </c>
      <c r="V22" s="10"/>
      <c r="W22" s="10" t="s">
        <v>511</v>
      </c>
      <c r="X22" s="10" t="s">
        <v>512</v>
      </c>
      <c r="Y22" s="10" t="s">
        <v>513</v>
      </c>
      <c r="Z22" s="10" t="s">
        <v>514</v>
      </c>
      <c r="AA22" s="10" t="s">
        <v>515</v>
      </c>
      <c r="AB22" s="10" t="s">
        <v>516</v>
      </c>
      <c r="AC22" s="10" t="s">
        <v>517</v>
      </c>
      <c r="AD22" s="10" t="s">
        <v>518</v>
      </c>
    </row>
    <row r="23" ht="14.25" spans="10:30">
      <c r="J23" s="7"/>
      <c r="K23" s="7" t="s">
        <v>519</v>
      </c>
      <c r="L23" s="7" t="s">
        <v>520</v>
      </c>
      <c r="M23" s="9">
        <v>0</v>
      </c>
      <c r="N23" s="9">
        <v>0</v>
      </c>
      <c r="O23" s="9">
        <v>0</v>
      </c>
      <c r="P23" s="9">
        <v>0</v>
      </c>
      <c r="Q23" s="9">
        <v>1</v>
      </c>
      <c r="R23" s="9">
        <v>0</v>
      </c>
      <c r="S23" s="9">
        <v>1</v>
      </c>
      <c r="T23" s="9">
        <v>1</v>
      </c>
      <c r="U23" s="9" t="str">
        <f t="shared" si="0"/>
        <v>B</v>
      </c>
      <c r="V23" s="10"/>
      <c r="W23" s="10" t="s">
        <v>521</v>
      </c>
      <c r="X23" s="10" t="s">
        <v>522</v>
      </c>
      <c r="Y23" s="10" t="s">
        <v>523</v>
      </c>
      <c r="Z23" s="10" t="s">
        <v>524</v>
      </c>
      <c r="AA23" s="10" t="s">
        <v>525</v>
      </c>
      <c r="AB23" s="10" t="s">
        <v>526</v>
      </c>
      <c r="AC23" s="10" t="s">
        <v>527</v>
      </c>
      <c r="AD23" s="10" t="s">
        <v>528</v>
      </c>
    </row>
    <row r="24" ht="14.25" spans="10:30">
      <c r="J24" s="7"/>
      <c r="K24" s="7" t="s">
        <v>529</v>
      </c>
      <c r="L24" s="7" t="s">
        <v>530</v>
      </c>
      <c r="M24" s="9">
        <v>0</v>
      </c>
      <c r="N24" s="9">
        <v>0</v>
      </c>
      <c r="O24" s="9">
        <v>0</v>
      </c>
      <c r="P24" s="9">
        <v>0</v>
      </c>
      <c r="Q24" s="9">
        <v>1</v>
      </c>
      <c r="R24" s="9">
        <v>1</v>
      </c>
      <c r="S24" s="9">
        <v>0</v>
      </c>
      <c r="T24" s="9">
        <v>0</v>
      </c>
      <c r="U24" s="9" t="str">
        <f t="shared" si="0"/>
        <v>C</v>
      </c>
      <c r="V24" s="10"/>
      <c r="W24" s="10" t="s">
        <v>531</v>
      </c>
      <c r="X24" s="10" t="s">
        <v>532</v>
      </c>
      <c r="Y24" s="10" t="s">
        <v>533</v>
      </c>
      <c r="Z24" s="10" t="s">
        <v>534</v>
      </c>
      <c r="AA24" s="10" t="s">
        <v>535</v>
      </c>
      <c r="AB24" s="10" t="s">
        <v>536</v>
      </c>
      <c r="AC24" s="10" t="s">
        <v>537</v>
      </c>
      <c r="AD24" s="10" t="s">
        <v>538</v>
      </c>
    </row>
    <row r="25" ht="14.25" spans="10:30">
      <c r="J25" s="7"/>
      <c r="K25" s="7" t="s">
        <v>539</v>
      </c>
      <c r="L25" s="7" t="s">
        <v>540</v>
      </c>
      <c r="M25" s="9">
        <v>0</v>
      </c>
      <c r="N25" s="9">
        <v>0</v>
      </c>
      <c r="O25" s="9">
        <v>0</v>
      </c>
      <c r="P25" s="9">
        <v>0</v>
      </c>
      <c r="Q25" s="9">
        <v>1</v>
      </c>
      <c r="R25" s="9">
        <v>1</v>
      </c>
      <c r="S25" s="9">
        <v>0</v>
      </c>
      <c r="T25" s="9">
        <v>1</v>
      </c>
      <c r="U25" s="9" t="str">
        <f t="shared" si="0"/>
        <v>D</v>
      </c>
      <c r="V25" s="10"/>
      <c r="W25" s="10" t="s">
        <v>541</v>
      </c>
      <c r="X25" s="10" t="s">
        <v>542</v>
      </c>
      <c r="Y25" s="10" t="s">
        <v>543</v>
      </c>
      <c r="Z25" s="10" t="s">
        <v>544</v>
      </c>
      <c r="AA25" s="10" t="s">
        <v>545</v>
      </c>
      <c r="AB25" s="10" t="s">
        <v>546</v>
      </c>
      <c r="AC25" s="10" t="s">
        <v>547</v>
      </c>
      <c r="AD25" s="10" t="s">
        <v>548</v>
      </c>
    </row>
    <row r="26" ht="14.25" spans="10:30">
      <c r="J26" s="7"/>
      <c r="K26" s="7" t="s">
        <v>549</v>
      </c>
      <c r="L26" s="7" t="s">
        <v>550</v>
      </c>
      <c r="M26" s="9">
        <v>0</v>
      </c>
      <c r="N26" s="9">
        <v>0</v>
      </c>
      <c r="O26" s="9">
        <v>0</v>
      </c>
      <c r="P26" s="9">
        <v>0</v>
      </c>
      <c r="Q26" s="9">
        <v>1</v>
      </c>
      <c r="R26" s="9">
        <v>1</v>
      </c>
      <c r="S26" s="9">
        <v>1</v>
      </c>
      <c r="T26" s="9">
        <v>0</v>
      </c>
      <c r="U26" s="9" t="str">
        <f t="shared" si="0"/>
        <v>E</v>
      </c>
      <c r="V26" s="10"/>
      <c r="W26" s="10" t="s">
        <v>551</v>
      </c>
      <c r="X26" s="10" t="s">
        <v>552</v>
      </c>
      <c r="Y26" s="10" t="s">
        <v>553</v>
      </c>
      <c r="Z26" s="10" t="s">
        <v>554</v>
      </c>
      <c r="AA26" s="10" t="s">
        <v>555</v>
      </c>
      <c r="AB26" s="10" t="s">
        <v>556</v>
      </c>
      <c r="AC26" s="10" t="s">
        <v>557</v>
      </c>
      <c r="AD26" s="10" t="s">
        <v>558</v>
      </c>
    </row>
    <row r="27" ht="14.25" spans="10:30">
      <c r="J27" s="7"/>
      <c r="K27" s="7" t="s">
        <v>559</v>
      </c>
      <c r="L27" s="7" t="s">
        <v>560</v>
      </c>
      <c r="M27" s="9">
        <v>0</v>
      </c>
      <c r="N27" s="9">
        <v>0</v>
      </c>
      <c r="O27" s="9">
        <v>0</v>
      </c>
      <c r="P27" s="9">
        <v>0</v>
      </c>
      <c r="Q27" s="9">
        <v>1</v>
      </c>
      <c r="R27" s="9">
        <v>1</v>
      </c>
      <c r="S27" s="9">
        <v>1</v>
      </c>
      <c r="T27" s="9">
        <v>1</v>
      </c>
      <c r="U27" s="9" t="str">
        <f t="shared" si="0"/>
        <v>F</v>
      </c>
      <c r="V27" s="10"/>
      <c r="W27" s="10" t="s">
        <v>561</v>
      </c>
      <c r="X27" s="10" t="s">
        <v>562</v>
      </c>
      <c r="Y27" s="10" t="s">
        <v>563</v>
      </c>
      <c r="Z27" s="10" t="s">
        <v>564</v>
      </c>
      <c r="AA27" s="10" t="s">
        <v>565</v>
      </c>
      <c r="AB27" s="10" t="s">
        <v>566</v>
      </c>
      <c r="AC27" s="10" t="s">
        <v>567</v>
      </c>
      <c r="AD27" s="10" t="s">
        <v>568</v>
      </c>
    </row>
    <row r="28" ht="14.25" spans="10:30">
      <c r="J28" s="7"/>
      <c r="K28" s="7" t="s">
        <v>569</v>
      </c>
      <c r="L28" s="7" t="s">
        <v>570</v>
      </c>
      <c r="M28" s="9">
        <v>0</v>
      </c>
      <c r="N28" s="9">
        <v>0</v>
      </c>
      <c r="O28" s="9">
        <v>0</v>
      </c>
      <c r="P28" s="9">
        <v>1</v>
      </c>
      <c r="Q28" s="9">
        <v>0</v>
      </c>
      <c r="R28" s="9">
        <v>0</v>
      </c>
      <c r="S28" s="9">
        <v>0</v>
      </c>
      <c r="T28" s="9">
        <v>0</v>
      </c>
      <c r="U28" s="9" t="str">
        <f t="shared" si="0"/>
        <v>10</v>
      </c>
      <c r="V28" s="10"/>
      <c r="W28" s="10" t="s">
        <v>571</v>
      </c>
      <c r="X28" s="10" t="s">
        <v>572</v>
      </c>
      <c r="Y28" s="10" t="s">
        <v>573</v>
      </c>
      <c r="Z28" s="10" t="s">
        <v>574</v>
      </c>
      <c r="AA28" s="10" t="s">
        <v>575</v>
      </c>
      <c r="AB28" s="10" t="s">
        <v>576</v>
      </c>
      <c r="AC28" s="10" t="s">
        <v>577</v>
      </c>
      <c r="AD28" s="10" t="s">
        <v>578</v>
      </c>
    </row>
    <row r="29" ht="14.25" spans="10:30">
      <c r="J29" s="7"/>
      <c r="K29" s="7" t="s">
        <v>579</v>
      </c>
      <c r="L29" s="7" t="s">
        <v>580</v>
      </c>
      <c r="M29" s="9">
        <v>0</v>
      </c>
      <c r="N29" s="9">
        <v>0</v>
      </c>
      <c r="O29" s="9">
        <v>0</v>
      </c>
      <c r="P29" s="9">
        <v>1</v>
      </c>
      <c r="Q29" s="9">
        <v>0</v>
      </c>
      <c r="R29" s="9">
        <v>0</v>
      </c>
      <c r="S29" s="9">
        <v>0</v>
      </c>
      <c r="T29" s="9">
        <v>1</v>
      </c>
      <c r="U29" s="9" t="str">
        <f t="shared" si="0"/>
        <v>11</v>
      </c>
      <c r="V29" s="10"/>
      <c r="W29" s="10" t="s">
        <v>581</v>
      </c>
      <c r="X29" s="10" t="s">
        <v>582</v>
      </c>
      <c r="Y29" s="10" t="s">
        <v>583</v>
      </c>
      <c r="Z29" s="10" t="s">
        <v>584</v>
      </c>
      <c r="AA29" s="10" t="s">
        <v>585</v>
      </c>
      <c r="AB29" s="10" t="s">
        <v>586</v>
      </c>
      <c r="AC29" s="10" t="s">
        <v>587</v>
      </c>
      <c r="AD29" s="10" t="s">
        <v>588</v>
      </c>
    </row>
    <row r="30" ht="14.25" spans="10:30">
      <c r="J30" s="7"/>
      <c r="K30" s="7" t="s">
        <v>589</v>
      </c>
      <c r="L30" s="7" t="s">
        <v>590</v>
      </c>
      <c r="M30" s="9">
        <v>0</v>
      </c>
      <c r="N30" s="9">
        <v>0</v>
      </c>
      <c r="O30" s="9">
        <v>0</v>
      </c>
      <c r="P30" s="9">
        <v>1</v>
      </c>
      <c r="Q30" s="9">
        <v>0</v>
      </c>
      <c r="R30" s="9">
        <v>0</v>
      </c>
      <c r="S30" s="9">
        <v>1</v>
      </c>
      <c r="T30" s="9">
        <v>0</v>
      </c>
      <c r="U30" s="9" t="str">
        <f t="shared" si="0"/>
        <v>12</v>
      </c>
      <c r="V30" s="10"/>
      <c r="W30" s="10" t="s">
        <v>591</v>
      </c>
      <c r="X30" s="10" t="s">
        <v>592</v>
      </c>
      <c r="Y30" s="10" t="s">
        <v>593</v>
      </c>
      <c r="Z30" s="10" t="s">
        <v>594</v>
      </c>
      <c r="AA30" s="10" t="s">
        <v>595</v>
      </c>
      <c r="AB30" s="10" t="s">
        <v>596</v>
      </c>
      <c r="AC30" s="10" t="s">
        <v>597</v>
      </c>
      <c r="AD30" s="10" t="s">
        <v>598</v>
      </c>
    </row>
    <row r="31" ht="14.25" spans="10:30">
      <c r="J31" s="7"/>
      <c r="K31" s="7" t="s">
        <v>599</v>
      </c>
      <c r="L31" s="7" t="s">
        <v>600</v>
      </c>
      <c r="M31" s="9">
        <v>0</v>
      </c>
      <c r="N31" s="9">
        <v>0</v>
      </c>
      <c r="O31" s="9">
        <v>0</v>
      </c>
      <c r="P31" s="9">
        <v>1</v>
      </c>
      <c r="Q31" s="9">
        <v>0</v>
      </c>
      <c r="R31" s="9">
        <v>0</v>
      </c>
      <c r="S31" s="9">
        <v>1</v>
      </c>
      <c r="T31" s="9">
        <v>1</v>
      </c>
      <c r="U31" s="9" t="str">
        <f t="shared" si="0"/>
        <v>13</v>
      </c>
      <c r="V31" s="10"/>
      <c r="W31" s="10" t="s">
        <v>601</v>
      </c>
      <c r="X31" s="10" t="s">
        <v>602</v>
      </c>
      <c r="Y31" s="10" t="s">
        <v>603</v>
      </c>
      <c r="Z31" s="10" t="s">
        <v>604</v>
      </c>
      <c r="AA31" s="10" t="s">
        <v>605</v>
      </c>
      <c r="AB31" s="10" t="s">
        <v>606</v>
      </c>
      <c r="AC31" s="10" t="s">
        <v>607</v>
      </c>
      <c r="AD31" s="10" t="s">
        <v>608</v>
      </c>
    </row>
    <row r="32" ht="14.25" spans="10:30">
      <c r="J32" s="7"/>
      <c r="K32" s="7" t="s">
        <v>609</v>
      </c>
      <c r="L32" s="7" t="s">
        <v>610</v>
      </c>
      <c r="M32" s="9">
        <v>0</v>
      </c>
      <c r="N32" s="9">
        <v>0</v>
      </c>
      <c r="O32" s="9">
        <v>0</v>
      </c>
      <c r="P32" s="9">
        <v>1</v>
      </c>
      <c r="Q32" s="9">
        <v>0</v>
      </c>
      <c r="R32" s="9">
        <v>1</v>
      </c>
      <c r="S32" s="9">
        <v>0</v>
      </c>
      <c r="T32" s="9">
        <v>0</v>
      </c>
      <c r="U32" s="9" t="str">
        <f t="shared" si="0"/>
        <v>14</v>
      </c>
      <c r="V32" s="10"/>
      <c r="W32" s="10" t="s">
        <v>611</v>
      </c>
      <c r="X32" s="10" t="s">
        <v>612</v>
      </c>
      <c r="Y32" s="10" t="s">
        <v>613</v>
      </c>
      <c r="Z32" s="10" t="s">
        <v>614</v>
      </c>
      <c r="AA32" s="10" t="s">
        <v>615</v>
      </c>
      <c r="AB32" s="10" t="s">
        <v>616</v>
      </c>
      <c r="AC32" s="10" t="s">
        <v>617</v>
      </c>
      <c r="AD32" s="10" t="s">
        <v>618</v>
      </c>
    </row>
    <row r="33" ht="14.25" spans="10:30">
      <c r="J33" s="7"/>
      <c r="K33" s="7" t="s">
        <v>619</v>
      </c>
      <c r="L33" s="7" t="s">
        <v>620</v>
      </c>
      <c r="M33" s="9">
        <v>0</v>
      </c>
      <c r="N33" s="9">
        <v>0</v>
      </c>
      <c r="O33" s="9">
        <v>0</v>
      </c>
      <c r="P33" s="9">
        <v>1</v>
      </c>
      <c r="Q33" s="9">
        <v>0</v>
      </c>
      <c r="R33" s="9">
        <v>1</v>
      </c>
      <c r="S33" s="9">
        <v>0</v>
      </c>
      <c r="T33" s="9">
        <v>1</v>
      </c>
      <c r="U33" s="9" t="str">
        <f t="shared" si="0"/>
        <v>15</v>
      </c>
      <c r="V33" s="10"/>
      <c r="W33" s="10" t="s">
        <v>621</v>
      </c>
      <c r="X33" s="10" t="s">
        <v>622</v>
      </c>
      <c r="Y33" s="10" t="s">
        <v>623</v>
      </c>
      <c r="Z33" s="10" t="s">
        <v>624</v>
      </c>
      <c r="AA33" s="10" t="s">
        <v>625</v>
      </c>
      <c r="AB33" s="10" t="s">
        <v>626</v>
      </c>
      <c r="AC33" s="10" t="s">
        <v>627</v>
      </c>
      <c r="AD33" s="10" t="s">
        <v>628</v>
      </c>
    </row>
    <row r="34" ht="14.25" spans="10:30">
      <c r="J34" s="7"/>
      <c r="K34" s="7" t="s">
        <v>629</v>
      </c>
      <c r="L34" s="7" t="s">
        <v>630</v>
      </c>
      <c r="M34" s="9">
        <v>0</v>
      </c>
      <c r="N34" s="9">
        <v>0</v>
      </c>
      <c r="O34" s="9">
        <v>0</v>
      </c>
      <c r="P34" s="9">
        <v>1</v>
      </c>
      <c r="Q34" s="9">
        <v>0</v>
      </c>
      <c r="R34" s="9">
        <v>1</v>
      </c>
      <c r="S34" s="9">
        <v>1</v>
      </c>
      <c r="T34" s="9">
        <v>0</v>
      </c>
      <c r="U34" s="9" t="str">
        <f t="shared" si="0"/>
        <v>16</v>
      </c>
      <c r="V34" s="10"/>
      <c r="W34" s="10" t="s">
        <v>631</v>
      </c>
      <c r="X34" s="10" t="s">
        <v>632</v>
      </c>
      <c r="Y34" s="10" t="s">
        <v>633</v>
      </c>
      <c r="Z34" s="10" t="s">
        <v>634</v>
      </c>
      <c r="AA34" s="10" t="s">
        <v>635</v>
      </c>
      <c r="AB34" s="10" t="s">
        <v>636</v>
      </c>
      <c r="AC34" s="10" t="s">
        <v>637</v>
      </c>
      <c r="AD34" s="10" t="s">
        <v>638</v>
      </c>
    </row>
    <row r="35" ht="14.25" spans="10:30">
      <c r="J35" s="7"/>
      <c r="K35" s="7" t="s">
        <v>639</v>
      </c>
      <c r="L35" s="7" t="s">
        <v>640</v>
      </c>
      <c r="M35" s="9">
        <v>0</v>
      </c>
      <c r="N35" s="9">
        <v>0</v>
      </c>
      <c r="O35" s="9">
        <v>0</v>
      </c>
      <c r="P35" s="9">
        <v>1</v>
      </c>
      <c r="Q35" s="9">
        <v>0</v>
      </c>
      <c r="R35" s="9">
        <v>1</v>
      </c>
      <c r="S35" s="9">
        <v>1</v>
      </c>
      <c r="T35" s="9">
        <v>1</v>
      </c>
      <c r="U35" s="9" t="str">
        <f t="shared" si="0"/>
        <v>17</v>
      </c>
      <c r="V35" s="10"/>
      <c r="W35" s="10" t="s">
        <v>641</v>
      </c>
      <c r="X35" s="10" t="s">
        <v>642</v>
      </c>
      <c r="Y35" s="10" t="s">
        <v>643</v>
      </c>
      <c r="Z35" s="10" t="s">
        <v>644</v>
      </c>
      <c r="AA35" s="10" t="s">
        <v>645</v>
      </c>
      <c r="AB35" s="10" t="s">
        <v>646</v>
      </c>
      <c r="AC35" s="10" t="s">
        <v>647</v>
      </c>
      <c r="AD35" s="10" t="s">
        <v>648</v>
      </c>
    </row>
    <row r="36" ht="14.25" spans="10:30">
      <c r="J36" s="7"/>
      <c r="K36" s="7" t="s">
        <v>649</v>
      </c>
      <c r="L36" s="7" t="s">
        <v>650</v>
      </c>
      <c r="M36" s="9">
        <v>0</v>
      </c>
      <c r="N36" s="9">
        <v>0</v>
      </c>
      <c r="O36" s="9">
        <v>0</v>
      </c>
      <c r="P36" s="9">
        <v>1</v>
      </c>
      <c r="Q36" s="9">
        <v>1</v>
      </c>
      <c r="R36" s="9">
        <v>0</v>
      </c>
      <c r="S36" s="9">
        <v>0</v>
      </c>
      <c r="T36" s="9">
        <v>0</v>
      </c>
      <c r="U36" s="9" t="str">
        <f t="shared" si="0"/>
        <v>18</v>
      </c>
      <c r="V36" s="10"/>
      <c r="W36" s="10" t="s">
        <v>651</v>
      </c>
      <c r="X36" s="10" t="s">
        <v>652</v>
      </c>
      <c r="Y36" s="10" t="s">
        <v>653</v>
      </c>
      <c r="Z36" s="10" t="s">
        <v>654</v>
      </c>
      <c r="AA36" s="10" t="s">
        <v>655</v>
      </c>
      <c r="AB36" s="10" t="s">
        <v>656</v>
      </c>
      <c r="AC36" s="10" t="s">
        <v>657</v>
      </c>
      <c r="AD36" s="10" t="s">
        <v>658</v>
      </c>
    </row>
    <row r="37" ht="14.25" spans="10:30">
      <c r="J37" s="7"/>
      <c r="K37" s="7" t="s">
        <v>659</v>
      </c>
      <c r="L37" s="7" t="s">
        <v>660</v>
      </c>
      <c r="M37" s="9">
        <v>0</v>
      </c>
      <c r="N37" s="9">
        <v>0</v>
      </c>
      <c r="O37" s="9">
        <v>0</v>
      </c>
      <c r="P37" s="9">
        <v>1</v>
      </c>
      <c r="Q37" s="9">
        <v>1</v>
      </c>
      <c r="R37" s="9">
        <v>0</v>
      </c>
      <c r="S37" s="9">
        <v>0</v>
      </c>
      <c r="T37" s="9">
        <v>1</v>
      </c>
      <c r="U37" s="9" t="str">
        <f t="shared" si="0"/>
        <v>19</v>
      </c>
      <c r="V37" s="10"/>
      <c r="W37" s="10" t="s">
        <v>661</v>
      </c>
      <c r="X37" s="10" t="s">
        <v>662</v>
      </c>
      <c r="Y37" s="10" t="s">
        <v>663</v>
      </c>
      <c r="Z37" s="10" t="s">
        <v>664</v>
      </c>
      <c r="AA37" s="10" t="s">
        <v>665</v>
      </c>
      <c r="AB37" s="10" t="s">
        <v>666</v>
      </c>
      <c r="AC37" s="10" t="s">
        <v>667</v>
      </c>
      <c r="AD37" s="10" t="s">
        <v>668</v>
      </c>
    </row>
    <row r="38" ht="14.25" spans="10:30">
      <c r="J38" s="7"/>
      <c r="K38" s="7" t="s">
        <v>669</v>
      </c>
      <c r="L38" s="7" t="s">
        <v>670</v>
      </c>
      <c r="M38" s="9">
        <v>0</v>
      </c>
      <c r="N38" s="9">
        <v>0</v>
      </c>
      <c r="O38" s="9">
        <v>0</v>
      </c>
      <c r="P38" s="9">
        <v>1</v>
      </c>
      <c r="Q38" s="9">
        <v>1</v>
      </c>
      <c r="R38" s="9">
        <v>0</v>
      </c>
      <c r="S38" s="9">
        <v>1</v>
      </c>
      <c r="T38" s="9">
        <v>0</v>
      </c>
      <c r="U38" s="9" t="str">
        <f t="shared" si="0"/>
        <v>1A</v>
      </c>
      <c r="V38" s="10"/>
      <c r="W38" s="10" t="s">
        <v>671</v>
      </c>
      <c r="X38" s="10" t="s">
        <v>672</v>
      </c>
      <c r="Y38" s="10" t="s">
        <v>673</v>
      </c>
      <c r="Z38" s="10" t="s">
        <v>674</v>
      </c>
      <c r="AA38" s="10" t="s">
        <v>675</v>
      </c>
      <c r="AB38" s="10" t="s">
        <v>676</v>
      </c>
      <c r="AC38" s="10" t="s">
        <v>677</v>
      </c>
      <c r="AD38" s="10" t="s">
        <v>678</v>
      </c>
    </row>
    <row r="39" ht="14.25" spans="10:30">
      <c r="J39" s="7"/>
      <c r="K39" s="7" t="s">
        <v>679</v>
      </c>
      <c r="L39" s="7" t="s">
        <v>680</v>
      </c>
      <c r="M39" s="9">
        <v>0</v>
      </c>
      <c r="N39" s="9">
        <v>0</v>
      </c>
      <c r="O39" s="9">
        <v>0</v>
      </c>
      <c r="P39" s="9">
        <v>1</v>
      </c>
      <c r="Q39" s="9">
        <v>1</v>
      </c>
      <c r="R39" s="9">
        <v>0</v>
      </c>
      <c r="S39" s="9">
        <v>1</v>
      </c>
      <c r="T39" s="9">
        <v>1</v>
      </c>
      <c r="U39" s="9" t="str">
        <f t="shared" si="0"/>
        <v>1B</v>
      </c>
      <c r="V39" s="10"/>
      <c r="W39" s="10" t="s">
        <v>681</v>
      </c>
      <c r="X39" s="10" t="s">
        <v>682</v>
      </c>
      <c r="Y39" s="10" t="s">
        <v>683</v>
      </c>
      <c r="Z39" s="10" t="s">
        <v>684</v>
      </c>
      <c r="AA39" s="10" t="s">
        <v>685</v>
      </c>
      <c r="AB39" s="10" t="s">
        <v>686</v>
      </c>
      <c r="AC39" s="10" t="s">
        <v>687</v>
      </c>
      <c r="AD39" s="10" t="s">
        <v>688</v>
      </c>
    </row>
    <row r="40" ht="14.25" spans="10:30">
      <c r="J40" s="7"/>
      <c r="K40" s="7" t="s">
        <v>689</v>
      </c>
      <c r="L40" s="7" t="s">
        <v>690</v>
      </c>
      <c r="M40" s="9">
        <v>0</v>
      </c>
      <c r="N40" s="9">
        <v>0</v>
      </c>
      <c r="O40" s="9">
        <v>0</v>
      </c>
      <c r="P40" s="9">
        <v>1</v>
      </c>
      <c r="Q40" s="9">
        <v>1</v>
      </c>
      <c r="R40" s="9">
        <v>1</v>
      </c>
      <c r="S40" s="9">
        <v>0</v>
      </c>
      <c r="T40" s="9">
        <v>0</v>
      </c>
      <c r="U40" s="9" t="str">
        <f t="shared" si="0"/>
        <v>1C</v>
      </c>
      <c r="V40" s="10"/>
      <c r="W40" s="10" t="s">
        <v>691</v>
      </c>
      <c r="X40" s="10" t="s">
        <v>692</v>
      </c>
      <c r="Y40" s="10" t="s">
        <v>693</v>
      </c>
      <c r="Z40" s="10" t="s">
        <v>694</v>
      </c>
      <c r="AA40" s="10" t="s">
        <v>695</v>
      </c>
      <c r="AB40" s="10" t="s">
        <v>696</v>
      </c>
      <c r="AC40" s="10" t="s">
        <v>697</v>
      </c>
      <c r="AD40" s="10" t="s">
        <v>698</v>
      </c>
    </row>
    <row r="41" ht="14.25" spans="10:30">
      <c r="J41" s="7"/>
      <c r="K41" s="7" t="s">
        <v>699</v>
      </c>
      <c r="L41" s="7" t="s">
        <v>700</v>
      </c>
      <c r="M41" s="9">
        <v>0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0</v>
      </c>
      <c r="T41" s="9">
        <v>1</v>
      </c>
      <c r="U41" s="9" t="str">
        <f t="shared" si="0"/>
        <v>1D</v>
      </c>
      <c r="V41" s="10"/>
      <c r="W41" s="10" t="s">
        <v>701</v>
      </c>
      <c r="X41" s="10" t="s">
        <v>702</v>
      </c>
      <c r="Y41" s="10" t="s">
        <v>703</v>
      </c>
      <c r="Z41" s="10" t="s">
        <v>704</v>
      </c>
      <c r="AA41" s="10" t="s">
        <v>705</v>
      </c>
      <c r="AB41" s="10" t="s">
        <v>706</v>
      </c>
      <c r="AC41" s="10" t="s">
        <v>707</v>
      </c>
      <c r="AD41" s="10" t="s">
        <v>708</v>
      </c>
    </row>
    <row r="42" ht="14.25" spans="10:30">
      <c r="J42" s="7"/>
      <c r="K42" s="7" t="s">
        <v>709</v>
      </c>
      <c r="L42" s="7" t="s">
        <v>710</v>
      </c>
      <c r="M42" s="9">
        <v>0</v>
      </c>
      <c r="N42" s="9">
        <v>0</v>
      </c>
      <c r="O42" s="9">
        <v>0</v>
      </c>
      <c r="P42" s="9">
        <v>1</v>
      </c>
      <c r="Q42" s="9">
        <v>1</v>
      </c>
      <c r="R42" s="9">
        <v>1</v>
      </c>
      <c r="S42" s="9">
        <v>1</v>
      </c>
      <c r="T42" s="9">
        <v>0</v>
      </c>
      <c r="U42" s="9" t="str">
        <f t="shared" si="0"/>
        <v>1E</v>
      </c>
      <c r="V42" s="10"/>
      <c r="W42" s="10" t="s">
        <v>711</v>
      </c>
      <c r="X42" s="10" t="s">
        <v>712</v>
      </c>
      <c r="Y42" s="10" t="s">
        <v>713</v>
      </c>
      <c r="Z42" s="10" t="s">
        <v>714</v>
      </c>
      <c r="AA42" s="10" t="s">
        <v>715</v>
      </c>
      <c r="AB42" s="10" t="s">
        <v>716</v>
      </c>
      <c r="AC42" s="10" t="s">
        <v>717</v>
      </c>
      <c r="AD42" s="10" t="s">
        <v>718</v>
      </c>
    </row>
    <row r="43" ht="14.25" spans="10:30">
      <c r="J43" s="7"/>
      <c r="K43" s="7" t="s">
        <v>719</v>
      </c>
      <c r="L43" s="7" t="s">
        <v>720</v>
      </c>
      <c r="M43" s="9">
        <v>0</v>
      </c>
      <c r="N43" s="9">
        <v>0</v>
      </c>
      <c r="O43" s="9">
        <v>0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 t="str">
        <f t="shared" si="0"/>
        <v>1F</v>
      </c>
      <c r="V43" s="10"/>
      <c r="W43" s="10" t="s">
        <v>721</v>
      </c>
      <c r="X43" s="10" t="s">
        <v>722</v>
      </c>
      <c r="Y43" s="10" t="s">
        <v>723</v>
      </c>
      <c r="Z43" s="10" t="s">
        <v>724</v>
      </c>
      <c r="AA43" s="10" t="s">
        <v>725</v>
      </c>
      <c r="AB43" s="10" t="s">
        <v>726</v>
      </c>
      <c r="AC43" s="10" t="s">
        <v>727</v>
      </c>
      <c r="AD43" s="10" t="s">
        <v>728</v>
      </c>
    </row>
    <row r="44" ht="14.25" spans="10:30">
      <c r="J44" s="7"/>
      <c r="K44" s="7"/>
      <c r="L44" s="7"/>
      <c r="M44" s="10"/>
      <c r="N44" s="10"/>
      <c r="O44" s="9">
        <v>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4.25" spans="10:30">
      <c r="J45" s="7"/>
      <c r="K45" s="7" t="s">
        <v>183</v>
      </c>
      <c r="L45" s="7" t="s">
        <v>184</v>
      </c>
      <c r="M45" s="10">
        <v>0</v>
      </c>
      <c r="N45" s="10">
        <v>0</v>
      </c>
      <c r="O45" s="9">
        <v>1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9" t="str">
        <f>BIN2HEX(M45&amp;N45&amp;O45&amp;P45&amp;Q45&amp;R45&amp;S45&amp;T45)</f>
        <v>20</v>
      </c>
      <c r="V45" s="9" t="str">
        <f>BIN2HEX(W46&amp;X46&amp;Y46&amp;Z46&amp;AA46&amp;AB46&amp;AC46&amp;AD46)</f>
        <v>77</v>
      </c>
      <c r="W45" s="10" t="s">
        <v>184</v>
      </c>
      <c r="X45" s="10" t="s">
        <v>729</v>
      </c>
      <c r="Y45" s="10" t="s">
        <v>730</v>
      </c>
      <c r="Z45" s="10" t="s">
        <v>731</v>
      </c>
      <c r="AA45" s="10" t="s">
        <v>732</v>
      </c>
      <c r="AB45" s="10" t="s">
        <v>733</v>
      </c>
      <c r="AC45" s="10" t="s">
        <v>734</v>
      </c>
      <c r="AD45" s="10" t="s">
        <v>735</v>
      </c>
    </row>
    <row r="46" ht="14.25" spans="10:30">
      <c r="J46" s="7"/>
      <c r="K46" s="7"/>
      <c r="L46" s="7"/>
      <c r="M46" s="10"/>
      <c r="N46" s="10"/>
      <c r="O46" s="9">
        <v>0</v>
      </c>
      <c r="P46" s="10"/>
      <c r="Q46" s="10"/>
      <c r="R46" s="10"/>
      <c r="S46" s="10"/>
      <c r="T46" s="10"/>
      <c r="U46" s="9"/>
      <c r="V46" s="9"/>
      <c r="W46" s="10">
        <v>0</v>
      </c>
      <c r="X46" s="10">
        <v>1</v>
      </c>
      <c r="Y46" s="10">
        <v>1</v>
      </c>
      <c r="Z46" s="10">
        <v>1</v>
      </c>
      <c r="AA46" s="10">
        <v>0</v>
      </c>
      <c r="AB46" s="10">
        <v>1</v>
      </c>
      <c r="AC46" s="10">
        <v>1</v>
      </c>
      <c r="AD46" s="10">
        <v>1</v>
      </c>
    </row>
    <row r="47" ht="14.25" spans="10:30">
      <c r="J47" s="7"/>
      <c r="K47" s="7" t="s">
        <v>736</v>
      </c>
      <c r="L47" s="7" t="s">
        <v>196</v>
      </c>
      <c r="M47" s="10">
        <v>0</v>
      </c>
      <c r="N47" s="10">
        <v>0</v>
      </c>
      <c r="O47" s="9">
        <v>1</v>
      </c>
      <c r="P47" s="10">
        <v>0</v>
      </c>
      <c r="Q47" s="10">
        <v>0</v>
      </c>
      <c r="R47" s="10">
        <v>0</v>
      </c>
      <c r="S47" s="10">
        <v>0</v>
      </c>
      <c r="T47" s="10">
        <v>1</v>
      </c>
      <c r="U47" s="9" t="str">
        <f>BIN2HEX(M47&amp;N47&amp;O47&amp;P47&amp;Q47&amp;R47&amp;S47&amp;T47)</f>
        <v>21</v>
      </c>
      <c r="V47" s="9" t="str">
        <f>BIN2HEX(W48&amp;X48&amp;Y48&amp;Z48&amp;AA48&amp;AB48&amp;AC48&amp;AD48)</f>
        <v>0</v>
      </c>
      <c r="W47" s="10" t="s">
        <v>737</v>
      </c>
      <c r="X47" s="10" t="s">
        <v>738</v>
      </c>
      <c r="Y47" s="10" t="s">
        <v>739</v>
      </c>
      <c r="Z47" s="10" t="s">
        <v>740</v>
      </c>
      <c r="AA47" s="10" t="s">
        <v>741</v>
      </c>
      <c r="AB47" s="10" t="s">
        <v>742</v>
      </c>
      <c r="AC47" s="10" t="s">
        <v>743</v>
      </c>
      <c r="AD47" s="10" t="s">
        <v>205</v>
      </c>
    </row>
    <row r="48" ht="14.25" spans="10:30">
      <c r="J48" s="7"/>
      <c r="K48" s="7"/>
      <c r="L48" s="7"/>
      <c r="M48" s="10"/>
      <c r="N48" s="10"/>
      <c r="O48" s="9">
        <v>0</v>
      </c>
      <c r="P48" s="10"/>
      <c r="Q48" s="10"/>
      <c r="R48" s="10"/>
      <c r="S48" s="10"/>
      <c r="T48" s="10"/>
      <c r="U48" s="9"/>
      <c r="V48" s="9"/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</row>
    <row r="49" ht="14.25" spans="11:30">
      <c r="K49" s="7" t="s">
        <v>744</v>
      </c>
      <c r="L49" s="7" t="s">
        <v>209</v>
      </c>
      <c r="M49" s="10">
        <v>0</v>
      </c>
      <c r="N49" s="10">
        <v>0</v>
      </c>
      <c r="O49" s="9">
        <v>1</v>
      </c>
      <c r="P49" s="10">
        <v>0</v>
      </c>
      <c r="Q49" s="10">
        <v>0</v>
      </c>
      <c r="R49" s="10">
        <v>0</v>
      </c>
      <c r="S49" s="10">
        <v>1</v>
      </c>
      <c r="T49" s="10">
        <v>0</v>
      </c>
      <c r="U49" s="9" t="str">
        <f>BIN2HEX(M49&amp;N49&amp;O49&amp;P49&amp;Q49&amp;R49&amp;S49&amp;T49)</f>
        <v>22</v>
      </c>
      <c r="V49" s="9" t="str">
        <f>BIN2HEX(W50&amp;X50&amp;Y50&amp;Z50&amp;AA50&amp;AB50&amp;AC50&amp;AD50)</f>
        <v>0</v>
      </c>
      <c r="W49" s="10" t="s">
        <v>745</v>
      </c>
      <c r="X49" s="10" t="s">
        <v>746</v>
      </c>
      <c r="Y49" s="10" t="s">
        <v>747</v>
      </c>
      <c r="Z49" s="10" t="s">
        <v>748</v>
      </c>
      <c r="AA49" s="10" t="s">
        <v>749</v>
      </c>
      <c r="AB49" s="10" t="s">
        <v>750</v>
      </c>
      <c r="AC49" s="10" t="s">
        <v>751</v>
      </c>
      <c r="AD49" s="10" t="s">
        <v>219</v>
      </c>
    </row>
    <row r="50" ht="14.25" spans="11:30">
      <c r="K50" s="7"/>
      <c r="L50" s="7"/>
      <c r="M50" s="10"/>
      <c r="N50" s="10"/>
      <c r="O50" s="9">
        <v>0</v>
      </c>
      <c r="P50" s="10"/>
      <c r="Q50" s="10"/>
      <c r="R50" s="10"/>
      <c r="S50" s="10"/>
      <c r="T50" s="10"/>
      <c r="U50" s="9"/>
      <c r="V50" s="9"/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</row>
    <row r="51" ht="14.25" spans="11:30">
      <c r="K51" s="7" t="s">
        <v>752</v>
      </c>
      <c r="L51" s="7" t="s">
        <v>753</v>
      </c>
      <c r="M51" s="10">
        <v>0</v>
      </c>
      <c r="N51" s="10">
        <v>0</v>
      </c>
      <c r="O51" s="9">
        <v>1</v>
      </c>
      <c r="P51" s="10">
        <v>0</v>
      </c>
      <c r="Q51" s="10">
        <v>0</v>
      </c>
      <c r="R51" s="10">
        <v>0</v>
      </c>
      <c r="S51" s="10">
        <v>1</v>
      </c>
      <c r="T51" s="10">
        <v>1</v>
      </c>
      <c r="U51" s="9" t="str">
        <f>BIN2HEX(M51&amp;N51&amp;O51&amp;P51&amp;Q51&amp;R51&amp;S51&amp;T51)</f>
        <v>23</v>
      </c>
      <c r="V51" s="9" t="str">
        <f>BIN2HEX(W52&amp;X52&amp;Y52&amp;Z52&amp;AA52&amp;AB52&amp;AC52&amp;AD52)</f>
        <v>0</v>
      </c>
      <c r="W51" s="10" t="s">
        <v>754</v>
      </c>
      <c r="X51" s="10" t="s">
        <v>755</v>
      </c>
      <c r="Y51" s="10" t="s">
        <v>756</v>
      </c>
      <c r="Z51" s="10" t="s">
        <v>757</v>
      </c>
      <c r="AA51" s="10" t="s">
        <v>758</v>
      </c>
      <c r="AB51" s="10" t="s">
        <v>759</v>
      </c>
      <c r="AC51" s="10" t="s">
        <v>760</v>
      </c>
      <c r="AD51" s="10" t="s">
        <v>761</v>
      </c>
    </row>
    <row r="52" ht="14.25" spans="11:30">
      <c r="K52" s="7"/>
      <c r="L52" s="7"/>
      <c r="M52" s="10"/>
      <c r="N52" s="10"/>
      <c r="O52" s="9">
        <v>0</v>
      </c>
      <c r="P52" s="10"/>
      <c r="Q52" s="10"/>
      <c r="R52" s="10"/>
      <c r="S52" s="10"/>
      <c r="T52" s="10"/>
      <c r="U52" s="9"/>
      <c r="V52" s="9"/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</row>
    <row r="53" ht="14.25" spans="11:30">
      <c r="K53" s="7" t="s">
        <v>762</v>
      </c>
      <c r="L53" s="7" t="s">
        <v>763</v>
      </c>
      <c r="M53" s="10">
        <v>0</v>
      </c>
      <c r="N53" s="10">
        <v>0</v>
      </c>
      <c r="O53" s="9">
        <v>1</v>
      </c>
      <c r="P53" s="10">
        <v>0</v>
      </c>
      <c r="Q53" s="10">
        <v>0</v>
      </c>
      <c r="R53" s="10">
        <v>1</v>
      </c>
      <c r="S53" s="10">
        <v>0</v>
      </c>
      <c r="T53" s="10">
        <v>0</v>
      </c>
      <c r="U53" s="9" t="str">
        <f>BIN2HEX(M53&amp;N53&amp;O53&amp;P53&amp;Q53&amp;R53&amp;S53&amp;T53)</f>
        <v>24</v>
      </c>
      <c r="V53" s="9" t="str">
        <f>BIN2HEX(W54&amp;X54&amp;Y54&amp;Z54&amp;AA54&amp;AB54&amp;AC54&amp;AD54)</f>
        <v>3F</v>
      </c>
      <c r="W53" s="10" t="s">
        <v>764</v>
      </c>
      <c r="X53" s="10" t="s">
        <v>765</v>
      </c>
      <c r="Y53" s="10" t="s">
        <v>766</v>
      </c>
      <c r="Z53" s="10" t="s">
        <v>767</v>
      </c>
      <c r="AA53" s="10" t="s">
        <v>768</v>
      </c>
      <c r="AB53" s="10" t="s">
        <v>769</v>
      </c>
      <c r="AC53" s="10" t="s">
        <v>770</v>
      </c>
      <c r="AD53" s="10" t="s">
        <v>230</v>
      </c>
    </row>
    <row r="54" ht="14.25" spans="11:30">
      <c r="K54" s="7"/>
      <c r="L54" s="7"/>
      <c r="M54" s="10"/>
      <c r="N54" s="10"/>
      <c r="O54" s="9">
        <v>0</v>
      </c>
      <c r="P54" s="10"/>
      <c r="Q54" s="10"/>
      <c r="R54" s="10"/>
      <c r="S54" s="10"/>
      <c r="T54" s="10"/>
      <c r="U54" s="9"/>
      <c r="V54" s="9"/>
      <c r="W54" s="10">
        <v>0</v>
      </c>
      <c r="X54" s="10">
        <v>0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</row>
    <row r="55" ht="14.25" spans="11:30">
      <c r="K55" s="7" t="s">
        <v>771</v>
      </c>
      <c r="L55" s="7" t="s">
        <v>233</v>
      </c>
      <c r="M55" s="10">
        <v>0</v>
      </c>
      <c r="N55" s="10">
        <v>0</v>
      </c>
      <c r="O55" s="9">
        <v>1</v>
      </c>
      <c r="P55" s="10">
        <v>0</v>
      </c>
      <c r="Q55" s="10">
        <v>0</v>
      </c>
      <c r="R55" s="10">
        <v>1</v>
      </c>
      <c r="S55" s="10">
        <v>0</v>
      </c>
      <c r="T55" s="10">
        <v>1</v>
      </c>
      <c r="U55" s="9" t="str">
        <f>BIN2HEX(M55&amp;N55&amp;O55&amp;P55&amp;Q55&amp;R55&amp;S55&amp;T55)</f>
        <v>25</v>
      </c>
      <c r="V55" s="9" t="str">
        <f>BIN2HEX(W56&amp;X56&amp;Y56&amp;Z56&amp;AA56&amp;AB56&amp;AC56&amp;AD56)</f>
        <v>FF</v>
      </c>
      <c r="W55" s="10" t="s">
        <v>772</v>
      </c>
      <c r="X55" s="10" t="s">
        <v>773</v>
      </c>
      <c r="Y55" s="10" t="s">
        <v>774</v>
      </c>
      <c r="Z55" s="10" t="s">
        <v>775</v>
      </c>
      <c r="AA55" s="10" t="s">
        <v>776</v>
      </c>
      <c r="AB55" s="10" t="s">
        <v>777</v>
      </c>
      <c r="AC55" s="10" t="s">
        <v>778</v>
      </c>
      <c r="AD55" s="10" t="s">
        <v>242</v>
      </c>
    </row>
    <row r="56" ht="14.25" spans="11:30">
      <c r="K56" s="7"/>
      <c r="L56" s="7"/>
      <c r="M56" s="10"/>
      <c r="N56" s="10"/>
      <c r="O56" s="9">
        <v>0</v>
      </c>
      <c r="P56" s="10"/>
      <c r="Q56" s="10"/>
      <c r="R56" s="10"/>
      <c r="S56" s="10"/>
      <c r="T56" s="10"/>
      <c r="U56" s="9"/>
      <c r="V56" s="9"/>
      <c r="W56" s="10">
        <v>1</v>
      </c>
      <c r="X56" s="10">
        <v>1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</row>
    <row r="57" ht="14.25" spans="11:30">
      <c r="K57" s="7" t="s">
        <v>779</v>
      </c>
      <c r="L57" s="7" t="s">
        <v>780</v>
      </c>
      <c r="M57" s="10">
        <v>0</v>
      </c>
      <c r="N57" s="10">
        <v>0</v>
      </c>
      <c r="O57" s="9">
        <v>1</v>
      </c>
      <c r="P57" s="10">
        <v>0</v>
      </c>
      <c r="Q57" s="10">
        <v>0</v>
      </c>
      <c r="R57" s="10">
        <v>1</v>
      </c>
      <c r="S57" s="10">
        <v>1</v>
      </c>
      <c r="T57" s="10">
        <v>0</v>
      </c>
      <c r="U57" s="9" t="str">
        <f>BIN2HEX(M57&amp;N57&amp;O57&amp;P57&amp;Q57&amp;R57&amp;S57&amp;T57)</f>
        <v>26</v>
      </c>
      <c r="V57" s="9" t="str">
        <f>BIN2HEX(W58&amp;X58&amp;Y58&amp;Z58&amp;AA58&amp;AB58&amp;AC58&amp;AD58)</f>
        <v>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 t="s">
        <v>781</v>
      </c>
      <c r="AD57" s="10" t="s">
        <v>782</v>
      </c>
    </row>
    <row r="58" ht="14.25" spans="11:30">
      <c r="K58" s="7"/>
      <c r="L58" s="7"/>
      <c r="M58" s="10"/>
      <c r="N58" s="10"/>
      <c r="O58" s="9">
        <v>0</v>
      </c>
      <c r="P58" s="10"/>
      <c r="Q58" s="10"/>
      <c r="R58" s="10"/>
      <c r="S58" s="10"/>
      <c r="T58" s="10"/>
      <c r="U58" s="10"/>
      <c r="V58" s="10"/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1</v>
      </c>
      <c r="AD58" s="10">
        <v>1</v>
      </c>
    </row>
    <row r="59" ht="14.25" spans="11:30">
      <c r="K59" s="7" t="s">
        <v>783</v>
      </c>
      <c r="L59" s="7" t="s">
        <v>784</v>
      </c>
      <c r="M59" s="10">
        <v>0</v>
      </c>
      <c r="N59" s="10">
        <v>0</v>
      </c>
      <c r="O59" s="9">
        <v>1</v>
      </c>
      <c r="P59" s="10">
        <v>0</v>
      </c>
      <c r="Q59" s="10">
        <v>0</v>
      </c>
      <c r="R59" s="10">
        <v>1</v>
      </c>
      <c r="S59" s="10">
        <v>1</v>
      </c>
      <c r="T59" s="10">
        <v>1</v>
      </c>
      <c r="U59" s="10" t="str">
        <f>BIN2HEX(M59&amp;N59&amp;O59&amp;P59&amp;Q59&amp;R59&amp;S59&amp;T59)</f>
        <v>27</v>
      </c>
      <c r="V59" s="10"/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 t="s">
        <v>785</v>
      </c>
      <c r="AD59" s="10" t="s">
        <v>786</v>
      </c>
    </row>
    <row r="60" ht="14.25" spans="11:30">
      <c r="K60" s="7"/>
      <c r="L60" s="7"/>
      <c r="M60" s="10"/>
      <c r="N60" s="10"/>
      <c r="O60" s="9">
        <v>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4.25" spans="11:30">
      <c r="K61" s="7" t="s">
        <v>787</v>
      </c>
      <c r="L61" s="7" t="s">
        <v>788</v>
      </c>
      <c r="M61" s="10">
        <v>0</v>
      </c>
      <c r="N61" s="10">
        <v>0</v>
      </c>
      <c r="O61" s="9">
        <v>1</v>
      </c>
      <c r="P61" s="10">
        <v>0</v>
      </c>
      <c r="Q61" s="10">
        <v>1</v>
      </c>
      <c r="R61" s="10">
        <v>0</v>
      </c>
      <c r="S61" s="10">
        <v>0</v>
      </c>
      <c r="T61" s="10">
        <v>0</v>
      </c>
      <c r="U61" s="10" t="str">
        <f>BIN2HEX(M61&amp;N61&amp;O61&amp;P61&amp;Q61&amp;R61&amp;S61&amp;T61)</f>
        <v>28</v>
      </c>
      <c r="V61" s="10">
        <v>20</v>
      </c>
      <c r="W61" s="10">
        <v>0</v>
      </c>
      <c r="X61" s="10">
        <v>1</v>
      </c>
      <c r="Y61" s="10">
        <v>0</v>
      </c>
      <c r="Z61" s="10">
        <v>0</v>
      </c>
      <c r="AA61" s="10">
        <v>0</v>
      </c>
      <c r="AB61" s="10">
        <v>0</v>
      </c>
      <c r="AC61" s="10" t="s">
        <v>789</v>
      </c>
      <c r="AD61" s="10" t="s">
        <v>790</v>
      </c>
    </row>
    <row r="62" ht="14.25" spans="11:11">
      <c r="K62" s="7"/>
    </row>
    <row r="63" ht="14.25" spans="11:11">
      <c r="K63" s="7"/>
    </row>
    <row r="64" ht="14.25" spans="11:11">
      <c r="K64" s="7"/>
    </row>
  </sheetData>
  <mergeCells count="1">
    <mergeCell ref="W2:AD2"/>
  </mergeCells>
  <conditionalFormatting sqref="M5:T20 M21:N44 P21:T44 O21:O61">
    <cfRule type="colorScale" priority="3">
      <colorScale>
        <cfvo type="num" val="0"/>
        <cfvo type="num" val="1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{d99ab531-1a2d-4d7c-bbbd-17eca2b925ff}</x14:id>
        </ext>
      </extLst>
    </cfRule>
  </conditionalFormatting>
  <conditionalFormatting sqref="W5:AD61">
    <cfRule type="colorScale" priority="5">
      <colorScale>
        <cfvo type="num" val="0"/>
        <cfvo type="num" val="1"/>
        <color rgb="FFFF7128"/>
        <color rgb="FFFFEF9C"/>
      </colorScale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{ee9a1c0d-f9d2-4082-8f7d-31e58631d931}</x14:id>
        </ext>
      </extLst>
    </cfRule>
  </conditionalFormatting>
  <conditionalFormatting sqref="M45:N61 P45:T61">
    <cfRule type="colorScale" priority="1">
      <colorScale>
        <cfvo type="num" val="0"/>
        <cfvo type="num" val="1"/>
        <color rgb="FFFF7128"/>
        <color rgb="FFFFEF9C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{47212479-b9f2-404e-9cf9-99e21b5a04a4}</x14:id>
        </ext>
      </extLst>
    </cfRule>
  </conditionalFormatting>
  <pageMargins left="0.7" right="0.7" top="0.75" bottom="0.75" header="0.3" footer="0.3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9ab531-1a2d-4d7c-bbbd-17eca2b92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M5:T20 M21:N44 P21:T44 O21:O61</xm:sqref>
        </x14:conditionalFormatting>
        <x14:conditionalFormatting xmlns:xm="http://schemas.microsoft.com/office/excel/2006/main">
          <x14:cfRule type="dataBar" id="{ee9a1c0d-f9d2-4082-8f7d-31e58631d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W5:AD61</xm:sqref>
        </x14:conditionalFormatting>
        <x14:conditionalFormatting xmlns:xm="http://schemas.microsoft.com/office/excel/2006/main">
          <x14:cfRule type="dataBar" id="{47212479-b9f2-404e-9cf9-99e21b5a0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M45:N61 P45:T61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ak4118</vt:lpstr>
      <vt:lpstr>ak4497</vt:lpstr>
      <vt:lpstr>ak4118up2024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小铁棒</cp:lastModifiedBy>
  <dcterms:created xsi:type="dcterms:W3CDTF">2006-09-16T00:00:00Z</dcterms:created>
  <dcterms:modified xsi:type="dcterms:W3CDTF">2024-02-17T08:37:44Z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FB1586AB1FEA462DA1C4AD38A25A5ED3_13</vt:lpwstr>
  </property>
  <property fmtid="{D5CDD505-2E9C-101B-9397-08002B2CF9AE}" pid="3" name="KSOProductBuildVer">
    <vt:lpwstr>2052-12.1.0.16120</vt:lpwstr>
  </property>
</Properties>
</file>