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4 (2)" sheetId="14" r:id="rId1"/>
    <sheet name="BOM REV4" sheetId="11" r:id="rId2"/>
    <sheet name="BOM REV4 LCSC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5" l="1"/>
  <c r="N49" i="15"/>
  <c r="K48" i="15"/>
  <c r="N48" i="15" s="1"/>
  <c r="K47" i="15"/>
  <c r="N47" i="15" s="1"/>
  <c r="K46" i="15"/>
  <c r="N46" i="15" s="1"/>
  <c r="K45" i="15"/>
  <c r="N45" i="15" s="1"/>
  <c r="K44" i="15"/>
  <c r="N44" i="15" s="1"/>
  <c r="K43" i="15"/>
  <c r="N43" i="15" s="1"/>
  <c r="K42" i="15"/>
  <c r="N42" i="15" s="1"/>
  <c r="N41" i="15"/>
  <c r="K40" i="15"/>
  <c r="N40" i="15" s="1"/>
  <c r="K39" i="15"/>
  <c r="N39" i="15" s="1"/>
  <c r="K38" i="15"/>
  <c r="N38" i="15" s="1"/>
  <c r="K37" i="15"/>
  <c r="N37" i="15" s="1"/>
  <c r="N36" i="15"/>
  <c r="K35" i="15"/>
  <c r="N35" i="15" s="1"/>
  <c r="K34" i="15"/>
  <c r="N34" i="15" s="1"/>
  <c r="N33" i="15"/>
  <c r="N32" i="15"/>
  <c r="K31" i="15"/>
  <c r="N31" i="15" s="1"/>
  <c r="K30" i="15"/>
  <c r="N30" i="15" s="1"/>
  <c r="N29" i="15"/>
  <c r="K28" i="15"/>
  <c r="N28" i="15" s="1"/>
  <c r="K27" i="15"/>
  <c r="N27" i="15" s="1"/>
  <c r="K26" i="15"/>
  <c r="N26" i="15" s="1"/>
  <c r="N25" i="15"/>
  <c r="K24" i="15"/>
  <c r="N24" i="15" s="1"/>
  <c r="N23" i="15"/>
  <c r="N22" i="15"/>
  <c r="K21" i="15"/>
  <c r="N21" i="15" s="1"/>
  <c r="K20" i="15"/>
  <c r="N20" i="15" s="1"/>
  <c r="K19" i="15"/>
  <c r="N19" i="15" s="1"/>
  <c r="N18" i="15"/>
  <c r="K17" i="15"/>
  <c r="N17" i="15" s="1"/>
  <c r="K16" i="15"/>
  <c r="N16" i="15" s="1"/>
  <c r="K15" i="15"/>
  <c r="N15" i="15" s="1"/>
  <c r="K14" i="15"/>
  <c r="N14" i="15" s="1"/>
  <c r="K13" i="15"/>
  <c r="N13" i="15" s="1"/>
  <c r="N12" i="15"/>
  <c r="K11" i="15"/>
  <c r="N11" i="15" s="1"/>
  <c r="K10" i="15"/>
  <c r="N10" i="15" s="1"/>
  <c r="K9" i="15"/>
  <c r="N9" i="15" s="1"/>
  <c r="K8" i="15"/>
  <c r="N8" i="15" s="1"/>
  <c r="K7" i="15"/>
  <c r="N7" i="15" s="1"/>
  <c r="K6" i="15"/>
  <c r="N6" i="15" s="1"/>
  <c r="K5" i="15"/>
  <c r="N5" i="15" s="1"/>
  <c r="N4" i="15"/>
  <c r="K3" i="15"/>
  <c r="N3" i="15" s="1"/>
  <c r="K2" i="15"/>
  <c r="N2" i="15" s="1"/>
  <c r="N51" i="15" l="1"/>
  <c r="N50" i="14"/>
  <c r="N23" i="14" l="1"/>
  <c r="N18" i="14" l="1"/>
  <c r="N22" i="14"/>
  <c r="N32" i="14"/>
  <c r="N33" i="14"/>
  <c r="N36" i="14"/>
  <c r="N41" i="14"/>
  <c r="N49" i="14"/>
  <c r="K6" i="14"/>
  <c r="N6" i="14" s="1"/>
  <c r="K8" i="14"/>
  <c r="N8" i="14" s="1"/>
  <c r="K3" i="14" l="1"/>
  <c r="N3" i="14" s="1"/>
  <c r="N4" i="14"/>
  <c r="K5" i="14"/>
  <c r="N5" i="14" s="1"/>
  <c r="K31" i="14"/>
  <c r="N31" i="14" s="1"/>
  <c r="K24" i="14"/>
  <c r="N24" i="14" s="1"/>
  <c r="K20" i="14"/>
  <c r="N20" i="14" s="1"/>
  <c r="K2" i="14"/>
  <c r="N2" i="14" s="1"/>
  <c r="K35" i="14"/>
  <c r="N35" i="14" s="1"/>
  <c r="K26" i="14"/>
  <c r="N26" i="14" s="1"/>
  <c r="K16" i="14"/>
  <c r="N16" i="14" s="1"/>
  <c r="K15" i="14"/>
  <c r="N15" i="14" s="1"/>
  <c r="K10" i="14"/>
  <c r="N10" i="14" s="1"/>
  <c r="K47" i="14"/>
  <c r="N47" i="14" s="1"/>
  <c r="K42" i="14"/>
  <c r="N42" i="14" s="1"/>
  <c r="K34" i="14"/>
  <c r="N34" i="14" s="1"/>
  <c r="K30" i="14"/>
  <c r="N30" i="14" s="1"/>
  <c r="N25" i="14"/>
  <c r="K21" i="14"/>
  <c r="N21" i="14" s="1"/>
  <c r="K19" i="14"/>
  <c r="N19" i="14" s="1"/>
  <c r="K14" i="14"/>
  <c r="N14" i="14" s="1"/>
  <c r="K9" i="14"/>
  <c r="N9" i="14" s="1"/>
  <c r="K48" i="14"/>
  <c r="N48" i="14" s="1"/>
  <c r="K46" i="14"/>
  <c r="N46" i="14" s="1"/>
  <c r="K45" i="14"/>
  <c r="N45" i="14" s="1"/>
  <c r="K44" i="14"/>
  <c r="N44" i="14" s="1"/>
  <c r="K43" i="14"/>
  <c r="N43" i="14" s="1"/>
  <c r="K40" i="14"/>
  <c r="N40" i="14" s="1"/>
  <c r="K39" i="14"/>
  <c r="N39" i="14" s="1"/>
  <c r="K38" i="14"/>
  <c r="N38" i="14" s="1"/>
  <c r="K37" i="14"/>
  <c r="N37" i="14" s="1"/>
  <c r="N29" i="14"/>
  <c r="K28" i="14"/>
  <c r="N28" i="14" s="1"/>
  <c r="K27" i="14"/>
  <c r="N27" i="14" s="1"/>
  <c r="K17" i="14"/>
  <c r="N17" i="14" s="1"/>
  <c r="K13" i="14"/>
  <c r="N13" i="14" s="1"/>
  <c r="N12" i="14"/>
  <c r="K11" i="14"/>
  <c r="N11" i="14" s="1"/>
  <c r="K7" i="14"/>
  <c r="N7" i="14" s="1"/>
  <c r="K80" i="11"/>
  <c r="K32" i="11"/>
  <c r="K33" i="11"/>
  <c r="K72" i="11"/>
  <c r="K54" i="11"/>
  <c r="K64" i="11"/>
  <c r="K34" i="11"/>
  <c r="K35" i="11"/>
  <c r="K36" i="11"/>
  <c r="K37" i="11"/>
  <c r="K55" i="11"/>
  <c r="K65" i="11"/>
  <c r="K66" i="11"/>
  <c r="K38" i="11"/>
  <c r="K39" i="11"/>
  <c r="K56" i="11"/>
  <c r="K73" i="11"/>
  <c r="K57" i="11"/>
  <c r="K40" i="11"/>
  <c r="K74" i="11"/>
  <c r="K58" i="11"/>
  <c r="K78" i="11"/>
  <c r="K67" i="11"/>
  <c r="K75" i="11"/>
  <c r="K76" i="11"/>
  <c r="K41" i="11"/>
  <c r="K82" i="11"/>
  <c r="K83" i="11"/>
  <c r="K42" i="11"/>
  <c r="K81" i="11"/>
  <c r="K77" i="11"/>
  <c r="K43" i="11"/>
  <c r="K59" i="11"/>
  <c r="K79" i="11"/>
  <c r="K68" i="11"/>
  <c r="K60" i="11"/>
  <c r="K69" i="11"/>
  <c r="K44" i="11"/>
  <c r="K45" i="11"/>
  <c r="K46" i="11"/>
  <c r="K47" i="11"/>
  <c r="K62" i="11"/>
  <c r="K48" i="11"/>
  <c r="K49" i="11"/>
  <c r="K50" i="11"/>
  <c r="K51" i="11"/>
  <c r="K63" i="11"/>
  <c r="K52" i="11"/>
  <c r="K53" i="11"/>
  <c r="K31" i="11"/>
  <c r="K85" i="11"/>
  <c r="K84" i="11"/>
  <c r="K71" i="11"/>
  <c r="J99" i="11"/>
  <c r="L93" i="11"/>
  <c r="J93" i="11"/>
  <c r="N51" i="14" l="1"/>
  <c r="N18" i="11"/>
  <c r="N8" i="11"/>
  <c r="N10" i="11"/>
  <c r="N2" i="11"/>
  <c r="N3" i="11"/>
  <c r="N43" i="11"/>
  <c r="N59" i="11"/>
  <c r="N15" i="11"/>
  <c r="N28" i="11"/>
  <c r="N52" i="11"/>
  <c r="N24" i="11"/>
  <c r="N62" i="11"/>
  <c r="N51" i="11"/>
  <c r="N16" i="11"/>
  <c r="N58" i="11"/>
  <c r="N31" i="11"/>
  <c r="N42" i="11" l="1"/>
  <c r="N69" i="11"/>
  <c r="N7" i="11"/>
  <c r="N32" i="11"/>
  <c r="N14" i="11"/>
  <c r="N76" i="11"/>
  <c r="N9" i="11" l="1"/>
  <c r="N4" i="11"/>
  <c r="N5" i="11"/>
  <c r="N12" i="11"/>
  <c r="N64" i="11"/>
  <c r="N17" i="11"/>
  <c r="N40" i="11"/>
  <c r="N67" i="11"/>
  <c r="N81" i="11"/>
  <c r="N21" i="11"/>
  <c r="N27" i="11"/>
  <c r="N29" i="11"/>
  <c r="N30" i="11"/>
  <c r="N22" i="11"/>
  <c r="M97" i="11" s="1"/>
  <c r="G97" i="11" s="1"/>
  <c r="L97" i="11" s="1"/>
  <c r="N25" i="11"/>
  <c r="N85" i="11"/>
  <c r="N37" i="11"/>
  <c r="N55" i="11"/>
  <c r="N35" i="11"/>
  <c r="N36" i="11"/>
  <c r="N66" i="11"/>
  <c r="N38" i="11"/>
  <c r="N56" i="11"/>
  <c r="N73" i="11"/>
  <c r="N57" i="11"/>
  <c r="N74" i="11"/>
  <c r="N75" i="11"/>
  <c r="N41" i="11"/>
  <c r="N83" i="11"/>
  <c r="N77" i="11"/>
  <c r="N79" i="11"/>
  <c r="N45" i="11"/>
  <c r="N47" i="11"/>
  <c r="N97" i="11" s="1"/>
  <c r="H97" i="11" s="1"/>
  <c r="J97" i="11" s="1"/>
  <c r="N60" i="11"/>
  <c r="N44" i="11"/>
  <c r="N48" i="11"/>
  <c r="N78" i="11"/>
  <c r="N19" i="11"/>
  <c r="N6" i="11"/>
  <c r="N84" i="11"/>
  <c r="N80" i="11"/>
  <c r="N71" i="11"/>
  <c r="N11" i="11"/>
  <c r="N13" i="11"/>
  <c r="N72" i="11"/>
  <c r="N33" i="11"/>
  <c r="N65" i="11"/>
  <c r="N82" i="11"/>
  <c r="N70" i="11"/>
  <c r="N68" i="11"/>
  <c r="N46" i="11"/>
  <c r="N49" i="11"/>
  <c r="N20" i="11"/>
  <c r="N50" i="11"/>
  <c r="N63" i="11"/>
  <c r="N26" i="11"/>
  <c r="N61" i="11"/>
  <c r="N23" i="11"/>
  <c r="N39" i="11"/>
  <c r="N34" i="11"/>
  <c r="N54" i="11"/>
  <c r="N53" i="11"/>
  <c r="N96" i="11" l="1"/>
  <c r="H96" i="11" s="1"/>
  <c r="J96" i="11" s="1"/>
  <c r="M96" i="11"/>
  <c r="G96" i="11" s="1"/>
  <c r="M95" i="11"/>
  <c r="G95" i="11" s="1"/>
  <c r="N95" i="11"/>
  <c r="H95" i="11" s="1"/>
  <c r="J95" i="11" s="1"/>
  <c r="N94" i="11"/>
  <c r="H94" i="11" s="1"/>
  <c r="M94" i="11"/>
  <c r="G94" i="11" s="1"/>
  <c r="M93" i="11"/>
  <c r="N93" i="11"/>
  <c r="N86" i="11"/>
  <c r="L96" i="11" l="1"/>
  <c r="L95" i="11"/>
  <c r="L94" i="11"/>
  <c r="J94" i="11"/>
  <c r="J100" i="11" s="1"/>
  <c r="L100" i="11" l="1"/>
</calcChain>
</file>

<file path=xl/sharedStrings.xml><?xml version="1.0" encoding="utf-8"?>
<sst xmlns="http://schemas.openxmlformats.org/spreadsheetml/2006/main" count="1629" uniqueCount="472">
  <si>
    <t>Comment</t>
  </si>
  <si>
    <t>Description</t>
  </si>
  <si>
    <t>Designator</t>
  </si>
  <si>
    <t>Footprint</t>
  </si>
  <si>
    <t>LibRef</t>
  </si>
  <si>
    <t>Quantity</t>
  </si>
  <si>
    <t/>
  </si>
  <si>
    <t>COOLER</t>
  </si>
  <si>
    <t>cooler</t>
  </si>
  <si>
    <t>IKCM30F60GA</t>
  </si>
  <si>
    <t>ikcm30f60ga</t>
  </si>
  <si>
    <t>CAPACITOR_dcbus</t>
  </si>
  <si>
    <t>Snubber_cap_0.47uF</t>
  </si>
  <si>
    <t>gen_purpose_conn_1x2</t>
  </si>
  <si>
    <t>connector1x2_parafuso</t>
  </si>
  <si>
    <t>olhal</t>
  </si>
  <si>
    <t>Olhal</t>
  </si>
  <si>
    <t>Capacitor SMD</t>
  </si>
  <si>
    <t>CAPC_2917</t>
  </si>
  <si>
    <t>tantalum_CAP</t>
  </si>
  <si>
    <t>CAPC_1206</t>
  </si>
  <si>
    <t>CAPC_0805</t>
  </si>
  <si>
    <t>Capacitor_DCBUS</t>
  </si>
  <si>
    <t>CC1, CC2, CC3</t>
  </si>
  <si>
    <t>CC6303_SOP8</t>
  </si>
  <si>
    <t>Current_Sensor_cc6303</t>
  </si>
  <si>
    <t>Diode</t>
  </si>
  <si>
    <t>D1, D2, D3</t>
  </si>
  <si>
    <t>Diode_th</t>
  </si>
  <si>
    <t>Header 3</t>
  </si>
  <si>
    <t>P1, P2, P3, P4, P5, P6, P7, P8</t>
  </si>
  <si>
    <t>Resistor</t>
  </si>
  <si>
    <t>RESC_0805</t>
  </si>
  <si>
    <t>R7, R8, R9</t>
  </si>
  <si>
    <t>RESC6432X09M</t>
  </si>
  <si>
    <t>DC/DC_ISO</t>
  </si>
  <si>
    <t>U2</t>
  </si>
  <si>
    <t>AMC1200</t>
  </si>
  <si>
    <t>U3</t>
  </si>
  <si>
    <t>SOIC8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</si>
  <si>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</si>
  <si>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</si>
  <si>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</si>
  <si>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</si>
  <si>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</si>
  <si>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</si>
  <si>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</si>
  <si>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</si>
  <si>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+VDC1, -VDC1, U1, V1, W1</t>
  </si>
  <si>
    <t>+VDC2, -VDC2</t>
  </si>
  <si>
    <t>963-TMK212BBJ106KG-T</t>
  </si>
  <si>
    <t>963-UMK212BJ105MG-T</t>
  </si>
  <si>
    <t>C_bus1, C_bus2, C_bus3, C_bus4</t>
  </si>
  <si>
    <t>C_bus5</t>
  </si>
  <si>
    <t>71-CRCW0805100RFKEAC</t>
  </si>
  <si>
    <t>R11</t>
  </si>
  <si>
    <t>R16</t>
  </si>
  <si>
    <t>71-CRCW08050000Z0EAC</t>
  </si>
  <si>
    <t>667-ERJ-6ENF3002V</t>
  </si>
  <si>
    <t>71-CRCW0805330RFKEAC</t>
  </si>
  <si>
    <t>LED</t>
  </si>
  <si>
    <t>DIODE_1206</t>
  </si>
  <si>
    <t>HEF4011</t>
  </si>
  <si>
    <t>SOIC-14N</t>
  </si>
  <si>
    <t>604-APT3216SGC</t>
  </si>
  <si>
    <t>771-HEF4011BTD-T</t>
  </si>
  <si>
    <t>C1, C2, C5, C6, C7, C8, C9, C12, C15</t>
  </si>
  <si>
    <t>R1</t>
  </si>
  <si>
    <t>R2</t>
  </si>
  <si>
    <t>U3, U6, U7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</si>
  <si>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</si>
  <si>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</si>
  <si>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</si>
  <si>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</si>
  <si>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</si>
  <si>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</si>
  <si>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</si>
  <si>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</si>
  <si>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</si>
  <si>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</si>
  <si>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</si>
  <si>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</si>
  <si>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</si>
  <si>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</si>
  <si>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</si>
  <si>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</si>
  <si>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</si>
  <si>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</si>
  <si>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</si>
  <si>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</si>
  <si>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</si>
  <si>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</si>
  <si>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</si>
  <si>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</si>
  <si>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TOTAL</t>
  </si>
  <si>
    <t>XMC4500</t>
  </si>
  <si>
    <t>251-8418</t>
  </si>
  <si>
    <t>896-6696</t>
  </si>
  <si>
    <t>C4, C5, C6, C7, C8, C9, C16, C17, C24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</si>
  <si>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</si>
  <si>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</si>
  <si>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</si>
  <si>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</si>
  <si>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</si>
  <si>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</si>
  <si>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</si>
  <si>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</si>
  <si>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</si>
  <si>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</si>
  <si>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</si>
  <si>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Farnell VPN</t>
  </si>
  <si>
    <t>Mouser VPN</t>
  </si>
  <si>
    <t>C10, C11, C12, C13, C14, C15</t>
  </si>
  <si>
    <t>C19, C20, C21, C22</t>
  </si>
  <si>
    <t>IC CC 30A SO-8</t>
  </si>
  <si>
    <t>IC DIO generic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</si>
  <si>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</si>
  <si>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</si>
  <si>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</si>
  <si>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</si>
  <si>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</si>
  <si>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</si>
  <si>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</si>
  <si>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</si>
  <si>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>71-CRCW0805-3K-E3</t>
  </si>
  <si>
    <t>R 0 1/8W 0805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</si>
  <si>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</si>
  <si>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</si>
  <si>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</si>
  <si>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</si>
  <si>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</si>
  <si>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</si>
  <si>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</si>
  <si>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</si>
  <si>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</si>
  <si>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</si>
  <si>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</si>
  <si>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</si>
  <si>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</si>
  <si>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</si>
  <si>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</si>
  <si>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</si>
  <si>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</si>
  <si>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</si>
  <si>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71-CRCW080510R0FKEAC</t>
  </si>
  <si>
    <t>R 2k7 1/8 0805 1%</t>
  </si>
  <si>
    <t>Resistores de Filme Espesso - SMD 1/8watt 2.7Kohms 1% 100ppm</t>
  </si>
  <si>
    <t>71-CRCW0805-2.7K-E3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</si>
  <si>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</si>
  <si>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</si>
  <si>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</si>
  <si>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</si>
  <si>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</si>
  <si>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</si>
  <si>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</si>
  <si>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</si>
  <si>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</si>
  <si>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</si>
  <si>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</si>
  <si>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</si>
  <si>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</si>
  <si>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</si>
  <si>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</si>
  <si>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</si>
  <si>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</si>
  <si>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</si>
  <si>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</si>
  <si>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</si>
  <si>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</si>
  <si>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</si>
  <si>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</si>
  <si>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</si>
  <si>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</si>
  <si>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</si>
  <si>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</si>
  <si>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</si>
  <si>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</si>
  <si>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</si>
  <si>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</si>
  <si>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</si>
  <si>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</si>
  <si>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</si>
  <si>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</si>
  <si>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</si>
  <si>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</si>
  <si>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</si>
  <si>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</si>
  <si>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</si>
  <si>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</si>
  <si>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</si>
  <si>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</si>
  <si>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</si>
  <si>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</si>
  <si>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</si>
  <si>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</si>
  <si>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</si>
  <si>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</si>
  <si>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</si>
  <si>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</si>
  <si>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</si>
  <si>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</si>
  <si>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</si>
  <si>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</si>
  <si>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</si>
  <si>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</si>
  <si>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</si>
  <si>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</si>
  <si>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</si>
  <si>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</si>
  <si>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</si>
  <si>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</si>
  <si>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</si>
  <si>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</si>
  <si>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</si>
  <si>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</si>
  <si>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</si>
  <si>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</si>
  <si>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</si>
  <si>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</si>
  <si>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</si>
  <si>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</si>
  <si>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</si>
  <si>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</si>
  <si>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</si>
  <si>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</si>
  <si>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</si>
  <si>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</si>
  <si>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</si>
  <si>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</si>
  <si>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</si>
  <si>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</si>
  <si>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</si>
  <si>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</si>
  <si>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</si>
  <si>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</si>
  <si>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</si>
  <si>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</si>
  <si>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</si>
  <si>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</si>
  <si>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</si>
  <si>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</si>
  <si>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</si>
  <si>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</si>
  <si>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</si>
  <si>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</si>
  <si>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</si>
  <si>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</si>
  <si>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</si>
  <si>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</si>
  <si>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</si>
  <si>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</si>
  <si>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</si>
  <si>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</si>
  <si>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</si>
  <si>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</si>
  <si>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</si>
  <si>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</si>
  <si>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</si>
  <si>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</si>
  <si>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</si>
  <si>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</si>
  <si>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</si>
  <si>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</si>
  <si>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</si>
  <si>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</si>
  <si>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</si>
  <si>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</si>
  <si>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</si>
  <si>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</si>
  <si>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</si>
  <si>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</si>
  <si>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</si>
  <si>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</si>
  <si>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</si>
  <si>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</si>
  <si>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</si>
  <si>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</si>
  <si>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</si>
  <si>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</si>
  <si>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</si>
  <si>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</si>
  <si>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</si>
  <si>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</si>
  <si>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</si>
  <si>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</si>
  <si>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</si>
  <si>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</si>
  <si>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</si>
  <si>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</si>
  <si>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</si>
  <si>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</si>
  <si>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</si>
  <si>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</si>
  <si>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</si>
  <si>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</si>
  <si>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</si>
  <si>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</si>
  <si>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</si>
  <si>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</si>
  <si>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</si>
  <si>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</si>
  <si>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</si>
  <si>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</si>
  <si>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</si>
  <si>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</si>
  <si>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</si>
  <si>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</si>
  <si>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</si>
  <si>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</si>
  <si>
    <t>Filtro</t>
  </si>
  <si>
    <t>C 2uF PPCap TH 630V</t>
  </si>
  <si>
    <t>R 10 5W TH 5%</t>
  </si>
  <si>
    <t>Capacitores de película 2.0uF 630volts 10% 37.5mmL/S 1.0mmL/D</t>
  </si>
  <si>
    <t>Resistores de Fio Enrolado - Orifício de Passagem 5W 10 Ohms 5%</t>
  </si>
  <si>
    <t>C1</t>
  </si>
  <si>
    <t>C2</t>
  </si>
  <si>
    <t>CC1</t>
  </si>
  <si>
    <t>P1</t>
  </si>
  <si>
    <t>R1, R2, R3</t>
  </si>
  <si>
    <t>U1, U2, U4, U5</t>
  </si>
  <si>
    <t>PWR_CAP_PP_2u</t>
  </si>
  <si>
    <t>PWR_RESC_5W</t>
  </si>
  <si>
    <t>871-B32676E6205K</t>
  </si>
  <si>
    <t>756-WP5S-10RJT075</t>
  </si>
  <si>
    <t>3,62</t>
  </si>
  <si>
    <t>0,315</t>
  </si>
  <si>
    <t>CAN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</si>
  <si>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</si>
  <si>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</si>
  <si>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</si>
  <si>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</si>
  <si>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</si>
  <si>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</si>
  <si>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</si>
  <si>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</si>
  <si>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</si>
  <si>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</si>
  <si>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</si>
  <si>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Espesso - SMD 1/4watts 330ohms 5</t>
  </si>
  <si>
    <t>Resistores de Filme Fino - SMD 1/8W 470 ohm 1% 50ppm</t>
  </si>
  <si>
    <t>LEDs padrão - SMD RED WATER CLEAR</t>
  </si>
  <si>
    <t>Distribuidores e Alojamento de Fios 20+20 DIL VERTICAL SOCKET TIN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</si>
  <si>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</si>
  <si>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</si>
  <si>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</si>
  <si>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</si>
  <si>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</si>
  <si>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</si>
  <si>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</si>
  <si>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</si>
  <si>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</si>
  <si>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</si>
  <si>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</si>
  <si>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660-RK73B2ATTD331J</t>
  </si>
  <si>
    <t>603-RT0805FRE07470RL</t>
  </si>
  <si>
    <t>604-APT2012SRCPRV</t>
  </si>
  <si>
    <t>855-M20-7832046</t>
  </si>
  <si>
    <t>IC TVS 500W 24V 2CH</t>
  </si>
  <si>
    <t>C 15pF 0805 MLCC 50V C0G</t>
  </si>
  <si>
    <t>C 1uF 0805 MLCC 50V X7R</t>
  </si>
  <si>
    <t>C 100nF 0805 MLCC 50V X7R</t>
  </si>
  <si>
    <t>C 10nF 0805 MLCC 25V</t>
  </si>
  <si>
    <t>P RJ45 FEMALE</t>
  </si>
  <si>
    <t>P RJ45 MALE</t>
  </si>
  <si>
    <t>IC ISO1050 CAN</t>
  </si>
  <si>
    <t xml:space="preserve">R 49.9 1/8W 0805 1% </t>
  </si>
  <si>
    <t>R 59 1/4W 0805 1%</t>
  </si>
  <si>
    <t>R 220 1/4W 0805 5%</t>
  </si>
  <si>
    <t>R 330 1/4W 0805 5%</t>
  </si>
  <si>
    <t>R 470 1/8W 0805 1%</t>
  </si>
  <si>
    <t>IC LED 0805</t>
  </si>
  <si>
    <t>P 20x2p 2.54</t>
  </si>
  <si>
    <t>C 33nF MLCC 1812 X7R 630V</t>
  </si>
  <si>
    <t>Multilayer Ceramic Capacitors MLCC - SMD/SMT 1812 630V 33nF 5% SOFT 2.00mm</t>
  </si>
  <si>
    <t>810-C4532C0G2J333J20</t>
  </si>
  <si>
    <t>Aluminium Electrolytic Capacitors - Snap In 550VDC 100uF 20% PVC STD 6.3mm Term</t>
  </si>
  <si>
    <t>C 100uF EleCap TH 550V</t>
  </si>
  <si>
    <t>BOARD</t>
  </si>
  <si>
    <t>PCB ONLY</t>
  </si>
  <si>
    <t>soldering components</t>
  </si>
  <si>
    <t>non-soldering components</t>
  </si>
  <si>
    <t>PCB + ASSEMBLY</t>
  </si>
  <si>
    <t>controlo (5 boards)</t>
  </si>
  <si>
    <t>total s/ shipping</t>
  </si>
  <si>
    <t>middle (5 boards)</t>
  </si>
  <si>
    <t>total SC 1pcb</t>
  </si>
  <si>
    <t>total NSC 1pcb</t>
  </si>
  <si>
    <t>total rui</t>
  </si>
  <si>
    <t>nota: como não retirei componentes não soldados, estes valores são para a situação em que se compram todos</t>
  </si>
  <si>
    <t>inversor (5 boards)</t>
  </si>
  <si>
    <t>faltam 2</t>
  </si>
  <si>
    <t>faltam 3</t>
  </si>
  <si>
    <t>CAN (5 boards)</t>
  </si>
  <si>
    <t>estimativa</t>
  </si>
  <si>
    <t>shipping</t>
  </si>
  <si>
    <t>filtro (5 boards, estim)</t>
  </si>
  <si>
    <t>alfândega (estim, 23%+ 30,30+18)</t>
  </si>
  <si>
    <t>encomendar</t>
  </si>
  <si>
    <t>price REV4</t>
  </si>
  <si>
    <t>controlo+inversor</t>
  </si>
  <si>
    <t>IC DUAL MOS DRIVER MIC4127</t>
  </si>
  <si>
    <t>SOIC-MIC4127</t>
  </si>
  <si>
    <t>MOS_DRIVER-MIC4127</t>
  </si>
  <si>
    <t>MCLRP12JTDRR018 -  SMD Current Sense Resistor, 0.018 ohm, LRP Series, 2512 [6432 Metric], 3 W, ± 5%, Metal Strip</t>
  </si>
  <si>
    <t>R 0018 3W 6432 1%</t>
  </si>
  <si>
    <t>71-WSHP2818R0400FEA</t>
  </si>
  <si>
    <t>R 0040 10W 7146 1%</t>
  </si>
  <si>
    <t>C 8uF PPCap TH 900V</t>
  </si>
  <si>
    <t>C2, C4, C6</t>
  </si>
  <si>
    <t>137-2363</t>
  </si>
  <si>
    <t>998-MIC4127YME-TR</t>
  </si>
  <si>
    <t>634-SI8660BA-B-IS1R</t>
  </si>
  <si>
    <t>919-RLS-126-R</t>
  </si>
  <si>
    <t>R 2.2 3W TH 5%</t>
  </si>
  <si>
    <t>PWR_RESC_3W</t>
  </si>
  <si>
    <t>214-2409</t>
  </si>
  <si>
    <t>0,351</t>
  </si>
  <si>
    <t>251-8402</t>
  </si>
  <si>
    <t>P 36x2p 2.54</t>
  </si>
  <si>
    <t>só tem stock farnell</t>
  </si>
  <si>
    <t>comentários p/ RUI</t>
  </si>
  <si>
    <t>871-B43541A7107M000</t>
  </si>
  <si>
    <t>IC CC/CC 24-5V 2W iso</t>
  </si>
  <si>
    <t>CAN bus</t>
  </si>
  <si>
    <t>Conversores CC/CC com isolação 21.6-26.4Vin 5Vout 400mA 2W Iso SIP</t>
  </si>
  <si>
    <t>490-PCN2-S24-S5-S</t>
  </si>
  <si>
    <t>+1 polysol</t>
  </si>
  <si>
    <t>LCSC</t>
  </si>
  <si>
    <t>LCSC Price</t>
  </si>
  <si>
    <t>C282728</t>
  </si>
  <si>
    <t>C13585</t>
  </si>
  <si>
    <t>C89596</t>
  </si>
  <si>
    <t>C303891</t>
  </si>
  <si>
    <t>C340308</t>
  </si>
  <si>
    <t>C328843</t>
  </si>
  <si>
    <t>C238048</t>
  </si>
  <si>
    <t>C456277</t>
  </si>
  <si>
    <t>C324734</t>
  </si>
  <si>
    <t>C382183</t>
  </si>
  <si>
    <t>C232070</t>
  </si>
  <si>
    <t>C118062</t>
  </si>
  <si>
    <t>C111280</t>
  </si>
  <si>
    <t>C179555</t>
  </si>
  <si>
    <t>C476130</t>
  </si>
  <si>
    <t>C461907</t>
  </si>
  <si>
    <t>C99881</t>
  </si>
  <si>
    <t>C400947</t>
  </si>
  <si>
    <t>C245356</t>
  </si>
  <si>
    <t>C416108</t>
  </si>
  <si>
    <t>C114564</t>
  </si>
  <si>
    <t>C304843</t>
  </si>
  <si>
    <t>C126350</t>
  </si>
  <si>
    <t>C105878</t>
  </si>
  <si>
    <t>C276225</t>
  </si>
  <si>
    <t>C126352</t>
  </si>
  <si>
    <t>C334894</t>
  </si>
  <si>
    <t>C168422</t>
  </si>
  <si>
    <t>C114526</t>
  </si>
  <si>
    <t>C325766</t>
  </si>
  <si>
    <t>C101403</t>
  </si>
  <si>
    <t>C212287</t>
  </si>
  <si>
    <t>C144539</t>
  </si>
  <si>
    <t>C121768</t>
  </si>
  <si>
    <t>C86576</t>
  </si>
  <si>
    <t>C50982</t>
  </si>
  <si>
    <t>C124383</t>
  </si>
  <si>
    <t>2.4</t>
  </si>
  <si>
    <t>2.1</t>
  </si>
  <si>
    <t>C35165</t>
  </si>
  <si>
    <t>Column1</t>
  </si>
  <si>
    <t>C86580</t>
  </si>
  <si>
    <t>C8404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</si>
</sst>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Segoe U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quotePrefix="1" applyFont="1" applyFill="1" applyBorder="1" applyAlignment="1">
      <alignment wrapText="1"/>
    </xf>
    <xf numFmtId="0" fontId="1" fillId="2" borderId="2" xfId="0" quotePrefix="1" applyFont="1" applyFill="1" applyBorder="1" applyAlignment="1">
      <alignment horizontal="center" wrapText="1"/>
    </xf>
    <xf numFmtId="0" fontId="1" fillId="2" borderId="3" xfId="0" quotePrefix="1" applyFont="1" applyFill="1" applyBorder="1" applyAlignment="1">
      <alignment horizontal="center" wrapText="1"/>
    </xf>
    <xf numFmtId="0" fontId="1" fillId="2" borderId="4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quotePrefix="1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1" fillId="0" borderId="1" xfId="0" quotePrefix="1" applyNumberFormat="1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5" xfId="0" quotePrefix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1" fillId="6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6" borderId="1" xfId="0" quotePrefix="1" applyFont="1" applyFill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0" borderId="1" xfId="0" quotePrefix="1" applyFont="1" applyFill="1" applyBorder="1" applyAlignment="1">
      <alignment horizontal="center" vertical="center" wrapText="1"/>
    </xf>
    <xf numFmtId="16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0" borderId="5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0" fontId="2" fillId="3" borderId="5" xfId="0" quotePrefix="1" applyFont="1" applyFill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wrapText="1"/>
    </xf>
    <xf numFmtId="0" fontId="1" fillId="3" borderId="1" xfId="0" quotePrefix="1" applyFont="1" applyFill="1" applyBorder="1" applyAlignment="1">
      <alignment horizontal="left" vertical="center"/>
    </xf>
    <xf numFmtId="0" fontId="0" fillId="0" borderId="0" xfId="0" quotePrefix="1" applyAlignment="1">
      <alignment wrapText="1"/>
    </xf>
    <xf numFmtId="0" fontId="6" fillId="0" borderId="0" xfId="0" applyFont="1"/>
    <xf numFmtId="0" fontId="1" fillId="0" borderId="1" xfId="0" quotePrefix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1" fillId="3" borderId="1" xfId="0" quotePrefix="1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0" fillId="0" borderId="16" xfId="0" applyBorder="1" applyAlignment="1">
      <alignment wrapText="1"/>
    </xf>
    <xf numFmtId="0" fontId="7" fillId="0" borderId="0" xfId="1"/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quotePrefix="1" applyFont="1" applyFill="1" applyBorder="1" applyAlignment="1">
      <alignment wrapText="1"/>
    </xf>
    <xf numFmtId="0" fontId="2" fillId="7" borderId="1" xfId="0" quotePrefix="1" applyFont="1" applyFill="1" applyBorder="1" applyAlignment="1">
      <alignment wrapText="1"/>
    </xf>
    <xf numFmtId="0" fontId="2" fillId="7" borderId="5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10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23" displayName="Table223" ref="A1:O51" totalsRowCount="1" headerRowDxfId="109" dataDxfId="107" totalsRowDxfId="105" headerRowBorderDxfId="108" tableBorderDxfId="106" totalsRowBorderDxfId="104">
  <autoFilter ref="A1:O50"/>
  <sortState ref="A2:O54">
    <sortCondition ref="A1:A54"/>
  </sortState>
  <tableColumns count="15">
    <tableColumn id="1" name="Comment" dataDxfId="103" totalsRowDxfId="102"/>
    <tableColumn id="2" name="Description" dataDxfId="101" totalsRowDxfId="100"/>
    <tableColumn id="3" name="Designator" dataDxfId="99" totalsRowDxfId="98"/>
    <tableColumn id="4" name="Footprint" dataDxfId="97" totalsRowDxfId="96"/>
    <tableColumn id="5" name="LibRef" dataDxfId="95" totalsRowDxfId="94"/>
    <tableColumn id="6" name="Quantity" dataDxfId="93" totalsRowDxfId="92"/>
    <tableColumn id="7" name="Board" dataDxfId="91" totalsRowDxfId="90"/>
    <tableColumn id="8" name="RS VPN" dataDxfId="89" totalsRowDxfId="88"/>
    <tableColumn id="9" name="Farnell VPN" dataDxfId="87" totalsRowDxfId="86"/>
    <tableColumn id="10" name="Mouser VPN" dataDxfId="85" totalsRowDxfId="84"/>
    <tableColumn id="14" name="encomendar" dataDxfId="83" totalsRowDxfId="82">
      <calculatedColumnFormula>Table223[[#This Row],[Quantity]]*5</calculatedColumnFormula>
    </tableColumn>
    <tableColumn id="13" name="PCDIGA VPN" dataDxfId="81" totalsRowDxfId="80"/>
    <tableColumn id="11" name="price" totalsRowLabel="TOTAL" dataDxfId="79" totalsRowDxfId="78"/>
    <tableColumn id="12" name="price REV4" totalsRowFunction="custom" dataDxfId="77" totalsRowDxfId="76">
      <calculatedColumnFormula>Table223[[#This Row],[encomendar]]*Table223[[#This Row],[price]]</calculatedColumnFormula>
      <totalsRowFormula>SUM(Table223[price REV4])</totalsRowFormula>
    </tableColumn>
    <tableColumn id="16" name="comentários p/ RUI" dataDxfId="75" totalsRowDxfId="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86" totalsRowCount="1" headerRowDxfId="73" dataDxfId="71" totalsRowDxfId="69" headerRowBorderDxfId="72" tableBorderDxfId="70" totalsRowBorderDxfId="68">
  <autoFilter ref="A1:N85"/>
  <sortState ref="A2:N85">
    <sortCondition ref="K1:K85"/>
  </sortState>
  <tableColumns count="14">
    <tableColumn id="1" name="Comment" dataDxfId="67" totalsRowDxfId="66"/>
    <tableColumn id="2" name="Description" dataDxfId="65" totalsRowDxfId="64"/>
    <tableColumn id="3" name="Designator" dataDxfId="63" totalsRowDxfId="62"/>
    <tableColumn id="4" name="Footprint" dataDxfId="61" totalsRowDxfId="60"/>
    <tableColumn id="5" name="LibRef" dataDxfId="59" totalsRowDxfId="58"/>
    <tableColumn id="6" name="Quantity" dataDxfId="57" totalsRowDxfId="56"/>
    <tableColumn id="7" name="Board" dataDxfId="55" totalsRowDxfId="54"/>
    <tableColumn id="8" name="RS VPN" dataDxfId="53" totalsRowDxfId="52"/>
    <tableColumn id="9" name="Farnell VPN" dataDxfId="51" totalsRowDxfId="50"/>
    <tableColumn id="10" name="Mouser VPN" dataDxfId="49" totalsRowDxfId="48"/>
    <tableColumn id="14" name="encomendar" dataDxfId="47" totalsRowDxfId="46">
      <calculatedColumnFormula>Table22[[#This Row],[Quantity]]*5</calculatedColumnFormula>
    </tableColumn>
    <tableColumn id="13" name="PCDIGA VPN" dataDxfId="45" totalsRowDxfId="44"/>
    <tableColumn id="11" name="price" totalsRowLabel="TOTAL" dataDxfId="43" totalsRowDxfId="42"/>
    <tableColumn id="12" name="price total" totalsRowFunction="custom" dataDxfId="41" totalsRowDxfId="40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34" displayName="Table2234" ref="A1:Q51" totalsRowCount="1" headerRowDxfId="39" dataDxfId="37" totalsRowDxfId="35" headerRowBorderDxfId="38" tableBorderDxfId="36" totalsRowBorderDxfId="34">
  <autoFilter ref="A1:Q50"/>
  <sortState ref="A2:O54">
    <sortCondition ref="A1:A54"/>
  </sortState>
  <tableColumns count="17">
    <tableColumn id="1" name="Comment" dataDxfId="33" totalsRowDxfId="16"/>
    <tableColumn id="2" name="Description" dataDxfId="32" totalsRowDxfId="15"/>
    <tableColumn id="3" name="Designator" dataDxfId="31" totalsRowDxfId="14"/>
    <tableColumn id="4" name="Footprint" dataDxfId="30" totalsRowDxfId="13"/>
    <tableColumn id="5" name="LibRef" dataDxfId="29" totalsRowDxfId="12"/>
    <tableColumn id="6" name="Quantity" dataDxfId="28" totalsRowDxfId="11"/>
    <tableColumn id="7" name="Board" dataDxfId="27" totalsRowDxfId="10"/>
    <tableColumn id="8" name="RS VPN" dataDxfId="26" totalsRowDxfId="9"/>
    <tableColumn id="9" name="Farnell VPN" dataDxfId="25" totalsRowDxfId="8"/>
    <tableColumn id="10" name="Mouser VPN" dataDxfId="24" totalsRowDxfId="7"/>
    <tableColumn id="14" name="encomendar" dataDxfId="23" totalsRowDxfId="6">
      <calculatedColumnFormula>Table2234[[#This Row],[Quantity]]*5</calculatedColumnFormula>
    </tableColumn>
    <tableColumn id="13" name="PCDIGA VPN" dataDxfId="22" totalsRowDxfId="5"/>
    <tableColumn id="11" name="price" totalsRowLabel="TOTAL" dataDxfId="21" totalsRowDxfId="4"/>
    <tableColumn id="12" name="price REV4" totalsRowFunction="custom" dataDxfId="20" totalsRowDxfId="3">
      <calculatedColumnFormula>Table2234[[#This Row],[encomendar]]*Table2234[[#This Row],[price]]</calculatedColumnFormula>
      <totalsRowFormula>SUM(Table2234[price REV4])</totalsRowFormula>
    </tableColumn>
    <tableColumn id="15" name="LCSC" dataDxfId="19" totalsRowDxfId="2"/>
    <tableColumn id="17" name="LCSC Price" dataDxfId="18" totalsRowDxfId="1"/>
    <tableColumn id="18" name="Column1" dataDxfId="1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Power-Modules_K7805-1000R3_C111280.html" TargetMode="External"/><Relationship Id="rId18" Type="http://schemas.openxmlformats.org/officeDocument/2006/relationships/hyperlink" Target="https://lcsc.com/product-detail/Relays_HF-Xiamen-Hongfa-Electroacoustic-HF49FD-005-1H12_C400947.html" TargetMode="External"/><Relationship Id="rId26" Type="http://schemas.openxmlformats.org/officeDocument/2006/relationships/hyperlink" Target="https://lcsc.com/product-detail/Chip-Resistor-Surface-Mount_30KR-3002-1_C126352.html" TargetMode="External"/><Relationship Id="rId39" Type="http://schemas.openxmlformats.org/officeDocument/2006/relationships/hyperlink" Target="https://lcsc.com/product-detail/Ethernet-Connectors-Modular-Connectors-RJ45-RJ11_CONNFLY-Elec-DS1129-05-S80BP-X_C86580.html" TargetMode="External"/><Relationship Id="rId21" Type="http://schemas.openxmlformats.org/officeDocument/2006/relationships/hyperlink" Target="https://lcsc.com/product-detail/Chip-Resistor-Surface-Mount_470R-470R-1_C114564.html" TargetMode="External"/><Relationship Id="rId34" Type="http://schemas.openxmlformats.org/officeDocument/2006/relationships/hyperlink" Target="https://lcsc.com/product-detail/Metal-Oxide-Resistors_CCO-Chian-Chia-Elec-MOF3WS-2-2R-5-T_C121768.html" TargetMode="External"/><Relationship Id="rId42" Type="http://schemas.openxmlformats.org/officeDocument/2006/relationships/table" Target="../tables/table3.xml"/><Relationship Id="rId7" Type="http://schemas.openxmlformats.org/officeDocument/2006/relationships/hyperlink" Target="https://lcsc.com/product-detail/Aluminum-Electrolytic-Capacitors-Leaded_Man-Yue-Tech-EKP227M2WP35SZSMP_C238048.html" TargetMode="External"/><Relationship Id="rId2" Type="http://schemas.openxmlformats.org/officeDocument/2006/relationships/hyperlink" Target="https://lcsc.com/product-detail/Multilayer-Ceramic-Capacitors-MLCC-SMD-SMT_Samsung-Electro-Mechanics-CL31A106KBHNNNE_C13585.html" TargetMode="External"/><Relationship Id="rId16" Type="http://schemas.openxmlformats.org/officeDocument/2006/relationships/hyperlink" Target="https://lcsc.com/product-detail/Digital-Isolators_SILICON-LABS-SI8660BA-B-IS1R_C461907.html" TargetMode="External"/><Relationship Id="rId20" Type="http://schemas.openxmlformats.org/officeDocument/2006/relationships/hyperlink" Target="https://lcsc.com/product-detail/Chip-Resistor-Surface-Mount_Viking-Tech-CR-05FL7-49K9_C416108.html" TargetMode="External"/><Relationship Id="rId29" Type="http://schemas.openxmlformats.org/officeDocument/2006/relationships/hyperlink" Target="https://lcsc.com/product-detail/Chip-Resistor-Surface-Mount_1-2KR-1201-1_C114526.html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CCTC-TCC0805X7R103K500DT_C282728.html" TargetMode="External"/><Relationship Id="rId6" Type="http://schemas.openxmlformats.org/officeDocument/2006/relationships/hyperlink" Target="https://lcsc.com/product-detail/CBB-Capacitors_XIAMEN-FARATRONIC-C42Q2685KFWC450_C328843.html" TargetMode="External"/><Relationship Id="rId11" Type="http://schemas.openxmlformats.org/officeDocument/2006/relationships/hyperlink" Target="https://lcsc.com/product-detail/Power-Modules_AIPULNION-Guangzhou-Aipu-Elec-Tech-UD6-18S15E3_C232070.html" TargetMode="External"/><Relationship Id="rId24" Type="http://schemas.openxmlformats.org/officeDocument/2006/relationships/hyperlink" Target="https://lcsc.com/product-detail/Chip-Resistor-Surface-Mount_330R-330R-1_C105878.html" TargetMode="External"/><Relationship Id="rId32" Type="http://schemas.openxmlformats.org/officeDocument/2006/relationships/hyperlink" Target="https://lcsc.com/product-detail/Others_TA-I-Tech-RMS10FT10R0_C212287.html" TargetMode="External"/><Relationship Id="rId37" Type="http://schemas.openxmlformats.org/officeDocument/2006/relationships/hyperlink" Target="https://lcsc.com/product-detail/Pin-Header-Female-Header_Ckmtw-Shenzhen-Cankemeng-C124383_C124383.html" TargetMode="External"/><Relationship Id="rId40" Type="http://schemas.openxmlformats.org/officeDocument/2006/relationships/hyperlink" Target="https://lcsc.com/product-detail/Pluggable-System-Terminal-Block_Ningbo-Kangnex-Elec-WJ126V-5-0-2P_C8404.html" TargetMode="External"/><Relationship Id="rId5" Type="http://schemas.openxmlformats.org/officeDocument/2006/relationships/hyperlink" Target="https://lcsc.com/product-detail/Lack-of-specifications_HEC-Holy-Stone-Enterprise-C1812X333K102T_C340308.html" TargetMode="External"/><Relationship Id="rId15" Type="http://schemas.openxmlformats.org/officeDocument/2006/relationships/hyperlink" Target="https://lcsc.com/product-detail/Motor-Drivers_Infineon-Technologies-IKCM30F60GD_C476130.html" TargetMode="External"/><Relationship Id="rId23" Type="http://schemas.openxmlformats.org/officeDocument/2006/relationships/hyperlink" Target="https://lcsc.com/product-detail/Chip-Resistor-Surface-Mount_3KR-3001-1_C126350.html" TargetMode="External"/><Relationship Id="rId28" Type="http://schemas.openxmlformats.org/officeDocument/2006/relationships/hyperlink" Target="https://lcsc.com/product-detail/Chip-Resistor-Surface-Mount_Walsin-Tech-Corp-WR08X1801FTL_C168422.html" TargetMode="External"/><Relationship Id="rId36" Type="http://schemas.openxmlformats.org/officeDocument/2006/relationships/hyperlink" Target="https://lcsc.com/product-detail/Pin-Header-Female-Header_BOOMELE-Boom-Precision-Elec-C50982_C50982.html" TargetMode="External"/><Relationship Id="rId10" Type="http://schemas.openxmlformats.org/officeDocument/2006/relationships/hyperlink" Target="https://lcsc.com/product-detail/Power-Modules_Taisko-K7812-1000R3_C382183.html" TargetMode="External"/><Relationship Id="rId19" Type="http://schemas.openxmlformats.org/officeDocument/2006/relationships/hyperlink" Target="https://lcsc.com/product-detail/Chip-Resistor-Surface-Mount_Ever-Ohms-Tech-CR0805F59RP05_C245356.html" TargetMode="External"/><Relationship Id="rId31" Type="http://schemas.openxmlformats.org/officeDocument/2006/relationships/hyperlink" Target="https://lcsc.com/product-detail/Chip-Resistor-Surface-Mount_100R-1000-1_C101403.html" TargetMode="External"/><Relationship Id="rId4" Type="http://schemas.openxmlformats.org/officeDocument/2006/relationships/hyperlink" Target="https://lcsc.com/product-detail/Multilayer-Ceramic-Capacitors-MLCC-SMD-SMT_Walsin-Tech-Corp-0805B102K500CT_C303891.html" TargetMode="External"/><Relationship Id="rId9" Type="http://schemas.openxmlformats.org/officeDocument/2006/relationships/hyperlink" Target="https://lcsc.com/product-detail/Others_GTL-POWER-B0505LS-1W_C324734.html" TargetMode="External"/><Relationship Id="rId14" Type="http://schemas.openxmlformats.org/officeDocument/2006/relationships/hyperlink" Target="https://lcsc.com/product-detail/Switching-Diode_1N4148S_C179555.html" TargetMode="External"/><Relationship Id="rId22" Type="http://schemas.openxmlformats.org/officeDocument/2006/relationships/hyperlink" Target="https://lcsc.com/product-detail/Chip-Resistor-Surface-Mount_FH-Guangdong-Fenghua-Advanced-Tech-RS-05K362FT_C304843.html" TargetMode="External"/><Relationship Id="rId27" Type="http://schemas.openxmlformats.org/officeDocument/2006/relationships/hyperlink" Target="https://lcsc.com/product-detail/Chip-Resistor-Surface-Mount_Walsin-Tech-Corp-WR08X2701FTL_C334894.html" TargetMode="External"/><Relationship Id="rId30" Type="http://schemas.openxmlformats.org/officeDocument/2006/relationships/hyperlink" Target="https://lcsc.com/product-detail/Chip-Resistor-Surface-Mount_TyoHM-RMC08051501-N_C325766.html" TargetMode="External"/><Relationship Id="rId35" Type="http://schemas.openxmlformats.org/officeDocument/2006/relationships/hyperlink" Target="https://lcsc.com/product-detail/Ethernet-Connectors-Modular-Connectors-RJ45-RJ11_CONNFLY-Elec-DS1128-04-S8B8P-X_C86576.html" TargetMode="External"/><Relationship Id="rId8" Type="http://schemas.openxmlformats.org/officeDocument/2006/relationships/hyperlink" Target="https://lcsc.com/product-detail/Operational-Amplifiers_Texas-Instruments-Texas-Instruments-AMC1311DWVR_C456277.html" TargetMode="External"/><Relationship Id="rId3" Type="http://schemas.openxmlformats.org/officeDocument/2006/relationships/hyperlink" Target="https://lcsc.com/product-detail/Tantalum-Capacitors_AVX_TAJD106K050RNJ_10uF-106-10-50V_C89596.html" TargetMode="External"/><Relationship Id="rId12" Type="http://schemas.openxmlformats.org/officeDocument/2006/relationships/hyperlink" Target="https://lcsc.com/product-detail/Power-Modules_AIPULNION-Guangzhou-Aipu-Elec-Tech-K783V3-500_C118062.html" TargetMode="External"/><Relationship Id="rId17" Type="http://schemas.openxmlformats.org/officeDocument/2006/relationships/hyperlink" Target="https://lcsc.com/product-detail/Light-Emitting-Diodes-LED_green-SMDLED-400-500mcd_C99881.html" TargetMode="External"/><Relationship Id="rId25" Type="http://schemas.openxmlformats.org/officeDocument/2006/relationships/hyperlink" Target="https://lcsc.com/product-detail/Others_KOA-Speer-Elec-RK73H2ATTD3300F_C276225.html" TargetMode="External"/><Relationship Id="rId33" Type="http://schemas.openxmlformats.org/officeDocument/2006/relationships/hyperlink" Target="https://lcsc.com/product-detail/Chip-Resistor-Surface-Mount_0R-0R0-5_C144539.html" TargetMode="External"/><Relationship Id="rId38" Type="http://schemas.openxmlformats.org/officeDocument/2006/relationships/hyperlink" Target="https://lcsc.com/product-detail/Pin-Header-Female-Header_BOOMELE-Boom-Precision-Elec-C35165_C351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tabSelected="1" topLeftCell="A20" zoomScaleNormal="100"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3" width="9.140625" style="16"/>
    <col min="14" max="14" width="13.5703125" style="16" customWidth="1"/>
    <col min="15" max="15" width="21.140625" style="2" customWidth="1"/>
    <col min="16" max="16" width="13.5703125" style="2" customWidth="1"/>
    <col min="17" max="16384" width="9.140625" style="2"/>
  </cols>
  <sheetData>
    <row r="1" spans="1:17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49" t="s">
        <v>398</v>
      </c>
      <c r="O1" s="56" t="s">
        <v>420</v>
      </c>
    </row>
    <row r="2" spans="1:17" ht="22.5" x14ac:dyDescent="0.25">
      <c r="A2" s="29" t="s">
        <v>221</v>
      </c>
      <c r="B2" s="3" t="s">
        <v>74</v>
      </c>
      <c r="C2" s="29" t="s">
        <v>113</v>
      </c>
      <c r="D2" s="3" t="s">
        <v>21</v>
      </c>
      <c r="E2" s="3" t="s">
        <v>17</v>
      </c>
      <c r="F2" s="4">
        <v>4</v>
      </c>
      <c r="G2" s="9" t="s">
        <v>255</v>
      </c>
      <c r="H2" s="9"/>
      <c r="I2" s="3" t="s">
        <v>6</v>
      </c>
      <c r="J2" s="3" t="s">
        <v>43</v>
      </c>
      <c r="K2" s="3">
        <f>Table223[[#This Row],[Quantity]]*5</f>
        <v>20</v>
      </c>
      <c r="L2" s="3" t="s">
        <v>6</v>
      </c>
      <c r="M2" s="17" t="s">
        <v>278</v>
      </c>
      <c r="N2" s="14">
        <f>Table223[[#This Row],[encomendar]]*Table223[[#This Row],[price]]</f>
        <v>1.98</v>
      </c>
      <c r="O2" s="54"/>
    </row>
    <row r="3" spans="1:17" ht="22.5" x14ac:dyDescent="0.25">
      <c r="A3" s="30" t="s">
        <v>216</v>
      </c>
      <c r="B3" s="18" t="s">
        <v>70</v>
      </c>
      <c r="C3" s="30" t="s">
        <v>217</v>
      </c>
      <c r="D3" s="18" t="s">
        <v>20</v>
      </c>
      <c r="E3" s="18" t="s">
        <v>17</v>
      </c>
      <c r="F3" s="9">
        <v>12</v>
      </c>
      <c r="G3" s="9" t="s">
        <v>256</v>
      </c>
      <c r="H3" s="3" t="s">
        <v>6</v>
      </c>
      <c r="I3" s="9"/>
      <c r="J3" s="3" t="s">
        <v>41</v>
      </c>
      <c r="K3" s="3">
        <f>Table223[[#This Row],[Quantity]]*5</f>
        <v>60</v>
      </c>
      <c r="L3" s="9"/>
      <c r="M3" s="17" t="s">
        <v>292</v>
      </c>
      <c r="N3" s="14">
        <f>Table223[[#This Row],[encomendar]]*Table223[[#This Row],[price]]</f>
        <v>18.600000000000001</v>
      </c>
      <c r="O3" s="54"/>
    </row>
    <row r="4" spans="1:17" ht="22.5" x14ac:dyDescent="0.25">
      <c r="A4" s="29" t="s">
        <v>259</v>
      </c>
      <c r="B4" s="3" t="s">
        <v>73</v>
      </c>
      <c r="C4" s="29" t="s">
        <v>98</v>
      </c>
      <c r="D4" s="3" t="s">
        <v>18</v>
      </c>
      <c r="E4" s="3" t="s">
        <v>19</v>
      </c>
      <c r="F4" s="4">
        <v>9</v>
      </c>
      <c r="G4" s="9" t="s">
        <v>255</v>
      </c>
      <c r="H4" s="9"/>
      <c r="I4" s="52">
        <v>1692396</v>
      </c>
      <c r="J4" s="53" t="s">
        <v>42</v>
      </c>
      <c r="K4" s="3">
        <v>20</v>
      </c>
      <c r="L4" s="3" t="s">
        <v>6</v>
      </c>
      <c r="M4" s="17">
        <v>2.82</v>
      </c>
      <c r="N4" s="14">
        <f>Table223[[#This Row],[encomendar]]*Table223[[#This Row],[price]]</f>
        <v>56.4</v>
      </c>
      <c r="O4" s="54" t="s">
        <v>419</v>
      </c>
    </row>
    <row r="5" spans="1:17" ht="22.5" x14ac:dyDescent="0.25">
      <c r="A5" s="29" t="s">
        <v>260</v>
      </c>
      <c r="B5" s="3" t="s">
        <v>261</v>
      </c>
      <c r="C5" s="65" t="s">
        <v>112</v>
      </c>
      <c r="D5" s="3" t="s">
        <v>21</v>
      </c>
      <c r="E5" s="3" t="s">
        <v>17</v>
      </c>
      <c r="F5" s="4">
        <v>6</v>
      </c>
      <c r="G5" s="9" t="s">
        <v>255</v>
      </c>
      <c r="H5" s="9"/>
      <c r="I5" s="3" t="s">
        <v>6</v>
      </c>
      <c r="J5" s="3" t="s">
        <v>272</v>
      </c>
      <c r="K5" s="3">
        <f>Table223[[#This Row],[Quantity]]*5</f>
        <v>30</v>
      </c>
      <c r="L5" s="3" t="s">
        <v>6</v>
      </c>
      <c r="M5" s="17" t="s">
        <v>277</v>
      </c>
      <c r="N5" s="14">
        <f>Table223[[#This Row],[encomendar]]*Table223[[#This Row],[price]]</f>
        <v>2.4</v>
      </c>
      <c r="O5" s="54"/>
    </row>
    <row r="6" spans="1:17" ht="21" x14ac:dyDescent="0.25">
      <c r="A6" s="50" t="s">
        <v>372</v>
      </c>
      <c r="B6" s="26" t="s">
        <v>373</v>
      </c>
      <c r="C6" s="64"/>
      <c r="D6" s="28"/>
      <c r="E6" s="26" t="s">
        <v>374</v>
      </c>
      <c r="F6" s="4">
        <v>10</v>
      </c>
      <c r="G6" s="9" t="s">
        <v>255</v>
      </c>
      <c r="H6" s="4"/>
      <c r="I6" s="3"/>
      <c r="J6" s="26" t="s">
        <v>374</v>
      </c>
      <c r="K6" s="3">
        <f>Table223[[#This Row],[Quantity]]*5</f>
        <v>50</v>
      </c>
      <c r="L6" s="3"/>
      <c r="M6" s="27">
        <v>1.8</v>
      </c>
      <c r="N6" s="20">
        <f>Table223[[#This Row],[encomendar]]*Table223[[#This Row],[price]]</f>
        <v>90</v>
      </c>
      <c r="O6" s="54"/>
    </row>
    <row r="7" spans="1:17" x14ac:dyDescent="0.25">
      <c r="A7" s="30" t="s">
        <v>310</v>
      </c>
      <c r="B7" s="18" t="s">
        <v>312</v>
      </c>
      <c r="C7" s="18" t="s">
        <v>408</v>
      </c>
      <c r="D7" s="18" t="s">
        <v>407</v>
      </c>
      <c r="E7" s="18" t="s">
        <v>11</v>
      </c>
      <c r="F7" s="9">
        <v>3</v>
      </c>
      <c r="G7" s="9" t="s">
        <v>309</v>
      </c>
      <c r="H7" s="18" t="s">
        <v>409</v>
      </c>
      <c r="I7" s="9"/>
      <c r="J7" s="18"/>
      <c r="K7" s="3">
        <f>Table223[[#This Row],[Quantity]]*5</f>
        <v>15</v>
      </c>
      <c r="L7" s="9"/>
      <c r="M7" s="21">
        <v>4.34</v>
      </c>
      <c r="N7" s="14">
        <f>Table223[[#This Row],[encomendar]]*Table223[[#This Row],[price]]</f>
        <v>65.099999999999994</v>
      </c>
      <c r="O7" s="54"/>
    </row>
    <row r="8" spans="1:17" ht="22.5" x14ac:dyDescent="0.25">
      <c r="A8" s="58" t="s">
        <v>376</v>
      </c>
      <c r="B8" s="26" t="s">
        <v>375</v>
      </c>
      <c r="C8" s="3" t="s">
        <v>52</v>
      </c>
      <c r="D8" s="3" t="s">
        <v>22</v>
      </c>
      <c r="E8" s="3" t="s">
        <v>11</v>
      </c>
      <c r="F8" s="9">
        <v>4</v>
      </c>
      <c r="G8" s="9" t="s">
        <v>255</v>
      </c>
      <c r="H8" s="3"/>
      <c r="I8" s="4"/>
      <c r="J8" s="26" t="s">
        <v>421</v>
      </c>
      <c r="K8" s="3">
        <f>Table223[[#This Row],[Quantity]]*5</f>
        <v>20</v>
      </c>
      <c r="L8" s="4"/>
      <c r="M8" s="27">
        <v>6.31</v>
      </c>
      <c r="N8" s="20">
        <f>Table223[[#This Row],[encomendar]]*Table223[[#This Row],[price]]</f>
        <v>126.19999999999999</v>
      </c>
      <c r="O8" s="54"/>
      <c r="Q8"/>
    </row>
    <row r="9" spans="1:17" x14ac:dyDescent="0.25">
      <c r="A9" s="29" t="s">
        <v>136</v>
      </c>
      <c r="B9" s="3" t="s">
        <v>137</v>
      </c>
      <c r="C9" s="29" t="s">
        <v>108</v>
      </c>
      <c r="D9" s="3" t="s">
        <v>109</v>
      </c>
      <c r="E9" s="3" t="s">
        <v>107</v>
      </c>
      <c r="F9" s="4">
        <v>2</v>
      </c>
      <c r="G9" s="9" t="s">
        <v>255</v>
      </c>
      <c r="H9" s="9"/>
      <c r="I9" s="3" t="s">
        <v>6</v>
      </c>
      <c r="J9" s="3" t="s">
        <v>138</v>
      </c>
      <c r="K9" s="3">
        <f>Table223[[#This Row],[Quantity]]*5</f>
        <v>10</v>
      </c>
      <c r="L9" s="3" t="s">
        <v>6</v>
      </c>
      <c r="M9" s="17" t="s">
        <v>288</v>
      </c>
      <c r="N9" s="14">
        <f>Table223[[#This Row],[encomendar]]*Table223[[#This Row],[price]]</f>
        <v>55.5</v>
      </c>
      <c r="O9" s="54"/>
    </row>
    <row r="10" spans="1:17" x14ac:dyDescent="0.25">
      <c r="A10" s="30" t="s">
        <v>135</v>
      </c>
      <c r="B10" s="18" t="s">
        <v>88</v>
      </c>
      <c r="C10" s="30" t="s">
        <v>69</v>
      </c>
      <c r="D10" s="18" t="s">
        <v>35</v>
      </c>
      <c r="E10" s="18" t="s">
        <v>35</v>
      </c>
      <c r="F10" s="9">
        <v>4</v>
      </c>
      <c r="G10" s="9" t="s">
        <v>399</v>
      </c>
      <c r="H10" s="3" t="s">
        <v>6</v>
      </c>
      <c r="I10" s="3" t="s">
        <v>6</v>
      </c>
      <c r="J10" s="3" t="s">
        <v>46</v>
      </c>
      <c r="K10" s="3">
        <f>Table223[[#This Row],[Quantity]]*5</f>
        <v>20</v>
      </c>
      <c r="L10" s="9"/>
      <c r="M10" s="17" t="s">
        <v>287</v>
      </c>
      <c r="N10" s="14">
        <f>Table223[[#This Row],[encomendar]]*Table223[[#This Row],[price]]</f>
        <v>28</v>
      </c>
      <c r="O10" s="54"/>
    </row>
    <row r="11" spans="1:17" x14ac:dyDescent="0.25">
      <c r="A11" s="30" t="s">
        <v>203</v>
      </c>
      <c r="B11" s="18" t="s">
        <v>204</v>
      </c>
      <c r="C11" s="30" t="s">
        <v>205</v>
      </c>
      <c r="D11" s="18" t="s">
        <v>206</v>
      </c>
      <c r="E11" s="18" t="s">
        <v>207</v>
      </c>
      <c r="F11" s="9">
        <v>1</v>
      </c>
      <c r="G11" s="9" t="s">
        <v>256</v>
      </c>
      <c r="H11" s="3" t="s">
        <v>6</v>
      </c>
      <c r="I11" s="9"/>
      <c r="J11" s="3" t="s">
        <v>208</v>
      </c>
      <c r="K11" s="3">
        <f>Table223[[#This Row],[Quantity]]*5</f>
        <v>5</v>
      </c>
      <c r="L11" s="9"/>
      <c r="M11" s="17" t="s">
        <v>294</v>
      </c>
      <c r="N11" s="14">
        <f>Table223[[#This Row],[encomendar]]*Table223[[#This Row],[price]]</f>
        <v>26.549999999999997</v>
      </c>
      <c r="O11" s="54"/>
    </row>
    <row r="12" spans="1:17" x14ac:dyDescent="0.25">
      <c r="A12" s="30" t="s">
        <v>197</v>
      </c>
      <c r="B12" s="18" t="s">
        <v>198</v>
      </c>
      <c r="C12" s="30" t="s">
        <v>199</v>
      </c>
      <c r="D12" s="18" t="s">
        <v>200</v>
      </c>
      <c r="E12" s="18" t="s">
        <v>201</v>
      </c>
      <c r="F12" s="9">
        <v>1</v>
      </c>
      <c r="G12" s="9" t="s">
        <v>256</v>
      </c>
      <c r="H12" s="3" t="s">
        <v>6</v>
      </c>
      <c r="I12" s="9"/>
      <c r="J12" s="3" t="s">
        <v>202</v>
      </c>
      <c r="K12" s="3">
        <v>6</v>
      </c>
      <c r="L12" s="9"/>
      <c r="M12" s="17" t="s">
        <v>295</v>
      </c>
      <c r="N12" s="14">
        <f>Table223[[#This Row],[encomendar]]*Table223[[#This Row],[price]]</f>
        <v>49.56</v>
      </c>
      <c r="O12" s="55"/>
      <c r="P12" s="51"/>
    </row>
    <row r="13" spans="1:17" x14ac:dyDescent="0.25">
      <c r="A13" s="30" t="s">
        <v>213</v>
      </c>
      <c r="B13" s="18" t="s">
        <v>214</v>
      </c>
      <c r="C13" s="30" t="s">
        <v>36</v>
      </c>
      <c r="D13" s="18" t="s">
        <v>207</v>
      </c>
      <c r="E13" s="18" t="s">
        <v>207</v>
      </c>
      <c r="F13" s="9">
        <v>1</v>
      </c>
      <c r="G13" s="9" t="s">
        <v>256</v>
      </c>
      <c r="H13" s="3" t="s">
        <v>6</v>
      </c>
      <c r="I13" s="9"/>
      <c r="J13" s="3" t="s">
        <v>215</v>
      </c>
      <c r="K13" s="3">
        <f>Table223[[#This Row],[Quantity]]*5</f>
        <v>5</v>
      </c>
      <c r="L13" s="9"/>
      <c r="M13" s="17" t="s">
        <v>293</v>
      </c>
      <c r="N13" s="14">
        <f>Table223[[#This Row],[encomendar]]*Table223[[#This Row],[price]]</f>
        <v>12.15</v>
      </c>
      <c r="O13" s="54"/>
    </row>
    <row r="14" spans="1:17" x14ac:dyDescent="0.25">
      <c r="A14" s="30" t="s">
        <v>209</v>
      </c>
      <c r="B14" s="18" t="s">
        <v>210</v>
      </c>
      <c r="C14" s="30" t="s">
        <v>211</v>
      </c>
      <c r="D14" s="18" t="s">
        <v>206</v>
      </c>
      <c r="E14" s="18" t="s">
        <v>207</v>
      </c>
      <c r="F14" s="9">
        <v>2</v>
      </c>
      <c r="G14" s="9" t="s">
        <v>256</v>
      </c>
      <c r="H14" s="3" t="s">
        <v>6</v>
      </c>
      <c r="I14" s="9"/>
      <c r="J14" s="3" t="s">
        <v>212</v>
      </c>
      <c r="K14" s="3">
        <f>Table223[[#This Row],[Quantity]]*5</f>
        <v>10</v>
      </c>
      <c r="L14" s="9"/>
      <c r="M14" s="17" t="s">
        <v>294</v>
      </c>
      <c r="N14" s="14">
        <f>Table223[[#This Row],[encomendar]]*Table223[[#This Row],[price]]</f>
        <v>53.099999999999994</v>
      </c>
      <c r="O14" s="54"/>
    </row>
    <row r="15" spans="1:17" x14ac:dyDescent="0.25">
      <c r="A15" s="29" t="s">
        <v>115</v>
      </c>
      <c r="B15" s="3" t="s">
        <v>80</v>
      </c>
      <c r="C15" s="29" t="s">
        <v>27</v>
      </c>
      <c r="D15" s="3" t="s">
        <v>28</v>
      </c>
      <c r="E15" s="3" t="s">
        <v>26</v>
      </c>
      <c r="F15" s="4">
        <v>3</v>
      </c>
      <c r="G15" s="9" t="s">
        <v>255</v>
      </c>
      <c r="H15" s="9"/>
      <c r="I15" s="3" t="s">
        <v>6</v>
      </c>
      <c r="J15" s="3" t="s">
        <v>79</v>
      </c>
      <c r="K15" s="3">
        <f>Table223[[#This Row],[Quantity]]*5</f>
        <v>15</v>
      </c>
      <c r="L15" s="3" t="s">
        <v>6</v>
      </c>
      <c r="M15" s="17" t="s">
        <v>283</v>
      </c>
      <c r="N15" s="14">
        <f>Table223[[#This Row],[encomendar]]*Table223[[#This Row],[price]]</f>
        <v>1.3499999999999999</v>
      </c>
      <c r="O15" s="54"/>
    </row>
    <row r="16" spans="1:17" ht="22.5" x14ac:dyDescent="0.25">
      <c r="A16" s="30" t="s">
        <v>192</v>
      </c>
      <c r="B16" s="18" t="s">
        <v>193</v>
      </c>
      <c r="C16" s="66" t="s">
        <v>194</v>
      </c>
      <c r="D16" s="18" t="s">
        <v>189</v>
      </c>
      <c r="E16" s="18" t="s">
        <v>195</v>
      </c>
      <c r="F16" s="9">
        <v>3</v>
      </c>
      <c r="G16" s="9" t="s">
        <v>256</v>
      </c>
      <c r="H16" s="3" t="s">
        <v>6</v>
      </c>
      <c r="I16" s="9"/>
      <c r="J16" s="3" t="s">
        <v>196</v>
      </c>
      <c r="K16" s="3">
        <f>Table223[[#This Row],[Quantity]]*5</f>
        <v>15</v>
      </c>
      <c r="L16" s="9"/>
      <c r="M16" s="17" t="s">
        <v>296</v>
      </c>
      <c r="N16" s="14">
        <f>Table223[[#This Row],[encomendar]]*Table223[[#This Row],[price]]</f>
        <v>13.365</v>
      </c>
      <c r="O16" s="54"/>
    </row>
    <row r="17" spans="1:16" ht="22.5" x14ac:dyDescent="0.25">
      <c r="A17" s="43" t="s">
        <v>400</v>
      </c>
      <c r="B17" s="19" t="s">
        <v>187</v>
      </c>
      <c r="C17" s="67" t="s">
        <v>188</v>
      </c>
      <c r="D17" s="19" t="s">
        <v>401</v>
      </c>
      <c r="E17" s="19" t="s">
        <v>402</v>
      </c>
      <c r="F17" s="10">
        <v>1</v>
      </c>
      <c r="G17" s="9" t="s">
        <v>256</v>
      </c>
      <c r="H17" s="3" t="s">
        <v>6</v>
      </c>
      <c r="I17" s="10"/>
      <c r="J17" s="3" t="s">
        <v>410</v>
      </c>
      <c r="K17" s="3">
        <f>Table223[[#This Row],[Quantity]]*5</f>
        <v>5</v>
      </c>
      <c r="L17" s="10"/>
      <c r="M17" s="17">
        <v>0.75600000000000001</v>
      </c>
      <c r="N17" s="15">
        <f>Table223[[#This Row],[encomendar]]*Table223[[#This Row],[price]]</f>
        <v>3.7800000000000002</v>
      </c>
      <c r="O17" s="54"/>
    </row>
    <row r="18" spans="1:16" x14ac:dyDescent="0.25">
      <c r="A18" s="29" t="s">
        <v>134</v>
      </c>
      <c r="B18" s="3" t="s">
        <v>87</v>
      </c>
      <c r="C18" s="29" t="s">
        <v>36</v>
      </c>
      <c r="D18" s="3" t="s">
        <v>10</v>
      </c>
      <c r="E18" s="3" t="s">
        <v>9</v>
      </c>
      <c r="F18" s="4">
        <v>1</v>
      </c>
      <c r="G18" s="9" t="s">
        <v>255</v>
      </c>
      <c r="H18" s="9"/>
      <c r="I18" s="3" t="s">
        <v>6</v>
      </c>
      <c r="J18" s="3" t="s">
        <v>40</v>
      </c>
      <c r="K18" s="3">
        <v>5</v>
      </c>
      <c r="L18" s="3" t="s">
        <v>6</v>
      </c>
      <c r="M18" s="17" t="s">
        <v>286</v>
      </c>
      <c r="N18" s="14">
        <f>Table223[[#This Row],[encomendar]]*Table223[[#This Row],[price]]</f>
        <v>81.25</v>
      </c>
      <c r="O18" s="54"/>
    </row>
    <row r="19" spans="1:16" x14ac:dyDescent="0.25">
      <c r="A19" s="30" t="s">
        <v>180</v>
      </c>
      <c r="B19" s="18" t="s">
        <v>181</v>
      </c>
      <c r="C19" s="30" t="s">
        <v>182</v>
      </c>
      <c r="D19" s="18" t="s">
        <v>183</v>
      </c>
      <c r="E19" s="18" t="s">
        <v>184</v>
      </c>
      <c r="F19" s="9">
        <v>2</v>
      </c>
      <c r="G19" s="9" t="s">
        <v>256</v>
      </c>
      <c r="H19" s="3" t="s">
        <v>6</v>
      </c>
      <c r="I19" s="9"/>
      <c r="J19" s="3" t="s">
        <v>411</v>
      </c>
      <c r="K19" s="3">
        <f>Table223[[#This Row],[Quantity]]*5</f>
        <v>10</v>
      </c>
      <c r="L19" s="9"/>
      <c r="M19" s="17" t="s">
        <v>298</v>
      </c>
      <c r="N19" s="14">
        <f>Table223[[#This Row],[encomendar]]*Table223[[#This Row],[price]]</f>
        <v>18.2</v>
      </c>
      <c r="O19" s="54"/>
    </row>
    <row r="20" spans="1:16" x14ac:dyDescent="0.25">
      <c r="A20" s="30" t="s">
        <v>178</v>
      </c>
      <c r="B20" s="18" t="s">
        <v>90</v>
      </c>
      <c r="C20" s="66" t="s">
        <v>179</v>
      </c>
      <c r="D20" s="18" t="s">
        <v>61</v>
      </c>
      <c r="E20" s="18" t="s">
        <v>60</v>
      </c>
      <c r="F20" s="9">
        <v>4</v>
      </c>
      <c r="G20" s="9" t="s">
        <v>256</v>
      </c>
      <c r="H20" s="3" t="s">
        <v>6</v>
      </c>
      <c r="I20" s="9"/>
      <c r="J20" s="3" t="s">
        <v>64</v>
      </c>
      <c r="K20" s="3">
        <f>Table223[[#This Row],[Quantity]]*5</f>
        <v>20</v>
      </c>
      <c r="L20" s="9"/>
      <c r="M20" s="17" t="s">
        <v>299</v>
      </c>
      <c r="N20" s="14">
        <f>Table223[[#This Row],[encomendar]]*Table223[[#This Row],[price]]</f>
        <v>7.74</v>
      </c>
      <c r="O20" s="54"/>
    </row>
    <row r="21" spans="1:16" x14ac:dyDescent="0.25">
      <c r="A21" s="30" t="s">
        <v>173</v>
      </c>
      <c r="B21" s="18" t="s">
        <v>174</v>
      </c>
      <c r="C21" s="30" t="s">
        <v>175</v>
      </c>
      <c r="D21" s="18" t="s">
        <v>176</v>
      </c>
      <c r="E21" s="18" t="s">
        <v>176</v>
      </c>
      <c r="F21" s="9">
        <v>2</v>
      </c>
      <c r="G21" s="9" t="s">
        <v>256</v>
      </c>
      <c r="H21" s="3" t="s">
        <v>6</v>
      </c>
      <c r="I21" s="9"/>
      <c r="J21" s="3" t="s">
        <v>177</v>
      </c>
      <c r="K21" s="3">
        <f>Table223[[#This Row],[Quantity]]*5</f>
        <v>10</v>
      </c>
      <c r="L21" s="9"/>
      <c r="M21" s="17" t="s">
        <v>300</v>
      </c>
      <c r="N21" s="14">
        <f>Table223[[#This Row],[encomendar]]*Table223[[#This Row],[price]]</f>
        <v>15.9</v>
      </c>
      <c r="O21" s="54"/>
    </row>
    <row r="22" spans="1:16" ht="22.5" x14ac:dyDescent="0.25">
      <c r="A22" s="30" t="s">
        <v>250</v>
      </c>
      <c r="B22" s="18" t="s">
        <v>251</v>
      </c>
      <c r="C22" s="30" t="s">
        <v>252</v>
      </c>
      <c r="D22" s="18" t="s">
        <v>95</v>
      </c>
      <c r="E22" s="18" t="s">
        <v>95</v>
      </c>
      <c r="F22" s="9">
        <v>1</v>
      </c>
      <c r="G22" s="9" t="s">
        <v>257</v>
      </c>
      <c r="H22" s="3"/>
      <c r="I22" s="3" t="s">
        <v>253</v>
      </c>
      <c r="J22" s="3" t="s">
        <v>6</v>
      </c>
      <c r="K22" s="3">
        <v>4</v>
      </c>
      <c r="L22" s="9"/>
      <c r="M22" s="17">
        <v>11.91</v>
      </c>
      <c r="N22" s="14">
        <f>Table223[[#This Row],[encomendar]]*Table223[[#This Row],[price]]</f>
        <v>47.64</v>
      </c>
      <c r="O22" s="54"/>
    </row>
    <row r="23" spans="1:16" ht="22.5" x14ac:dyDescent="0.25">
      <c r="A23" s="30" t="s">
        <v>418</v>
      </c>
      <c r="B23" s="18" t="s">
        <v>251</v>
      </c>
      <c r="C23" s="18" t="s">
        <v>252</v>
      </c>
      <c r="D23" s="18" t="s">
        <v>95</v>
      </c>
      <c r="E23" s="18" t="s">
        <v>95</v>
      </c>
      <c r="F23" s="9">
        <v>2</v>
      </c>
      <c r="G23" s="9" t="s">
        <v>257</v>
      </c>
      <c r="H23" s="3" t="s">
        <v>417</v>
      </c>
      <c r="I23" s="3"/>
      <c r="J23" s="3" t="s">
        <v>6</v>
      </c>
      <c r="K23" s="3">
        <v>12</v>
      </c>
      <c r="L23" s="9"/>
      <c r="M23" s="17">
        <v>4.4790000000000001</v>
      </c>
      <c r="N23" s="14">
        <f>Table223[[#This Row],[encomendar]]*Table223[[#This Row],[price]]</f>
        <v>53.748000000000005</v>
      </c>
      <c r="O23" s="55"/>
      <c r="P23" s="51"/>
    </row>
    <row r="24" spans="1:16" x14ac:dyDescent="0.25">
      <c r="A24" s="30" t="s">
        <v>167</v>
      </c>
      <c r="B24" s="18" t="s">
        <v>168</v>
      </c>
      <c r="C24" s="30" t="s">
        <v>169</v>
      </c>
      <c r="D24" s="18" t="s">
        <v>170</v>
      </c>
      <c r="E24" s="18" t="s">
        <v>171</v>
      </c>
      <c r="F24" s="9">
        <v>4</v>
      </c>
      <c r="G24" s="9" t="s">
        <v>256</v>
      </c>
      <c r="H24" s="3" t="s">
        <v>6</v>
      </c>
      <c r="I24" s="9"/>
      <c r="J24" s="3" t="s">
        <v>412</v>
      </c>
      <c r="K24" s="3">
        <f>Table223[[#This Row],[Quantity]]*5</f>
        <v>20</v>
      </c>
      <c r="L24" s="9"/>
      <c r="M24" s="17" t="s">
        <v>301</v>
      </c>
      <c r="N24" s="14">
        <f>Table223[[#This Row],[encomendar]]*Table223[[#This Row],[price]]</f>
        <v>10.98</v>
      </c>
      <c r="O24" s="54"/>
    </row>
    <row r="25" spans="1:16" x14ac:dyDescent="0.25">
      <c r="A25" s="30" t="s">
        <v>371</v>
      </c>
      <c r="B25" s="18" t="s">
        <v>341</v>
      </c>
      <c r="C25" s="18"/>
      <c r="D25" s="18"/>
      <c r="E25" s="18"/>
      <c r="F25" s="9">
        <v>2</v>
      </c>
      <c r="G25" s="9" t="s">
        <v>326</v>
      </c>
      <c r="H25" s="9"/>
      <c r="I25" s="18"/>
      <c r="J25" s="18" t="s">
        <v>356</v>
      </c>
      <c r="K25" s="3">
        <v>10</v>
      </c>
      <c r="L25" s="18"/>
      <c r="M25" s="21">
        <v>2.5299999999999998</v>
      </c>
      <c r="N25" s="14">
        <f>Table223[[#This Row],[encomendar]]*Table223[[#This Row],[price]]</f>
        <v>25.299999999999997</v>
      </c>
      <c r="O25" s="54"/>
    </row>
    <row r="26" spans="1:16" x14ac:dyDescent="0.25">
      <c r="A26" s="30" t="s">
        <v>164</v>
      </c>
      <c r="B26" s="18" t="s">
        <v>165</v>
      </c>
      <c r="C26" s="18" t="s">
        <v>224</v>
      </c>
      <c r="D26" s="18" t="s">
        <v>14</v>
      </c>
      <c r="E26" s="18" t="s">
        <v>13</v>
      </c>
      <c r="F26" s="9">
        <v>16</v>
      </c>
      <c r="G26" s="9" t="s">
        <v>257</v>
      </c>
      <c r="H26" s="3" t="s">
        <v>97</v>
      </c>
      <c r="I26" s="3" t="s">
        <v>6</v>
      </c>
      <c r="J26" s="3" t="s">
        <v>6</v>
      </c>
      <c r="K26" s="3">
        <f>Table223[[#This Row],[Quantity]]*5</f>
        <v>80</v>
      </c>
      <c r="L26" s="9"/>
      <c r="M26" s="17" t="s">
        <v>274</v>
      </c>
      <c r="N26" s="14">
        <f>Table223[[#This Row],[encomendar]]*Table223[[#This Row],[price]]</f>
        <v>19.2</v>
      </c>
      <c r="O26" s="54"/>
    </row>
    <row r="27" spans="1:16" ht="22.5" x14ac:dyDescent="0.25">
      <c r="A27" s="30" t="s">
        <v>158</v>
      </c>
      <c r="B27" s="18" t="s">
        <v>159</v>
      </c>
      <c r="C27" s="18" t="s">
        <v>160</v>
      </c>
      <c r="D27" s="18" t="s">
        <v>161</v>
      </c>
      <c r="E27" s="18" t="s">
        <v>162</v>
      </c>
      <c r="F27" s="9">
        <v>1</v>
      </c>
      <c r="G27" s="9" t="s">
        <v>256</v>
      </c>
      <c r="H27" s="3" t="s">
        <v>6</v>
      </c>
      <c r="I27" s="9"/>
      <c r="J27" s="3" t="s">
        <v>163</v>
      </c>
      <c r="K27" s="3">
        <f>Table223[[#This Row],[Quantity]]*5</f>
        <v>5</v>
      </c>
      <c r="L27" s="9"/>
      <c r="M27" s="17" t="s">
        <v>302</v>
      </c>
      <c r="N27" s="14">
        <f>Table223[[#This Row],[encomendar]]*Table223[[#This Row],[price]]</f>
        <v>2.0250000000000004</v>
      </c>
      <c r="O27" s="54"/>
    </row>
    <row r="28" spans="1:16" x14ac:dyDescent="0.25">
      <c r="A28" s="30" t="s">
        <v>157</v>
      </c>
      <c r="B28" s="18" t="s">
        <v>153</v>
      </c>
      <c r="C28" s="18" t="s">
        <v>317</v>
      </c>
      <c r="D28" s="18" t="s">
        <v>100</v>
      </c>
      <c r="E28" s="18" t="s">
        <v>29</v>
      </c>
      <c r="F28" s="9">
        <v>27</v>
      </c>
      <c r="G28" s="9" t="s">
        <v>309</v>
      </c>
      <c r="H28" s="9"/>
      <c r="I28" s="18"/>
      <c r="J28" s="18" t="s">
        <v>116</v>
      </c>
      <c r="K28" s="3">
        <f>Table223[[#This Row],[Quantity]]*5</f>
        <v>135</v>
      </c>
      <c r="L28" s="18"/>
      <c r="M28" s="21" t="s">
        <v>284</v>
      </c>
      <c r="N28" s="14">
        <f>Table223[[#This Row],[encomendar]]*Table223[[#This Row],[price]]</f>
        <v>83.834999999999994</v>
      </c>
      <c r="O28" s="54"/>
    </row>
    <row r="29" spans="1:16" ht="22.5" x14ac:dyDescent="0.25">
      <c r="A29" s="30" t="s">
        <v>362</v>
      </c>
      <c r="B29" s="18" t="s">
        <v>332</v>
      </c>
      <c r="C29" s="18"/>
      <c r="D29" s="18"/>
      <c r="E29" s="18"/>
      <c r="F29" s="9">
        <v>1</v>
      </c>
      <c r="G29" s="9" t="s">
        <v>326</v>
      </c>
      <c r="H29" s="9"/>
      <c r="I29" s="18"/>
      <c r="J29" s="18" t="s">
        <v>347</v>
      </c>
      <c r="K29" s="3">
        <v>15</v>
      </c>
      <c r="L29" s="18"/>
      <c r="M29" s="21">
        <v>2.16</v>
      </c>
      <c r="N29" s="14">
        <f>Table223[[#This Row],[encomendar]]*Table223[[#This Row],[price]]</f>
        <v>32.400000000000006</v>
      </c>
      <c r="O29" s="55"/>
      <c r="P29" s="51"/>
    </row>
    <row r="30" spans="1:16" x14ac:dyDescent="0.25">
      <c r="A30" s="30" t="s">
        <v>363</v>
      </c>
      <c r="B30" s="18" t="s">
        <v>333</v>
      </c>
      <c r="C30" s="18"/>
      <c r="D30" s="18"/>
      <c r="E30" s="18"/>
      <c r="F30" s="9">
        <v>2</v>
      </c>
      <c r="G30" s="9" t="s">
        <v>326</v>
      </c>
      <c r="H30" s="9"/>
      <c r="I30" s="18"/>
      <c r="J30" s="18" t="s">
        <v>348</v>
      </c>
      <c r="K30" s="3">
        <f>Table223[[#This Row],[Quantity]]*5</f>
        <v>10</v>
      </c>
      <c r="L30" s="18"/>
      <c r="M30" s="21">
        <v>0.79500000000000004</v>
      </c>
      <c r="N30" s="14">
        <f>Table223[[#This Row],[encomendar]]*Table223[[#This Row],[price]]</f>
        <v>7.95</v>
      </c>
      <c r="O30" s="54"/>
    </row>
    <row r="31" spans="1:16" x14ac:dyDescent="0.25">
      <c r="A31" s="30" t="s">
        <v>125</v>
      </c>
      <c r="B31" s="18" t="s">
        <v>82</v>
      </c>
      <c r="C31" s="18" t="s">
        <v>290</v>
      </c>
      <c r="D31" s="18" t="s">
        <v>32</v>
      </c>
      <c r="E31" s="18" t="s">
        <v>31</v>
      </c>
      <c r="F31" s="9">
        <v>5</v>
      </c>
      <c r="G31" s="9" t="s">
        <v>256</v>
      </c>
      <c r="H31" s="3" t="s">
        <v>6</v>
      </c>
      <c r="I31" s="9"/>
      <c r="J31" s="3" t="s">
        <v>57</v>
      </c>
      <c r="K31" s="3">
        <f>Table223[[#This Row],[Quantity]]*5</f>
        <v>25</v>
      </c>
      <c r="L31" s="9"/>
      <c r="M31" s="17" t="s">
        <v>283</v>
      </c>
      <c r="N31" s="14">
        <f>Table223[[#This Row],[encomendar]]*Table223[[#This Row],[price]]</f>
        <v>2.25</v>
      </c>
      <c r="O31" s="54"/>
    </row>
    <row r="32" spans="1:16" ht="22.5" x14ac:dyDescent="0.25">
      <c r="A32" s="29" t="s">
        <v>404</v>
      </c>
      <c r="B32" s="3" t="s">
        <v>403</v>
      </c>
      <c r="C32" s="3" t="s">
        <v>33</v>
      </c>
      <c r="D32" s="3" t="s">
        <v>34</v>
      </c>
      <c r="E32" s="3" t="s">
        <v>31</v>
      </c>
      <c r="F32" s="4">
        <v>3</v>
      </c>
      <c r="G32" s="9" t="s">
        <v>255</v>
      </c>
      <c r="H32" s="9"/>
      <c r="I32" s="3">
        <v>2828299</v>
      </c>
      <c r="J32" s="3" t="s">
        <v>6</v>
      </c>
      <c r="K32" s="3">
        <v>10</v>
      </c>
      <c r="L32" s="3" t="s">
        <v>6</v>
      </c>
      <c r="M32" s="17">
        <v>0.247</v>
      </c>
      <c r="N32" s="14">
        <f>Table223[[#This Row],[encomendar]]*Table223[[#This Row],[price]]</f>
        <v>2.4699999999999998</v>
      </c>
      <c r="O32" s="54"/>
    </row>
    <row r="33" spans="1:15" ht="22.5" x14ac:dyDescent="0.25">
      <c r="A33" s="29" t="s">
        <v>406</v>
      </c>
      <c r="B33" s="3" t="s">
        <v>93</v>
      </c>
      <c r="C33" s="29" t="s">
        <v>33</v>
      </c>
      <c r="D33" s="3" t="s">
        <v>34</v>
      </c>
      <c r="E33" s="3" t="s">
        <v>31</v>
      </c>
      <c r="F33" s="4">
        <v>3</v>
      </c>
      <c r="G33" s="9" t="s">
        <v>255</v>
      </c>
      <c r="H33" s="9"/>
      <c r="I33" s="3"/>
      <c r="J33" s="3" t="s">
        <v>405</v>
      </c>
      <c r="K33" s="3">
        <v>20</v>
      </c>
      <c r="L33" s="3" t="s">
        <v>6</v>
      </c>
      <c r="M33" s="17">
        <v>1.57</v>
      </c>
      <c r="N33" s="14">
        <f>Table223[[#This Row],[encomendar]]*Table223[[#This Row],[price]]</f>
        <v>31.400000000000002</v>
      </c>
      <c r="O33" s="54"/>
    </row>
    <row r="34" spans="1:15" x14ac:dyDescent="0.25">
      <c r="A34" s="30" t="s">
        <v>142</v>
      </c>
      <c r="B34" s="18" t="s">
        <v>143</v>
      </c>
      <c r="C34" s="18" t="s">
        <v>291</v>
      </c>
      <c r="D34" s="18" t="s">
        <v>32</v>
      </c>
      <c r="E34" s="18" t="s">
        <v>31</v>
      </c>
      <c r="F34" s="9">
        <v>2</v>
      </c>
      <c r="G34" s="9" t="s">
        <v>256</v>
      </c>
      <c r="H34" s="3" t="s">
        <v>6</v>
      </c>
      <c r="I34" s="9"/>
      <c r="J34" s="3" t="s">
        <v>144</v>
      </c>
      <c r="K34" s="3">
        <f>Table223[[#This Row],[Quantity]]*5</f>
        <v>10</v>
      </c>
      <c r="L34" s="9"/>
      <c r="M34" s="17" t="s">
        <v>283</v>
      </c>
      <c r="N34" s="14">
        <f>Table223[[#This Row],[encomendar]]*Table223[[#This Row],[price]]</f>
        <v>0.89999999999999991</v>
      </c>
      <c r="O34" s="54"/>
    </row>
    <row r="35" spans="1:15" x14ac:dyDescent="0.25">
      <c r="A35" s="30" t="s">
        <v>413</v>
      </c>
      <c r="B35" s="18" t="s">
        <v>313</v>
      </c>
      <c r="C35" s="18" t="s">
        <v>318</v>
      </c>
      <c r="D35" s="18" t="s">
        <v>414</v>
      </c>
      <c r="E35" s="18" t="s">
        <v>31</v>
      </c>
      <c r="F35" s="9">
        <v>3</v>
      </c>
      <c r="G35" s="9" t="s">
        <v>309</v>
      </c>
      <c r="H35" s="9" t="s">
        <v>415</v>
      </c>
      <c r="I35" s="18"/>
      <c r="J35" s="18"/>
      <c r="K35" s="3">
        <f>Table223[[#This Row],[Quantity]]*5</f>
        <v>15</v>
      </c>
      <c r="L35" s="18"/>
      <c r="M35" s="21" t="s">
        <v>416</v>
      </c>
      <c r="N35" s="14">
        <f>Table223[[#This Row],[encomendar]]*Table223[[#This Row],[price]]</f>
        <v>5.2649999999999997</v>
      </c>
      <c r="O35" s="54"/>
    </row>
    <row r="36" spans="1:15" ht="22.5" x14ac:dyDescent="0.25">
      <c r="A36" s="29" t="s">
        <v>117</v>
      </c>
      <c r="B36" s="3" t="s">
        <v>81</v>
      </c>
      <c r="C36" s="29" t="s">
        <v>101</v>
      </c>
      <c r="D36" s="3" t="s">
        <v>32</v>
      </c>
      <c r="E36" s="3" t="s">
        <v>31</v>
      </c>
      <c r="F36" s="4">
        <v>9</v>
      </c>
      <c r="G36" s="63" t="s">
        <v>255</v>
      </c>
      <c r="H36" s="9"/>
      <c r="I36" s="3" t="s">
        <v>6</v>
      </c>
      <c r="J36" s="3" t="s">
        <v>54</v>
      </c>
      <c r="K36" s="3">
        <v>15</v>
      </c>
      <c r="L36" s="3" t="s">
        <v>6</v>
      </c>
      <c r="M36" s="17" t="s">
        <v>283</v>
      </c>
      <c r="N36" s="14">
        <f>Table223[[#This Row],[encomendar]]*Table223[[#This Row],[price]]</f>
        <v>1.3499999999999999</v>
      </c>
      <c r="O36" s="54"/>
    </row>
    <row r="37" spans="1:15" x14ac:dyDescent="0.25">
      <c r="A37" s="30" t="s">
        <v>141</v>
      </c>
      <c r="B37" s="18" t="s">
        <v>86</v>
      </c>
      <c r="C37" s="18" t="s">
        <v>67</v>
      </c>
      <c r="D37" s="18" t="s">
        <v>32</v>
      </c>
      <c r="E37" s="18" t="s">
        <v>31</v>
      </c>
      <c r="F37" s="9">
        <v>1</v>
      </c>
      <c r="G37" s="9" t="s">
        <v>256</v>
      </c>
      <c r="H37" s="3" t="s">
        <v>6</v>
      </c>
      <c r="I37" s="9"/>
      <c r="J37" s="3" t="s">
        <v>85</v>
      </c>
      <c r="K37" s="3">
        <f>Table223[[#This Row],[Quantity]]*5</f>
        <v>5</v>
      </c>
      <c r="L37" s="9"/>
      <c r="M37" s="17" t="s">
        <v>283</v>
      </c>
      <c r="N37" s="14">
        <f>Table223[[#This Row],[encomendar]]*Table223[[#This Row],[price]]</f>
        <v>0.44999999999999996</v>
      </c>
      <c r="O37" s="54"/>
    </row>
    <row r="38" spans="1:15" x14ac:dyDescent="0.25">
      <c r="A38" s="30" t="s">
        <v>148</v>
      </c>
      <c r="B38" s="18" t="s">
        <v>149</v>
      </c>
      <c r="C38" s="18" t="s">
        <v>150</v>
      </c>
      <c r="D38" s="18" t="s">
        <v>32</v>
      </c>
      <c r="E38" s="18" t="s">
        <v>31</v>
      </c>
      <c r="F38" s="9">
        <v>1</v>
      </c>
      <c r="G38" s="9" t="s">
        <v>256</v>
      </c>
      <c r="H38" s="3" t="s">
        <v>6</v>
      </c>
      <c r="I38" s="9"/>
      <c r="J38" s="3" t="s">
        <v>151</v>
      </c>
      <c r="K38" s="3">
        <f>Table223[[#This Row],[Quantity]]*5</f>
        <v>5</v>
      </c>
      <c r="L38" s="9"/>
      <c r="M38" s="17" t="s">
        <v>283</v>
      </c>
      <c r="N38" s="14">
        <f>Table223[[#This Row],[encomendar]]*Table223[[#This Row],[price]]</f>
        <v>0.44999999999999996</v>
      </c>
      <c r="O38" s="54"/>
    </row>
    <row r="39" spans="1:15" x14ac:dyDescent="0.25">
      <c r="A39" s="29" t="s">
        <v>120</v>
      </c>
      <c r="B39" s="3" t="s">
        <v>121</v>
      </c>
      <c r="C39" s="29" t="s">
        <v>55</v>
      </c>
      <c r="D39" s="3" t="s">
        <v>32</v>
      </c>
      <c r="E39" s="3" t="s">
        <v>31</v>
      </c>
      <c r="F39" s="4">
        <v>1</v>
      </c>
      <c r="G39" s="63" t="s">
        <v>255</v>
      </c>
      <c r="H39" s="9"/>
      <c r="I39" s="3" t="s">
        <v>6</v>
      </c>
      <c r="J39" s="3" t="s">
        <v>122</v>
      </c>
      <c r="K39" s="3">
        <f>Table223[[#This Row],[Quantity]]*5</f>
        <v>5</v>
      </c>
      <c r="L39" s="3" t="s">
        <v>6</v>
      </c>
      <c r="M39" s="17" t="s">
        <v>283</v>
      </c>
      <c r="N39" s="14">
        <f>Table223[[#This Row],[encomendar]]*Table223[[#This Row],[price]]</f>
        <v>0.44999999999999996</v>
      </c>
      <c r="O39" s="54"/>
    </row>
    <row r="40" spans="1:15" x14ac:dyDescent="0.25">
      <c r="A40" s="30" t="s">
        <v>145</v>
      </c>
      <c r="B40" s="18" t="s">
        <v>146</v>
      </c>
      <c r="C40" s="18" t="s">
        <v>68</v>
      </c>
      <c r="D40" s="18" t="s">
        <v>32</v>
      </c>
      <c r="E40" s="18" t="s">
        <v>31</v>
      </c>
      <c r="F40" s="9">
        <v>1</v>
      </c>
      <c r="G40" s="9" t="s">
        <v>256</v>
      </c>
      <c r="H40" s="3" t="s">
        <v>6</v>
      </c>
      <c r="I40" s="9"/>
      <c r="J40" s="3" t="s">
        <v>147</v>
      </c>
      <c r="K40" s="3">
        <f>Table223[[#This Row],[Quantity]]*5</f>
        <v>5</v>
      </c>
      <c r="L40" s="9"/>
      <c r="M40" s="17" t="s">
        <v>283</v>
      </c>
      <c r="N40" s="14">
        <f>Table223[[#This Row],[encomendar]]*Table223[[#This Row],[price]]</f>
        <v>0.44999999999999996</v>
      </c>
      <c r="O40" s="54"/>
    </row>
    <row r="41" spans="1:15" ht="22.5" x14ac:dyDescent="0.25">
      <c r="A41" s="29" t="s">
        <v>132</v>
      </c>
      <c r="B41" s="3" t="s">
        <v>83</v>
      </c>
      <c r="C41" s="29" t="s">
        <v>104</v>
      </c>
      <c r="D41" s="3" t="s">
        <v>32</v>
      </c>
      <c r="E41" s="3" t="s">
        <v>31</v>
      </c>
      <c r="F41" s="4">
        <v>12</v>
      </c>
      <c r="G41" s="63" t="s">
        <v>255</v>
      </c>
      <c r="H41" s="9"/>
      <c r="I41" s="3" t="s">
        <v>6</v>
      </c>
      <c r="J41" s="3" t="s">
        <v>58</v>
      </c>
      <c r="K41" s="3">
        <v>10</v>
      </c>
      <c r="L41" s="3" t="s">
        <v>6</v>
      </c>
      <c r="M41" s="17" t="s">
        <v>283</v>
      </c>
      <c r="N41" s="14">
        <f>Table223[[#This Row],[encomendar]]*Table223[[#This Row],[price]]</f>
        <v>0.89999999999999991</v>
      </c>
      <c r="O41" s="54"/>
    </row>
    <row r="42" spans="1:15" x14ac:dyDescent="0.25">
      <c r="A42" s="30" t="s">
        <v>368</v>
      </c>
      <c r="B42" s="18" t="s">
        <v>338</v>
      </c>
      <c r="C42" s="18"/>
      <c r="D42" s="18"/>
      <c r="E42" s="18"/>
      <c r="F42" s="9">
        <v>2</v>
      </c>
      <c r="G42" s="9" t="s">
        <v>326</v>
      </c>
      <c r="H42" s="9"/>
      <c r="I42" s="18"/>
      <c r="J42" s="18" t="s">
        <v>353</v>
      </c>
      <c r="K42" s="3">
        <f>Table223[[#This Row],[Quantity]]*5</f>
        <v>10</v>
      </c>
      <c r="L42" s="18"/>
      <c r="M42" s="21">
        <v>0.36099999999999999</v>
      </c>
      <c r="N42" s="14">
        <f>Table223[[#This Row],[encomendar]]*Table223[[#This Row],[price]]</f>
        <v>3.61</v>
      </c>
      <c r="O42" s="54"/>
    </row>
    <row r="43" spans="1:15" x14ac:dyDescent="0.25">
      <c r="A43" s="30" t="s">
        <v>131</v>
      </c>
      <c r="B43" s="18" t="s">
        <v>84</v>
      </c>
      <c r="C43" s="18" t="s">
        <v>140</v>
      </c>
      <c r="D43" s="18" t="s">
        <v>32</v>
      </c>
      <c r="E43" s="18" t="s">
        <v>31</v>
      </c>
      <c r="F43" s="9">
        <v>1</v>
      </c>
      <c r="G43" s="9" t="s">
        <v>256</v>
      </c>
      <c r="H43" s="3" t="s">
        <v>6</v>
      </c>
      <c r="I43" s="9"/>
      <c r="J43" s="3" t="s">
        <v>59</v>
      </c>
      <c r="K43" s="3">
        <f>Table223[[#This Row],[Quantity]]*5</f>
        <v>5</v>
      </c>
      <c r="L43" s="9"/>
      <c r="M43" s="17" t="s">
        <v>283</v>
      </c>
      <c r="N43" s="14">
        <f>Table223[[#This Row],[encomendar]]*Table223[[#This Row],[price]]</f>
        <v>0.44999999999999996</v>
      </c>
      <c r="O43" s="54"/>
    </row>
    <row r="44" spans="1:15" x14ac:dyDescent="0.25">
      <c r="A44" s="29" t="s">
        <v>123</v>
      </c>
      <c r="B44" s="3" t="s">
        <v>265</v>
      </c>
      <c r="C44" s="29" t="s">
        <v>102</v>
      </c>
      <c r="D44" s="3" t="s">
        <v>32</v>
      </c>
      <c r="E44" s="3" t="s">
        <v>31</v>
      </c>
      <c r="F44" s="4">
        <v>1</v>
      </c>
      <c r="G44" s="63" t="s">
        <v>255</v>
      </c>
      <c r="H44" s="9"/>
      <c r="I44" s="3" t="s">
        <v>6</v>
      </c>
      <c r="J44" s="3" t="s">
        <v>124</v>
      </c>
      <c r="K44" s="3">
        <f>Table223[[#This Row],[Quantity]]*5</f>
        <v>5</v>
      </c>
      <c r="L44" s="3" t="s">
        <v>6</v>
      </c>
      <c r="M44" s="17" t="s">
        <v>283</v>
      </c>
      <c r="N44" s="14">
        <f>Table223[[#This Row],[encomendar]]*Table223[[#This Row],[price]]</f>
        <v>0.44999999999999996</v>
      </c>
      <c r="O44" s="54"/>
    </row>
    <row r="45" spans="1:15" x14ac:dyDescent="0.25">
      <c r="A45" s="29" t="s">
        <v>266</v>
      </c>
      <c r="B45" s="3" t="s">
        <v>267</v>
      </c>
      <c r="C45" s="29" t="s">
        <v>56</v>
      </c>
      <c r="D45" s="3" t="s">
        <v>32</v>
      </c>
      <c r="E45" s="3" t="s">
        <v>31</v>
      </c>
      <c r="F45" s="4">
        <v>1</v>
      </c>
      <c r="G45" s="63" t="s">
        <v>255</v>
      </c>
      <c r="H45" s="9"/>
      <c r="I45" s="3" t="s">
        <v>6</v>
      </c>
      <c r="J45" s="3" t="s">
        <v>126</v>
      </c>
      <c r="K45" s="3">
        <f>Table223[[#This Row],[Quantity]]*5</f>
        <v>5</v>
      </c>
      <c r="L45" s="3" t="s">
        <v>6</v>
      </c>
      <c r="M45" s="17" t="s">
        <v>283</v>
      </c>
      <c r="N45" s="14">
        <f>Table223[[#This Row],[encomendar]]*Table223[[#This Row],[price]]</f>
        <v>0.44999999999999996</v>
      </c>
      <c r="O45" s="54"/>
    </row>
    <row r="46" spans="1:15" x14ac:dyDescent="0.25">
      <c r="A46" s="30" t="s">
        <v>369</v>
      </c>
      <c r="B46" s="18" t="s">
        <v>339</v>
      </c>
      <c r="C46" s="18"/>
      <c r="D46" s="18"/>
      <c r="E46" s="18"/>
      <c r="F46" s="9">
        <v>1</v>
      </c>
      <c r="G46" s="9" t="s">
        <v>326</v>
      </c>
      <c r="H46" s="9"/>
      <c r="I46" s="18"/>
      <c r="J46" s="18" t="s">
        <v>354</v>
      </c>
      <c r="K46" s="3">
        <f>Table223[[#This Row],[Quantity]]*5</f>
        <v>5</v>
      </c>
      <c r="L46" s="18"/>
      <c r="M46" s="21">
        <v>5.1999999999999998E-2</v>
      </c>
      <c r="N46" s="14">
        <f>Table223[[#This Row],[encomendar]]*Table223[[#This Row],[price]]</f>
        <v>0.26</v>
      </c>
      <c r="O46" s="54"/>
    </row>
    <row r="47" spans="1:15" ht="22.5" x14ac:dyDescent="0.25">
      <c r="A47" s="29" t="s">
        <v>127</v>
      </c>
      <c r="B47" s="3" t="s">
        <v>128</v>
      </c>
      <c r="C47" s="29" t="s">
        <v>129</v>
      </c>
      <c r="D47" s="3" t="s">
        <v>32</v>
      </c>
      <c r="E47" s="3" t="s">
        <v>31</v>
      </c>
      <c r="F47" s="4">
        <v>2</v>
      </c>
      <c r="G47" s="63" t="s">
        <v>255</v>
      </c>
      <c r="H47" s="9"/>
      <c r="I47" s="3" t="s">
        <v>6</v>
      </c>
      <c r="J47" s="3" t="s">
        <v>130</v>
      </c>
      <c r="K47" s="3">
        <f>Table223[[#This Row],[Quantity]]*5</f>
        <v>10</v>
      </c>
      <c r="L47" s="3" t="s">
        <v>6</v>
      </c>
      <c r="M47" s="17" t="s">
        <v>283</v>
      </c>
      <c r="N47" s="14">
        <f>Table223[[#This Row],[encomendar]]*Table223[[#This Row],[price]]</f>
        <v>0.89999999999999991</v>
      </c>
      <c r="O47" s="54"/>
    </row>
    <row r="48" spans="1:15" x14ac:dyDescent="0.25">
      <c r="A48" s="30" t="s">
        <v>366</v>
      </c>
      <c r="B48" s="18" t="s">
        <v>336</v>
      </c>
      <c r="C48" s="18"/>
      <c r="D48" s="18"/>
      <c r="E48" s="18"/>
      <c r="F48" s="9">
        <v>1</v>
      </c>
      <c r="G48" s="9" t="s">
        <v>326</v>
      </c>
      <c r="H48" s="9"/>
      <c r="I48" s="18"/>
      <c r="J48" s="18" t="s">
        <v>351</v>
      </c>
      <c r="K48" s="3">
        <f>Table223[[#This Row],[Quantity]]*5</f>
        <v>5</v>
      </c>
      <c r="L48" s="18"/>
      <c r="M48" s="21">
        <v>0.111</v>
      </c>
      <c r="N48" s="14">
        <f>Table223[[#This Row],[encomendar]]*Table223[[#This Row],[price]]</f>
        <v>0.55500000000000005</v>
      </c>
      <c r="O48" s="54"/>
    </row>
    <row r="49" spans="1:15" ht="54" x14ac:dyDescent="0.25">
      <c r="A49" s="29" t="s">
        <v>268</v>
      </c>
      <c r="B49" s="3" t="s">
        <v>269</v>
      </c>
      <c r="C49" s="3" t="s">
        <v>270</v>
      </c>
      <c r="D49" s="3" t="s">
        <v>7</v>
      </c>
      <c r="E49" s="3" t="s">
        <v>8</v>
      </c>
      <c r="F49" s="4">
        <v>1</v>
      </c>
      <c r="G49" s="9" t="s">
        <v>255</v>
      </c>
      <c r="H49" s="9"/>
      <c r="I49" s="3" t="s">
        <v>6</v>
      </c>
      <c r="J49" s="3" t="s">
        <v>6</v>
      </c>
      <c r="K49" s="3">
        <v>4</v>
      </c>
      <c r="L49" s="3" t="s">
        <v>269</v>
      </c>
      <c r="M49" s="17" t="s">
        <v>289</v>
      </c>
      <c r="N49" s="14">
        <f>Table223[[#This Row],[encomendar]]*Table223[[#This Row],[price]]</f>
        <v>91.6</v>
      </c>
      <c r="O49" s="54"/>
    </row>
    <row r="50" spans="1:15" x14ac:dyDescent="0.25">
      <c r="A50" s="29" t="s">
        <v>422</v>
      </c>
      <c r="B50" s="3" t="s">
        <v>424</v>
      </c>
      <c r="C50" s="3" t="s">
        <v>199</v>
      </c>
      <c r="D50" s="3"/>
      <c r="E50" s="3"/>
      <c r="F50" s="4">
        <v>1</v>
      </c>
      <c r="G50" s="4" t="s">
        <v>423</v>
      </c>
      <c r="H50" s="4"/>
      <c r="I50" s="3"/>
      <c r="J50" s="3" t="s">
        <v>425</v>
      </c>
      <c r="K50" s="3">
        <v>2</v>
      </c>
      <c r="L50" s="3"/>
      <c r="M50" s="17">
        <v>5.03</v>
      </c>
      <c r="N50" s="20">
        <f>Table223[[#This Row],[encomendar]]*Table223[[#This Row],[price]]</f>
        <v>10.06</v>
      </c>
      <c r="O50" s="55" t="s">
        <v>426</v>
      </c>
    </row>
    <row r="51" spans="1:1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5" t="s">
        <v>94</v>
      </c>
      <c r="N51" s="25">
        <f>SUM(Table223[price REV4])</f>
        <v>1164.8730000000005</v>
      </c>
      <c r="O51" s="57"/>
    </row>
  </sheetData>
  <pageMargins left="0.7" right="0.7" top="0.75" bottom="0.75" header="0.3" footer="0.3"/>
  <pageSetup paperSize="8" scale="7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76" zoomScaleNormal="100" workbookViewId="0">
      <pane xSplit="1" topLeftCell="D1" activePane="topRight" state="frozen"/>
      <selection pane="topRight" activeCell="E92" sqref="E92:J100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4" width="9.140625" style="16"/>
    <col min="15" max="15" width="101.42578125" style="2" bestFit="1" customWidth="1"/>
    <col min="16" max="16384" width="9.140625" style="2"/>
  </cols>
  <sheetData>
    <row r="1" spans="1:14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13" t="s">
        <v>72</v>
      </c>
    </row>
    <row r="2" spans="1:14" ht="22.5" x14ac:dyDescent="0.25">
      <c r="A2" s="24" t="s">
        <v>360</v>
      </c>
      <c r="B2" s="18" t="s">
        <v>330</v>
      </c>
      <c r="C2" s="18"/>
      <c r="D2" s="18"/>
      <c r="E2" s="18"/>
      <c r="F2" s="9">
        <v>2</v>
      </c>
      <c r="G2" s="9" t="s">
        <v>326</v>
      </c>
      <c r="H2" s="9"/>
      <c r="I2" s="18"/>
      <c r="J2" s="18" t="s">
        <v>345</v>
      </c>
      <c r="K2" s="3">
        <v>0</v>
      </c>
      <c r="L2" s="18"/>
      <c r="M2" s="21">
        <v>2.1000000000000001E-2</v>
      </c>
      <c r="N2" s="14">
        <f>Table22[[#This Row],[price]]*Table22[[#This Row],[Quantity]]</f>
        <v>4.2000000000000003E-2</v>
      </c>
    </row>
    <row r="3" spans="1:14" ht="22.5" x14ac:dyDescent="0.25">
      <c r="A3" s="24" t="s">
        <v>361</v>
      </c>
      <c r="B3" s="18" t="s">
        <v>331</v>
      </c>
      <c r="C3" s="18"/>
      <c r="D3" s="18"/>
      <c r="E3" s="18"/>
      <c r="F3" s="9">
        <v>2</v>
      </c>
      <c r="G3" s="9" t="s">
        <v>326</v>
      </c>
      <c r="H3" s="9"/>
      <c r="I3" s="18"/>
      <c r="J3" s="18" t="s">
        <v>346</v>
      </c>
      <c r="K3" s="3">
        <v>0</v>
      </c>
      <c r="L3" s="18"/>
      <c r="M3" s="21">
        <v>7.1999999999999995E-2</v>
      </c>
      <c r="N3" s="14">
        <f>Table22[[#This Row],[price]]*Table22[[#This Row],[Quantity]]</f>
        <v>0.14399999999999999</v>
      </c>
    </row>
    <row r="4" spans="1:14" ht="22.5" x14ac:dyDescent="0.25">
      <c r="A4" s="32" t="s">
        <v>221</v>
      </c>
      <c r="B4" s="18" t="s">
        <v>74</v>
      </c>
      <c r="C4" s="18" t="s">
        <v>222</v>
      </c>
      <c r="D4" s="18" t="s">
        <v>21</v>
      </c>
      <c r="E4" s="18" t="s">
        <v>17</v>
      </c>
      <c r="F4" s="9">
        <v>3</v>
      </c>
      <c r="G4" s="9" t="s">
        <v>257</v>
      </c>
      <c r="H4" s="3" t="s">
        <v>6</v>
      </c>
      <c r="I4" s="3" t="s">
        <v>6</v>
      </c>
      <c r="J4" s="3" t="s">
        <v>43</v>
      </c>
      <c r="K4" s="3">
        <v>0</v>
      </c>
      <c r="L4" s="9"/>
      <c r="M4" s="17" t="s">
        <v>278</v>
      </c>
      <c r="N4" s="14">
        <f>Table22[[#This Row],[price]]*Table22[[#This Row],[Quantity]]</f>
        <v>0.29700000000000004</v>
      </c>
    </row>
    <row r="5" spans="1:14" ht="22.5" x14ac:dyDescent="0.25">
      <c r="A5" s="32" t="s">
        <v>218</v>
      </c>
      <c r="B5" s="18" t="s">
        <v>75</v>
      </c>
      <c r="C5" s="18" t="s">
        <v>66</v>
      </c>
      <c r="D5" s="18" t="s">
        <v>21</v>
      </c>
      <c r="E5" s="18" t="s">
        <v>17</v>
      </c>
      <c r="F5" s="9">
        <v>9</v>
      </c>
      <c r="G5" s="9" t="s">
        <v>257</v>
      </c>
      <c r="H5" s="3" t="s">
        <v>6</v>
      </c>
      <c r="I5" s="3" t="s">
        <v>6</v>
      </c>
      <c r="J5" s="3" t="s">
        <v>50</v>
      </c>
      <c r="K5" s="3">
        <v>0</v>
      </c>
      <c r="L5" s="9"/>
      <c r="M5" s="17" t="s">
        <v>275</v>
      </c>
      <c r="N5" s="14">
        <f>Table22[[#This Row],[price]]*Table22[[#This Row],[Quantity]]</f>
        <v>1.458</v>
      </c>
    </row>
    <row r="6" spans="1:14" ht="22.5" x14ac:dyDescent="0.25">
      <c r="A6" s="22" t="s">
        <v>218</v>
      </c>
      <c r="B6" s="3" t="s">
        <v>75</v>
      </c>
      <c r="C6" s="3" t="s">
        <v>258</v>
      </c>
      <c r="D6" s="3" t="s">
        <v>21</v>
      </c>
      <c r="E6" s="3" t="s">
        <v>17</v>
      </c>
      <c r="F6" s="4">
        <v>7</v>
      </c>
      <c r="G6" s="9" t="s">
        <v>255</v>
      </c>
      <c r="H6" s="9"/>
      <c r="I6" s="3" t="s">
        <v>6</v>
      </c>
      <c r="J6" s="3" t="s">
        <v>50</v>
      </c>
      <c r="K6" s="3">
        <v>0</v>
      </c>
      <c r="L6" s="3" t="s">
        <v>6</v>
      </c>
      <c r="M6" s="17" t="s">
        <v>275</v>
      </c>
      <c r="N6" s="14">
        <f>Table22[[#This Row],[price]]*Table22[[#This Row],[Quantity]]</f>
        <v>1.1340000000000001</v>
      </c>
    </row>
    <row r="7" spans="1:14" ht="22.5" x14ac:dyDescent="0.25">
      <c r="A7" s="24" t="s">
        <v>218</v>
      </c>
      <c r="B7" s="18" t="s">
        <v>75</v>
      </c>
      <c r="C7" s="18" t="s">
        <v>314</v>
      </c>
      <c r="D7" s="18" t="s">
        <v>21</v>
      </c>
      <c r="E7" s="18" t="s">
        <v>17</v>
      </c>
      <c r="F7" s="9">
        <v>1</v>
      </c>
      <c r="G7" s="9" t="s">
        <v>309</v>
      </c>
      <c r="H7" s="18"/>
      <c r="I7" s="9"/>
      <c r="J7" s="18" t="s">
        <v>50</v>
      </c>
      <c r="K7" s="3">
        <v>0</v>
      </c>
      <c r="L7" s="9"/>
      <c r="M7" s="21" t="s">
        <v>275</v>
      </c>
      <c r="N7" s="14">
        <f>Table22[[#This Row],[price]]*Table22[[#This Row],[Quantity]]</f>
        <v>0.16200000000000001</v>
      </c>
    </row>
    <row r="8" spans="1:14" ht="22.5" x14ac:dyDescent="0.25">
      <c r="A8" s="24" t="s">
        <v>358</v>
      </c>
      <c r="B8" s="18" t="s">
        <v>328</v>
      </c>
      <c r="C8" s="18"/>
      <c r="D8" s="18"/>
      <c r="E8" s="18"/>
      <c r="F8" s="9">
        <v>1</v>
      </c>
      <c r="G8" s="9" t="s">
        <v>326</v>
      </c>
      <c r="H8" s="9"/>
      <c r="I8" s="18"/>
      <c r="J8" s="18" t="s">
        <v>343</v>
      </c>
      <c r="K8" s="3">
        <v>0</v>
      </c>
      <c r="L8" s="18"/>
      <c r="M8" s="21">
        <v>0.189</v>
      </c>
      <c r="N8" s="14">
        <f>Table22[[#This Row],[price]]*Table22[[#This Row],[Quantity]]</f>
        <v>0.189</v>
      </c>
    </row>
    <row r="9" spans="1:14" ht="22.5" x14ac:dyDescent="0.25">
      <c r="A9" s="32" t="s">
        <v>219</v>
      </c>
      <c r="B9" s="18" t="s">
        <v>76</v>
      </c>
      <c r="C9" s="18" t="s">
        <v>220</v>
      </c>
      <c r="D9" s="18" t="s">
        <v>21</v>
      </c>
      <c r="E9" s="18" t="s">
        <v>17</v>
      </c>
      <c r="F9" s="9">
        <v>3</v>
      </c>
      <c r="G9" s="9" t="s">
        <v>257</v>
      </c>
      <c r="H9" s="3" t="s">
        <v>6</v>
      </c>
      <c r="I9" s="3" t="s">
        <v>6</v>
      </c>
      <c r="J9" s="3" t="s">
        <v>51</v>
      </c>
      <c r="K9" s="3">
        <v>0</v>
      </c>
      <c r="L9" s="9"/>
      <c r="M9" s="17" t="s">
        <v>279</v>
      </c>
      <c r="N9" s="14">
        <f>Table22[[#This Row],[price]]*Table22[[#This Row],[Quantity]]</f>
        <v>0.45899999999999996</v>
      </c>
    </row>
    <row r="10" spans="1:14" ht="22.5" x14ac:dyDescent="0.25">
      <c r="A10" s="24" t="s">
        <v>359</v>
      </c>
      <c r="B10" s="18" t="s">
        <v>329</v>
      </c>
      <c r="C10" s="18"/>
      <c r="D10" s="18"/>
      <c r="E10" s="18"/>
      <c r="F10" s="9">
        <v>2</v>
      </c>
      <c r="G10" s="9" t="s">
        <v>326</v>
      </c>
      <c r="H10" s="9"/>
      <c r="I10" s="18"/>
      <c r="J10" s="18" t="s">
        <v>344</v>
      </c>
      <c r="K10" s="3">
        <v>0</v>
      </c>
      <c r="L10" s="18"/>
      <c r="M10" s="21">
        <v>0.16700000000000001</v>
      </c>
      <c r="N10" s="14">
        <f>Table22[[#This Row],[price]]*Table22[[#This Row],[Quantity]]</f>
        <v>0.33400000000000002</v>
      </c>
    </row>
    <row r="11" spans="1:14" ht="22.5" x14ac:dyDescent="0.25">
      <c r="A11" s="22" t="s">
        <v>262</v>
      </c>
      <c r="B11" s="3" t="s">
        <v>76</v>
      </c>
      <c r="C11" s="3" t="s">
        <v>99</v>
      </c>
      <c r="D11" s="3" t="s">
        <v>21</v>
      </c>
      <c r="E11" s="3" t="s">
        <v>17</v>
      </c>
      <c r="F11" s="4">
        <v>3</v>
      </c>
      <c r="G11" s="9" t="s">
        <v>255</v>
      </c>
      <c r="H11" s="9"/>
      <c r="I11" s="3" t="s">
        <v>6</v>
      </c>
      <c r="J11" s="3" t="s">
        <v>51</v>
      </c>
      <c r="K11" s="3">
        <v>0</v>
      </c>
      <c r="L11" s="3" t="s">
        <v>6</v>
      </c>
      <c r="M11" s="17" t="s">
        <v>279</v>
      </c>
      <c r="N11" s="14">
        <f>Table22[[#This Row],[price]]*Table22[[#This Row],[Quantity]]</f>
        <v>0.45899999999999996</v>
      </c>
    </row>
    <row r="12" spans="1:14" x14ac:dyDescent="0.25">
      <c r="A12" s="32" t="s">
        <v>248</v>
      </c>
      <c r="B12" s="18" t="s">
        <v>89</v>
      </c>
      <c r="C12" s="18" t="s">
        <v>249</v>
      </c>
      <c r="D12" s="18" t="s">
        <v>39</v>
      </c>
      <c r="E12" s="18" t="s">
        <v>37</v>
      </c>
      <c r="F12" s="9">
        <v>3</v>
      </c>
      <c r="G12" s="9" t="s">
        <v>257</v>
      </c>
      <c r="H12" s="3" t="s">
        <v>6</v>
      </c>
      <c r="I12" s="3" t="s">
        <v>6</v>
      </c>
      <c r="J12" s="3" t="s">
        <v>45</v>
      </c>
      <c r="K12" s="3">
        <v>0</v>
      </c>
      <c r="L12" s="9"/>
      <c r="M12" s="17" t="s">
        <v>303</v>
      </c>
      <c r="N12" s="14">
        <f>Table22[[#This Row],[price]]*Table22[[#This Row],[Quantity]]</f>
        <v>13.86</v>
      </c>
    </row>
    <row r="13" spans="1:14" ht="22.5" x14ac:dyDescent="0.25">
      <c r="A13" s="22" t="s">
        <v>114</v>
      </c>
      <c r="B13" s="3" t="s">
        <v>77</v>
      </c>
      <c r="C13" s="3" t="s">
        <v>23</v>
      </c>
      <c r="D13" s="3" t="s">
        <v>24</v>
      </c>
      <c r="E13" s="3" t="s">
        <v>25</v>
      </c>
      <c r="F13" s="4">
        <v>3</v>
      </c>
      <c r="G13" s="9" t="s">
        <v>255</v>
      </c>
      <c r="H13" s="9"/>
      <c r="I13" s="3" t="s">
        <v>6</v>
      </c>
      <c r="J13" s="3" t="s">
        <v>47</v>
      </c>
      <c r="K13" s="3">
        <v>0</v>
      </c>
      <c r="L13" s="3" t="s">
        <v>6</v>
      </c>
      <c r="M13" s="17" t="s">
        <v>280</v>
      </c>
      <c r="N13" s="14">
        <f>Table22[[#This Row],[price]]*Table22[[#This Row],[Quantity]]</f>
        <v>10.41</v>
      </c>
    </row>
    <row r="14" spans="1:14" ht="22.5" x14ac:dyDescent="0.25">
      <c r="A14" s="24" t="s">
        <v>114</v>
      </c>
      <c r="B14" s="18" t="s">
        <v>77</v>
      </c>
      <c r="C14" s="18" t="s">
        <v>316</v>
      </c>
      <c r="D14" s="18" t="s">
        <v>24</v>
      </c>
      <c r="E14" s="18" t="s">
        <v>25</v>
      </c>
      <c r="F14" s="9">
        <v>1</v>
      </c>
      <c r="G14" s="9" t="s">
        <v>309</v>
      </c>
      <c r="H14" s="9"/>
      <c r="I14" s="18"/>
      <c r="J14" s="18" t="s">
        <v>47</v>
      </c>
      <c r="K14" s="3">
        <v>0</v>
      </c>
      <c r="L14" s="18"/>
      <c r="M14" s="21" t="s">
        <v>280</v>
      </c>
      <c r="N14" s="14">
        <f>Table22[[#This Row],[price]]*Table22[[#This Row],[Quantity]]</f>
        <v>3.47</v>
      </c>
    </row>
    <row r="15" spans="1:14" x14ac:dyDescent="0.25">
      <c r="A15" s="24" t="s">
        <v>364</v>
      </c>
      <c r="B15" s="18" t="s">
        <v>334</v>
      </c>
      <c r="C15" s="18"/>
      <c r="D15" s="18"/>
      <c r="E15" s="18"/>
      <c r="F15" s="9">
        <v>1</v>
      </c>
      <c r="G15" s="9" t="s">
        <v>326</v>
      </c>
      <c r="H15" s="9"/>
      <c r="I15" s="18"/>
      <c r="J15" s="18" t="s">
        <v>349</v>
      </c>
      <c r="K15" s="3">
        <v>0</v>
      </c>
      <c r="L15" s="18"/>
      <c r="M15" s="21">
        <v>3.65</v>
      </c>
      <c r="N15" s="14">
        <f>Table22[[#This Row],[price]]*Table22[[#This Row],[Quantity]]</f>
        <v>3.65</v>
      </c>
    </row>
    <row r="16" spans="1:14" x14ac:dyDescent="0.25">
      <c r="A16" s="24" t="s">
        <v>370</v>
      </c>
      <c r="B16" s="18" t="s">
        <v>340</v>
      </c>
      <c r="C16" s="18"/>
      <c r="D16" s="18"/>
      <c r="E16" s="18"/>
      <c r="F16" s="9">
        <v>2</v>
      </c>
      <c r="G16" s="9" t="s">
        <v>326</v>
      </c>
      <c r="H16" s="9"/>
      <c r="I16" s="18"/>
      <c r="J16" s="18" t="s">
        <v>355</v>
      </c>
      <c r="K16" s="3">
        <v>0</v>
      </c>
      <c r="L16" s="18"/>
      <c r="M16" s="21">
        <v>8.1000000000000003E-2</v>
      </c>
      <c r="N16" s="14">
        <f>Table22[[#This Row],[price]]*Table22[[#This Row],[Quantity]]</f>
        <v>0.16200000000000001</v>
      </c>
    </row>
    <row r="17" spans="1:14" x14ac:dyDescent="0.25">
      <c r="A17" s="32" t="s">
        <v>246</v>
      </c>
      <c r="B17" s="18" t="s">
        <v>91</v>
      </c>
      <c r="C17" s="18" t="s">
        <v>247</v>
      </c>
      <c r="D17" s="18" t="s">
        <v>63</v>
      </c>
      <c r="E17" s="18" t="s">
        <v>62</v>
      </c>
      <c r="F17" s="9">
        <v>3</v>
      </c>
      <c r="G17" s="9" t="s">
        <v>257</v>
      </c>
      <c r="H17" s="3" t="s">
        <v>6</v>
      </c>
      <c r="I17" s="3" t="s">
        <v>6</v>
      </c>
      <c r="J17" s="3" t="s">
        <v>65</v>
      </c>
      <c r="K17" s="3">
        <v>0</v>
      </c>
      <c r="L17" s="9"/>
      <c r="M17" s="17" t="s">
        <v>304</v>
      </c>
      <c r="N17" s="14">
        <f>Table22[[#This Row],[price]]*Table22[[#This Row],[Quantity]]</f>
        <v>0.8879999999999999</v>
      </c>
    </row>
    <row r="18" spans="1:14" x14ac:dyDescent="0.25">
      <c r="A18" s="24" t="s">
        <v>357</v>
      </c>
      <c r="B18" s="18" t="s">
        <v>327</v>
      </c>
      <c r="C18" s="18"/>
      <c r="D18" s="18"/>
      <c r="E18" s="18"/>
      <c r="F18" s="9">
        <v>1</v>
      </c>
      <c r="G18" s="9" t="s">
        <v>326</v>
      </c>
      <c r="H18" s="9"/>
      <c r="I18" s="18"/>
      <c r="J18" s="18" t="s">
        <v>342</v>
      </c>
      <c r="K18" s="3">
        <v>0</v>
      </c>
      <c r="L18" s="18"/>
      <c r="M18" s="21">
        <v>0.38500000000000001</v>
      </c>
      <c r="N18" s="14">
        <f>Table22[[#This Row],[price]]*Table22[[#This Row],[Quantity]]</f>
        <v>0.38500000000000001</v>
      </c>
    </row>
    <row r="19" spans="1:14" x14ac:dyDescent="0.25">
      <c r="A19" s="29" t="s">
        <v>15</v>
      </c>
      <c r="B19" s="3" t="s">
        <v>6</v>
      </c>
      <c r="C19" s="3" t="s">
        <v>49</v>
      </c>
      <c r="D19" s="3" t="s">
        <v>16</v>
      </c>
      <c r="E19" s="3" t="s">
        <v>15</v>
      </c>
      <c r="F19" s="4">
        <v>2</v>
      </c>
      <c r="G19" s="9" t="s">
        <v>255</v>
      </c>
      <c r="H19" s="9"/>
      <c r="I19" s="3" t="s">
        <v>6</v>
      </c>
      <c r="J19" s="3" t="s">
        <v>6</v>
      </c>
      <c r="K19" s="3">
        <v>0</v>
      </c>
      <c r="L19" s="3" t="s">
        <v>6</v>
      </c>
      <c r="M19" s="17">
        <v>0</v>
      </c>
      <c r="N19" s="14">
        <f>Table22[[#This Row],[price]]*Table22[[#This Row],[Quantity]]</f>
        <v>0</v>
      </c>
    </row>
    <row r="20" spans="1:14" x14ac:dyDescent="0.25">
      <c r="A20" s="22" t="s">
        <v>125</v>
      </c>
      <c r="B20" s="3" t="s">
        <v>82</v>
      </c>
      <c r="C20" s="3" t="s">
        <v>103</v>
      </c>
      <c r="D20" s="3" t="s">
        <v>32</v>
      </c>
      <c r="E20" s="3" t="s">
        <v>31</v>
      </c>
      <c r="F20" s="4">
        <v>1</v>
      </c>
      <c r="G20" s="9" t="s">
        <v>255</v>
      </c>
      <c r="H20" s="9"/>
      <c r="I20" s="3" t="s">
        <v>6</v>
      </c>
      <c r="J20" s="3" t="s">
        <v>57</v>
      </c>
      <c r="K20" s="3">
        <v>0</v>
      </c>
      <c r="L20" s="3" t="s">
        <v>6</v>
      </c>
      <c r="M20" s="17" t="s">
        <v>283</v>
      </c>
      <c r="N20" s="14">
        <f>Table22[[#This Row],[price]]*Table22[[#This Row],[Quantity]]</f>
        <v>0.09</v>
      </c>
    </row>
    <row r="21" spans="1:14" ht="33" x14ac:dyDescent="0.25">
      <c r="A21" s="32" t="s">
        <v>125</v>
      </c>
      <c r="B21" s="18" t="s">
        <v>82</v>
      </c>
      <c r="C21" s="18" t="s">
        <v>225</v>
      </c>
      <c r="D21" s="18" t="s">
        <v>32</v>
      </c>
      <c r="E21" s="18" t="s">
        <v>31</v>
      </c>
      <c r="F21" s="9">
        <v>17</v>
      </c>
      <c r="G21" s="9" t="s">
        <v>257</v>
      </c>
      <c r="H21" s="3" t="s">
        <v>6</v>
      </c>
      <c r="I21" s="3" t="s">
        <v>6</v>
      </c>
      <c r="J21" s="3" t="s">
        <v>57</v>
      </c>
      <c r="K21" s="3">
        <v>0</v>
      </c>
      <c r="L21" s="9"/>
      <c r="M21" s="17" t="s">
        <v>283</v>
      </c>
      <c r="N21" s="14">
        <f>Table22[[#This Row],[price]]*Table22[[#This Row],[Quantity]]</f>
        <v>1.53</v>
      </c>
    </row>
    <row r="22" spans="1:14" ht="54" x14ac:dyDescent="0.25">
      <c r="A22" s="32" t="s">
        <v>242</v>
      </c>
      <c r="B22" s="18" t="s">
        <v>243</v>
      </c>
      <c r="C22" s="18" t="s">
        <v>244</v>
      </c>
      <c r="D22" s="18" t="s">
        <v>32</v>
      </c>
      <c r="E22" s="18" t="s">
        <v>31</v>
      </c>
      <c r="F22" s="9">
        <v>30</v>
      </c>
      <c r="G22" s="9" t="s">
        <v>257</v>
      </c>
      <c r="H22" s="3" t="s">
        <v>6</v>
      </c>
      <c r="I22" s="3" t="s">
        <v>6</v>
      </c>
      <c r="J22" s="3" t="s">
        <v>245</v>
      </c>
      <c r="K22" s="3">
        <v>0</v>
      </c>
      <c r="L22" s="9"/>
      <c r="M22" s="17" t="s">
        <v>308</v>
      </c>
      <c r="N22" s="14">
        <f>Table22[[#This Row],[price]]*Table22[[#This Row],[Quantity]]</f>
        <v>3.7800000000000002</v>
      </c>
    </row>
    <row r="23" spans="1:14" x14ac:dyDescent="0.25">
      <c r="A23" s="22" t="s">
        <v>133</v>
      </c>
      <c r="B23" s="3" t="s">
        <v>86</v>
      </c>
      <c r="C23" s="3" t="s">
        <v>106</v>
      </c>
      <c r="D23" s="3" t="s">
        <v>32</v>
      </c>
      <c r="E23" s="3" t="s">
        <v>31</v>
      </c>
      <c r="F23" s="4">
        <v>1</v>
      </c>
      <c r="G23" s="9" t="s">
        <v>255</v>
      </c>
      <c r="H23" s="9"/>
      <c r="I23" s="3" t="s">
        <v>6</v>
      </c>
      <c r="J23" s="3" t="s">
        <v>85</v>
      </c>
      <c r="K23" s="3">
        <v>0</v>
      </c>
      <c r="L23" s="3" t="s">
        <v>6</v>
      </c>
      <c r="M23" s="17" t="s">
        <v>283</v>
      </c>
      <c r="N23" s="14">
        <f>Table22[[#This Row],[price]]*Table22[[#This Row],[Quantity]]</f>
        <v>0.09</v>
      </c>
    </row>
    <row r="24" spans="1:14" x14ac:dyDescent="0.25">
      <c r="A24" s="24" t="s">
        <v>367</v>
      </c>
      <c r="B24" s="18" t="s">
        <v>337</v>
      </c>
      <c r="C24" s="18"/>
      <c r="D24" s="18"/>
      <c r="E24" s="18"/>
      <c r="F24" s="9">
        <v>1</v>
      </c>
      <c r="G24" s="9" t="s">
        <v>326</v>
      </c>
      <c r="H24" s="9"/>
      <c r="I24" s="18"/>
      <c r="J24" s="18" t="s">
        <v>352</v>
      </c>
      <c r="K24" s="3">
        <v>0</v>
      </c>
      <c r="L24" s="18"/>
      <c r="M24" s="21">
        <v>1.6E-2</v>
      </c>
      <c r="N24" s="14">
        <f>Table22[[#This Row],[price]]*Table22[[#This Row],[Quantity]]</f>
        <v>1.6E-2</v>
      </c>
    </row>
    <row r="25" spans="1:14" x14ac:dyDescent="0.25">
      <c r="A25" s="32" t="s">
        <v>234</v>
      </c>
      <c r="B25" s="18" t="s">
        <v>235</v>
      </c>
      <c r="C25" s="18" t="s">
        <v>236</v>
      </c>
      <c r="D25" s="18" t="s">
        <v>32</v>
      </c>
      <c r="E25" s="18" t="s">
        <v>31</v>
      </c>
      <c r="F25" s="9">
        <v>3</v>
      </c>
      <c r="G25" s="9" t="s">
        <v>257</v>
      </c>
      <c r="H25" s="3" t="s">
        <v>6</v>
      </c>
      <c r="I25" s="3" t="s">
        <v>6</v>
      </c>
      <c r="J25" s="3" t="s">
        <v>237</v>
      </c>
      <c r="K25" s="3">
        <v>0</v>
      </c>
      <c r="L25" s="9"/>
      <c r="M25" s="17" t="s">
        <v>308</v>
      </c>
      <c r="N25" s="14">
        <f>Table22[[#This Row],[price]]*Table22[[#This Row],[Quantity]]</f>
        <v>0.378</v>
      </c>
    </row>
    <row r="26" spans="1:14" x14ac:dyDescent="0.25">
      <c r="A26" s="22" t="s">
        <v>131</v>
      </c>
      <c r="B26" s="3" t="s">
        <v>84</v>
      </c>
      <c r="C26" s="3" t="s">
        <v>105</v>
      </c>
      <c r="D26" s="3" t="s">
        <v>32</v>
      </c>
      <c r="E26" s="3" t="s">
        <v>31</v>
      </c>
      <c r="F26" s="4">
        <v>2</v>
      </c>
      <c r="G26" s="9" t="s">
        <v>255</v>
      </c>
      <c r="H26" s="9"/>
      <c r="I26" s="3" t="s">
        <v>6</v>
      </c>
      <c r="J26" s="3" t="s">
        <v>59</v>
      </c>
      <c r="K26" s="3">
        <v>0</v>
      </c>
      <c r="L26" s="3" t="s">
        <v>6</v>
      </c>
      <c r="M26" s="17" t="s">
        <v>283</v>
      </c>
      <c r="N26" s="14">
        <f>Table22[[#This Row],[price]]*Table22[[#This Row],[Quantity]]</f>
        <v>0.18</v>
      </c>
    </row>
    <row r="27" spans="1:14" x14ac:dyDescent="0.25">
      <c r="A27" s="32" t="s">
        <v>238</v>
      </c>
      <c r="B27" s="18" t="s">
        <v>239</v>
      </c>
      <c r="C27" s="18" t="s">
        <v>240</v>
      </c>
      <c r="D27" s="18" t="s">
        <v>32</v>
      </c>
      <c r="E27" s="18" t="s">
        <v>31</v>
      </c>
      <c r="F27" s="9">
        <v>3</v>
      </c>
      <c r="G27" s="9" t="s">
        <v>257</v>
      </c>
      <c r="H27" s="3" t="s">
        <v>6</v>
      </c>
      <c r="I27" s="3" t="s">
        <v>6</v>
      </c>
      <c r="J27" s="3" t="s">
        <v>241</v>
      </c>
      <c r="K27" s="3">
        <v>0</v>
      </c>
      <c r="L27" s="9"/>
      <c r="M27" s="17" t="s">
        <v>299</v>
      </c>
      <c r="N27" s="14">
        <f>Table22[[#This Row],[price]]*Table22[[#This Row],[Quantity]]</f>
        <v>1.161</v>
      </c>
    </row>
    <row r="28" spans="1:14" x14ac:dyDescent="0.25">
      <c r="A28" s="24" t="s">
        <v>365</v>
      </c>
      <c r="B28" s="18" t="s">
        <v>335</v>
      </c>
      <c r="C28" s="18"/>
      <c r="D28" s="18"/>
      <c r="E28" s="18"/>
      <c r="F28" s="9">
        <v>1</v>
      </c>
      <c r="G28" s="9" t="s">
        <v>326</v>
      </c>
      <c r="H28" s="9"/>
      <c r="I28" s="18"/>
      <c r="J28" s="18" t="s">
        <v>350</v>
      </c>
      <c r="K28" s="3">
        <v>0</v>
      </c>
      <c r="L28" s="18"/>
      <c r="M28" s="21">
        <v>8.2000000000000003E-2</v>
      </c>
      <c r="N28" s="14">
        <f>Table22[[#This Row],[price]]*Table22[[#This Row],[Quantity]]</f>
        <v>8.2000000000000003E-2</v>
      </c>
    </row>
    <row r="29" spans="1:14" ht="22.5" x14ac:dyDescent="0.25">
      <c r="A29" s="32" t="s">
        <v>226</v>
      </c>
      <c r="B29" s="18" t="s">
        <v>227</v>
      </c>
      <c r="C29" s="18" t="s">
        <v>228</v>
      </c>
      <c r="D29" s="18" t="s">
        <v>32</v>
      </c>
      <c r="E29" s="18" t="s">
        <v>31</v>
      </c>
      <c r="F29" s="9">
        <v>8</v>
      </c>
      <c r="G29" s="9" t="s">
        <v>257</v>
      </c>
      <c r="H29" s="3" t="s">
        <v>6</v>
      </c>
      <c r="I29" s="3" t="s">
        <v>6</v>
      </c>
      <c r="J29" s="3" t="s">
        <v>229</v>
      </c>
      <c r="K29" s="3">
        <v>0</v>
      </c>
      <c r="L29" s="9"/>
      <c r="M29" s="17" t="s">
        <v>306</v>
      </c>
      <c r="N29" s="14">
        <f>Table22[[#This Row],[price]]*Table22[[#This Row],[Quantity]]</f>
        <v>2.5920000000000001</v>
      </c>
    </row>
    <row r="30" spans="1:14" ht="22.5" x14ac:dyDescent="0.25">
      <c r="A30" s="32" t="s">
        <v>230</v>
      </c>
      <c r="B30" s="18" t="s">
        <v>231</v>
      </c>
      <c r="C30" s="18" t="s">
        <v>232</v>
      </c>
      <c r="D30" s="18" t="s">
        <v>32</v>
      </c>
      <c r="E30" s="18" t="s">
        <v>31</v>
      </c>
      <c r="F30" s="9">
        <v>8</v>
      </c>
      <c r="G30" s="9" t="s">
        <v>257</v>
      </c>
      <c r="H30" s="3" t="s">
        <v>6</v>
      </c>
      <c r="I30" s="3" t="s">
        <v>6</v>
      </c>
      <c r="J30" s="3" t="s">
        <v>233</v>
      </c>
      <c r="K30" s="3">
        <v>0</v>
      </c>
      <c r="L30" s="9"/>
      <c r="M30" s="17" t="s">
        <v>307</v>
      </c>
      <c r="N30" s="14">
        <f>Table22[[#This Row],[price]]*Table22[[#This Row],[Quantity]]</f>
        <v>1.08</v>
      </c>
    </row>
    <row r="31" spans="1:14" x14ac:dyDescent="0.25">
      <c r="A31" s="23"/>
      <c r="B31" s="18"/>
      <c r="C31" s="18"/>
      <c r="D31" s="18"/>
      <c r="E31" s="18"/>
      <c r="F31" s="9"/>
      <c r="G31" s="9"/>
      <c r="H31" s="9"/>
      <c r="I31" s="18"/>
      <c r="J31" s="18"/>
      <c r="K31" s="3">
        <f>Table22[[#This Row],[Quantity]]*5</f>
        <v>0</v>
      </c>
      <c r="L31" s="18"/>
      <c r="M31" s="21"/>
      <c r="N31" s="14">
        <f>Table22[[#This Row],[price]]*Table22[[#This Row],[Quantity]]</f>
        <v>0</v>
      </c>
    </row>
    <row r="32" spans="1:14" x14ac:dyDescent="0.25">
      <c r="A32" s="30" t="s">
        <v>310</v>
      </c>
      <c r="B32" s="18" t="s">
        <v>312</v>
      </c>
      <c r="C32" s="18" t="s">
        <v>315</v>
      </c>
      <c r="D32" s="18" t="s">
        <v>320</v>
      </c>
      <c r="E32" s="18" t="s">
        <v>11</v>
      </c>
      <c r="F32" s="9">
        <v>1</v>
      </c>
      <c r="G32" s="9" t="s">
        <v>309</v>
      </c>
      <c r="H32" s="18"/>
      <c r="I32" s="9"/>
      <c r="J32" s="18" t="s">
        <v>322</v>
      </c>
      <c r="K32" s="3">
        <f>Table22[[#This Row],[Quantity]]*5</f>
        <v>5</v>
      </c>
      <c r="L32" s="9"/>
      <c r="M32" s="21" t="s">
        <v>324</v>
      </c>
      <c r="N32" s="14">
        <f>Table22[[#This Row],[price]]*Table22[[#This Row],[Quantity]]</f>
        <v>3.62</v>
      </c>
    </row>
    <row r="33" spans="1:14" ht="22.5" x14ac:dyDescent="0.25">
      <c r="A33" s="29" t="s">
        <v>264</v>
      </c>
      <c r="B33" s="3" t="s">
        <v>92</v>
      </c>
      <c r="C33" s="3" t="s">
        <v>53</v>
      </c>
      <c r="D33" s="3" t="s">
        <v>12</v>
      </c>
      <c r="E33" s="3" t="s">
        <v>11</v>
      </c>
      <c r="F33" s="4">
        <v>1</v>
      </c>
      <c r="G33" s="9" t="s">
        <v>255</v>
      </c>
      <c r="H33" s="9"/>
      <c r="I33" s="3" t="s">
        <v>271</v>
      </c>
      <c r="J33" s="3" t="s">
        <v>6</v>
      </c>
      <c r="K33" s="3">
        <f>Table22[[#This Row],[Quantity]]*5</f>
        <v>5</v>
      </c>
      <c r="L33" s="3" t="s">
        <v>6</v>
      </c>
      <c r="M33" s="17" t="s">
        <v>282</v>
      </c>
      <c r="N33" s="14">
        <f>Table22[[#This Row],[price]]*Table22[[#This Row],[Quantity]]</f>
        <v>2.1800000000000002</v>
      </c>
    </row>
    <row r="34" spans="1:14" x14ac:dyDescent="0.25">
      <c r="A34" s="29" t="s">
        <v>135</v>
      </c>
      <c r="B34" s="3" t="s">
        <v>88</v>
      </c>
      <c r="C34" s="3" t="s">
        <v>38</v>
      </c>
      <c r="D34" s="3" t="s">
        <v>35</v>
      </c>
      <c r="E34" s="3" t="s">
        <v>35</v>
      </c>
      <c r="F34" s="4">
        <v>1</v>
      </c>
      <c r="G34" s="9" t="s">
        <v>255</v>
      </c>
      <c r="H34" s="9"/>
      <c r="I34" s="3" t="s">
        <v>6</v>
      </c>
      <c r="J34" s="3" t="s">
        <v>46</v>
      </c>
      <c r="K34" s="3">
        <f>Table22[[#This Row],[Quantity]]*5</f>
        <v>5</v>
      </c>
      <c r="L34" s="3" t="s">
        <v>6</v>
      </c>
      <c r="M34" s="17" t="s">
        <v>287</v>
      </c>
      <c r="N34" s="14">
        <f>Table22[[#This Row],[price]]*Table22[[#This Row],[Quantity]]</f>
        <v>1.4</v>
      </c>
    </row>
    <row r="35" spans="1:14" x14ac:dyDescent="0.25">
      <c r="A35" s="30" t="s">
        <v>203</v>
      </c>
      <c r="B35" s="18" t="s">
        <v>204</v>
      </c>
      <c r="C35" s="18" t="s">
        <v>205</v>
      </c>
      <c r="D35" s="18" t="s">
        <v>206</v>
      </c>
      <c r="E35" s="18" t="s">
        <v>207</v>
      </c>
      <c r="F35" s="9">
        <v>1</v>
      </c>
      <c r="G35" s="9" t="s">
        <v>256</v>
      </c>
      <c r="H35" s="3" t="s">
        <v>6</v>
      </c>
      <c r="I35" s="9"/>
      <c r="J35" s="3" t="s">
        <v>208</v>
      </c>
      <c r="K35" s="3">
        <f>Table22[[#This Row],[Quantity]]*5</f>
        <v>5</v>
      </c>
      <c r="L35" s="9"/>
      <c r="M35" s="17" t="s">
        <v>294</v>
      </c>
      <c r="N35" s="14">
        <f>Table22[[#This Row],[price]]*Table22[[#This Row],[Quantity]]</f>
        <v>5.31</v>
      </c>
    </row>
    <row r="36" spans="1:14" x14ac:dyDescent="0.25">
      <c r="A36" s="30" t="s">
        <v>197</v>
      </c>
      <c r="B36" s="18" t="s">
        <v>198</v>
      </c>
      <c r="C36" s="18" t="s">
        <v>199</v>
      </c>
      <c r="D36" s="18" t="s">
        <v>200</v>
      </c>
      <c r="E36" s="18" t="s">
        <v>201</v>
      </c>
      <c r="F36" s="9">
        <v>1</v>
      </c>
      <c r="G36" s="9" t="s">
        <v>256</v>
      </c>
      <c r="H36" s="3" t="s">
        <v>6</v>
      </c>
      <c r="I36" s="9"/>
      <c r="J36" s="3" t="s">
        <v>202</v>
      </c>
      <c r="K36" s="3">
        <f>Table22[[#This Row],[Quantity]]*5</f>
        <v>5</v>
      </c>
      <c r="L36" s="9"/>
      <c r="M36" s="17" t="s">
        <v>295</v>
      </c>
      <c r="N36" s="14">
        <f>Table22[[#This Row],[price]]*Table22[[#This Row],[Quantity]]</f>
        <v>8.26</v>
      </c>
    </row>
    <row r="37" spans="1:14" x14ac:dyDescent="0.25">
      <c r="A37" s="30" t="s">
        <v>213</v>
      </c>
      <c r="B37" s="18" t="s">
        <v>214</v>
      </c>
      <c r="C37" s="18" t="s">
        <v>36</v>
      </c>
      <c r="D37" s="18" t="s">
        <v>207</v>
      </c>
      <c r="E37" s="18" t="s">
        <v>207</v>
      </c>
      <c r="F37" s="9">
        <v>1</v>
      </c>
      <c r="G37" s="9" t="s">
        <v>256</v>
      </c>
      <c r="H37" s="3" t="s">
        <v>6</v>
      </c>
      <c r="I37" s="9"/>
      <c r="J37" s="3" t="s">
        <v>215</v>
      </c>
      <c r="K37" s="3">
        <f>Table22[[#This Row],[Quantity]]*5</f>
        <v>5</v>
      </c>
      <c r="L37" s="9"/>
      <c r="M37" s="17" t="s">
        <v>293</v>
      </c>
      <c r="N37" s="14">
        <f>Table22[[#This Row],[price]]*Table22[[#This Row],[Quantity]]</f>
        <v>2.4300000000000002</v>
      </c>
    </row>
    <row r="38" spans="1:14" ht="22.5" x14ac:dyDescent="0.25">
      <c r="A38" s="30" t="s">
        <v>186</v>
      </c>
      <c r="B38" s="18" t="s">
        <v>187</v>
      </c>
      <c r="C38" s="18" t="s">
        <v>188</v>
      </c>
      <c r="D38" s="18" t="s">
        <v>189</v>
      </c>
      <c r="E38" s="18" t="s">
        <v>190</v>
      </c>
      <c r="F38" s="9">
        <v>1</v>
      </c>
      <c r="G38" s="9" t="s">
        <v>256</v>
      </c>
      <c r="H38" s="3" t="s">
        <v>6</v>
      </c>
      <c r="I38" s="9"/>
      <c r="J38" s="3" t="s">
        <v>191</v>
      </c>
      <c r="K38" s="3">
        <f>Table22[[#This Row],[Quantity]]*5</f>
        <v>5</v>
      </c>
      <c r="L38" s="9"/>
      <c r="M38" s="17" t="s">
        <v>297</v>
      </c>
      <c r="N38" s="14">
        <f>Table22[[#This Row],[price]]*Table22[[#This Row],[Quantity]]</f>
        <v>0.75600000000000001</v>
      </c>
    </row>
    <row r="39" spans="1:14" x14ac:dyDescent="0.25">
      <c r="A39" s="29" t="s">
        <v>134</v>
      </c>
      <c r="B39" s="3" t="s">
        <v>87</v>
      </c>
      <c r="C39" s="3" t="s">
        <v>36</v>
      </c>
      <c r="D39" s="3" t="s">
        <v>10</v>
      </c>
      <c r="E39" s="3" t="s">
        <v>9</v>
      </c>
      <c r="F39" s="4">
        <v>1</v>
      </c>
      <c r="G39" s="9" t="s">
        <v>255</v>
      </c>
      <c r="H39" s="9"/>
      <c r="I39" s="3" t="s">
        <v>6</v>
      </c>
      <c r="J39" s="3" t="s">
        <v>40</v>
      </c>
      <c r="K39" s="3">
        <f>Table22[[#This Row],[Quantity]]*5</f>
        <v>5</v>
      </c>
      <c r="L39" s="3" t="s">
        <v>6</v>
      </c>
      <c r="M39" s="17" t="s">
        <v>286</v>
      </c>
      <c r="N39" s="14">
        <f>Table22[[#This Row],[price]]*Table22[[#This Row],[Quantity]]</f>
        <v>16.25</v>
      </c>
    </row>
    <row r="40" spans="1:14" ht="22.5" x14ac:dyDescent="0.25">
      <c r="A40" s="23" t="s">
        <v>250</v>
      </c>
      <c r="B40" s="18" t="s">
        <v>251</v>
      </c>
      <c r="C40" s="18" t="s">
        <v>252</v>
      </c>
      <c r="D40" s="18" t="s">
        <v>95</v>
      </c>
      <c r="E40" s="18" t="s">
        <v>95</v>
      </c>
      <c r="F40" s="9">
        <v>1</v>
      </c>
      <c r="G40" s="9" t="s">
        <v>257</v>
      </c>
      <c r="H40" s="3" t="s">
        <v>96</v>
      </c>
      <c r="I40" s="3" t="s">
        <v>253</v>
      </c>
      <c r="J40" s="3" t="s">
        <v>6</v>
      </c>
      <c r="K40" s="3">
        <f>Table22[[#This Row],[Quantity]]*5</f>
        <v>5</v>
      </c>
      <c r="L40" s="9"/>
      <c r="M40" s="17" t="s">
        <v>305</v>
      </c>
      <c r="N40" s="14">
        <f>Table22[[#This Row],[price]]*Table22[[#This Row],[Quantity]]</f>
        <v>14.628</v>
      </c>
    </row>
    <row r="41" spans="1:14" ht="22.5" x14ac:dyDescent="0.25">
      <c r="A41" s="30" t="s">
        <v>158</v>
      </c>
      <c r="B41" s="18" t="s">
        <v>159</v>
      </c>
      <c r="C41" s="18" t="s">
        <v>160</v>
      </c>
      <c r="D41" s="18" t="s">
        <v>161</v>
      </c>
      <c r="E41" s="18" t="s">
        <v>162</v>
      </c>
      <c r="F41" s="9">
        <v>1</v>
      </c>
      <c r="G41" s="9" t="s">
        <v>256</v>
      </c>
      <c r="H41" s="3" t="s">
        <v>6</v>
      </c>
      <c r="I41" s="9"/>
      <c r="J41" s="3" t="s">
        <v>163</v>
      </c>
      <c r="K41" s="3">
        <f>Table22[[#This Row],[Quantity]]*5</f>
        <v>5</v>
      </c>
      <c r="L41" s="9"/>
      <c r="M41" s="17" t="s">
        <v>302</v>
      </c>
      <c r="N41" s="14">
        <f>Table22[[#This Row],[price]]*Table22[[#This Row],[Quantity]]</f>
        <v>0.40500000000000003</v>
      </c>
    </row>
    <row r="42" spans="1:14" x14ac:dyDescent="0.25">
      <c r="A42" s="30" t="s">
        <v>157</v>
      </c>
      <c r="B42" s="18" t="s">
        <v>153</v>
      </c>
      <c r="C42" s="18" t="s">
        <v>317</v>
      </c>
      <c r="D42" s="18" t="s">
        <v>100</v>
      </c>
      <c r="E42" s="18" t="s">
        <v>29</v>
      </c>
      <c r="F42" s="9">
        <v>1</v>
      </c>
      <c r="G42" s="9" t="s">
        <v>309</v>
      </c>
      <c r="H42" s="9"/>
      <c r="I42" s="18"/>
      <c r="J42" s="18" t="s">
        <v>116</v>
      </c>
      <c r="K42" s="3">
        <f>Table22[[#This Row],[Quantity]]*5</f>
        <v>5</v>
      </c>
      <c r="L42" s="18"/>
      <c r="M42" s="21" t="s">
        <v>284</v>
      </c>
      <c r="N42" s="14">
        <f>Table22[[#This Row],[price]]*Table22[[#This Row],[Quantity]]</f>
        <v>0.621</v>
      </c>
    </row>
    <row r="43" spans="1:14" ht="22.5" x14ac:dyDescent="0.25">
      <c r="A43" s="30" t="s">
        <v>362</v>
      </c>
      <c r="B43" s="18" t="s">
        <v>332</v>
      </c>
      <c r="C43" s="18"/>
      <c r="D43" s="18"/>
      <c r="E43" s="18"/>
      <c r="F43" s="9">
        <v>1</v>
      </c>
      <c r="G43" s="9" t="s">
        <v>326</v>
      </c>
      <c r="H43" s="9"/>
      <c r="I43" s="18"/>
      <c r="J43" s="18" t="s">
        <v>347</v>
      </c>
      <c r="K43" s="3">
        <f>Table22[[#This Row],[Quantity]]*5</f>
        <v>5</v>
      </c>
      <c r="L43" s="18"/>
      <c r="M43" s="21">
        <v>2.16</v>
      </c>
      <c r="N43" s="14">
        <f>Table22[[#This Row],[price]]*Table22[[#This Row],[Quantity]]</f>
        <v>2.16</v>
      </c>
    </row>
    <row r="44" spans="1:14" x14ac:dyDescent="0.25">
      <c r="A44" s="23" t="s">
        <v>141</v>
      </c>
      <c r="B44" s="18" t="s">
        <v>86</v>
      </c>
      <c r="C44" s="18" t="s">
        <v>67</v>
      </c>
      <c r="D44" s="18" t="s">
        <v>32</v>
      </c>
      <c r="E44" s="18" t="s">
        <v>31</v>
      </c>
      <c r="F44" s="9">
        <v>1</v>
      </c>
      <c r="G44" s="9" t="s">
        <v>256</v>
      </c>
      <c r="H44" s="3" t="s">
        <v>6</v>
      </c>
      <c r="I44" s="9"/>
      <c r="J44" s="3" t="s">
        <v>85</v>
      </c>
      <c r="K44" s="3">
        <f>Table22[[#This Row],[Quantity]]*5</f>
        <v>5</v>
      </c>
      <c r="L44" s="9"/>
      <c r="M44" s="17" t="s">
        <v>283</v>
      </c>
      <c r="N44" s="14">
        <f>Table22[[#This Row],[price]]*Table22[[#This Row],[Quantity]]</f>
        <v>0.09</v>
      </c>
    </row>
    <row r="45" spans="1:14" x14ac:dyDescent="0.25">
      <c r="A45" s="23" t="s">
        <v>148</v>
      </c>
      <c r="B45" s="18" t="s">
        <v>149</v>
      </c>
      <c r="C45" s="18" t="s">
        <v>150</v>
      </c>
      <c r="D45" s="18" t="s">
        <v>32</v>
      </c>
      <c r="E45" s="18" t="s">
        <v>31</v>
      </c>
      <c r="F45" s="9">
        <v>1</v>
      </c>
      <c r="G45" s="9" t="s">
        <v>256</v>
      </c>
      <c r="H45" s="3" t="s">
        <v>6</v>
      </c>
      <c r="I45" s="9"/>
      <c r="J45" s="3" t="s">
        <v>151</v>
      </c>
      <c r="K45" s="3">
        <f>Table22[[#This Row],[Quantity]]*5</f>
        <v>5</v>
      </c>
      <c r="L45" s="9"/>
      <c r="M45" s="17" t="s">
        <v>283</v>
      </c>
      <c r="N45" s="14">
        <f>Table22[[#This Row],[price]]*Table22[[#This Row],[Quantity]]</f>
        <v>0.09</v>
      </c>
    </row>
    <row r="46" spans="1:14" x14ac:dyDescent="0.25">
      <c r="A46" s="29" t="s">
        <v>120</v>
      </c>
      <c r="B46" s="3" t="s">
        <v>121</v>
      </c>
      <c r="C46" s="3" t="s">
        <v>55</v>
      </c>
      <c r="D46" s="3" t="s">
        <v>32</v>
      </c>
      <c r="E46" s="3" t="s">
        <v>31</v>
      </c>
      <c r="F46" s="4">
        <v>1</v>
      </c>
      <c r="G46" s="9" t="s">
        <v>255</v>
      </c>
      <c r="H46" s="9"/>
      <c r="I46" s="3" t="s">
        <v>6</v>
      </c>
      <c r="J46" s="3" t="s">
        <v>122</v>
      </c>
      <c r="K46" s="3">
        <f>Table22[[#This Row],[Quantity]]*5</f>
        <v>5</v>
      </c>
      <c r="L46" s="3" t="s">
        <v>6</v>
      </c>
      <c r="M46" s="17" t="s">
        <v>283</v>
      </c>
      <c r="N46" s="14">
        <f>Table22[[#This Row],[price]]*Table22[[#This Row],[Quantity]]</f>
        <v>0.09</v>
      </c>
    </row>
    <row r="47" spans="1:14" x14ac:dyDescent="0.25">
      <c r="A47" s="23" t="s">
        <v>145</v>
      </c>
      <c r="B47" s="18" t="s">
        <v>146</v>
      </c>
      <c r="C47" s="18" t="s">
        <v>68</v>
      </c>
      <c r="D47" s="18" t="s">
        <v>32</v>
      </c>
      <c r="E47" s="18" t="s">
        <v>31</v>
      </c>
      <c r="F47" s="9">
        <v>1</v>
      </c>
      <c r="G47" s="9" t="s">
        <v>256</v>
      </c>
      <c r="H47" s="3" t="s">
        <v>6</v>
      </c>
      <c r="I47" s="9"/>
      <c r="J47" s="3" t="s">
        <v>147</v>
      </c>
      <c r="K47" s="3">
        <f>Table22[[#This Row],[Quantity]]*5</f>
        <v>5</v>
      </c>
      <c r="L47" s="9"/>
      <c r="M47" s="17" t="s">
        <v>283</v>
      </c>
      <c r="N47" s="14">
        <f>Table22[[#This Row],[price]]*Table22[[#This Row],[Quantity]]</f>
        <v>0.09</v>
      </c>
    </row>
    <row r="48" spans="1:14" x14ac:dyDescent="0.25">
      <c r="A48" s="31" t="s">
        <v>131</v>
      </c>
      <c r="B48" s="19" t="s">
        <v>84</v>
      </c>
      <c r="C48" s="19" t="s">
        <v>140</v>
      </c>
      <c r="D48" s="19" t="s">
        <v>32</v>
      </c>
      <c r="E48" s="19" t="s">
        <v>31</v>
      </c>
      <c r="F48" s="10">
        <v>1</v>
      </c>
      <c r="G48" s="9" t="s">
        <v>256</v>
      </c>
      <c r="H48" s="3" t="s">
        <v>6</v>
      </c>
      <c r="I48" s="10"/>
      <c r="J48" s="3" t="s">
        <v>59</v>
      </c>
      <c r="K48" s="3">
        <f>Table22[[#This Row],[Quantity]]*5</f>
        <v>5</v>
      </c>
      <c r="L48" s="10"/>
      <c r="M48" s="17" t="s">
        <v>283</v>
      </c>
      <c r="N48" s="15">
        <f>Table22[[#This Row],[price]]*Table22[[#This Row],[Quantity]]</f>
        <v>0.09</v>
      </c>
    </row>
    <row r="49" spans="1:15" x14ac:dyDescent="0.25">
      <c r="A49" s="29" t="s">
        <v>123</v>
      </c>
      <c r="B49" s="3" t="s">
        <v>265</v>
      </c>
      <c r="C49" s="3" t="s">
        <v>102</v>
      </c>
      <c r="D49" s="3" t="s">
        <v>32</v>
      </c>
      <c r="E49" s="3" t="s">
        <v>31</v>
      </c>
      <c r="F49" s="4">
        <v>1</v>
      </c>
      <c r="G49" s="9" t="s">
        <v>255</v>
      </c>
      <c r="H49" s="9"/>
      <c r="I49" s="3" t="s">
        <v>6</v>
      </c>
      <c r="J49" s="3" t="s">
        <v>124</v>
      </c>
      <c r="K49" s="3">
        <f>Table22[[#This Row],[Quantity]]*5</f>
        <v>5</v>
      </c>
      <c r="L49" s="3" t="s">
        <v>6</v>
      </c>
      <c r="M49" s="17" t="s">
        <v>283</v>
      </c>
      <c r="N49" s="14">
        <f>Table22[[#This Row],[price]]*Table22[[#This Row],[Quantity]]</f>
        <v>0.09</v>
      </c>
    </row>
    <row r="50" spans="1:15" x14ac:dyDescent="0.25">
      <c r="A50" s="29" t="s">
        <v>266</v>
      </c>
      <c r="B50" s="3" t="s">
        <v>267</v>
      </c>
      <c r="C50" s="3" t="s">
        <v>56</v>
      </c>
      <c r="D50" s="3" t="s">
        <v>32</v>
      </c>
      <c r="E50" s="3" t="s">
        <v>31</v>
      </c>
      <c r="F50" s="4">
        <v>1</v>
      </c>
      <c r="G50" s="9" t="s">
        <v>255</v>
      </c>
      <c r="H50" s="9"/>
      <c r="I50" s="3" t="s">
        <v>6</v>
      </c>
      <c r="J50" s="3" t="s">
        <v>126</v>
      </c>
      <c r="K50" s="3">
        <f>Table22[[#This Row],[Quantity]]*5</f>
        <v>5</v>
      </c>
      <c r="L50" s="3" t="s">
        <v>6</v>
      </c>
      <c r="M50" s="17" t="s">
        <v>283</v>
      </c>
      <c r="N50" s="14">
        <f>Table22[[#This Row],[price]]*Table22[[#This Row],[Quantity]]</f>
        <v>0.09</v>
      </c>
    </row>
    <row r="51" spans="1:15" x14ac:dyDescent="0.25">
      <c r="A51" s="30" t="s">
        <v>369</v>
      </c>
      <c r="B51" s="18" t="s">
        <v>339</v>
      </c>
      <c r="C51" s="18"/>
      <c r="D51" s="18"/>
      <c r="E51" s="18"/>
      <c r="F51" s="9">
        <v>1</v>
      </c>
      <c r="G51" s="9" t="s">
        <v>326</v>
      </c>
      <c r="H51" s="9"/>
      <c r="I51" s="18"/>
      <c r="J51" s="18" t="s">
        <v>354</v>
      </c>
      <c r="K51" s="3">
        <f>Table22[[#This Row],[Quantity]]*5</f>
        <v>5</v>
      </c>
      <c r="L51" s="18"/>
      <c r="M51" s="21">
        <v>5.1999999999999998E-2</v>
      </c>
      <c r="N51" s="14">
        <f>Table22[[#This Row],[price]]*Table22[[#This Row],[Quantity]]</f>
        <v>5.1999999999999998E-2</v>
      </c>
    </row>
    <row r="52" spans="1:15" x14ac:dyDescent="0.25">
      <c r="A52" s="30" t="s">
        <v>366</v>
      </c>
      <c r="B52" s="18" t="s">
        <v>336</v>
      </c>
      <c r="C52" s="18"/>
      <c r="D52" s="18"/>
      <c r="E52" s="18"/>
      <c r="F52" s="9">
        <v>1</v>
      </c>
      <c r="G52" s="9" t="s">
        <v>326</v>
      </c>
      <c r="H52" s="9"/>
      <c r="I52" s="18"/>
      <c r="J52" s="18" t="s">
        <v>351</v>
      </c>
      <c r="K52" s="3">
        <f>Table22[[#This Row],[Quantity]]*5</f>
        <v>5</v>
      </c>
      <c r="L52" s="18"/>
      <c r="M52" s="21">
        <v>0.111</v>
      </c>
      <c r="N52" s="14">
        <f>Table22[[#This Row],[price]]*Table22[[#This Row],[Quantity]]</f>
        <v>0.111</v>
      </c>
    </row>
    <row r="53" spans="1:15" ht="54" x14ac:dyDescent="0.25">
      <c r="A53" s="29" t="s">
        <v>268</v>
      </c>
      <c r="B53" s="3" t="s">
        <v>269</v>
      </c>
      <c r="C53" s="3" t="s">
        <v>270</v>
      </c>
      <c r="D53" s="3" t="s">
        <v>7</v>
      </c>
      <c r="E53" s="3" t="s">
        <v>8</v>
      </c>
      <c r="F53" s="4">
        <v>1</v>
      </c>
      <c r="G53" s="9" t="s">
        <v>255</v>
      </c>
      <c r="H53" s="9"/>
      <c r="I53" s="3" t="s">
        <v>6</v>
      </c>
      <c r="J53" s="3" t="s">
        <v>6</v>
      </c>
      <c r="K53" s="3">
        <f>Table22[[#This Row],[Quantity]]*5</f>
        <v>5</v>
      </c>
      <c r="L53" s="3" t="s">
        <v>269</v>
      </c>
      <c r="M53" s="17" t="s">
        <v>289</v>
      </c>
      <c r="N53" s="14">
        <f>Table22[[#This Row],[price]]*Table22[[#This Row],[Quantity]]</f>
        <v>22.9</v>
      </c>
    </row>
    <row r="54" spans="1:15" x14ac:dyDescent="0.25">
      <c r="A54" s="29" t="s">
        <v>136</v>
      </c>
      <c r="B54" s="3" t="s">
        <v>137</v>
      </c>
      <c r="C54" s="3" t="s">
        <v>108</v>
      </c>
      <c r="D54" s="3" t="s">
        <v>109</v>
      </c>
      <c r="E54" s="3" t="s">
        <v>107</v>
      </c>
      <c r="F54" s="4">
        <v>2</v>
      </c>
      <c r="G54" s="9" t="s">
        <v>255</v>
      </c>
      <c r="H54" s="9"/>
      <c r="I54" s="3" t="s">
        <v>6</v>
      </c>
      <c r="J54" s="3" t="s">
        <v>138</v>
      </c>
      <c r="K54" s="3">
        <f>Table22[[#This Row],[Quantity]]*5</f>
        <v>10</v>
      </c>
      <c r="L54" s="3" t="s">
        <v>6</v>
      </c>
      <c r="M54" s="17" t="s">
        <v>288</v>
      </c>
      <c r="N54" s="14">
        <f>Table22[[#This Row],[price]]*Table22[[#This Row],[Quantity]]</f>
        <v>11.1</v>
      </c>
    </row>
    <row r="55" spans="1:15" x14ac:dyDescent="0.25">
      <c r="A55" s="30" t="s">
        <v>209</v>
      </c>
      <c r="B55" s="18" t="s">
        <v>210</v>
      </c>
      <c r="C55" s="18" t="s">
        <v>211</v>
      </c>
      <c r="D55" s="18" t="s">
        <v>206</v>
      </c>
      <c r="E55" s="18" t="s">
        <v>207</v>
      </c>
      <c r="F55" s="9">
        <v>2</v>
      </c>
      <c r="G55" s="9" t="s">
        <v>256</v>
      </c>
      <c r="H55" s="3" t="s">
        <v>6</v>
      </c>
      <c r="I55" s="9"/>
      <c r="J55" s="3" t="s">
        <v>212</v>
      </c>
      <c r="K55" s="3">
        <f>Table22[[#This Row],[Quantity]]*5</f>
        <v>10</v>
      </c>
      <c r="L55" s="9"/>
      <c r="M55" s="17" t="s">
        <v>294</v>
      </c>
      <c r="N55" s="14">
        <f>Table22[[#This Row],[price]]*Table22[[#This Row],[Quantity]]</f>
        <v>10.62</v>
      </c>
    </row>
    <row r="56" spans="1:15" x14ac:dyDescent="0.25">
      <c r="A56" s="30" t="s">
        <v>180</v>
      </c>
      <c r="B56" s="18" t="s">
        <v>181</v>
      </c>
      <c r="C56" s="18" t="s">
        <v>182</v>
      </c>
      <c r="D56" s="18" t="s">
        <v>183</v>
      </c>
      <c r="E56" s="18" t="s">
        <v>184</v>
      </c>
      <c r="F56" s="9">
        <v>2</v>
      </c>
      <c r="G56" s="9" t="s">
        <v>256</v>
      </c>
      <c r="H56" s="3" t="s">
        <v>6</v>
      </c>
      <c r="I56" s="9"/>
      <c r="J56" s="3" t="s">
        <v>185</v>
      </c>
      <c r="K56" s="3">
        <f>Table22[[#This Row],[Quantity]]*5</f>
        <v>10</v>
      </c>
      <c r="L56" s="9"/>
      <c r="M56" s="17" t="s">
        <v>298</v>
      </c>
      <c r="N56" s="14">
        <f>Table22[[#This Row],[price]]*Table22[[#This Row],[Quantity]]</f>
        <v>3.64</v>
      </c>
    </row>
    <row r="57" spans="1:15" x14ac:dyDescent="0.25">
      <c r="A57" s="30" t="s">
        <v>173</v>
      </c>
      <c r="B57" s="18" t="s">
        <v>174</v>
      </c>
      <c r="C57" s="18" t="s">
        <v>175</v>
      </c>
      <c r="D57" s="18" t="s">
        <v>176</v>
      </c>
      <c r="E57" s="18" t="s">
        <v>176</v>
      </c>
      <c r="F57" s="9">
        <v>2</v>
      </c>
      <c r="G57" s="9" t="s">
        <v>256</v>
      </c>
      <c r="H57" s="3" t="s">
        <v>6</v>
      </c>
      <c r="I57" s="9"/>
      <c r="J57" s="3" t="s">
        <v>177</v>
      </c>
      <c r="K57" s="3">
        <f>Table22[[#This Row],[Quantity]]*5</f>
        <v>10</v>
      </c>
      <c r="L57" s="9"/>
      <c r="M57" s="17" t="s">
        <v>300</v>
      </c>
      <c r="N57" s="14">
        <f>Table22[[#This Row],[price]]*Table22[[#This Row],[Quantity]]</f>
        <v>3.18</v>
      </c>
    </row>
    <row r="58" spans="1:15" x14ac:dyDescent="0.25">
      <c r="A58" s="30" t="s">
        <v>371</v>
      </c>
      <c r="B58" s="18" t="s">
        <v>341</v>
      </c>
      <c r="C58" s="18"/>
      <c r="D58" s="18"/>
      <c r="E58" s="18"/>
      <c r="F58" s="9">
        <v>2</v>
      </c>
      <c r="G58" s="9" t="s">
        <v>326</v>
      </c>
      <c r="H58" s="9"/>
      <c r="I58" s="18"/>
      <c r="J58" s="18" t="s">
        <v>356</v>
      </c>
      <c r="K58" s="3">
        <f>Table22[[#This Row],[Quantity]]*5</f>
        <v>10</v>
      </c>
      <c r="L58" s="18"/>
      <c r="M58" s="21">
        <v>2.5299999999999998</v>
      </c>
      <c r="N58" s="14">
        <f>Table22[[#This Row],[price]]*Table22[[#This Row],[Quantity]]</f>
        <v>5.0599999999999996</v>
      </c>
    </row>
    <row r="59" spans="1:15" x14ac:dyDescent="0.25">
      <c r="A59" s="30" t="s">
        <v>363</v>
      </c>
      <c r="B59" s="18" t="s">
        <v>333</v>
      </c>
      <c r="C59" s="18"/>
      <c r="D59" s="18"/>
      <c r="E59" s="18"/>
      <c r="F59" s="9">
        <v>2</v>
      </c>
      <c r="G59" s="9" t="s">
        <v>326</v>
      </c>
      <c r="H59" s="9"/>
      <c r="I59" s="18"/>
      <c r="J59" s="18" t="s">
        <v>348</v>
      </c>
      <c r="K59" s="3">
        <f>Table22[[#This Row],[Quantity]]*5</f>
        <v>10</v>
      </c>
      <c r="L59" s="18"/>
      <c r="M59" s="21">
        <v>0.79500000000000004</v>
      </c>
      <c r="N59" s="14">
        <f>Table22[[#This Row],[price]]*Table22[[#This Row],[Quantity]]</f>
        <v>1.59</v>
      </c>
    </row>
    <row r="60" spans="1:15" x14ac:dyDescent="0.25">
      <c r="A60" s="23" t="s">
        <v>142</v>
      </c>
      <c r="B60" s="18" t="s">
        <v>143</v>
      </c>
      <c r="C60" s="18" t="s">
        <v>291</v>
      </c>
      <c r="D60" s="18" t="s">
        <v>32</v>
      </c>
      <c r="E60" s="18" t="s">
        <v>31</v>
      </c>
      <c r="F60" s="9">
        <v>2</v>
      </c>
      <c r="G60" s="9" t="s">
        <v>256</v>
      </c>
      <c r="H60" s="3" t="s">
        <v>6</v>
      </c>
      <c r="I60" s="9"/>
      <c r="J60" s="3" t="s">
        <v>144</v>
      </c>
      <c r="K60" s="3">
        <f>Table22[[#This Row],[Quantity]]*5</f>
        <v>10</v>
      </c>
      <c r="L60" s="9"/>
      <c r="M60" s="17" t="s">
        <v>283</v>
      </c>
      <c r="N60" s="14">
        <f>Table22[[#This Row],[price]]*Table22[[#This Row],[Quantity]]</f>
        <v>0.18</v>
      </c>
    </row>
    <row r="61" spans="1:15" ht="22.5" x14ac:dyDescent="0.25">
      <c r="A61" s="5" t="s">
        <v>132</v>
      </c>
      <c r="B61" s="3" t="s">
        <v>83</v>
      </c>
      <c r="C61" s="3" t="s">
        <v>104</v>
      </c>
      <c r="D61" s="3" t="s">
        <v>32</v>
      </c>
      <c r="E61" s="3" t="s">
        <v>31</v>
      </c>
      <c r="F61" s="4">
        <v>12</v>
      </c>
      <c r="G61" s="9" t="s">
        <v>255</v>
      </c>
      <c r="H61" s="9"/>
      <c r="I61" s="3" t="s">
        <v>6</v>
      </c>
      <c r="J61" s="3" t="s">
        <v>58</v>
      </c>
      <c r="K61" s="3">
        <v>10</v>
      </c>
      <c r="L61" s="3" t="s">
        <v>6</v>
      </c>
      <c r="M61" s="17" t="s">
        <v>283</v>
      </c>
      <c r="N61" s="14">
        <f>Table22[[#This Row],[price]]*Table22[[#This Row],[Quantity]]</f>
        <v>1.08</v>
      </c>
    </row>
    <row r="62" spans="1:15" x14ac:dyDescent="0.25">
      <c r="A62" s="30" t="s">
        <v>368</v>
      </c>
      <c r="B62" s="18" t="s">
        <v>338</v>
      </c>
      <c r="C62" s="18"/>
      <c r="D62" s="18"/>
      <c r="E62" s="18"/>
      <c r="F62" s="9">
        <v>2</v>
      </c>
      <c r="G62" s="9" t="s">
        <v>326</v>
      </c>
      <c r="H62" s="9"/>
      <c r="I62" s="18"/>
      <c r="J62" s="18" t="s">
        <v>353</v>
      </c>
      <c r="K62" s="3">
        <f>Table22[[#This Row],[Quantity]]*5</f>
        <v>10</v>
      </c>
      <c r="L62" s="18"/>
      <c r="M62" s="21">
        <v>0.36099999999999999</v>
      </c>
      <c r="N62" s="14">
        <f>Table22[[#This Row],[price]]*Table22[[#This Row],[Quantity]]</f>
        <v>0.72199999999999998</v>
      </c>
      <c r="O62" s="2" t="s">
        <v>391</v>
      </c>
    </row>
    <row r="63" spans="1:15" ht="22.5" x14ac:dyDescent="0.25">
      <c r="A63" s="47" t="s">
        <v>127</v>
      </c>
      <c r="B63" s="11" t="s">
        <v>128</v>
      </c>
      <c r="C63" s="11" t="s">
        <v>129</v>
      </c>
      <c r="D63" s="11" t="s">
        <v>32</v>
      </c>
      <c r="E63" s="11" t="s">
        <v>31</v>
      </c>
      <c r="F63" s="12">
        <v>2</v>
      </c>
      <c r="G63" s="9" t="s">
        <v>255</v>
      </c>
      <c r="H63" s="9"/>
      <c r="I63" s="3" t="s">
        <v>6</v>
      </c>
      <c r="J63" s="3" t="s">
        <v>130</v>
      </c>
      <c r="K63" s="3">
        <f>Table22[[#This Row],[Quantity]]*5</f>
        <v>10</v>
      </c>
      <c r="L63" s="11" t="s">
        <v>6</v>
      </c>
      <c r="M63" s="17" t="s">
        <v>283</v>
      </c>
      <c r="N63" s="15">
        <f>Table22[[#This Row],[price]]*Table22[[#This Row],[Quantity]]</f>
        <v>0.18</v>
      </c>
    </row>
    <row r="64" spans="1:15" x14ac:dyDescent="0.25">
      <c r="A64" s="23" t="s">
        <v>135</v>
      </c>
      <c r="B64" s="18" t="s">
        <v>88</v>
      </c>
      <c r="C64" s="18" t="s">
        <v>69</v>
      </c>
      <c r="D64" s="18" t="s">
        <v>35</v>
      </c>
      <c r="E64" s="18" t="s">
        <v>35</v>
      </c>
      <c r="F64" s="9">
        <v>3</v>
      </c>
      <c r="G64" s="9" t="s">
        <v>257</v>
      </c>
      <c r="H64" s="3" t="s">
        <v>6</v>
      </c>
      <c r="I64" s="3" t="s">
        <v>6</v>
      </c>
      <c r="J64" s="3" t="s">
        <v>46</v>
      </c>
      <c r="K64" s="3">
        <f>Table22[[#This Row],[Quantity]]*5</f>
        <v>15</v>
      </c>
      <c r="L64" s="9"/>
      <c r="M64" s="17" t="s">
        <v>287</v>
      </c>
      <c r="N64" s="14">
        <f>Table22[[#This Row],[price]]*Table22[[#This Row],[Quantity]]</f>
        <v>4.1999999999999993</v>
      </c>
    </row>
    <row r="65" spans="1:15" x14ac:dyDescent="0.25">
      <c r="A65" s="29" t="s">
        <v>115</v>
      </c>
      <c r="B65" s="3" t="s">
        <v>80</v>
      </c>
      <c r="C65" s="3" t="s">
        <v>27</v>
      </c>
      <c r="D65" s="3" t="s">
        <v>28</v>
      </c>
      <c r="E65" s="3" t="s">
        <v>26</v>
      </c>
      <c r="F65" s="4">
        <v>3</v>
      </c>
      <c r="G65" s="9" t="s">
        <v>255</v>
      </c>
      <c r="H65" s="9"/>
      <c r="I65" s="3" t="s">
        <v>6</v>
      </c>
      <c r="J65" s="3" t="s">
        <v>79</v>
      </c>
      <c r="K65" s="3">
        <f>Table22[[#This Row],[Quantity]]*5</f>
        <v>15</v>
      </c>
      <c r="L65" s="3" t="s">
        <v>6</v>
      </c>
      <c r="M65" s="17" t="s">
        <v>283</v>
      </c>
      <c r="N65" s="14">
        <f>Table22[[#This Row],[price]]*Table22[[#This Row],[Quantity]]</f>
        <v>0.27</v>
      </c>
    </row>
    <row r="66" spans="1:15" ht="22.5" x14ac:dyDescent="0.25">
      <c r="A66" s="30" t="s">
        <v>192</v>
      </c>
      <c r="B66" s="18" t="s">
        <v>193</v>
      </c>
      <c r="C66" s="18" t="s">
        <v>194</v>
      </c>
      <c r="D66" s="18" t="s">
        <v>189</v>
      </c>
      <c r="E66" s="18" t="s">
        <v>195</v>
      </c>
      <c r="F66" s="9">
        <v>3</v>
      </c>
      <c r="G66" s="9" t="s">
        <v>256</v>
      </c>
      <c r="H66" s="3" t="s">
        <v>6</v>
      </c>
      <c r="I66" s="9"/>
      <c r="J66" s="3" t="s">
        <v>196</v>
      </c>
      <c r="K66" s="3">
        <f>Table22[[#This Row],[Quantity]]*5</f>
        <v>15</v>
      </c>
      <c r="L66" s="9"/>
      <c r="M66" s="17" t="s">
        <v>296</v>
      </c>
      <c r="N66" s="14">
        <f>Table22[[#This Row],[price]]*Table22[[#This Row],[Quantity]]</f>
        <v>2.673</v>
      </c>
    </row>
    <row r="67" spans="1:15" x14ac:dyDescent="0.25">
      <c r="A67" s="23" t="s">
        <v>164</v>
      </c>
      <c r="B67" s="18" t="s">
        <v>165</v>
      </c>
      <c r="C67" s="18" t="s">
        <v>224</v>
      </c>
      <c r="D67" s="18" t="s">
        <v>14</v>
      </c>
      <c r="E67" s="18" t="s">
        <v>13</v>
      </c>
      <c r="F67" s="9">
        <v>3</v>
      </c>
      <c r="G67" s="9" t="s">
        <v>257</v>
      </c>
      <c r="H67" s="3" t="s">
        <v>97</v>
      </c>
      <c r="I67" s="3" t="s">
        <v>6</v>
      </c>
      <c r="J67" s="3" t="s">
        <v>6</v>
      </c>
      <c r="K67" s="3">
        <f>Table22[[#This Row],[Quantity]]*5</f>
        <v>15</v>
      </c>
      <c r="L67" s="9"/>
      <c r="M67" s="17" t="s">
        <v>274</v>
      </c>
      <c r="N67" s="14">
        <f>Table22[[#This Row],[price]]*Table22[[#This Row],[Quantity]]</f>
        <v>0.72</v>
      </c>
    </row>
    <row r="68" spans="1:15" ht="22.5" x14ac:dyDescent="0.25">
      <c r="A68" s="29" t="s">
        <v>118</v>
      </c>
      <c r="B68" s="3" t="s">
        <v>93</v>
      </c>
      <c r="C68" s="3" t="s">
        <v>33</v>
      </c>
      <c r="D68" s="3" t="s">
        <v>34</v>
      </c>
      <c r="E68" s="3" t="s">
        <v>31</v>
      </c>
      <c r="F68" s="4">
        <v>3</v>
      </c>
      <c r="G68" s="9" t="s">
        <v>255</v>
      </c>
      <c r="H68" s="9"/>
      <c r="I68" s="3" t="s">
        <v>119</v>
      </c>
      <c r="J68" s="3" t="s">
        <v>6</v>
      </c>
      <c r="K68" s="3">
        <f>Table22[[#This Row],[Quantity]]*5</f>
        <v>15</v>
      </c>
      <c r="L68" s="3" t="s">
        <v>6</v>
      </c>
      <c r="M68" s="17" t="s">
        <v>285</v>
      </c>
      <c r="N68" s="14">
        <f>Table22[[#This Row],[price]]*Table22[[#This Row],[Quantity]]</f>
        <v>0.81300000000000006</v>
      </c>
    </row>
    <row r="69" spans="1:15" x14ac:dyDescent="0.25">
      <c r="A69" s="30" t="s">
        <v>311</v>
      </c>
      <c r="B69" s="18" t="s">
        <v>313</v>
      </c>
      <c r="C69" s="18" t="s">
        <v>318</v>
      </c>
      <c r="D69" s="18" t="s">
        <v>321</v>
      </c>
      <c r="E69" s="18" t="s">
        <v>31</v>
      </c>
      <c r="F69" s="9">
        <v>3</v>
      </c>
      <c r="G69" s="9" t="s">
        <v>309</v>
      </c>
      <c r="H69" s="9"/>
      <c r="I69" s="18"/>
      <c r="J69" s="18" t="s">
        <v>323</v>
      </c>
      <c r="K69" s="3">
        <f>Table22[[#This Row],[Quantity]]*5</f>
        <v>15</v>
      </c>
      <c r="L69" s="18"/>
      <c r="M69" s="21" t="s">
        <v>325</v>
      </c>
      <c r="N69" s="14">
        <f>Table22[[#This Row],[price]]*Table22[[#This Row],[Quantity]]</f>
        <v>0.94500000000000006</v>
      </c>
    </row>
    <row r="70" spans="1:15" ht="22.5" x14ac:dyDescent="0.25">
      <c r="A70" s="5" t="s">
        <v>117</v>
      </c>
      <c r="B70" s="3" t="s">
        <v>81</v>
      </c>
      <c r="C70" s="3" t="s">
        <v>101</v>
      </c>
      <c r="D70" s="3" t="s">
        <v>32</v>
      </c>
      <c r="E70" s="3" t="s">
        <v>31</v>
      </c>
      <c r="F70" s="4">
        <v>9</v>
      </c>
      <c r="G70" s="9" t="s">
        <v>255</v>
      </c>
      <c r="H70" s="9"/>
      <c r="I70" s="3" t="s">
        <v>6</v>
      </c>
      <c r="J70" s="3" t="s">
        <v>54</v>
      </c>
      <c r="K70" s="3">
        <v>15</v>
      </c>
      <c r="L70" s="3" t="s">
        <v>6</v>
      </c>
      <c r="M70" s="17" t="s">
        <v>283</v>
      </c>
      <c r="N70" s="14">
        <f>Table22[[#This Row],[price]]*Table22[[#This Row],[Quantity]]</f>
        <v>0.80999999999999994</v>
      </c>
      <c r="O70" s="2" t="s">
        <v>390</v>
      </c>
    </row>
    <row r="71" spans="1:15" ht="22.5" x14ac:dyDescent="0.25">
      <c r="A71" s="29" t="s">
        <v>221</v>
      </c>
      <c r="B71" s="3" t="s">
        <v>74</v>
      </c>
      <c r="C71" s="3" t="s">
        <v>113</v>
      </c>
      <c r="D71" s="3" t="s">
        <v>21</v>
      </c>
      <c r="E71" s="3" t="s">
        <v>17</v>
      </c>
      <c r="F71" s="4">
        <v>4</v>
      </c>
      <c r="G71" s="9" t="s">
        <v>255</v>
      </c>
      <c r="H71" s="9"/>
      <c r="I71" s="3" t="s">
        <v>6</v>
      </c>
      <c r="J71" s="3" t="s">
        <v>43</v>
      </c>
      <c r="K71" s="3">
        <f>Table22[[#This Row],[Quantity]]*5</f>
        <v>20</v>
      </c>
      <c r="L71" s="3" t="s">
        <v>6</v>
      </c>
      <c r="M71" s="17" t="s">
        <v>278</v>
      </c>
      <c r="N71" s="14">
        <f>Table22[[#This Row],[price]]*Table22[[#This Row],[Quantity]]</f>
        <v>0.39600000000000002</v>
      </c>
    </row>
    <row r="72" spans="1:15" ht="22.5" x14ac:dyDescent="0.25">
      <c r="A72" s="29" t="s">
        <v>263</v>
      </c>
      <c r="B72" s="3" t="s">
        <v>78</v>
      </c>
      <c r="C72" s="3" t="s">
        <v>52</v>
      </c>
      <c r="D72" s="3" t="s">
        <v>22</v>
      </c>
      <c r="E72" s="3" t="s">
        <v>11</v>
      </c>
      <c r="F72" s="4">
        <v>4</v>
      </c>
      <c r="G72" s="9" t="s">
        <v>255</v>
      </c>
      <c r="H72" s="9"/>
      <c r="I72" s="3" t="s">
        <v>6</v>
      </c>
      <c r="J72" s="3" t="s">
        <v>44</v>
      </c>
      <c r="K72" s="3">
        <f>Table22[[#This Row],[Quantity]]*5</f>
        <v>20</v>
      </c>
      <c r="L72" s="3" t="s">
        <v>6</v>
      </c>
      <c r="M72" s="17" t="s">
        <v>281</v>
      </c>
      <c r="N72" s="14">
        <f>Table22[[#This Row],[price]]*Table22[[#This Row],[Quantity]]</f>
        <v>25.12</v>
      </c>
    </row>
    <row r="73" spans="1:15" x14ac:dyDescent="0.25">
      <c r="A73" s="23" t="s">
        <v>178</v>
      </c>
      <c r="B73" s="18" t="s">
        <v>90</v>
      </c>
      <c r="C73" s="18" t="s">
        <v>179</v>
      </c>
      <c r="D73" s="18" t="s">
        <v>61</v>
      </c>
      <c r="E73" s="18" t="s">
        <v>60</v>
      </c>
      <c r="F73" s="9">
        <v>4</v>
      </c>
      <c r="G73" s="9" t="s">
        <v>256</v>
      </c>
      <c r="H73" s="3" t="s">
        <v>6</v>
      </c>
      <c r="I73" s="9"/>
      <c r="J73" s="3" t="s">
        <v>64</v>
      </c>
      <c r="K73" s="3">
        <f>Table22[[#This Row],[Quantity]]*5</f>
        <v>20</v>
      </c>
      <c r="L73" s="9"/>
      <c r="M73" s="17" t="s">
        <v>299</v>
      </c>
      <c r="N73" s="14">
        <f>Table22[[#This Row],[price]]*Table22[[#This Row],[Quantity]]</f>
        <v>1.548</v>
      </c>
    </row>
    <row r="74" spans="1:15" x14ac:dyDescent="0.25">
      <c r="A74" s="30" t="s">
        <v>167</v>
      </c>
      <c r="B74" s="18" t="s">
        <v>168</v>
      </c>
      <c r="C74" s="18" t="s">
        <v>169</v>
      </c>
      <c r="D74" s="18" t="s">
        <v>170</v>
      </c>
      <c r="E74" s="18" t="s">
        <v>171</v>
      </c>
      <c r="F74" s="9">
        <v>4</v>
      </c>
      <c r="G74" s="9" t="s">
        <v>256</v>
      </c>
      <c r="H74" s="3" t="s">
        <v>6</v>
      </c>
      <c r="I74" s="9"/>
      <c r="J74" s="3" t="s">
        <v>172</v>
      </c>
      <c r="K74" s="3">
        <f>Table22[[#This Row],[Quantity]]*5</f>
        <v>20</v>
      </c>
      <c r="L74" s="9"/>
      <c r="M74" s="17" t="s">
        <v>301</v>
      </c>
      <c r="N74" s="14">
        <f>Table22[[#This Row],[price]]*Table22[[#This Row],[Quantity]]</f>
        <v>2.1960000000000002</v>
      </c>
    </row>
    <row r="75" spans="1:15" x14ac:dyDescent="0.25">
      <c r="A75" s="30" t="s">
        <v>164</v>
      </c>
      <c r="B75" s="18" t="s">
        <v>165</v>
      </c>
      <c r="C75" s="18" t="s">
        <v>166</v>
      </c>
      <c r="D75" s="18" t="s">
        <v>14</v>
      </c>
      <c r="E75" s="18" t="s">
        <v>13</v>
      </c>
      <c r="F75" s="9">
        <v>4</v>
      </c>
      <c r="G75" s="9" t="s">
        <v>256</v>
      </c>
      <c r="H75" s="3" t="s">
        <v>97</v>
      </c>
      <c r="I75" s="9"/>
      <c r="J75" s="3" t="s">
        <v>6</v>
      </c>
      <c r="K75" s="3">
        <f>Table22[[#This Row],[Quantity]]*5</f>
        <v>20</v>
      </c>
      <c r="L75" s="9"/>
      <c r="M75" s="17" t="s">
        <v>274</v>
      </c>
      <c r="N75" s="14">
        <f>Table22[[#This Row],[price]]*Table22[[#This Row],[Quantity]]</f>
        <v>0.96</v>
      </c>
    </row>
    <row r="76" spans="1:15" x14ac:dyDescent="0.25">
      <c r="A76" s="30" t="s">
        <v>164</v>
      </c>
      <c r="B76" s="18" t="s">
        <v>165</v>
      </c>
      <c r="C76" s="18" t="s">
        <v>319</v>
      </c>
      <c r="D76" s="18" t="s">
        <v>14</v>
      </c>
      <c r="E76" s="18" t="s">
        <v>13</v>
      </c>
      <c r="F76" s="9">
        <v>4</v>
      </c>
      <c r="G76" s="9" t="s">
        <v>309</v>
      </c>
      <c r="H76" s="9" t="s">
        <v>97</v>
      </c>
      <c r="I76" s="18"/>
      <c r="J76" s="18"/>
      <c r="K76" s="3">
        <f>Table22[[#This Row],[Quantity]]*5</f>
        <v>20</v>
      </c>
      <c r="L76" s="18"/>
      <c r="M76" s="21">
        <v>0.24</v>
      </c>
      <c r="N76" s="14">
        <f>Table22[[#This Row],[price]]*Table22[[#This Row],[Quantity]]</f>
        <v>0.96</v>
      </c>
    </row>
    <row r="77" spans="1:15" x14ac:dyDescent="0.25">
      <c r="A77" s="30" t="s">
        <v>152</v>
      </c>
      <c r="B77" s="18" t="s">
        <v>153</v>
      </c>
      <c r="C77" s="18" t="s">
        <v>154</v>
      </c>
      <c r="D77" s="18" t="s">
        <v>155</v>
      </c>
      <c r="E77" s="18" t="s">
        <v>156</v>
      </c>
      <c r="F77" s="9">
        <v>4</v>
      </c>
      <c r="G77" s="9" t="s">
        <v>256</v>
      </c>
      <c r="H77" s="3" t="s">
        <v>6</v>
      </c>
      <c r="I77" s="9"/>
      <c r="J77" s="3" t="s">
        <v>116</v>
      </c>
      <c r="K77" s="3">
        <f>Table22[[#This Row],[Quantity]]*5</f>
        <v>20</v>
      </c>
      <c r="L77" s="9"/>
      <c r="M77" s="17" t="s">
        <v>284</v>
      </c>
      <c r="N77" s="14">
        <f>Table22[[#This Row],[price]]*Table22[[#This Row],[Quantity]]</f>
        <v>2.484</v>
      </c>
    </row>
    <row r="78" spans="1:15" x14ac:dyDescent="0.25">
      <c r="A78" s="29" t="s">
        <v>164</v>
      </c>
      <c r="B78" s="3" t="s">
        <v>165</v>
      </c>
      <c r="C78" s="3" t="s">
        <v>48</v>
      </c>
      <c r="D78" s="3" t="s">
        <v>14</v>
      </c>
      <c r="E78" s="3" t="s">
        <v>13</v>
      </c>
      <c r="F78" s="4">
        <v>5</v>
      </c>
      <c r="G78" s="9" t="s">
        <v>255</v>
      </c>
      <c r="H78" s="18"/>
      <c r="I78" s="3" t="s">
        <v>6</v>
      </c>
      <c r="J78" s="3" t="s">
        <v>6</v>
      </c>
      <c r="K78" s="3">
        <f>Table22[[#This Row],[Quantity]]*5</f>
        <v>25</v>
      </c>
      <c r="L78" s="3" t="s">
        <v>6</v>
      </c>
      <c r="M78" s="17" t="s">
        <v>274</v>
      </c>
      <c r="N78" s="14">
        <f>Table22[[#This Row],[price]]*Table22[[#This Row],[Quantity]]</f>
        <v>1.2</v>
      </c>
    </row>
    <row r="79" spans="1:15" x14ac:dyDescent="0.25">
      <c r="A79" s="23" t="s">
        <v>125</v>
      </c>
      <c r="B79" s="18" t="s">
        <v>82</v>
      </c>
      <c r="C79" s="18" t="s">
        <v>290</v>
      </c>
      <c r="D79" s="18" t="s">
        <v>32</v>
      </c>
      <c r="E79" s="18" t="s">
        <v>31</v>
      </c>
      <c r="F79" s="9">
        <v>5</v>
      </c>
      <c r="G79" s="9" t="s">
        <v>256</v>
      </c>
      <c r="H79" s="3" t="s">
        <v>6</v>
      </c>
      <c r="I79" s="9"/>
      <c r="J79" s="3" t="s">
        <v>57</v>
      </c>
      <c r="K79" s="3">
        <f>Table22[[#This Row],[Quantity]]*5</f>
        <v>25</v>
      </c>
      <c r="L79" s="9"/>
      <c r="M79" s="17" t="s">
        <v>283</v>
      </c>
      <c r="N79" s="14">
        <f>Table22[[#This Row],[price]]*Table22[[#This Row],[Quantity]]</f>
        <v>0.44999999999999996</v>
      </c>
    </row>
    <row r="80" spans="1:15" ht="22.5" x14ac:dyDescent="0.25">
      <c r="A80" s="29" t="s">
        <v>260</v>
      </c>
      <c r="B80" s="3" t="s">
        <v>261</v>
      </c>
      <c r="C80" s="3" t="s">
        <v>112</v>
      </c>
      <c r="D80" s="3" t="s">
        <v>21</v>
      </c>
      <c r="E80" s="3" t="s">
        <v>17</v>
      </c>
      <c r="F80" s="4">
        <v>6</v>
      </c>
      <c r="G80" s="9" t="s">
        <v>255</v>
      </c>
      <c r="H80" s="9"/>
      <c r="I80" s="3" t="s">
        <v>6</v>
      </c>
      <c r="J80" s="3" t="s">
        <v>272</v>
      </c>
      <c r="K80" s="3">
        <f>Table22[[#This Row],[Quantity]]*5</f>
        <v>30</v>
      </c>
      <c r="L80" s="3" t="s">
        <v>6</v>
      </c>
      <c r="M80" s="17" t="s">
        <v>277</v>
      </c>
      <c r="N80" s="14">
        <f>Table22[[#This Row],[price]]*Table22[[#This Row],[Quantity]]</f>
        <v>0.48</v>
      </c>
    </row>
    <row r="81" spans="1:15" x14ac:dyDescent="0.25">
      <c r="A81" s="23" t="s">
        <v>152</v>
      </c>
      <c r="B81" s="18" t="s">
        <v>153</v>
      </c>
      <c r="C81" s="18" t="s">
        <v>223</v>
      </c>
      <c r="D81" s="18" t="s">
        <v>155</v>
      </c>
      <c r="E81" s="18" t="s">
        <v>156</v>
      </c>
      <c r="F81" s="9">
        <v>6</v>
      </c>
      <c r="G81" s="9" t="s">
        <v>257</v>
      </c>
      <c r="H81" s="3" t="s">
        <v>6</v>
      </c>
      <c r="I81" s="3" t="s">
        <v>6</v>
      </c>
      <c r="J81" s="3" t="s">
        <v>116</v>
      </c>
      <c r="K81" s="3">
        <f>Table22[[#This Row],[Quantity]]*5</f>
        <v>30</v>
      </c>
      <c r="L81" s="9"/>
      <c r="M81" s="17" t="s">
        <v>284</v>
      </c>
      <c r="N81" s="14">
        <f>Table22[[#This Row],[price]]*Table22[[#This Row],[Quantity]]</f>
        <v>3.726</v>
      </c>
    </row>
    <row r="82" spans="1:15" x14ac:dyDescent="0.25">
      <c r="A82" s="29" t="s">
        <v>157</v>
      </c>
      <c r="B82" s="3" t="s">
        <v>153</v>
      </c>
      <c r="C82" s="3" t="s">
        <v>30</v>
      </c>
      <c r="D82" s="3" t="s">
        <v>100</v>
      </c>
      <c r="E82" s="3" t="s">
        <v>29</v>
      </c>
      <c r="F82" s="4">
        <v>8</v>
      </c>
      <c r="G82" s="9" t="s">
        <v>255</v>
      </c>
      <c r="H82" s="9"/>
      <c r="I82" s="3" t="s">
        <v>6</v>
      </c>
      <c r="J82" s="3" t="s">
        <v>116</v>
      </c>
      <c r="K82" s="3">
        <f>Table22[[#This Row],[Quantity]]*5</f>
        <v>40</v>
      </c>
      <c r="L82" s="3" t="s">
        <v>6</v>
      </c>
      <c r="M82" s="17" t="s">
        <v>284</v>
      </c>
      <c r="N82" s="14">
        <f>Table22[[#This Row],[price]]*Table22[[#This Row],[Quantity]]</f>
        <v>4.968</v>
      </c>
    </row>
    <row r="83" spans="1:15" x14ac:dyDescent="0.25">
      <c r="A83" s="30" t="s">
        <v>157</v>
      </c>
      <c r="B83" s="18" t="s">
        <v>153</v>
      </c>
      <c r="C83" s="18" t="s">
        <v>30</v>
      </c>
      <c r="D83" s="18" t="s">
        <v>100</v>
      </c>
      <c r="E83" s="18" t="s">
        <v>29</v>
      </c>
      <c r="F83" s="9">
        <v>8</v>
      </c>
      <c r="G83" s="9" t="s">
        <v>256</v>
      </c>
      <c r="H83" s="3" t="s">
        <v>6</v>
      </c>
      <c r="I83" s="9"/>
      <c r="J83" s="3" t="s">
        <v>116</v>
      </c>
      <c r="K83" s="3">
        <f>Table22[[#This Row],[Quantity]]*5</f>
        <v>40</v>
      </c>
      <c r="L83" s="9"/>
      <c r="M83" s="17" t="s">
        <v>284</v>
      </c>
      <c r="N83" s="14">
        <f>Table22[[#This Row],[price]]*Table22[[#This Row],[Quantity]]</f>
        <v>4.968</v>
      </c>
    </row>
    <row r="84" spans="1:15" ht="22.5" x14ac:dyDescent="0.25">
      <c r="A84" s="29" t="s">
        <v>259</v>
      </c>
      <c r="B84" s="3" t="s">
        <v>73</v>
      </c>
      <c r="C84" s="3" t="s">
        <v>98</v>
      </c>
      <c r="D84" s="3" t="s">
        <v>18</v>
      </c>
      <c r="E84" s="3" t="s">
        <v>19</v>
      </c>
      <c r="F84" s="4">
        <v>9</v>
      </c>
      <c r="G84" s="9" t="s">
        <v>255</v>
      </c>
      <c r="H84" s="9"/>
      <c r="I84" s="3" t="s">
        <v>6</v>
      </c>
      <c r="J84" s="3" t="s">
        <v>42</v>
      </c>
      <c r="K84" s="3">
        <f>Table22[[#This Row],[Quantity]]*5</f>
        <v>45</v>
      </c>
      <c r="L84" s="3" t="s">
        <v>6</v>
      </c>
      <c r="M84" s="17" t="s">
        <v>276</v>
      </c>
      <c r="N84" s="14">
        <f>Table22[[#This Row],[price]]*Table22[[#This Row],[Quantity]]</f>
        <v>14.22</v>
      </c>
    </row>
    <row r="85" spans="1:15" ht="22.5" x14ac:dyDescent="0.25">
      <c r="A85" s="23" t="s">
        <v>216</v>
      </c>
      <c r="B85" s="18" t="s">
        <v>70</v>
      </c>
      <c r="C85" s="18" t="s">
        <v>217</v>
      </c>
      <c r="D85" s="18" t="s">
        <v>20</v>
      </c>
      <c r="E85" s="18" t="s">
        <v>17</v>
      </c>
      <c r="F85" s="9">
        <v>12</v>
      </c>
      <c r="G85" s="9" t="s">
        <v>256</v>
      </c>
      <c r="H85" s="3" t="s">
        <v>6</v>
      </c>
      <c r="I85" s="9"/>
      <c r="J85" s="3" t="s">
        <v>41</v>
      </c>
      <c r="K85" s="3">
        <f>Table22[[#This Row],[Quantity]]*5</f>
        <v>60</v>
      </c>
      <c r="L85" s="9"/>
      <c r="M85" s="17" t="s">
        <v>292</v>
      </c>
      <c r="N85" s="14">
        <f>Table22[[#This Row],[price]]*Table22[[#This Row],[Quantity]]</f>
        <v>3.7199999999999998</v>
      </c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25" t="s">
        <v>94</v>
      </c>
      <c r="N86" s="25">
        <f>SUM(Table22[price total])</f>
        <v>245.374</v>
      </c>
    </row>
    <row r="91" spans="1:15" ht="15.75" thickBot="1" x14ac:dyDescent="0.3"/>
    <row r="92" spans="1:15" ht="48" thickBot="1" x14ac:dyDescent="0.3">
      <c r="E92" s="33" t="s">
        <v>377</v>
      </c>
      <c r="F92" s="34" t="s">
        <v>378</v>
      </c>
      <c r="G92" s="34" t="s">
        <v>379</v>
      </c>
      <c r="H92" s="34" t="s">
        <v>380</v>
      </c>
      <c r="I92" s="34" t="s">
        <v>381</v>
      </c>
      <c r="J92" s="48" t="s">
        <v>383</v>
      </c>
      <c r="K92" s="34"/>
      <c r="L92" s="34" t="s">
        <v>387</v>
      </c>
      <c r="M92" s="35" t="s">
        <v>385</v>
      </c>
      <c r="N92" s="36" t="s">
        <v>386</v>
      </c>
    </row>
    <row r="93" spans="1:15" ht="20.25" customHeight="1" x14ac:dyDescent="0.25">
      <c r="E93" s="37" t="s">
        <v>382</v>
      </c>
      <c r="F93" s="38">
        <v>4.5</v>
      </c>
      <c r="G93" s="38">
        <v>137.41999999999999</v>
      </c>
      <c r="H93" s="38">
        <v>116.37</v>
      </c>
      <c r="I93" s="38">
        <v>44.2</v>
      </c>
      <c r="J93" s="39">
        <f>I93+H93</f>
        <v>160.57</v>
      </c>
      <c r="K93" s="38"/>
      <c r="L93" s="38">
        <f>H93+G93+F93</f>
        <v>258.28999999999996</v>
      </c>
      <c r="M93" s="38">
        <f>N4+N6+N13+N19+N37+N57+N63+N72+N76+N82+N83</f>
        <v>53.647000000000006</v>
      </c>
      <c r="N93" s="39">
        <f>N23+N40+N45+N52</f>
        <v>14.919</v>
      </c>
      <c r="O93" s="16"/>
    </row>
    <row r="94" spans="1:15" ht="20.25" customHeight="1" x14ac:dyDescent="0.25">
      <c r="E94" s="37" t="s">
        <v>384</v>
      </c>
      <c r="F94" s="38">
        <v>4.5</v>
      </c>
      <c r="G94" s="38">
        <f t="shared" ref="G94:H97" si="0">M94*5</f>
        <v>94.564999999999998</v>
      </c>
      <c r="H94" s="38">
        <f t="shared" si="0"/>
        <v>266.82500000000005</v>
      </c>
      <c r="I94" s="38">
        <v>21.43</v>
      </c>
      <c r="J94" s="39">
        <f>I94+H94</f>
        <v>288.25500000000005</v>
      </c>
      <c r="K94" s="38"/>
      <c r="L94" s="38">
        <f>H94+F94</f>
        <v>271.32500000000005</v>
      </c>
      <c r="M94" s="38">
        <f>N74+N69+N66+N64+N60+N36+N9</f>
        <v>18.913</v>
      </c>
      <c r="N94" s="39">
        <f>N74+N69+N66+N64+N60+N58+N53+N50+N48+N46+N41+N38+N36+N33+N31+N30+N28+N27+N26+N25+N9</f>
        <v>53.365000000000009</v>
      </c>
      <c r="O94" s="2" t="s">
        <v>388</v>
      </c>
    </row>
    <row r="95" spans="1:15" ht="20.25" customHeight="1" x14ac:dyDescent="0.25">
      <c r="E95" s="37" t="s">
        <v>389</v>
      </c>
      <c r="F95" s="38">
        <v>4.5</v>
      </c>
      <c r="G95" s="38">
        <f t="shared" si="0"/>
        <v>45.335000000000001</v>
      </c>
      <c r="H95" s="38">
        <f t="shared" si="0"/>
        <v>221.375</v>
      </c>
      <c r="I95" s="38">
        <v>35.159999999999997</v>
      </c>
      <c r="J95" s="39">
        <f>I95+H95</f>
        <v>256.53499999999997</v>
      </c>
      <c r="K95" s="38"/>
      <c r="L95" s="38">
        <f>F95+G95+H95</f>
        <v>271.20999999999998</v>
      </c>
      <c r="M95" s="38">
        <f>N73+N70+N65+N62+N56+N21+N18+N7</f>
        <v>9.0670000000000002</v>
      </c>
      <c r="N95" s="39">
        <f>N84+N80+N77+N75+N67+N59+N49+N44+N42+N32+N29+N24+N20+N17+N16+N12+N10+N5</f>
        <v>44.274999999999999</v>
      </c>
    </row>
    <row r="96" spans="1:15" ht="20.25" customHeight="1" x14ac:dyDescent="0.25">
      <c r="E96" s="37" t="s">
        <v>392</v>
      </c>
      <c r="F96" s="38">
        <v>4.5</v>
      </c>
      <c r="G96" s="38">
        <f t="shared" si="0"/>
        <v>141.68999999999997</v>
      </c>
      <c r="H96" s="38">
        <f t="shared" si="0"/>
        <v>146.01</v>
      </c>
      <c r="I96" s="38">
        <v>20.85</v>
      </c>
      <c r="J96" s="39">
        <f>I96+H96</f>
        <v>166.85999999999999</v>
      </c>
      <c r="K96" s="38"/>
      <c r="L96" s="38">
        <f>F96+G96+H96</f>
        <v>292.19999999999993</v>
      </c>
      <c r="M96" s="38">
        <f>N79+N68+N39+N35+N34+N14+N11+N3+N2</f>
        <v>28.337999999999994</v>
      </c>
      <c r="N96" s="39">
        <f>N43+N54+N55+N71+N78+N81</f>
        <v>29.201999999999998</v>
      </c>
    </row>
    <row r="97" spans="5:15" ht="31.5" x14ac:dyDescent="0.25">
      <c r="E97" s="37" t="s">
        <v>395</v>
      </c>
      <c r="F97" s="38">
        <v>4.5</v>
      </c>
      <c r="G97" s="38">
        <f t="shared" si="0"/>
        <v>59.534999999999997</v>
      </c>
      <c r="H97" s="38">
        <f t="shared" si="0"/>
        <v>73.08</v>
      </c>
      <c r="I97" s="38">
        <v>40</v>
      </c>
      <c r="J97" s="39">
        <f>I97+H97</f>
        <v>113.08</v>
      </c>
      <c r="K97" s="38"/>
      <c r="L97" s="38">
        <f>F97+G97+H97</f>
        <v>137.11500000000001</v>
      </c>
      <c r="M97" s="38">
        <f>3*N8+3*N22</f>
        <v>11.907</v>
      </c>
      <c r="N97" s="39">
        <f>3*N47+3*N51+3*N61+3*N15</f>
        <v>14.616</v>
      </c>
      <c r="O97" s="2" t="s">
        <v>393</v>
      </c>
    </row>
    <row r="98" spans="5:15" ht="20.25" customHeight="1" x14ac:dyDescent="0.25">
      <c r="E98" s="37" t="s">
        <v>394</v>
      </c>
      <c r="F98" s="38"/>
      <c r="G98" s="38"/>
      <c r="H98" s="38"/>
      <c r="I98" s="38"/>
      <c r="J98" s="39">
        <v>24.84</v>
      </c>
      <c r="K98" s="38"/>
      <c r="L98" s="38"/>
      <c r="M98" s="38"/>
      <c r="N98" s="39"/>
    </row>
    <row r="99" spans="5:15" ht="32.25" thickBot="1" x14ac:dyDescent="0.3">
      <c r="E99" s="40" t="s">
        <v>396</v>
      </c>
      <c r="F99" s="41"/>
      <c r="G99" s="41"/>
      <c r="H99" s="41"/>
      <c r="I99" s="41"/>
      <c r="J99" s="42">
        <f>0.23*(SUM(I93:I97)+J98)+30.3+18</f>
        <v>91.190399999999997</v>
      </c>
      <c r="K99" s="41"/>
      <c r="L99" s="41"/>
      <c r="M99" s="41"/>
      <c r="N99" s="42"/>
    </row>
    <row r="100" spans="5:15" ht="39.75" customHeight="1" thickBot="1" x14ac:dyDescent="0.3">
      <c r="I100" s="44" t="s">
        <v>94</v>
      </c>
      <c r="J100" s="46">
        <f>SUM(J93:J99)</f>
        <v>1101.3304000000001</v>
      </c>
      <c r="K100" s="45"/>
      <c r="L100" s="45">
        <f>SUM(L93:L97)</f>
        <v>1230.1400000000001</v>
      </c>
      <c r="M100" s="45"/>
      <c r="N100" s="46"/>
    </row>
  </sheetData>
  <pageMargins left="0.7" right="0.7" top="0.75" bottom="0.75" header="0.3" footer="0.3"/>
  <pageSetup paperSize="9" scale="24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Normal="100" workbookViewId="0">
      <pane xSplit="1" topLeftCell="K1" activePane="topRight" state="frozen"/>
      <selection pane="topRight" activeCell="P26" sqref="P26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3" width="9.140625" style="16"/>
    <col min="14" max="14" width="13.5703125" style="16" customWidth="1"/>
    <col min="15" max="15" width="13.5703125" style="2" customWidth="1"/>
    <col min="16" max="16" width="12.5703125" style="2" customWidth="1"/>
    <col min="17" max="16384" width="9.140625" style="2"/>
  </cols>
  <sheetData>
    <row r="1" spans="1:17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49" t="s">
        <v>398</v>
      </c>
      <c r="O1" s="60" t="s">
        <v>427</v>
      </c>
      <c r="P1" s="60" t="s">
        <v>428</v>
      </c>
      <c r="Q1" s="56" t="s">
        <v>469</v>
      </c>
    </row>
    <row r="2" spans="1:17" ht="22.5" x14ac:dyDescent="0.25">
      <c r="A2" s="29" t="s">
        <v>221</v>
      </c>
      <c r="B2" s="3" t="s">
        <v>74</v>
      </c>
      <c r="C2" s="3" t="s">
        <v>113</v>
      </c>
      <c r="D2" s="3" t="s">
        <v>21</v>
      </c>
      <c r="E2" s="3" t="s">
        <v>17</v>
      </c>
      <c r="F2" s="4">
        <v>4</v>
      </c>
      <c r="G2" s="9" t="s">
        <v>255</v>
      </c>
      <c r="H2" s="9"/>
      <c r="I2" s="3" t="s">
        <v>6</v>
      </c>
      <c r="J2" s="3" t="s">
        <v>43</v>
      </c>
      <c r="K2" s="3">
        <f>Table2234[[#This Row],[Quantity]]*5</f>
        <v>20</v>
      </c>
      <c r="L2" s="3" t="s">
        <v>6</v>
      </c>
      <c r="M2" s="17" t="s">
        <v>278</v>
      </c>
      <c r="N2" s="14">
        <f>Table2234[[#This Row],[encomendar]]*Table2234[[#This Row],[price]]</f>
        <v>1.98</v>
      </c>
      <c r="O2" s="62" t="s">
        <v>429</v>
      </c>
      <c r="P2" s="54">
        <v>0.46</v>
      </c>
      <c r="Q2" s="54"/>
    </row>
    <row r="3" spans="1:17" ht="22.5" x14ac:dyDescent="0.25">
      <c r="A3" s="30" t="s">
        <v>216</v>
      </c>
      <c r="B3" s="18" t="s">
        <v>70</v>
      </c>
      <c r="C3" s="18" t="s">
        <v>217</v>
      </c>
      <c r="D3" s="18" t="s">
        <v>20</v>
      </c>
      <c r="E3" s="18" t="s">
        <v>17</v>
      </c>
      <c r="F3" s="9">
        <v>12</v>
      </c>
      <c r="G3" s="9" t="s">
        <v>256</v>
      </c>
      <c r="H3" s="3" t="s">
        <v>6</v>
      </c>
      <c r="I3" s="9"/>
      <c r="J3" s="3" t="s">
        <v>41</v>
      </c>
      <c r="K3" s="3">
        <f>Table2234[[#This Row],[Quantity]]*5</f>
        <v>60</v>
      </c>
      <c r="L3" s="9"/>
      <c r="M3" s="17" t="s">
        <v>292</v>
      </c>
      <c r="N3" s="14">
        <f>Table2234[[#This Row],[encomendar]]*Table2234[[#This Row],[price]]</f>
        <v>18.600000000000001</v>
      </c>
      <c r="O3" s="62" t="s">
        <v>430</v>
      </c>
      <c r="P3" s="54">
        <v>4.25</v>
      </c>
      <c r="Q3" s="54"/>
    </row>
    <row r="4" spans="1:17" ht="22.5" x14ac:dyDescent="0.25">
      <c r="A4" s="29" t="s">
        <v>259</v>
      </c>
      <c r="B4" s="3" t="s">
        <v>73</v>
      </c>
      <c r="C4" s="3" t="s">
        <v>98</v>
      </c>
      <c r="D4" s="3" t="s">
        <v>18</v>
      </c>
      <c r="E4" s="3" t="s">
        <v>19</v>
      </c>
      <c r="F4" s="4">
        <v>9</v>
      </c>
      <c r="G4" s="9" t="s">
        <v>255</v>
      </c>
      <c r="H4" s="9"/>
      <c r="I4" s="52">
        <v>1692396</v>
      </c>
      <c r="J4" s="53" t="s">
        <v>42</v>
      </c>
      <c r="K4" s="3">
        <v>20</v>
      </c>
      <c r="L4" s="3" t="s">
        <v>6</v>
      </c>
      <c r="M4" s="17">
        <v>2.82</v>
      </c>
      <c r="N4" s="14">
        <f>Table2234[[#This Row],[encomendar]]*Table2234[[#This Row],[price]]</f>
        <v>56.4</v>
      </c>
      <c r="O4" s="62" t="s">
        <v>431</v>
      </c>
      <c r="P4" s="54">
        <v>16.55</v>
      </c>
      <c r="Q4" s="54"/>
    </row>
    <row r="5" spans="1:17" ht="22.5" x14ac:dyDescent="0.25">
      <c r="A5" s="29" t="s">
        <v>260</v>
      </c>
      <c r="B5" s="3" t="s">
        <v>261</v>
      </c>
      <c r="C5" s="3" t="s">
        <v>112</v>
      </c>
      <c r="D5" s="3" t="s">
        <v>21</v>
      </c>
      <c r="E5" s="3" t="s">
        <v>17</v>
      </c>
      <c r="F5" s="4">
        <v>6</v>
      </c>
      <c r="G5" s="9" t="s">
        <v>255</v>
      </c>
      <c r="H5" s="9"/>
      <c r="I5" s="3" t="s">
        <v>6</v>
      </c>
      <c r="J5" s="3" t="s">
        <v>272</v>
      </c>
      <c r="K5" s="3">
        <f>Table2234[[#This Row],[Quantity]]*5</f>
        <v>30</v>
      </c>
      <c r="L5" s="3" t="s">
        <v>6</v>
      </c>
      <c r="M5" s="17" t="s">
        <v>277</v>
      </c>
      <c r="N5" s="14">
        <f>Table2234[[#This Row],[encomendar]]*Table2234[[#This Row],[price]]</f>
        <v>2.4</v>
      </c>
      <c r="O5" s="62" t="s">
        <v>432</v>
      </c>
      <c r="P5" s="54">
        <v>0.33</v>
      </c>
      <c r="Q5" s="54"/>
    </row>
    <row r="6" spans="1:17" ht="21" x14ac:dyDescent="0.25">
      <c r="A6" s="50" t="s">
        <v>372</v>
      </c>
      <c r="B6" s="26" t="s">
        <v>373</v>
      </c>
      <c r="C6" s="28"/>
      <c r="D6" s="28"/>
      <c r="E6" s="26" t="s">
        <v>374</v>
      </c>
      <c r="F6" s="4">
        <v>10</v>
      </c>
      <c r="G6" s="9" t="s">
        <v>255</v>
      </c>
      <c r="H6" s="4"/>
      <c r="I6" s="3"/>
      <c r="J6" s="26" t="s">
        <v>374</v>
      </c>
      <c r="K6" s="3">
        <f>Table2234[[#This Row],[Quantity]]*5</f>
        <v>50</v>
      </c>
      <c r="L6" s="3"/>
      <c r="M6" s="27">
        <v>1.8</v>
      </c>
      <c r="N6" s="20">
        <f>Table2234[[#This Row],[encomendar]]*Table2234[[#This Row],[price]]</f>
        <v>90</v>
      </c>
      <c r="O6" s="62" t="s">
        <v>433</v>
      </c>
      <c r="P6" s="59">
        <v>7.85</v>
      </c>
      <c r="Q6" s="54"/>
    </row>
    <row r="7" spans="1:17" x14ac:dyDescent="0.25">
      <c r="A7" s="30" t="s">
        <v>310</v>
      </c>
      <c r="B7" s="18" t="s">
        <v>312</v>
      </c>
      <c r="C7" s="18" t="s">
        <v>408</v>
      </c>
      <c r="D7" s="18" t="s">
        <v>407</v>
      </c>
      <c r="E7" s="18" t="s">
        <v>11</v>
      </c>
      <c r="F7" s="9">
        <v>3</v>
      </c>
      <c r="G7" s="9" t="s">
        <v>309</v>
      </c>
      <c r="H7" s="18" t="s">
        <v>409</v>
      </c>
      <c r="I7" s="9"/>
      <c r="J7" s="18"/>
      <c r="K7" s="3">
        <f>Table2234[[#This Row],[Quantity]]*5</f>
        <v>15</v>
      </c>
      <c r="L7" s="9"/>
      <c r="M7" s="21">
        <v>4.34</v>
      </c>
      <c r="N7" s="14">
        <f>Table2234[[#This Row],[encomendar]]*Table2234[[#This Row],[price]]</f>
        <v>65.099999999999994</v>
      </c>
      <c r="O7" s="62" t="s">
        <v>434</v>
      </c>
      <c r="P7" s="59">
        <v>27.52</v>
      </c>
      <c r="Q7" s="54"/>
    </row>
    <row r="8" spans="1:17" ht="22.5" x14ac:dyDescent="0.25">
      <c r="A8" s="58" t="s">
        <v>376</v>
      </c>
      <c r="B8" s="26" t="s">
        <v>375</v>
      </c>
      <c r="C8" s="3" t="s">
        <v>52</v>
      </c>
      <c r="D8" s="3" t="s">
        <v>22</v>
      </c>
      <c r="E8" s="3" t="s">
        <v>11</v>
      </c>
      <c r="F8" s="9">
        <v>4</v>
      </c>
      <c r="G8" s="9" t="s">
        <v>255</v>
      </c>
      <c r="H8" s="3"/>
      <c r="I8" s="4"/>
      <c r="J8" s="26" t="s">
        <v>421</v>
      </c>
      <c r="K8" s="3">
        <f>Table2234[[#This Row],[Quantity]]*5</f>
        <v>20</v>
      </c>
      <c r="L8" s="4"/>
      <c r="M8" s="27">
        <v>6.31</v>
      </c>
      <c r="N8" s="20">
        <f>Table2234[[#This Row],[encomendar]]*Table2234[[#This Row],[price]]</f>
        <v>126.19999999999999</v>
      </c>
      <c r="O8" s="62" t="s">
        <v>435</v>
      </c>
      <c r="P8" s="59">
        <v>39.44</v>
      </c>
      <c r="Q8" s="54"/>
    </row>
    <row r="9" spans="1:17" x14ac:dyDescent="0.25">
      <c r="A9" s="29" t="s">
        <v>136</v>
      </c>
      <c r="B9" s="3" t="s">
        <v>137</v>
      </c>
      <c r="C9" s="3" t="s">
        <v>108</v>
      </c>
      <c r="D9" s="3" t="s">
        <v>109</v>
      </c>
      <c r="E9" s="3" t="s">
        <v>107</v>
      </c>
      <c r="F9" s="4">
        <v>2</v>
      </c>
      <c r="G9" s="9" t="s">
        <v>255</v>
      </c>
      <c r="H9" s="9"/>
      <c r="I9" s="3" t="s">
        <v>6</v>
      </c>
      <c r="J9" s="3" t="s">
        <v>138</v>
      </c>
      <c r="K9" s="3">
        <f>Table2234[[#This Row],[Quantity]]*5</f>
        <v>10</v>
      </c>
      <c r="L9" s="3" t="s">
        <v>6</v>
      </c>
      <c r="M9" s="17" t="s">
        <v>288</v>
      </c>
      <c r="N9" s="14">
        <f>Table2234[[#This Row],[encomendar]]*Table2234[[#This Row],[price]]</f>
        <v>55.5</v>
      </c>
      <c r="O9" s="62" t="s">
        <v>436</v>
      </c>
      <c r="P9" s="59"/>
      <c r="Q9" s="54"/>
    </row>
    <row r="10" spans="1:17" x14ac:dyDescent="0.25">
      <c r="A10" s="30" t="s">
        <v>135</v>
      </c>
      <c r="B10" s="18" t="s">
        <v>88</v>
      </c>
      <c r="C10" s="18" t="s">
        <v>69</v>
      </c>
      <c r="D10" s="18" t="s">
        <v>35</v>
      </c>
      <c r="E10" s="18" t="s">
        <v>35</v>
      </c>
      <c r="F10" s="9">
        <v>4</v>
      </c>
      <c r="G10" s="9" t="s">
        <v>399</v>
      </c>
      <c r="H10" s="3" t="s">
        <v>6</v>
      </c>
      <c r="I10" s="3" t="s">
        <v>6</v>
      </c>
      <c r="J10" s="3" t="s">
        <v>46</v>
      </c>
      <c r="K10" s="3">
        <f>Table2234[[#This Row],[Quantity]]*5</f>
        <v>20</v>
      </c>
      <c r="L10" s="9"/>
      <c r="M10" s="17" t="s">
        <v>287</v>
      </c>
      <c r="N10" s="14">
        <f>Table2234[[#This Row],[encomendar]]*Table2234[[#This Row],[price]]</f>
        <v>28</v>
      </c>
      <c r="O10" s="62" t="s">
        <v>437</v>
      </c>
      <c r="P10" s="59"/>
      <c r="Q10" s="54"/>
    </row>
    <row r="11" spans="1:17" x14ac:dyDescent="0.25">
      <c r="A11" s="30" t="s">
        <v>203</v>
      </c>
      <c r="B11" s="18" t="s">
        <v>204</v>
      </c>
      <c r="C11" s="18" t="s">
        <v>205</v>
      </c>
      <c r="D11" s="18" t="s">
        <v>206</v>
      </c>
      <c r="E11" s="18" t="s">
        <v>207</v>
      </c>
      <c r="F11" s="9">
        <v>1</v>
      </c>
      <c r="G11" s="9" t="s">
        <v>256</v>
      </c>
      <c r="H11" s="3" t="s">
        <v>6</v>
      </c>
      <c r="I11" s="9"/>
      <c r="J11" s="3" t="s">
        <v>208</v>
      </c>
      <c r="K11" s="3">
        <f>Table2234[[#This Row],[Quantity]]*5</f>
        <v>5</v>
      </c>
      <c r="L11" s="9"/>
      <c r="M11" s="17" t="s">
        <v>294</v>
      </c>
      <c r="N11" s="14">
        <f>Table2234[[#This Row],[encomendar]]*Table2234[[#This Row],[price]]</f>
        <v>26.549999999999997</v>
      </c>
      <c r="O11" s="62" t="s">
        <v>438</v>
      </c>
      <c r="P11" s="59">
        <v>14.25</v>
      </c>
      <c r="Q11" s="54"/>
    </row>
    <row r="12" spans="1:17" x14ac:dyDescent="0.25">
      <c r="A12" s="30" t="s">
        <v>197</v>
      </c>
      <c r="B12" s="18" t="s">
        <v>198</v>
      </c>
      <c r="C12" s="18" t="s">
        <v>199</v>
      </c>
      <c r="D12" s="18" t="s">
        <v>200</v>
      </c>
      <c r="E12" s="18" t="s">
        <v>201</v>
      </c>
      <c r="F12" s="9">
        <v>1</v>
      </c>
      <c r="G12" s="9" t="s">
        <v>256</v>
      </c>
      <c r="H12" s="3" t="s">
        <v>6</v>
      </c>
      <c r="I12" s="9"/>
      <c r="J12" s="3" t="s">
        <v>202</v>
      </c>
      <c r="K12" s="3">
        <v>6</v>
      </c>
      <c r="L12" s="9"/>
      <c r="M12" s="17" t="s">
        <v>295</v>
      </c>
      <c r="N12" s="14">
        <f>Table2234[[#This Row],[encomendar]]*Table2234[[#This Row],[price]]</f>
        <v>49.56</v>
      </c>
      <c r="O12" s="62" t="s">
        <v>439</v>
      </c>
      <c r="P12" s="59">
        <v>28.43</v>
      </c>
      <c r="Q12" s="54"/>
    </row>
    <row r="13" spans="1:17" x14ac:dyDescent="0.25">
      <c r="A13" s="30" t="s">
        <v>213</v>
      </c>
      <c r="B13" s="18" t="s">
        <v>214</v>
      </c>
      <c r="C13" s="18" t="s">
        <v>36</v>
      </c>
      <c r="D13" s="18" t="s">
        <v>207</v>
      </c>
      <c r="E13" s="18" t="s">
        <v>207</v>
      </c>
      <c r="F13" s="9">
        <v>1</v>
      </c>
      <c r="G13" s="9" t="s">
        <v>256</v>
      </c>
      <c r="H13" s="3" t="s">
        <v>6</v>
      </c>
      <c r="I13" s="9"/>
      <c r="J13" s="3" t="s">
        <v>215</v>
      </c>
      <c r="K13" s="3">
        <f>Table2234[[#This Row],[Quantity]]*5</f>
        <v>5</v>
      </c>
      <c r="L13" s="9"/>
      <c r="M13" s="17" t="s">
        <v>293</v>
      </c>
      <c r="N13" s="14">
        <f>Table2234[[#This Row],[encomendar]]*Table2234[[#This Row],[price]]</f>
        <v>12.15</v>
      </c>
      <c r="O13" s="62" t="s">
        <v>440</v>
      </c>
      <c r="P13" s="59">
        <v>14.66</v>
      </c>
      <c r="Q13" s="54"/>
    </row>
    <row r="14" spans="1:17" x14ac:dyDescent="0.25">
      <c r="A14" s="30" t="s">
        <v>209</v>
      </c>
      <c r="B14" s="18" t="s">
        <v>210</v>
      </c>
      <c r="C14" s="18" t="s">
        <v>211</v>
      </c>
      <c r="D14" s="18" t="s">
        <v>206</v>
      </c>
      <c r="E14" s="18" t="s">
        <v>207</v>
      </c>
      <c r="F14" s="9">
        <v>2</v>
      </c>
      <c r="G14" s="9" t="s">
        <v>256</v>
      </c>
      <c r="H14" s="3" t="s">
        <v>6</v>
      </c>
      <c r="I14" s="9"/>
      <c r="J14" s="3" t="s">
        <v>212</v>
      </c>
      <c r="K14" s="3">
        <f>Table2234[[#This Row],[Quantity]]*5</f>
        <v>10</v>
      </c>
      <c r="L14" s="9"/>
      <c r="M14" s="17" t="s">
        <v>294</v>
      </c>
      <c r="N14" s="14">
        <f>Table2234[[#This Row],[encomendar]]*Table2234[[#This Row],[price]]</f>
        <v>53.099999999999994</v>
      </c>
      <c r="O14" s="62" t="s">
        <v>441</v>
      </c>
      <c r="P14" s="59">
        <v>23.88</v>
      </c>
      <c r="Q14" s="54"/>
    </row>
    <row r="15" spans="1:17" x14ac:dyDescent="0.25">
      <c r="A15" s="29" t="s">
        <v>115</v>
      </c>
      <c r="B15" s="3" t="s">
        <v>80</v>
      </c>
      <c r="C15" s="3" t="s">
        <v>27</v>
      </c>
      <c r="D15" s="3" t="s">
        <v>28</v>
      </c>
      <c r="E15" s="3" t="s">
        <v>26</v>
      </c>
      <c r="F15" s="4">
        <v>3</v>
      </c>
      <c r="G15" s="9" t="s">
        <v>255</v>
      </c>
      <c r="H15" s="9"/>
      <c r="I15" s="3" t="s">
        <v>6</v>
      </c>
      <c r="J15" s="3" t="s">
        <v>79</v>
      </c>
      <c r="K15" s="3">
        <f>Table2234[[#This Row],[Quantity]]*5</f>
        <v>15</v>
      </c>
      <c r="L15" s="3" t="s">
        <v>6</v>
      </c>
      <c r="M15" s="17" t="s">
        <v>283</v>
      </c>
      <c r="N15" s="14">
        <f>Table2234[[#This Row],[encomendar]]*Table2234[[#This Row],[price]]</f>
        <v>1.3499999999999999</v>
      </c>
      <c r="O15" s="62" t="s">
        <v>442</v>
      </c>
      <c r="P15" s="59"/>
      <c r="Q15" s="54"/>
    </row>
    <row r="16" spans="1:17" ht="22.5" x14ac:dyDescent="0.25">
      <c r="A16" s="30" t="s">
        <v>192</v>
      </c>
      <c r="B16" s="18" t="s">
        <v>193</v>
      </c>
      <c r="C16" s="18" t="s">
        <v>194</v>
      </c>
      <c r="D16" s="18" t="s">
        <v>189</v>
      </c>
      <c r="E16" s="18" t="s">
        <v>195</v>
      </c>
      <c r="F16" s="9">
        <v>3</v>
      </c>
      <c r="G16" s="9" t="s">
        <v>256</v>
      </c>
      <c r="H16" s="3" t="s">
        <v>6</v>
      </c>
      <c r="I16" s="9"/>
      <c r="J16" s="3" t="s">
        <v>196</v>
      </c>
      <c r="K16" s="3">
        <f>Table2234[[#This Row],[Quantity]]*5</f>
        <v>15</v>
      </c>
      <c r="L16" s="9"/>
      <c r="M16" s="17" t="s">
        <v>296</v>
      </c>
      <c r="N16" s="14">
        <f>Table2234[[#This Row],[encomendar]]*Table2234[[#This Row],[price]]</f>
        <v>13.365</v>
      </c>
      <c r="O16" s="59"/>
      <c r="P16" s="59"/>
      <c r="Q16" s="54"/>
    </row>
    <row r="17" spans="1:17" ht="22.5" x14ac:dyDescent="0.25">
      <c r="A17" s="43" t="s">
        <v>400</v>
      </c>
      <c r="B17" s="19" t="s">
        <v>187</v>
      </c>
      <c r="C17" s="19" t="s">
        <v>188</v>
      </c>
      <c r="D17" s="19" t="s">
        <v>401</v>
      </c>
      <c r="E17" s="19" t="s">
        <v>402</v>
      </c>
      <c r="F17" s="10">
        <v>1</v>
      </c>
      <c r="G17" s="9" t="s">
        <v>256</v>
      </c>
      <c r="H17" s="3" t="s">
        <v>6</v>
      </c>
      <c r="I17" s="10"/>
      <c r="J17" s="3" t="s">
        <v>410</v>
      </c>
      <c r="K17" s="3">
        <f>Table2234[[#This Row],[Quantity]]*5</f>
        <v>5</v>
      </c>
      <c r="L17" s="10"/>
      <c r="M17" s="17">
        <v>0.75600000000000001</v>
      </c>
      <c r="N17" s="15">
        <f>Table2234[[#This Row],[encomendar]]*Table2234[[#This Row],[price]]</f>
        <v>3.7800000000000002</v>
      </c>
      <c r="O17" s="59"/>
      <c r="P17" s="59"/>
      <c r="Q17" s="54"/>
    </row>
    <row r="18" spans="1:17" x14ac:dyDescent="0.25">
      <c r="A18" s="29" t="s">
        <v>134</v>
      </c>
      <c r="B18" s="3" t="s">
        <v>87</v>
      </c>
      <c r="C18" s="3" t="s">
        <v>36</v>
      </c>
      <c r="D18" s="3" t="s">
        <v>10</v>
      </c>
      <c r="E18" s="3" t="s">
        <v>9</v>
      </c>
      <c r="F18" s="4">
        <v>1</v>
      </c>
      <c r="G18" s="9" t="s">
        <v>255</v>
      </c>
      <c r="H18" s="9"/>
      <c r="I18" s="3" t="s">
        <v>6</v>
      </c>
      <c r="J18" s="3" t="s">
        <v>40</v>
      </c>
      <c r="K18" s="3">
        <v>5</v>
      </c>
      <c r="L18" s="3" t="s">
        <v>6</v>
      </c>
      <c r="M18" s="17" t="s">
        <v>286</v>
      </c>
      <c r="N18" s="14">
        <f>Table2234[[#This Row],[encomendar]]*Table2234[[#This Row],[price]]</f>
        <v>81.25</v>
      </c>
      <c r="O18" s="62" t="s">
        <v>443</v>
      </c>
      <c r="P18" s="59">
        <v>120</v>
      </c>
      <c r="Q18" s="54"/>
    </row>
    <row r="19" spans="1:17" x14ac:dyDescent="0.25">
      <c r="A19" s="30" t="s">
        <v>180</v>
      </c>
      <c r="B19" s="18" t="s">
        <v>181</v>
      </c>
      <c r="C19" s="18" t="s">
        <v>182</v>
      </c>
      <c r="D19" s="18" t="s">
        <v>183</v>
      </c>
      <c r="E19" s="18" t="s">
        <v>184</v>
      </c>
      <c r="F19" s="9">
        <v>2</v>
      </c>
      <c r="G19" s="9" t="s">
        <v>256</v>
      </c>
      <c r="H19" s="3" t="s">
        <v>6</v>
      </c>
      <c r="I19" s="9"/>
      <c r="J19" s="3" t="s">
        <v>411</v>
      </c>
      <c r="K19" s="3">
        <f>Table2234[[#This Row],[Quantity]]*5</f>
        <v>10</v>
      </c>
      <c r="L19" s="9"/>
      <c r="M19" s="17" t="s">
        <v>298</v>
      </c>
      <c r="N19" s="14">
        <f>Table2234[[#This Row],[encomendar]]*Table2234[[#This Row],[price]]</f>
        <v>18.2</v>
      </c>
      <c r="O19" s="62" t="s">
        <v>444</v>
      </c>
      <c r="P19" s="59">
        <v>25.92</v>
      </c>
      <c r="Q19" s="54"/>
    </row>
    <row r="20" spans="1:17" x14ac:dyDescent="0.25">
      <c r="A20" s="30" t="s">
        <v>178</v>
      </c>
      <c r="B20" s="18" t="s">
        <v>90</v>
      </c>
      <c r="C20" s="18" t="s">
        <v>179</v>
      </c>
      <c r="D20" s="18" t="s">
        <v>61</v>
      </c>
      <c r="E20" s="18" t="s">
        <v>60</v>
      </c>
      <c r="F20" s="9">
        <v>4</v>
      </c>
      <c r="G20" s="9" t="s">
        <v>256</v>
      </c>
      <c r="H20" s="3" t="s">
        <v>6</v>
      </c>
      <c r="I20" s="9"/>
      <c r="J20" s="3" t="s">
        <v>64</v>
      </c>
      <c r="K20" s="3">
        <f>Table2234[[#This Row],[Quantity]]*5</f>
        <v>20</v>
      </c>
      <c r="L20" s="9"/>
      <c r="M20" s="17" t="s">
        <v>299</v>
      </c>
      <c r="N20" s="14">
        <f>Table2234[[#This Row],[encomendar]]*Table2234[[#This Row],[price]]</f>
        <v>7.74</v>
      </c>
      <c r="O20" s="62" t="s">
        <v>445</v>
      </c>
      <c r="P20" s="59">
        <v>0.6</v>
      </c>
      <c r="Q20" s="54"/>
    </row>
    <row r="21" spans="1:17" x14ac:dyDescent="0.25">
      <c r="A21" s="30" t="s">
        <v>173</v>
      </c>
      <c r="B21" s="18" t="s">
        <v>174</v>
      </c>
      <c r="C21" s="18" t="s">
        <v>175</v>
      </c>
      <c r="D21" s="18" t="s">
        <v>176</v>
      </c>
      <c r="E21" s="18" t="s">
        <v>176</v>
      </c>
      <c r="F21" s="9">
        <v>2</v>
      </c>
      <c r="G21" s="9" t="s">
        <v>256</v>
      </c>
      <c r="H21" s="3" t="s">
        <v>6</v>
      </c>
      <c r="I21" s="9"/>
      <c r="J21" s="3" t="s">
        <v>177</v>
      </c>
      <c r="K21" s="3">
        <f>Table2234[[#This Row],[Quantity]]*5</f>
        <v>10</v>
      </c>
      <c r="L21" s="9"/>
      <c r="M21" s="17" t="s">
        <v>300</v>
      </c>
      <c r="N21" s="14">
        <f>Table2234[[#This Row],[encomendar]]*Table2234[[#This Row],[price]]</f>
        <v>15.9</v>
      </c>
      <c r="O21" s="62" t="s">
        <v>446</v>
      </c>
      <c r="P21" s="59">
        <v>9.02</v>
      </c>
      <c r="Q21" s="54"/>
    </row>
    <row r="22" spans="1:17" ht="22.5" x14ac:dyDescent="0.25">
      <c r="A22" s="30" t="s">
        <v>250</v>
      </c>
      <c r="B22" s="18" t="s">
        <v>251</v>
      </c>
      <c r="C22" s="18" t="s">
        <v>252</v>
      </c>
      <c r="D22" s="18" t="s">
        <v>95</v>
      </c>
      <c r="E22" s="18" t="s">
        <v>95</v>
      </c>
      <c r="F22" s="9">
        <v>1</v>
      </c>
      <c r="G22" s="9" t="s">
        <v>257</v>
      </c>
      <c r="H22" s="3"/>
      <c r="I22" s="3" t="s">
        <v>253</v>
      </c>
      <c r="J22" s="3" t="s">
        <v>6</v>
      </c>
      <c r="K22" s="3">
        <v>4</v>
      </c>
      <c r="L22" s="9"/>
      <c r="M22" s="17">
        <v>11.91</v>
      </c>
      <c r="N22" s="14">
        <f>Table2234[[#This Row],[encomendar]]*Table2234[[#This Row],[price]]</f>
        <v>47.64</v>
      </c>
      <c r="O22" s="59"/>
      <c r="P22" s="59"/>
      <c r="Q22" s="54"/>
    </row>
    <row r="23" spans="1:17" ht="22.5" x14ac:dyDescent="0.25">
      <c r="A23" s="30" t="s">
        <v>418</v>
      </c>
      <c r="B23" s="18" t="s">
        <v>251</v>
      </c>
      <c r="C23" s="18" t="s">
        <v>252</v>
      </c>
      <c r="D23" s="18" t="s">
        <v>95</v>
      </c>
      <c r="E23" s="18" t="s">
        <v>95</v>
      </c>
      <c r="F23" s="9">
        <v>2</v>
      </c>
      <c r="G23" s="9" t="s">
        <v>257</v>
      </c>
      <c r="H23" s="3" t="s">
        <v>417</v>
      </c>
      <c r="I23" s="3"/>
      <c r="J23" s="3" t="s">
        <v>6</v>
      </c>
      <c r="K23" s="3">
        <v>12</v>
      </c>
      <c r="L23" s="9"/>
      <c r="M23" s="17">
        <v>4.4790000000000001</v>
      </c>
      <c r="N23" s="14">
        <f>Table2234[[#This Row],[encomendar]]*Table2234[[#This Row],[price]]</f>
        <v>53.748000000000005</v>
      </c>
      <c r="O23" s="62" t="s">
        <v>465</v>
      </c>
      <c r="P23" s="54" t="s">
        <v>466</v>
      </c>
      <c r="Q23" s="62" t="s">
        <v>468</v>
      </c>
    </row>
    <row r="24" spans="1:17" x14ac:dyDescent="0.25">
      <c r="A24" s="30" t="s">
        <v>167</v>
      </c>
      <c r="B24" s="18" t="s">
        <v>168</v>
      </c>
      <c r="C24" s="18" t="s">
        <v>169</v>
      </c>
      <c r="D24" s="18" t="s">
        <v>170</v>
      </c>
      <c r="E24" s="18" t="s">
        <v>171</v>
      </c>
      <c r="F24" s="9">
        <v>4</v>
      </c>
      <c r="G24" s="9" t="s">
        <v>256</v>
      </c>
      <c r="H24" s="3" t="s">
        <v>6</v>
      </c>
      <c r="I24" s="9"/>
      <c r="J24" s="3" t="s">
        <v>412</v>
      </c>
      <c r="K24" s="3">
        <f>Table2234[[#This Row],[Quantity]]*5</f>
        <v>20</v>
      </c>
      <c r="L24" s="9"/>
      <c r="M24" s="17" t="s">
        <v>301</v>
      </c>
      <c r="N24" s="14">
        <f>Table2234[[#This Row],[encomendar]]*Table2234[[#This Row],[price]]</f>
        <v>10.98</v>
      </c>
      <c r="O24" s="59"/>
      <c r="P24" s="59"/>
      <c r="Q24" s="54"/>
    </row>
    <row r="25" spans="1:17" x14ac:dyDescent="0.25">
      <c r="A25" s="30" t="s">
        <v>371</v>
      </c>
      <c r="B25" s="18" t="s">
        <v>341</v>
      </c>
      <c r="C25" s="18"/>
      <c r="D25" s="18"/>
      <c r="E25" s="18"/>
      <c r="F25" s="9">
        <v>2</v>
      </c>
      <c r="G25" s="9" t="s">
        <v>326</v>
      </c>
      <c r="H25" s="9"/>
      <c r="I25" s="18"/>
      <c r="J25" s="18" t="s">
        <v>356</v>
      </c>
      <c r="K25" s="3">
        <v>10</v>
      </c>
      <c r="L25" s="18"/>
      <c r="M25" s="21">
        <v>2.5299999999999998</v>
      </c>
      <c r="N25" s="14">
        <f>Table2234[[#This Row],[encomendar]]*Table2234[[#This Row],[price]]</f>
        <v>25.299999999999997</v>
      </c>
      <c r="O25" s="62" t="s">
        <v>464</v>
      </c>
      <c r="P25" s="54" t="s">
        <v>467</v>
      </c>
      <c r="Q25" s="54"/>
    </row>
    <row r="26" spans="1:17" x14ac:dyDescent="0.25">
      <c r="A26" s="30" t="s">
        <v>164</v>
      </c>
      <c r="B26" s="18" t="s">
        <v>165</v>
      </c>
      <c r="C26" s="18" t="s">
        <v>224</v>
      </c>
      <c r="D26" s="18" t="s">
        <v>14</v>
      </c>
      <c r="E26" s="18" t="s">
        <v>13</v>
      </c>
      <c r="F26" s="9">
        <v>16</v>
      </c>
      <c r="G26" s="9" t="s">
        <v>257</v>
      </c>
      <c r="H26" s="3" t="s">
        <v>97</v>
      </c>
      <c r="I26" s="3" t="s">
        <v>6</v>
      </c>
      <c r="J26" s="3" t="s">
        <v>6</v>
      </c>
      <c r="K26" s="3">
        <f>Table2234[[#This Row],[Quantity]]*5</f>
        <v>80</v>
      </c>
      <c r="L26" s="9"/>
      <c r="M26" s="17" t="s">
        <v>274</v>
      </c>
      <c r="N26" s="14">
        <f>Table2234[[#This Row],[encomendar]]*Table2234[[#This Row],[price]]</f>
        <v>19.2</v>
      </c>
      <c r="O26" s="62" t="s">
        <v>471</v>
      </c>
      <c r="P26" s="59"/>
      <c r="Q26" s="54"/>
    </row>
    <row r="27" spans="1:17" ht="22.5" x14ac:dyDescent="0.25">
      <c r="A27" s="30" t="s">
        <v>158</v>
      </c>
      <c r="B27" s="18" t="s">
        <v>159</v>
      </c>
      <c r="C27" s="18" t="s">
        <v>160</v>
      </c>
      <c r="D27" s="18" t="s">
        <v>161</v>
      </c>
      <c r="E27" s="18" t="s">
        <v>162</v>
      </c>
      <c r="F27" s="9">
        <v>1</v>
      </c>
      <c r="G27" s="9" t="s">
        <v>256</v>
      </c>
      <c r="H27" s="3" t="s">
        <v>6</v>
      </c>
      <c r="I27" s="9"/>
      <c r="J27" s="3" t="s">
        <v>163</v>
      </c>
      <c r="K27" s="3">
        <f>Table2234[[#This Row],[Quantity]]*5</f>
        <v>5</v>
      </c>
      <c r="L27" s="9"/>
      <c r="M27" s="17" t="s">
        <v>302</v>
      </c>
      <c r="N27" s="14">
        <f>Table2234[[#This Row],[encomendar]]*Table2234[[#This Row],[price]]</f>
        <v>2.0250000000000004</v>
      </c>
      <c r="O27" s="59"/>
      <c r="P27" s="59"/>
      <c r="Q27" s="54"/>
    </row>
    <row r="28" spans="1:17" x14ac:dyDescent="0.25">
      <c r="A28" s="30" t="s">
        <v>157</v>
      </c>
      <c r="B28" s="18" t="s">
        <v>153</v>
      </c>
      <c r="C28" s="18" t="s">
        <v>317</v>
      </c>
      <c r="D28" s="18" t="s">
        <v>100</v>
      </c>
      <c r="E28" s="18" t="s">
        <v>29</v>
      </c>
      <c r="F28" s="9">
        <v>27</v>
      </c>
      <c r="G28" s="9" t="s">
        <v>309</v>
      </c>
      <c r="H28" s="9"/>
      <c r="I28" s="18"/>
      <c r="J28" s="18" t="s">
        <v>116</v>
      </c>
      <c r="K28" s="3">
        <f>Table2234[[#This Row],[Quantity]]*5</f>
        <v>135</v>
      </c>
      <c r="L28" s="18"/>
      <c r="M28" s="21" t="s">
        <v>284</v>
      </c>
      <c r="N28" s="14">
        <f>Table2234[[#This Row],[encomendar]]*Table2234[[#This Row],[price]]</f>
        <v>83.834999999999994</v>
      </c>
      <c r="O28" s="59"/>
      <c r="P28" s="59"/>
      <c r="Q28" s="54"/>
    </row>
    <row r="29" spans="1:17" ht="22.5" x14ac:dyDescent="0.25">
      <c r="A29" s="30" t="s">
        <v>362</v>
      </c>
      <c r="B29" s="18" t="s">
        <v>332</v>
      </c>
      <c r="C29" s="18"/>
      <c r="D29" s="18"/>
      <c r="E29" s="18"/>
      <c r="F29" s="9">
        <v>1</v>
      </c>
      <c r="G29" s="9" t="s">
        <v>326</v>
      </c>
      <c r="H29" s="9"/>
      <c r="I29" s="18"/>
      <c r="J29" s="18" t="s">
        <v>347</v>
      </c>
      <c r="K29" s="3">
        <v>15</v>
      </c>
      <c r="L29" s="18"/>
      <c r="M29" s="21">
        <v>2.16</v>
      </c>
      <c r="N29" s="14">
        <f>Table2234[[#This Row],[encomendar]]*Table2234[[#This Row],[price]]</f>
        <v>32.400000000000006</v>
      </c>
      <c r="O29" s="62" t="s">
        <v>463</v>
      </c>
      <c r="P29" s="59"/>
      <c r="Q29" s="62" t="s">
        <v>470</v>
      </c>
    </row>
    <row r="30" spans="1:17" x14ac:dyDescent="0.25">
      <c r="A30" s="30" t="s">
        <v>363</v>
      </c>
      <c r="B30" s="18" t="s">
        <v>333</v>
      </c>
      <c r="C30" s="18"/>
      <c r="D30" s="18"/>
      <c r="E30" s="18"/>
      <c r="F30" s="9">
        <v>2</v>
      </c>
      <c r="G30" s="9" t="s">
        <v>326</v>
      </c>
      <c r="H30" s="9"/>
      <c r="I30" s="18"/>
      <c r="J30" s="18" t="s">
        <v>348</v>
      </c>
      <c r="K30" s="3">
        <f>Table2234[[#This Row],[Quantity]]*5</f>
        <v>10</v>
      </c>
      <c r="L30" s="18"/>
      <c r="M30" s="21">
        <v>0.79500000000000004</v>
      </c>
      <c r="N30" s="14">
        <f>Table2234[[#This Row],[encomendar]]*Table2234[[#This Row],[price]]</f>
        <v>7.95</v>
      </c>
      <c r="O30" s="59"/>
      <c r="P30" s="59"/>
      <c r="Q30" s="54"/>
    </row>
    <row r="31" spans="1:17" x14ac:dyDescent="0.25">
      <c r="A31" s="30" t="s">
        <v>125</v>
      </c>
      <c r="B31" s="18" t="s">
        <v>82</v>
      </c>
      <c r="C31" s="18" t="s">
        <v>290</v>
      </c>
      <c r="D31" s="18" t="s">
        <v>32</v>
      </c>
      <c r="E31" s="18" t="s">
        <v>31</v>
      </c>
      <c r="F31" s="9">
        <v>5</v>
      </c>
      <c r="G31" s="9" t="s">
        <v>256</v>
      </c>
      <c r="H31" s="3" t="s">
        <v>6</v>
      </c>
      <c r="I31" s="9"/>
      <c r="J31" s="3" t="s">
        <v>57</v>
      </c>
      <c r="K31" s="3">
        <f>Table2234[[#This Row],[Quantity]]*5</f>
        <v>25</v>
      </c>
      <c r="L31" s="9"/>
      <c r="M31" s="17" t="s">
        <v>283</v>
      </c>
      <c r="N31" s="14">
        <f>Table2234[[#This Row],[encomendar]]*Table2234[[#This Row],[price]]</f>
        <v>2.25</v>
      </c>
      <c r="O31" s="62" t="s">
        <v>461</v>
      </c>
      <c r="P31" s="59"/>
      <c r="Q31" s="54"/>
    </row>
    <row r="32" spans="1:17" ht="22.5" x14ac:dyDescent="0.25">
      <c r="A32" s="29" t="s">
        <v>404</v>
      </c>
      <c r="B32" s="3" t="s">
        <v>403</v>
      </c>
      <c r="C32" s="3" t="s">
        <v>33</v>
      </c>
      <c r="D32" s="3" t="s">
        <v>34</v>
      </c>
      <c r="E32" s="3" t="s">
        <v>31</v>
      </c>
      <c r="F32" s="4">
        <v>3</v>
      </c>
      <c r="G32" s="9" t="s">
        <v>255</v>
      </c>
      <c r="H32" s="9"/>
      <c r="I32" s="3">
        <v>2828299</v>
      </c>
      <c r="J32" s="3" t="s">
        <v>6</v>
      </c>
      <c r="K32" s="3">
        <v>10</v>
      </c>
      <c r="L32" s="3" t="s">
        <v>6</v>
      </c>
      <c r="M32" s="17">
        <v>0.247</v>
      </c>
      <c r="N32" s="14">
        <f>Table2234[[#This Row],[encomendar]]*Table2234[[#This Row],[price]]</f>
        <v>2.4699999999999998</v>
      </c>
      <c r="O32" s="59"/>
      <c r="P32" s="59"/>
      <c r="Q32" s="54"/>
    </row>
    <row r="33" spans="1:17" ht="22.5" x14ac:dyDescent="0.25">
      <c r="A33" s="29" t="s">
        <v>406</v>
      </c>
      <c r="B33" s="3" t="s">
        <v>93</v>
      </c>
      <c r="C33" s="3" t="s">
        <v>33</v>
      </c>
      <c r="D33" s="3" t="s">
        <v>34</v>
      </c>
      <c r="E33" s="3" t="s">
        <v>31</v>
      </c>
      <c r="F33" s="4">
        <v>3</v>
      </c>
      <c r="G33" s="9" t="s">
        <v>255</v>
      </c>
      <c r="H33" s="9"/>
      <c r="I33" s="3"/>
      <c r="J33" s="3" t="s">
        <v>405</v>
      </c>
      <c r="K33" s="3">
        <v>20</v>
      </c>
      <c r="L33" s="3" t="s">
        <v>6</v>
      </c>
      <c r="M33" s="17">
        <v>1.57</v>
      </c>
      <c r="N33" s="14">
        <f>Table2234[[#This Row],[encomendar]]*Table2234[[#This Row],[price]]</f>
        <v>31.400000000000002</v>
      </c>
      <c r="O33" s="59"/>
      <c r="P33" s="59"/>
      <c r="Q33" s="54"/>
    </row>
    <row r="34" spans="1:17" x14ac:dyDescent="0.25">
      <c r="A34" s="30" t="s">
        <v>142</v>
      </c>
      <c r="B34" s="18" t="s">
        <v>143</v>
      </c>
      <c r="C34" s="18" t="s">
        <v>291</v>
      </c>
      <c r="D34" s="18" t="s">
        <v>32</v>
      </c>
      <c r="E34" s="18" t="s">
        <v>31</v>
      </c>
      <c r="F34" s="9">
        <v>2</v>
      </c>
      <c r="G34" s="9" t="s">
        <v>256</v>
      </c>
      <c r="H34" s="3" t="s">
        <v>6</v>
      </c>
      <c r="I34" s="9"/>
      <c r="J34" s="3" t="s">
        <v>144</v>
      </c>
      <c r="K34" s="3">
        <f>Table2234[[#This Row],[Quantity]]*5</f>
        <v>10</v>
      </c>
      <c r="L34" s="9"/>
      <c r="M34" s="17" t="s">
        <v>283</v>
      </c>
      <c r="N34" s="14">
        <f>Table2234[[#This Row],[encomendar]]*Table2234[[#This Row],[price]]</f>
        <v>0.89999999999999991</v>
      </c>
      <c r="O34" s="62" t="s">
        <v>460</v>
      </c>
      <c r="P34" s="59"/>
      <c r="Q34" s="54"/>
    </row>
    <row r="35" spans="1:17" x14ac:dyDescent="0.25">
      <c r="A35" s="30" t="s">
        <v>413</v>
      </c>
      <c r="B35" s="18" t="s">
        <v>313</v>
      </c>
      <c r="C35" s="18" t="s">
        <v>318</v>
      </c>
      <c r="D35" s="18" t="s">
        <v>414</v>
      </c>
      <c r="E35" s="18" t="s">
        <v>31</v>
      </c>
      <c r="F35" s="9">
        <v>3</v>
      </c>
      <c r="G35" s="9" t="s">
        <v>309</v>
      </c>
      <c r="H35" s="9" t="s">
        <v>415</v>
      </c>
      <c r="I35" s="18"/>
      <c r="J35" s="18"/>
      <c r="K35" s="3">
        <f>Table2234[[#This Row],[Quantity]]*5</f>
        <v>15</v>
      </c>
      <c r="L35" s="18"/>
      <c r="M35" s="21" t="s">
        <v>416</v>
      </c>
      <c r="N35" s="14">
        <f>Table2234[[#This Row],[encomendar]]*Table2234[[#This Row],[price]]</f>
        <v>5.2649999999999997</v>
      </c>
      <c r="O35" s="62" t="s">
        <v>462</v>
      </c>
      <c r="P35" s="59"/>
      <c r="Q35" s="54"/>
    </row>
    <row r="36" spans="1:17" ht="22.5" x14ac:dyDescent="0.25">
      <c r="A36" s="29" t="s">
        <v>117</v>
      </c>
      <c r="B36" s="3" t="s">
        <v>81</v>
      </c>
      <c r="C36" s="3" t="s">
        <v>101</v>
      </c>
      <c r="D36" s="3" t="s">
        <v>32</v>
      </c>
      <c r="E36" s="3" t="s">
        <v>31</v>
      </c>
      <c r="F36" s="4">
        <v>9</v>
      </c>
      <c r="G36" s="9" t="s">
        <v>255</v>
      </c>
      <c r="H36" s="9"/>
      <c r="I36" s="3" t="s">
        <v>6</v>
      </c>
      <c r="J36" s="3" t="s">
        <v>54</v>
      </c>
      <c r="K36" s="3">
        <v>15</v>
      </c>
      <c r="L36" s="3" t="s">
        <v>6</v>
      </c>
      <c r="M36" s="17" t="s">
        <v>283</v>
      </c>
      <c r="N36" s="14">
        <f>Table2234[[#This Row],[encomendar]]*Table2234[[#This Row],[price]]</f>
        <v>1.3499999999999999</v>
      </c>
      <c r="O36" s="62" t="s">
        <v>459</v>
      </c>
      <c r="P36" s="59"/>
      <c r="Q36" s="54"/>
    </row>
    <row r="37" spans="1:17" x14ac:dyDescent="0.25">
      <c r="A37" s="30" t="s">
        <v>141</v>
      </c>
      <c r="B37" s="18" t="s">
        <v>86</v>
      </c>
      <c r="C37" s="18" t="s">
        <v>67</v>
      </c>
      <c r="D37" s="18" t="s">
        <v>32</v>
      </c>
      <c r="E37" s="18" t="s">
        <v>31</v>
      </c>
      <c r="F37" s="9">
        <v>1</v>
      </c>
      <c r="G37" s="9" t="s">
        <v>256</v>
      </c>
      <c r="H37" s="3" t="s">
        <v>6</v>
      </c>
      <c r="I37" s="9"/>
      <c r="J37" s="3" t="s">
        <v>85</v>
      </c>
      <c r="K37" s="3">
        <f>Table2234[[#This Row],[Quantity]]*5</f>
        <v>5</v>
      </c>
      <c r="L37" s="9"/>
      <c r="M37" s="17" t="s">
        <v>283</v>
      </c>
      <c r="N37" s="14">
        <f>Table2234[[#This Row],[encomendar]]*Table2234[[#This Row],[price]]</f>
        <v>0.44999999999999996</v>
      </c>
      <c r="O37" s="62" t="s">
        <v>458</v>
      </c>
      <c r="P37" s="59"/>
      <c r="Q37" s="54"/>
    </row>
    <row r="38" spans="1:17" x14ac:dyDescent="0.25">
      <c r="A38" s="30" t="s">
        <v>148</v>
      </c>
      <c r="B38" s="18" t="s">
        <v>149</v>
      </c>
      <c r="C38" s="18" t="s">
        <v>150</v>
      </c>
      <c r="D38" s="18" t="s">
        <v>32</v>
      </c>
      <c r="E38" s="18" t="s">
        <v>31</v>
      </c>
      <c r="F38" s="9">
        <v>1</v>
      </c>
      <c r="G38" s="9" t="s">
        <v>256</v>
      </c>
      <c r="H38" s="3" t="s">
        <v>6</v>
      </c>
      <c r="I38" s="9"/>
      <c r="J38" s="3" t="s">
        <v>151</v>
      </c>
      <c r="K38" s="3">
        <f>Table2234[[#This Row],[Quantity]]*5</f>
        <v>5</v>
      </c>
      <c r="L38" s="9"/>
      <c r="M38" s="17" t="s">
        <v>283</v>
      </c>
      <c r="N38" s="14">
        <f>Table2234[[#This Row],[encomendar]]*Table2234[[#This Row],[price]]</f>
        <v>0.44999999999999996</v>
      </c>
      <c r="O38" s="62" t="s">
        <v>457</v>
      </c>
      <c r="P38" s="59"/>
      <c r="Q38" s="54"/>
    </row>
    <row r="39" spans="1:17" x14ac:dyDescent="0.25">
      <c r="A39" s="29" t="s">
        <v>120</v>
      </c>
      <c r="B39" s="3" t="s">
        <v>121</v>
      </c>
      <c r="C39" s="3" t="s">
        <v>55</v>
      </c>
      <c r="D39" s="3" t="s">
        <v>32</v>
      </c>
      <c r="E39" s="3" t="s">
        <v>31</v>
      </c>
      <c r="F39" s="4">
        <v>1</v>
      </c>
      <c r="G39" s="9" t="s">
        <v>255</v>
      </c>
      <c r="H39" s="9"/>
      <c r="I39" s="3" t="s">
        <v>6</v>
      </c>
      <c r="J39" s="3" t="s">
        <v>122</v>
      </c>
      <c r="K39" s="3">
        <f>Table2234[[#This Row],[Quantity]]*5</f>
        <v>5</v>
      </c>
      <c r="L39" s="3" t="s">
        <v>6</v>
      </c>
      <c r="M39" s="17" t="s">
        <v>283</v>
      </c>
      <c r="N39" s="14">
        <f>Table2234[[#This Row],[encomendar]]*Table2234[[#This Row],[price]]</f>
        <v>0.44999999999999996</v>
      </c>
      <c r="O39" s="62" t="s">
        <v>456</v>
      </c>
      <c r="P39" s="59"/>
      <c r="Q39" s="54"/>
    </row>
    <row r="40" spans="1:17" x14ac:dyDescent="0.25">
      <c r="A40" s="30" t="s">
        <v>145</v>
      </c>
      <c r="B40" s="18" t="s">
        <v>146</v>
      </c>
      <c r="C40" s="18" t="s">
        <v>68</v>
      </c>
      <c r="D40" s="18" t="s">
        <v>32</v>
      </c>
      <c r="E40" s="18" t="s">
        <v>31</v>
      </c>
      <c r="F40" s="9">
        <v>1</v>
      </c>
      <c r="G40" s="9" t="s">
        <v>256</v>
      </c>
      <c r="H40" s="3" t="s">
        <v>6</v>
      </c>
      <c r="I40" s="9"/>
      <c r="J40" s="3" t="s">
        <v>147</v>
      </c>
      <c r="K40" s="3">
        <f>Table2234[[#This Row],[Quantity]]*5</f>
        <v>5</v>
      </c>
      <c r="L40" s="9"/>
      <c r="M40" s="17" t="s">
        <v>283</v>
      </c>
      <c r="N40" s="14">
        <f>Table2234[[#This Row],[encomendar]]*Table2234[[#This Row],[price]]</f>
        <v>0.44999999999999996</v>
      </c>
      <c r="O40" s="62" t="s">
        <v>455</v>
      </c>
      <c r="P40" s="59"/>
      <c r="Q40" s="54"/>
    </row>
    <row r="41" spans="1:17" ht="22.5" x14ac:dyDescent="0.25">
      <c r="A41" s="29" t="s">
        <v>132</v>
      </c>
      <c r="B41" s="3" t="s">
        <v>83</v>
      </c>
      <c r="C41" s="3" t="s">
        <v>104</v>
      </c>
      <c r="D41" s="3" t="s">
        <v>32</v>
      </c>
      <c r="E41" s="3" t="s">
        <v>31</v>
      </c>
      <c r="F41" s="4">
        <v>12</v>
      </c>
      <c r="G41" s="9" t="s">
        <v>255</v>
      </c>
      <c r="H41" s="9"/>
      <c r="I41" s="3" t="s">
        <v>6</v>
      </c>
      <c r="J41" s="3" t="s">
        <v>58</v>
      </c>
      <c r="K41" s="3">
        <v>10</v>
      </c>
      <c r="L41" s="3" t="s">
        <v>6</v>
      </c>
      <c r="M41" s="17" t="s">
        <v>283</v>
      </c>
      <c r="N41" s="14">
        <f>Table2234[[#This Row],[encomendar]]*Table2234[[#This Row],[price]]</f>
        <v>0.89999999999999991</v>
      </c>
      <c r="O41" s="62" t="s">
        <v>454</v>
      </c>
      <c r="P41" s="59">
        <v>0.19</v>
      </c>
      <c r="Q41" s="54"/>
    </row>
    <row r="42" spans="1:17" x14ac:dyDescent="0.25">
      <c r="A42" s="30" t="s">
        <v>368</v>
      </c>
      <c r="B42" s="18" t="s">
        <v>338</v>
      </c>
      <c r="C42" s="18"/>
      <c r="D42" s="18"/>
      <c r="E42" s="18"/>
      <c r="F42" s="9">
        <v>2</v>
      </c>
      <c r="G42" s="9" t="s">
        <v>326</v>
      </c>
      <c r="H42" s="9"/>
      <c r="I42" s="18"/>
      <c r="J42" s="18" t="s">
        <v>353</v>
      </c>
      <c r="K42" s="3">
        <f>Table2234[[#This Row],[Quantity]]*5</f>
        <v>10</v>
      </c>
      <c r="L42" s="18"/>
      <c r="M42" s="21">
        <v>0.36099999999999999</v>
      </c>
      <c r="N42" s="14">
        <f>Table2234[[#This Row],[encomendar]]*Table2234[[#This Row],[price]]</f>
        <v>3.61</v>
      </c>
      <c r="O42" s="62" t="s">
        <v>453</v>
      </c>
      <c r="P42" s="59">
        <v>0.3</v>
      </c>
      <c r="Q42" s="54"/>
    </row>
    <row r="43" spans="1:17" x14ac:dyDescent="0.25">
      <c r="A43" s="30" t="s">
        <v>131</v>
      </c>
      <c r="B43" s="18" t="s">
        <v>84</v>
      </c>
      <c r="C43" s="18" t="s">
        <v>140</v>
      </c>
      <c r="D43" s="18" t="s">
        <v>32</v>
      </c>
      <c r="E43" s="18" t="s">
        <v>31</v>
      </c>
      <c r="F43" s="9">
        <v>1</v>
      </c>
      <c r="G43" s="9" t="s">
        <v>256</v>
      </c>
      <c r="H43" s="3" t="s">
        <v>6</v>
      </c>
      <c r="I43" s="9"/>
      <c r="J43" s="3" t="s">
        <v>59</v>
      </c>
      <c r="K43" s="3">
        <f>Table2234[[#This Row],[Quantity]]*5</f>
        <v>5</v>
      </c>
      <c r="L43" s="9"/>
      <c r="M43" s="17" t="s">
        <v>283</v>
      </c>
      <c r="N43" s="14">
        <f>Table2234[[#This Row],[encomendar]]*Table2234[[#This Row],[price]]</f>
        <v>0.44999999999999996</v>
      </c>
      <c r="O43" s="62" t="s">
        <v>452</v>
      </c>
      <c r="P43" s="59">
        <v>0.2</v>
      </c>
      <c r="Q43" s="54"/>
    </row>
    <row r="44" spans="1:17" x14ac:dyDescent="0.25">
      <c r="A44" s="29" t="s">
        <v>123</v>
      </c>
      <c r="B44" s="3" t="s">
        <v>265</v>
      </c>
      <c r="C44" s="3" t="s">
        <v>102</v>
      </c>
      <c r="D44" s="3" t="s">
        <v>32</v>
      </c>
      <c r="E44" s="3" t="s">
        <v>31</v>
      </c>
      <c r="F44" s="4">
        <v>1</v>
      </c>
      <c r="G44" s="9" t="s">
        <v>255</v>
      </c>
      <c r="H44" s="9"/>
      <c r="I44" s="3" t="s">
        <v>6</v>
      </c>
      <c r="J44" s="3" t="s">
        <v>124</v>
      </c>
      <c r="K44" s="3">
        <f>Table2234[[#This Row],[Quantity]]*5</f>
        <v>5</v>
      </c>
      <c r="L44" s="3" t="s">
        <v>6</v>
      </c>
      <c r="M44" s="17" t="s">
        <v>283</v>
      </c>
      <c r="N44" s="14">
        <f>Table2234[[#This Row],[encomendar]]*Table2234[[#This Row],[price]]</f>
        <v>0.44999999999999996</v>
      </c>
      <c r="O44" s="62" t="s">
        <v>451</v>
      </c>
      <c r="P44" s="59">
        <v>0.2</v>
      </c>
      <c r="Q44" s="54"/>
    </row>
    <row r="45" spans="1:17" x14ac:dyDescent="0.25">
      <c r="A45" s="29" t="s">
        <v>266</v>
      </c>
      <c r="B45" s="3" t="s">
        <v>267</v>
      </c>
      <c r="C45" s="3" t="s">
        <v>56</v>
      </c>
      <c r="D45" s="3" t="s">
        <v>32</v>
      </c>
      <c r="E45" s="3" t="s">
        <v>31</v>
      </c>
      <c r="F45" s="4">
        <v>1</v>
      </c>
      <c r="G45" s="9" t="s">
        <v>255</v>
      </c>
      <c r="H45" s="9"/>
      <c r="I45" s="3" t="s">
        <v>6</v>
      </c>
      <c r="J45" s="3" t="s">
        <v>126</v>
      </c>
      <c r="K45" s="3">
        <f>Table2234[[#This Row],[Quantity]]*5</f>
        <v>5</v>
      </c>
      <c r="L45" s="3" t="s">
        <v>6</v>
      </c>
      <c r="M45" s="17" t="s">
        <v>283</v>
      </c>
      <c r="N45" s="14">
        <f>Table2234[[#This Row],[encomendar]]*Table2234[[#This Row],[price]]</f>
        <v>0.44999999999999996</v>
      </c>
      <c r="O45" s="62" t="s">
        <v>450</v>
      </c>
      <c r="P45" s="59">
        <v>0.13</v>
      </c>
      <c r="Q45" s="54"/>
    </row>
    <row r="46" spans="1:17" x14ac:dyDescent="0.25">
      <c r="A46" s="30" t="s">
        <v>369</v>
      </c>
      <c r="B46" s="18" t="s">
        <v>339</v>
      </c>
      <c r="C46" s="18"/>
      <c r="D46" s="18"/>
      <c r="E46" s="18"/>
      <c r="F46" s="9">
        <v>1</v>
      </c>
      <c r="G46" s="9" t="s">
        <v>326</v>
      </c>
      <c r="H46" s="9"/>
      <c r="I46" s="18"/>
      <c r="J46" s="18" t="s">
        <v>354</v>
      </c>
      <c r="K46" s="3">
        <f>Table2234[[#This Row],[Quantity]]*5</f>
        <v>5</v>
      </c>
      <c r="L46" s="18"/>
      <c r="M46" s="21">
        <v>5.1999999999999998E-2</v>
      </c>
      <c r="N46" s="14">
        <f>Table2234[[#This Row],[encomendar]]*Table2234[[#This Row],[price]]</f>
        <v>0.26</v>
      </c>
      <c r="O46" s="62" t="s">
        <v>449</v>
      </c>
      <c r="P46" s="59">
        <v>0.17</v>
      </c>
      <c r="Q46" s="54"/>
    </row>
    <row r="47" spans="1:17" ht="22.5" x14ac:dyDescent="0.25">
      <c r="A47" s="29" t="s">
        <v>127</v>
      </c>
      <c r="B47" s="3" t="s">
        <v>128</v>
      </c>
      <c r="C47" s="3" t="s">
        <v>129</v>
      </c>
      <c r="D47" s="3" t="s">
        <v>32</v>
      </c>
      <c r="E47" s="3" t="s">
        <v>31</v>
      </c>
      <c r="F47" s="4">
        <v>2</v>
      </c>
      <c r="G47" s="9" t="s">
        <v>255</v>
      </c>
      <c r="H47" s="9"/>
      <c r="I47" s="3" t="s">
        <v>6</v>
      </c>
      <c r="J47" s="3" t="s">
        <v>130</v>
      </c>
      <c r="K47" s="3">
        <f>Table2234[[#This Row],[Quantity]]*5</f>
        <v>10</v>
      </c>
      <c r="L47" s="3" t="s">
        <v>6</v>
      </c>
      <c r="M47" s="17" t="s">
        <v>283</v>
      </c>
      <c r="N47" s="14">
        <f>Table2234[[#This Row],[encomendar]]*Table2234[[#This Row],[price]]</f>
        <v>0.89999999999999991</v>
      </c>
      <c r="O47" s="62" t="s">
        <v>448</v>
      </c>
      <c r="P47" s="59">
        <v>0.17</v>
      </c>
      <c r="Q47" s="54"/>
    </row>
    <row r="48" spans="1:17" x14ac:dyDescent="0.25">
      <c r="A48" s="30" t="s">
        <v>366</v>
      </c>
      <c r="B48" s="18" t="s">
        <v>336</v>
      </c>
      <c r="C48" s="18"/>
      <c r="D48" s="18"/>
      <c r="E48" s="18"/>
      <c r="F48" s="9">
        <v>1</v>
      </c>
      <c r="G48" s="9" t="s">
        <v>326</v>
      </c>
      <c r="H48" s="9"/>
      <c r="I48" s="18"/>
      <c r="J48" s="18" t="s">
        <v>351</v>
      </c>
      <c r="K48" s="3">
        <f>Table2234[[#This Row],[Quantity]]*5</f>
        <v>5</v>
      </c>
      <c r="L48" s="18"/>
      <c r="M48" s="21">
        <v>0.111</v>
      </c>
      <c r="N48" s="14">
        <f>Table2234[[#This Row],[encomendar]]*Table2234[[#This Row],[price]]</f>
        <v>0.55500000000000005</v>
      </c>
      <c r="O48" s="62" t="s">
        <v>447</v>
      </c>
      <c r="P48" s="59">
        <v>0.14000000000000001</v>
      </c>
      <c r="Q48" s="54"/>
    </row>
    <row r="49" spans="1:17" ht="54" x14ac:dyDescent="0.25">
      <c r="A49" s="29" t="s">
        <v>268</v>
      </c>
      <c r="B49" s="3" t="s">
        <v>269</v>
      </c>
      <c r="C49" s="3" t="s">
        <v>270</v>
      </c>
      <c r="D49" s="3" t="s">
        <v>7</v>
      </c>
      <c r="E49" s="3" t="s">
        <v>8</v>
      </c>
      <c r="F49" s="4">
        <v>1</v>
      </c>
      <c r="G49" s="9" t="s">
        <v>255</v>
      </c>
      <c r="H49" s="9"/>
      <c r="I49" s="3" t="s">
        <v>6</v>
      </c>
      <c r="J49" s="3" t="s">
        <v>6</v>
      </c>
      <c r="K49" s="3">
        <v>4</v>
      </c>
      <c r="L49" s="3" t="s">
        <v>269</v>
      </c>
      <c r="M49" s="17" t="s">
        <v>289</v>
      </c>
      <c r="N49" s="14">
        <f>Table2234[[#This Row],[encomendar]]*Table2234[[#This Row],[price]]</f>
        <v>91.6</v>
      </c>
      <c r="O49" s="59"/>
      <c r="P49" s="59"/>
      <c r="Q49" s="54"/>
    </row>
    <row r="50" spans="1:17" x14ac:dyDescent="0.25">
      <c r="A50" s="29" t="s">
        <v>422</v>
      </c>
      <c r="B50" s="3" t="s">
        <v>424</v>
      </c>
      <c r="C50" s="3" t="s">
        <v>199</v>
      </c>
      <c r="D50" s="3"/>
      <c r="E50" s="3"/>
      <c r="F50" s="4">
        <v>1</v>
      </c>
      <c r="G50" s="4" t="s">
        <v>423</v>
      </c>
      <c r="H50" s="4"/>
      <c r="I50" s="3"/>
      <c r="J50" s="3" t="s">
        <v>425</v>
      </c>
      <c r="K50" s="3">
        <v>2</v>
      </c>
      <c r="L50" s="3"/>
      <c r="M50" s="17">
        <v>5.03</v>
      </c>
      <c r="N50" s="20">
        <f>Table2234[[#This Row],[encomendar]]*Table2234[[#This Row],[price]]</f>
        <v>10.06</v>
      </c>
      <c r="O50" s="59"/>
      <c r="P50" s="59"/>
      <c r="Q50" s="54"/>
    </row>
    <row r="51" spans="1:17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5" t="s">
        <v>94</v>
      </c>
      <c r="N51" s="25">
        <f>SUM(Table2234[price REV4])</f>
        <v>1164.8730000000005</v>
      </c>
      <c r="O51" s="61"/>
      <c r="P51" s="61"/>
      <c r="Q51" s="61"/>
    </row>
  </sheetData>
  <hyperlinks>
    <hyperlink ref="O2" r:id="rId1" display="https://lcsc.com/product-detail/Multilayer-Ceramic-Capacitors-MLCC-SMD-SMT_CCTC-TCC0805X7R103K500DT_C282728.html"/>
    <hyperlink ref="O3" r:id="rId2" display="https://lcsc.com/product-detail/Multilayer-Ceramic-Capacitors-MLCC-SMD-SMT_Samsung-Electro-Mechanics-CL31A106KBHNNNE_C13585.html"/>
    <hyperlink ref="O4" r:id="rId3" display="https://lcsc.com/product-detail/Tantalum-Capacitors_AVX_TAJD106K050RNJ_10uF-106-10-50V_C89596.html"/>
    <hyperlink ref="O5" r:id="rId4" display="https://lcsc.com/product-detail/Multilayer-Ceramic-Capacitors-MLCC-SMD-SMT_Walsin-Tech-Corp-0805B102K500CT_C303891.html"/>
    <hyperlink ref="O6" r:id="rId5" display="https://lcsc.com/product-detail/Lack-of-specifications_HEC-Holy-Stone-Enterprise-C1812X333K102T_C340308.html"/>
    <hyperlink ref="O7" r:id="rId6" display="https://lcsc.com/product-detail/CBB-Capacitors_XIAMEN-FARATRONIC-C42Q2685KFWC450_C328843.html"/>
    <hyperlink ref="O8" r:id="rId7" display="https://lcsc.com/product-detail/Aluminum-Electrolytic-Capacitors-Leaded_Man-Yue-Tech-EKP227M2WP35SZSMP_C238048.html"/>
    <hyperlink ref="O9" r:id="rId8" display="https://lcsc.com/product-detail/Operational-Amplifiers_Texas-Instruments-Texas-Instruments-AMC1311DWVR_C456277.html"/>
    <hyperlink ref="O10" r:id="rId9" display="https://lcsc.com/product-detail/Others_GTL-POWER-B0505LS-1W_C324734.html"/>
    <hyperlink ref="O11" r:id="rId10" display="https://lcsc.com/product-detail/Power-Modules_Taisko-K7812-1000R3_C382183.html"/>
    <hyperlink ref="O12" r:id="rId11" display="https://lcsc.com/product-detail/Power-Modules_AIPULNION-Guangzhou-Aipu-Elec-Tech-UD6-18S15E3_C232070.html"/>
    <hyperlink ref="O13" r:id="rId12" display="https://lcsc.com/product-detail/Power-Modules_AIPULNION-Guangzhou-Aipu-Elec-Tech-K783V3-500_C118062.html"/>
    <hyperlink ref="O14" r:id="rId13" display="https://lcsc.com/product-detail/Power-Modules_K7805-1000R3_C111280.html"/>
    <hyperlink ref="O15" r:id="rId14" display="https://lcsc.com/product-detail/Switching-Diode_1N4148S_C179555.html"/>
    <hyperlink ref="O18" r:id="rId15" display="https://lcsc.com/product-detail/Motor-Drivers_Infineon-Technologies-IKCM30F60GD_C476130.html"/>
    <hyperlink ref="O19" r:id="rId16" display="https://lcsc.com/product-detail/Digital-Isolators_SILICON-LABS-SI8660BA-B-IS1R_C461907.html"/>
    <hyperlink ref="O20" r:id="rId17" display="https://lcsc.com/product-detail/Light-Emitting-Diodes-LED_green-SMDLED-400-500mcd_C99881.html"/>
    <hyperlink ref="O21" r:id="rId18" display="https://lcsc.com/product-detail/Relays_HF-Xiamen-Hongfa-Electroacoustic-HF49FD-005-1H12_C400947.html"/>
    <hyperlink ref="O48" r:id="rId19" display="https://lcsc.com/product-detail/Chip-Resistor-Surface-Mount_Ever-Ohms-Tech-CR0805F59RP05_C245356.html"/>
    <hyperlink ref="O47" r:id="rId20" display="https://lcsc.com/product-detail/Chip-Resistor-Surface-Mount_Viking-Tech-CR-05FL7-49K9_C416108.html"/>
    <hyperlink ref="O46" r:id="rId21" display="https://lcsc.com/product-detail/Chip-Resistor-Surface-Mount_470R-470R-1_C114564.html"/>
    <hyperlink ref="O45" r:id="rId22" display="https://lcsc.com/product-detail/Chip-Resistor-Surface-Mount_FH-Guangdong-Fenghua-Advanced-Tech-RS-05K362FT_C304843.html"/>
    <hyperlink ref="O44" r:id="rId23" display="https://lcsc.com/product-detail/Chip-Resistor-Surface-Mount_3KR-3001-1_C126350.html"/>
    <hyperlink ref="O43" r:id="rId24" display="https://lcsc.com/product-detail/Chip-Resistor-Surface-Mount_330R-330R-1_C105878.html"/>
    <hyperlink ref="O42" r:id="rId25" display="https://lcsc.com/product-detail/Others_KOA-Speer-Elec-RK73H2ATTD3300F_C276225.html"/>
    <hyperlink ref="O41" r:id="rId26" display="https://lcsc.com/product-detail/Chip-Resistor-Surface-Mount_30KR-3002-1_C126352.html"/>
    <hyperlink ref="O40" r:id="rId27" display="https://lcsc.com/product-detail/Chip-Resistor-Surface-Mount_Walsin-Tech-Corp-WR08X2701FTL_C334894.html"/>
    <hyperlink ref="O39" r:id="rId28" display="https://lcsc.com/product-detail/Chip-Resistor-Surface-Mount_Walsin-Tech-Corp-WR08X1801FTL_C168422.html"/>
    <hyperlink ref="O38" r:id="rId29" display="https://lcsc.com/product-detail/Chip-Resistor-Surface-Mount_1-2KR-1201-1_C114526.html"/>
    <hyperlink ref="O37" r:id="rId30" display="https://lcsc.com/product-detail/Chip-Resistor-Surface-Mount_TyoHM-RMC08051501-N_C325766.html"/>
    <hyperlink ref="O36" r:id="rId31" display="https://lcsc.com/product-detail/Chip-Resistor-Surface-Mount_100R-1000-1_C101403.html"/>
    <hyperlink ref="O34" r:id="rId32" display="https://lcsc.com/product-detail/Others_TA-I-Tech-RMS10FT10R0_C212287.html"/>
    <hyperlink ref="O31" r:id="rId33" display="https://lcsc.com/product-detail/Chip-Resistor-Surface-Mount_0R-0R0-5_C144539.html"/>
    <hyperlink ref="O35" r:id="rId34" display="https://lcsc.com/product-detail/Metal-Oxide-Resistors_CCO-Chian-Chia-Elec-MOF3WS-2-2R-5-T_C121768.html"/>
    <hyperlink ref="O29" r:id="rId35" display="https://lcsc.com/product-detail/Ethernet-Connectors-Modular-Connectors-RJ45-RJ11_CONNFLY-Elec-DS1128-04-S8B8P-X_C86576.html"/>
    <hyperlink ref="O25" r:id="rId36" display="https://lcsc.com/product-detail/Pin-Header-Female-Header_BOOMELE-Boom-Precision-Elec-C50982_C50982.html"/>
    <hyperlink ref="O23" r:id="rId37" display="https://lcsc.com/product-detail/Pin-Header-Female-Header_Ckmtw-Shenzhen-Cankemeng-C124383_C124383.html"/>
    <hyperlink ref="Q23" r:id="rId38" display="https://lcsc.com/product-detail/Pin-Header-Female-Header_BOOMELE-Boom-Precision-Elec-C35165_C35165.html"/>
    <hyperlink ref="Q29" r:id="rId39" display="https://lcsc.com/product-detail/Ethernet-Connectors-Modular-Connectors-RJ45-RJ11_CONNFLY-Elec-DS1129-05-S80BP-X_C86580.html"/>
    <hyperlink ref="O26" r:id="rId40" display="https://lcsc.com/product-detail/Pluggable-System-Terminal-Block_Ningbo-Kangnex-Elec-WJ126V-5-0-2P_C8404.html"/>
  </hyperlinks>
  <pageMargins left="0.7" right="0.7" top="0.75" bottom="0.75" header="0.3" footer="0.3"/>
  <pageSetup paperSize="8" scale="71" fitToHeight="0" orientation="landscape" r:id="rId41"/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REV4 (2)</vt:lpstr>
      <vt:lpstr>BOM REV4</vt:lpstr>
      <vt:lpstr>BOM REV4 LCSC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2020-06-01T23:26:54Z</dcterms:modified>
</cp:coreProperties>
</file>