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2330" activeTab="1"/>
  </bookViews>
  <sheets>
    <sheet name="Sheet4" sheetId="8" r:id="rId1"/>
    <sheet name="BOM (3inv)" sheetId="7" r:id="rId2"/>
    <sheet name="BOM" sheetId="6" r:id="rId3"/>
    <sheet name="Sheet2" sheetId="2" r:id="rId4"/>
    <sheet name="Sheet1" sheetId="1" r:id="rId5"/>
    <sheet name="estimativa 20 inversores" sheetId="3" r:id="rId6"/>
    <sheet name="racio_custo" sheetId="4" r:id="rId7"/>
    <sheet name="lojas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8" l="1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42" i="8" s="1"/>
  <c r="I36" i="7"/>
  <c r="I37" i="7"/>
  <c r="I38" i="7"/>
  <c r="I39" i="7"/>
  <c r="I40" i="7"/>
  <c r="O39" i="7"/>
  <c r="O40" i="7"/>
  <c r="O37" i="7"/>
  <c r="O36" i="7"/>
  <c r="O38" i="7"/>
  <c r="I34" i="7"/>
  <c r="I35" i="7"/>
  <c r="O34" i="7"/>
  <c r="O35" i="7"/>
  <c r="O41" i="7"/>
  <c r="O16" i="7"/>
  <c r="I16" i="7"/>
  <c r="O14" i="7"/>
  <c r="O15" i="7"/>
  <c r="O13" i="7"/>
  <c r="I13" i="7"/>
  <c r="O12" i="7"/>
  <c r="O33" i="7"/>
  <c r="I33" i="7"/>
  <c r="O32" i="7"/>
  <c r="I32" i="7"/>
  <c r="O31" i="7"/>
  <c r="I31" i="7"/>
  <c r="O30" i="7"/>
  <c r="I30" i="7"/>
  <c r="O29" i="7"/>
  <c r="I29" i="7"/>
  <c r="O28" i="7"/>
  <c r="I28" i="7"/>
  <c r="O27" i="7"/>
  <c r="I27" i="7"/>
  <c r="O26" i="7"/>
  <c r="I26" i="7"/>
  <c r="O25" i="7"/>
  <c r="I25" i="7"/>
  <c r="O24" i="7"/>
  <c r="I24" i="7"/>
  <c r="O23" i="7"/>
  <c r="I23" i="7"/>
  <c r="O22" i="7"/>
  <c r="I22" i="7"/>
  <c r="O21" i="7"/>
  <c r="I21" i="7"/>
  <c r="O20" i="7"/>
  <c r="I20" i="7"/>
  <c r="O19" i="7"/>
  <c r="I19" i="7"/>
  <c r="O18" i="7"/>
  <c r="I18" i="7"/>
  <c r="O17" i="7"/>
  <c r="I17" i="7"/>
  <c r="O11" i="7"/>
  <c r="I11" i="7"/>
  <c r="O10" i="7"/>
  <c r="I10" i="7"/>
  <c r="O9" i="7"/>
  <c r="I9" i="7"/>
  <c r="O8" i="7"/>
  <c r="I8" i="7"/>
  <c r="O7" i="7"/>
  <c r="I7" i="7"/>
  <c r="O6" i="7"/>
  <c r="I6" i="7"/>
  <c r="O5" i="7"/>
  <c r="I5" i="7"/>
  <c r="O4" i="7"/>
  <c r="I4" i="7"/>
  <c r="O3" i="7"/>
  <c r="I3" i="7"/>
  <c r="O2" i="7"/>
  <c r="I2" i="7"/>
  <c r="O42" i="7" l="1"/>
  <c r="N12" i="6"/>
  <c r="N31" i="6" s="1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2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I4" i="6"/>
  <c r="I3" i="6"/>
  <c r="I2" i="6"/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0" i="3" l="1"/>
  <c r="O30" i="3" s="1"/>
  <c r="O35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P9" i="3"/>
  <c r="P5" i="3"/>
  <c r="I29" i="3"/>
  <c r="O29" i="3" s="1"/>
  <c r="I28" i="3"/>
  <c r="O28" i="3" s="1"/>
  <c r="P28" i="3" s="1"/>
  <c r="I27" i="3"/>
  <c r="O27" i="3" s="1"/>
  <c r="I26" i="3"/>
  <c r="O26" i="3" s="1"/>
  <c r="I25" i="3"/>
  <c r="O25" i="3" s="1"/>
  <c r="P25" i="3" s="1"/>
  <c r="I24" i="3"/>
  <c r="O24" i="3" s="1"/>
  <c r="I23" i="3"/>
  <c r="O23" i="3" s="1"/>
  <c r="I22" i="3"/>
  <c r="O22" i="3" s="1"/>
  <c r="I21" i="3"/>
  <c r="O21" i="3" s="1"/>
  <c r="P21" i="3" s="1"/>
  <c r="I20" i="3"/>
  <c r="O20" i="3" s="1"/>
  <c r="I19" i="3"/>
  <c r="O19" i="3" s="1"/>
  <c r="P19" i="3" s="1"/>
  <c r="I18" i="3"/>
  <c r="O18" i="3" s="1"/>
  <c r="I17" i="3"/>
  <c r="O17" i="3" s="1"/>
  <c r="I16" i="3"/>
  <c r="O16" i="3" s="1"/>
  <c r="P16" i="3" s="1"/>
  <c r="I15" i="3"/>
  <c r="O15" i="3" s="1"/>
  <c r="P15" i="3" s="1"/>
  <c r="I14" i="3"/>
  <c r="O14" i="3" s="1"/>
  <c r="I13" i="3"/>
  <c r="O13" i="3" s="1"/>
  <c r="P13" i="3" s="1"/>
  <c r="I12" i="3"/>
  <c r="O12" i="3" s="1"/>
  <c r="I11" i="3"/>
  <c r="O11" i="3" s="1"/>
  <c r="P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L21" i="1"/>
  <c r="K21" i="1"/>
  <c r="K20" i="1"/>
  <c r="K19" i="1"/>
  <c r="K11" i="1"/>
  <c r="K8" i="1"/>
  <c r="I33" i="1"/>
  <c r="I30" i="1"/>
  <c r="H31" i="1" s="1"/>
  <c r="I29" i="1"/>
  <c r="P14" i="3" l="1"/>
  <c r="P26" i="3"/>
  <c r="P6" i="3"/>
  <c r="P27" i="3"/>
  <c r="P3" i="3"/>
  <c r="P7" i="3"/>
  <c r="P12" i="3"/>
  <c r="P20" i="3"/>
  <c r="P24" i="3"/>
  <c r="P18" i="3"/>
  <c r="P22" i="3"/>
  <c r="P2" i="3"/>
  <c r="P23" i="3"/>
  <c r="P4" i="3"/>
  <c r="P8" i="3"/>
  <c r="P17" i="3"/>
  <c r="P29" i="3"/>
  <c r="R30" i="3"/>
  <c r="S7" i="3" s="1"/>
  <c r="H32" i="1"/>
  <c r="S16" i="3" l="1"/>
  <c r="S22" i="3"/>
  <c r="S27" i="3"/>
  <c r="S18" i="3"/>
  <c r="S17" i="3"/>
  <c r="S28" i="3"/>
  <c r="S2" i="3"/>
  <c r="S5" i="3"/>
  <c r="S12" i="3"/>
  <c r="S11" i="3"/>
  <c r="S14" i="3"/>
  <c r="S13" i="3"/>
  <c r="S29" i="3"/>
  <c r="S23" i="3"/>
  <c r="S21" i="3"/>
  <c r="S26" i="3"/>
  <c r="S6" i="3"/>
  <c r="S25" i="3"/>
  <c r="S8" i="3"/>
  <c r="S9" i="3"/>
  <c r="S4" i="3"/>
  <c r="S15" i="3"/>
  <c r="S10" i="3"/>
  <c r="S20" i="3"/>
  <c r="S19" i="3"/>
  <c r="S24" i="3"/>
  <c r="S3" i="3"/>
</calcChain>
</file>

<file path=xl/sharedStrings.xml><?xml version="1.0" encoding="utf-8"?>
<sst xmlns="http://schemas.openxmlformats.org/spreadsheetml/2006/main" count="1708" uniqueCount="357">
  <si>
    <t>Comment</t>
  </si>
  <si>
    <t>Description</t>
  </si>
  <si>
    <t>Designator</t>
  </si>
  <si>
    <t>Footprint</t>
  </si>
  <si>
    <t>LibRef</t>
  </si>
  <si>
    <t>Quantity</t>
  </si>
  <si>
    <t>LCSC</t>
  </si>
  <si>
    <t/>
  </si>
  <si>
    <t>*1</t>
  </si>
  <si>
    <t>COOLER</t>
  </si>
  <si>
    <t>cooler</t>
  </si>
  <si>
    <t>IKCM30F60GA</t>
  </si>
  <si>
    <t>*2</t>
  </si>
  <si>
    <t>ikcm30f60ga</t>
  </si>
  <si>
    <t>CAPACITOR_dcbus</t>
  </si>
  <si>
    <t>*3</t>
  </si>
  <si>
    <t>Snubber_cap_0.47uF</t>
  </si>
  <si>
    <t>gen_purpose_conn_1x2</t>
  </si>
  <si>
    <t>+VDC1, -VDC2, U1, V1, W1</t>
  </si>
  <si>
    <t>connector1x2_parafuso</t>
  </si>
  <si>
    <t>olhal</t>
  </si>
  <si>
    <t>Olhal</t>
  </si>
  <si>
    <t>Capacitor SMD</t>
  </si>
  <si>
    <t>cap</t>
  </si>
  <si>
    <t>CAPC_2917</t>
  </si>
  <si>
    <t>tantalum_CAP</t>
  </si>
  <si>
    <t>C224948</t>
  </si>
  <si>
    <t>CAPC_1206</t>
  </si>
  <si>
    <t>C12, C13, C14, C15, C16, C17, C27, C28, C29, C30</t>
  </si>
  <si>
    <t>CAPC_0805</t>
  </si>
  <si>
    <t>C20, C21, C22, C23</t>
  </si>
  <si>
    <t>Capacitor_DCBUS</t>
  </si>
  <si>
    <t>10uF</t>
  </si>
  <si>
    <t>C31, C32, C35</t>
  </si>
  <si>
    <t>C337995</t>
  </si>
  <si>
    <t>1uF</t>
  </si>
  <si>
    <t>C33, C34</t>
  </si>
  <si>
    <t>C282734</t>
  </si>
  <si>
    <t>CC1, CC2, CC3</t>
  </si>
  <si>
    <t>CC6303_SOP8</t>
  </si>
  <si>
    <t>Current_Sensor_cc6303</t>
  </si>
  <si>
    <t>Diode</t>
  </si>
  <si>
    <t>Default Diode</t>
  </si>
  <si>
    <t>D1, D2, D3</t>
  </si>
  <si>
    <t>Diode_th</t>
  </si>
  <si>
    <t>Header 3</t>
  </si>
  <si>
    <t>Header, 3 pin</t>
  </si>
  <si>
    <t>P1, P2, P3, P4, P5, P6, P7, P8</t>
  </si>
  <si>
    <t>HDR1X3</t>
  </si>
  <si>
    <t>Resistor</t>
  </si>
  <si>
    <t>R1, R2, R3, R4, R5, R6, R10, R11, R12, R13, R14, R15, R16, R17</t>
  </si>
  <si>
    <t>RESC_0805</t>
  </si>
  <si>
    <t>R7, R8, R9</t>
  </si>
  <si>
    <t>RESC6432X09M</t>
  </si>
  <si>
    <t>30K</t>
  </si>
  <si>
    <t>C40087</t>
  </si>
  <si>
    <t>C294739</t>
  </si>
  <si>
    <t>330R</t>
  </si>
  <si>
    <t>R_MEAS</t>
  </si>
  <si>
    <t>R22</t>
  </si>
  <si>
    <t>C115423</t>
  </si>
  <si>
    <t>7K5</t>
  </si>
  <si>
    <t>R23</t>
  </si>
  <si>
    <t>DC/DC_ISO</t>
  </si>
  <si>
    <t>U2</t>
  </si>
  <si>
    <t>C98815</t>
  </si>
  <si>
    <t>AMC1200</t>
  </si>
  <si>
    <t>U3</t>
  </si>
  <si>
    <t>SOIC8</t>
  </si>
  <si>
    <t>C79905</t>
  </si>
  <si>
    <t>MOUSER</t>
  </si>
  <si>
    <t>EBAY/aliexpress</t>
  </si>
  <si>
    <t>726-IKCM30F60GDXKMA1</t>
  </si>
  <si>
    <t>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</t>
  </si>
  <si>
    <t>preço ebay</t>
  </si>
  <si>
    <t xml:space="preserve"> 3106497 (farnell)</t>
  </si>
  <si>
    <t>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</t>
  </si>
  <si>
    <t>10pcs 0,58</t>
  </si>
  <si>
    <t>10pcs 0,68</t>
  </si>
  <si>
    <t>172-2555 (rs)</t>
  </si>
  <si>
    <t>C13585</t>
  </si>
  <si>
    <t>C138464</t>
  </si>
  <si>
    <t>963-UMK316BBJ106ML-T</t>
  </si>
  <si>
    <t>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</t>
  </si>
  <si>
    <t>100pcs 1,54</t>
  </si>
  <si>
    <t>https://pt.aliexpress.com/item/32371133579.html</t>
  </si>
  <si>
    <t>80-T491D106K050AT</t>
  </si>
  <si>
    <t>C4, C5, C6, C7, C8, C9, C10, C24, C25</t>
  </si>
  <si>
    <t>C1, C2, C3, C11, C18, C19, C26</t>
  </si>
  <si>
    <t>10uF 50V</t>
  </si>
  <si>
    <t>10uF 50V TANT</t>
  </si>
  <si>
    <t>10nF</t>
  </si>
  <si>
    <t>C83170</t>
  </si>
  <si>
    <t>603-CC805KRX7R9BB103</t>
  </si>
  <si>
    <t>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</t>
  </si>
  <si>
    <t>100pcs 0,72</t>
  </si>
  <si>
    <t>661-ESMR451N471MR40S</t>
  </si>
  <si>
    <t>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</t>
  </si>
  <si>
    <t>2pcs 7,24</t>
  </si>
  <si>
    <t>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</t>
  </si>
  <si>
    <t>595-AMC1200BDWVR</t>
  </si>
  <si>
    <t>919-RFB-0505S</t>
  </si>
  <si>
    <t>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</t>
  </si>
  <si>
    <t>2pcs 2,76</t>
  </si>
  <si>
    <t>630-ACHS-7123-000E</t>
  </si>
  <si>
    <t>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</t>
  </si>
  <si>
    <t>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</t>
  </si>
  <si>
    <t>100pcs 0,80</t>
  </si>
  <si>
    <t>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</t>
  </si>
  <si>
    <t>100pcs 0,65</t>
  </si>
  <si>
    <t>V</t>
  </si>
  <si>
    <t>P</t>
  </si>
  <si>
    <t>I</t>
  </si>
  <si>
    <t>R</t>
  </si>
  <si>
    <t>#R</t>
  </si>
  <si>
    <t>Rtotal</t>
  </si>
  <si>
    <t>5mA</t>
  </si>
  <si>
    <t>250mV</t>
  </si>
  <si>
    <t>150R</t>
  </si>
  <si>
    <t>400V: 30K + MEAS 150R</t>
  </si>
  <si>
    <t>530V: 100k + MEAS 250R</t>
  </si>
  <si>
    <t>R22, R23</t>
  </si>
  <si>
    <t>R18, R19, R20, R21, R24, R25, R26, R27</t>
  </si>
  <si>
    <t>2828259 (farnell)</t>
  </si>
  <si>
    <t>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</t>
  </si>
  <si>
    <t>Current sense resistor</t>
  </si>
  <si>
    <t>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</t>
  </si>
  <si>
    <t>20pcs 4,73</t>
  </si>
  <si>
    <t>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</t>
  </si>
  <si>
    <t>10pcs 0,17</t>
  </si>
  <si>
    <t>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</t>
  </si>
  <si>
    <t>5pcs 4,01</t>
  </si>
  <si>
    <t>10pcs 1,14</t>
  </si>
  <si>
    <t>preço ebay/aliexpress</t>
  </si>
  <si>
    <t>+VDC1, -VDC1, U1, V1, W1</t>
  </si>
  <si>
    <t>+VDC2, -VDC2</t>
  </si>
  <si>
    <t>C1, C2, C3, C11, C22</t>
  </si>
  <si>
    <t>Capacitor TANT</t>
  </si>
  <si>
    <t>C4, C5, C6, C7, C8, C9, C10, C20, C21</t>
  </si>
  <si>
    <t>tantalum_CAP, tantalum_CAP, tantalum_CAP, tantalum_CAP, tantalum_CAP, tantalum_CAP, Capacitor SMD, Capacitor SMD, Capacitor SMD</t>
  </si>
  <si>
    <t>C27, C28, C31</t>
  </si>
  <si>
    <t>963-TMK212BBJ106KG-T</t>
  </si>
  <si>
    <t>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</t>
  </si>
  <si>
    <t>C29, C30</t>
  </si>
  <si>
    <t>963-UMK212BJ105MG-T</t>
  </si>
  <si>
    <t>100pcs 0.72</t>
  </si>
  <si>
    <t>ACHS-7123</t>
  </si>
  <si>
    <t>C286005</t>
  </si>
  <si>
    <t>1pcs 0,91</t>
  </si>
  <si>
    <t>DC_BUS Capacitor</t>
  </si>
  <si>
    <t>DC_BUS CAP</t>
  </si>
  <si>
    <t>C_bus1, C_bus2, C_bus3, C_bus4</t>
  </si>
  <si>
    <t>C46480</t>
  </si>
  <si>
    <t>DC_BUS Capacitor PP</t>
  </si>
  <si>
    <t>DC_BUS  CAP PP</t>
  </si>
  <si>
    <t>C_bus5</t>
  </si>
  <si>
    <t>1N4148</t>
  </si>
  <si>
    <t>C14516</t>
  </si>
  <si>
    <t>512-1N4148</t>
  </si>
  <si>
    <t>100R</t>
  </si>
  <si>
    <t>R1, R2, R3, R4, R5, R6, R12, R14, R15</t>
  </si>
  <si>
    <t>71-CRCW0805100RFKEAC</t>
  </si>
  <si>
    <t>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</t>
  </si>
  <si>
    <t>100pcs 0,50</t>
  </si>
  <si>
    <t>C60734</t>
  </si>
  <si>
    <t>3K6</t>
  </si>
  <si>
    <t>R10</t>
  </si>
  <si>
    <t>C1365</t>
  </si>
  <si>
    <t>652-CR0805JW-362ELF</t>
  </si>
  <si>
    <t>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</t>
  </si>
  <si>
    <t>1K</t>
  </si>
  <si>
    <t>R11</t>
  </si>
  <si>
    <t>C115302</t>
  </si>
  <si>
    <t>71-CRCW08051K00FKEAC</t>
  </si>
  <si>
    <t>1K8</t>
  </si>
  <si>
    <t>R13</t>
  </si>
  <si>
    <t>C294692</t>
  </si>
  <si>
    <t>755-ESR10EZPJ182</t>
  </si>
  <si>
    <t>3K</t>
  </si>
  <si>
    <t>R16</t>
  </si>
  <si>
    <t>C25633</t>
  </si>
  <si>
    <t>667-ERJ-6GEYJ302V</t>
  </si>
  <si>
    <t>0R</t>
  </si>
  <si>
    <t>R17</t>
  </si>
  <si>
    <t>C101922</t>
  </si>
  <si>
    <t>71-CRCW08050000Z0EAC</t>
  </si>
  <si>
    <t>667-ERJ-6ENF3002V</t>
  </si>
  <si>
    <t>C119075</t>
  </si>
  <si>
    <t>71-CRCW0805330RFKEAC</t>
  </si>
  <si>
    <t>C139920</t>
  </si>
  <si>
    <t>667-ERJ-6GEYJ151V</t>
  </si>
  <si>
    <t>Intelligent Power Module 600V@30A</t>
  </si>
  <si>
    <t>1pc 10,36</t>
  </si>
  <si>
    <t>U4</t>
  </si>
  <si>
    <t>1pc 1,19</t>
  </si>
  <si>
    <t>C12, C13, C14, C15, C16, C17, C18, C19, C23, C24, C25, C26</t>
  </si>
  <si>
    <t>LED</t>
  </si>
  <si>
    <t>D1, D2</t>
  </si>
  <si>
    <t>DIODE_1206</t>
  </si>
  <si>
    <t>C375460</t>
  </si>
  <si>
    <t>5K</t>
  </si>
  <si>
    <t>R3, R4, R7, R9, R12, R14, R22, R29</t>
  </si>
  <si>
    <t>R5, R6, R8, R10, R15, R16, R23, R30</t>
  </si>
  <si>
    <t>HEF4011</t>
  </si>
  <si>
    <t>U1, U2, U5</t>
  </si>
  <si>
    <t>SOIC-14N</t>
  </si>
  <si>
    <t>C6725</t>
  </si>
  <si>
    <t>C332873</t>
  </si>
  <si>
    <t>Quantity inversor</t>
  </si>
  <si>
    <t>Quantity controlo</t>
  </si>
  <si>
    <t>Quantity TOTAL</t>
  </si>
  <si>
    <t>Designator controlo</t>
  </si>
  <si>
    <t>Designator inversor</t>
  </si>
  <si>
    <t>71-CRCW0805-5K</t>
  </si>
  <si>
    <t>C26027</t>
  </si>
  <si>
    <t>667-ERJ-6ENF7501V</t>
  </si>
  <si>
    <t>604-APT3216SGC</t>
  </si>
  <si>
    <t>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</t>
  </si>
  <si>
    <t>771-HEF4011BTD-T</t>
  </si>
  <si>
    <t>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</t>
  </si>
  <si>
    <t>100pcs 0,33</t>
  </si>
  <si>
    <t>C1, C2, C5, C6, C7, C8, C9, C12, C15</t>
  </si>
  <si>
    <t>C3, C4, C10, C11, C13, C14</t>
  </si>
  <si>
    <t>P2, P4, P11, P12, P13</t>
  </si>
  <si>
    <t>R1</t>
  </si>
  <si>
    <t>R2</t>
  </si>
  <si>
    <t>R11, R31, R32</t>
  </si>
  <si>
    <t>R17, R18, R19, R20, R21, R24, R25, R26, R27, R28, R35, R36, R37, R38, R39, R40, R41, R42, R43, R44, R45, R46, R47, R48, R49, R50, R51, R52, R53, R54</t>
  </si>
  <si>
    <t>R13, R33, R34</t>
  </si>
  <si>
    <t>U3, U6, U7</t>
  </si>
  <si>
    <t>U4, U8, U9</t>
  </si>
  <si>
    <t>PCB</t>
  </si>
  <si>
    <t>SSR_D3805</t>
  </si>
  <si>
    <t>U10, U11</t>
  </si>
  <si>
    <t>558-MP240D3</t>
  </si>
  <si>
    <t>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</t>
  </si>
  <si>
    <t>1pcs 3,08</t>
  </si>
  <si>
    <t>C95797</t>
  </si>
  <si>
    <t>2pcs 1,90€</t>
  </si>
  <si>
    <t>100pcs 0,46€</t>
  </si>
  <si>
    <t>https://pt.aliexpress.com/item/618830698.html?spm=a2g03.12010612.8148356.20.191e7ae6KYpSut</t>
  </si>
  <si>
    <t>20pcs 1,65€</t>
  </si>
  <si>
    <t>Chinese Super Electronic market</t>
  </si>
  <si>
    <t>IC chip Store</t>
  </si>
  <si>
    <t>Parity Supermarket electronic accessories</t>
  </si>
  <si>
    <t>YANXINLIANG IC Store</t>
  </si>
  <si>
    <t>https://www.aliexpress.com/store/1229187</t>
  </si>
  <si>
    <t>https://www.aliexpress.com/store/430356</t>
  </si>
  <si>
    <t>https://www.aliexpress.com/store/1964891</t>
  </si>
  <si>
    <t>https://www.aliexpress.com/store/614856</t>
  </si>
  <si>
    <t>Si Tai&amp;SH Official Store</t>
  </si>
  <si>
    <t>https://www.aliexpress.com/store/1256002</t>
  </si>
  <si>
    <t>DSSRQI Official Store</t>
  </si>
  <si>
    <t>https://www.aliexpress.com/store/1361740</t>
  </si>
  <si>
    <t>C&amp;G Semiconductor</t>
  </si>
  <si>
    <t>https://www.aliexpress.com/store/511081</t>
  </si>
  <si>
    <t>Component Store</t>
  </si>
  <si>
    <t>https://www.aliexpress.com/store/1909183</t>
  </si>
  <si>
    <t>sim</t>
  </si>
  <si>
    <t>não</t>
  </si>
  <si>
    <t>150R (250R)</t>
  </si>
  <si>
    <t>R5, R6, R9, R11, R14, R16, R24, R31</t>
  </si>
  <si>
    <t>R7, R8, R10, R12, R17, R18, R25, R32</t>
  </si>
  <si>
    <t>R15, R35, R36</t>
  </si>
  <si>
    <t>R19, R20, R21, R22, R23, R26, R27, R28, R29, R30, R37, R38, R39, R40, R41, R42, R43, R44, R45, R46, R47, R48, R49, R50, R51, R52, R53, R54, R55, R56</t>
  </si>
  <si>
    <t>R2, R3, R4</t>
  </si>
  <si>
    <t>Bloque de terminal PCB, paso5mm 2 Contacto Macho Recta Bloque de terminales PCB, montaje: Montaje en PCB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</si>
  <si>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</si>
  <si>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</si>
  <si>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</si>
  <si>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</si>
  <si>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</si>
  <si>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</si>
  <si>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</si>
  <si>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</si>
  <si>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</si>
  <si>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</si>
  <si>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</si>
  <si>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</si>
  <si>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</si>
  <si>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</si>
  <si>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</si>
  <si>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</si>
  <si>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</si>
  <si>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</si>
  <si>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</si>
  <si>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</si>
  <si>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</si>
  <si>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</si>
  <si>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</si>
  <si>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</si>
  <si>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</si>
  <si>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</si>
  <si>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</si>
  <si>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</si>
  <si>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</si>
  <si>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Header 4</t>
  </si>
  <si>
    <t xml:space="preserve"> 9751343 (farnell)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</si>
  <si>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</si>
  <si>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</si>
  <si>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3 Position Header Spacer Connector 0.100" (2.54mm) Gold Through Hole</t>
  </si>
  <si>
    <t>HW-03-14-G-S-1218-055-ND (digikey)</t>
  </si>
  <si>
    <t>ver alternativas</t>
  </si>
  <si>
    <t>Connector Header position</t>
  </si>
  <si>
    <t>TMM-124-03-G-S-ND (digikey)</t>
  </si>
  <si>
    <t>TOTAL</t>
  </si>
  <si>
    <t>FALTA</t>
  </si>
  <si>
    <t>relé de estado sólido</t>
  </si>
  <si>
    <t>XMC4500</t>
  </si>
  <si>
    <t>espaçadores</t>
  </si>
  <si>
    <t>terminais molex</t>
  </si>
  <si>
    <t>conectores xmc4500</t>
  </si>
  <si>
    <t>espaçadores suporte dissipador</t>
  </si>
  <si>
    <t>conectores phoenix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</si>
  <si>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</si>
  <si>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</si>
  <si>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</si>
  <si>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</si>
  <si>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NÃO TESTADOS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</si>
  <si>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</si>
  <si>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</si>
  <si>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</si>
  <si>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</si>
  <si>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 xml:space="preserve">
MCX240D5 </t>
  </si>
  <si>
    <t>Relês - Montagem do PCB SIP SSR 280VAC/5A 3-15VDC In, ZC</t>
  </si>
  <si>
    <t xml:space="preserve"> 
KIT_XMC45_RELAX_LITE_V1 -  Evaluation Board, XMC4500 MCU, Detachable On-Board Debugger, USB Powered </t>
  </si>
  <si>
    <t>XMC male bars</t>
  </si>
  <si>
    <t>251-8418</t>
  </si>
  <si>
    <t xml:space="preserve">Cabezal de pines, RS PRO, Recta 72 pines 2 filas paso 2.54mm, Terminación Soldada, Orificio Pasante </t>
  </si>
  <si>
    <t>XMC female bars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</si>
  <si>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</si>
  <si>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</si>
  <si>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</si>
  <si>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</si>
  <si>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>suporte dissipador</t>
  </si>
  <si>
    <t>phoenix male</t>
  </si>
  <si>
    <t>phoenix female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</si>
  <si>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</si>
  <si>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</si>
  <si>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</si>
  <si>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</si>
  <si>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espaçadores M3</t>
  </si>
  <si>
    <t xml:space="preserve"> 
D01496 -  Standoff, Nylon 6.6 (Polyamide 6.6), M3, Hex Male-Female, 10 mm, 16 mm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</si>
  <si>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</si>
  <si>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</si>
  <si>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</si>
  <si>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</si>
  <si>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</si>
  <si>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</si>
  <si>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</si>
  <si>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</si>
  <si>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</si>
  <si>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</si>
  <si>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</si>
  <si>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</si>
  <si>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 xml:space="preserve">KIT_XMC45_RELAX_LITE_V1 -  Evaluation Board, XMC4500 MCU, Detachable On-Board Debugger, USB Powered </t>
  </si>
  <si>
    <t xml:space="preserve"> D01496 -  Standoff, Nylon 6.6 (Polyamide 6.6), M3, Hex Male-Female, 10 mm, 16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</si>
</sst>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b/>
      <sz val="8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1" quotePrefix="1" applyBorder="1"/>
    <xf numFmtId="0" fontId="2" fillId="0" borderId="2" xfId="0" quotePrefix="1" applyFont="1" applyBorder="1"/>
    <xf numFmtId="0" fontId="2" fillId="0" borderId="3" xfId="0" quotePrefix="1" applyFont="1" applyBorder="1"/>
    <xf numFmtId="0" fontId="3" fillId="0" borderId="1" xfId="1" applyBorder="1"/>
    <xf numFmtId="0" fontId="7" fillId="0" borderId="2" xfId="0" quotePrefix="1" applyFont="1" applyBorder="1"/>
    <xf numFmtId="0" fontId="7" fillId="2" borderId="0" xfId="0" quotePrefix="1" applyFont="1" applyFill="1" applyBorder="1" applyAlignment="1">
      <alignment horizontal="center" wrapText="1"/>
    </xf>
    <xf numFmtId="0" fontId="7" fillId="0" borderId="0" xfId="0" quotePrefix="1" applyFont="1" applyBorder="1"/>
    <xf numFmtId="0" fontId="1" fillId="0" borderId="0" xfId="0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3" borderId="3" xfId="0" quotePrefix="1" applyFont="1" applyFill="1" applyBorder="1"/>
    <xf numFmtId="0" fontId="2" fillId="0" borderId="3" xfId="0" quotePrefix="1" applyFont="1" applyFill="1" applyBorder="1"/>
    <xf numFmtId="0" fontId="2" fillId="0" borderId="1" xfId="0" quotePrefix="1" applyFont="1" applyFill="1" applyBorder="1"/>
    <xf numFmtId="0" fontId="2" fillId="4" borderId="1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/>
    <xf numFmtId="0" fontId="2" fillId="0" borderId="3" xfId="0" quotePrefix="1" applyFont="1" applyBorder="1" applyAlignment="1">
      <alignment wrapText="1"/>
    </xf>
    <xf numFmtId="0" fontId="8" fillId="2" borderId="1" xfId="0" quotePrefix="1" applyFont="1" applyFill="1" applyBorder="1" applyAlignment="1">
      <alignment horizontal="center" wrapText="1"/>
    </xf>
    <xf numFmtId="0" fontId="8" fillId="2" borderId="1" xfId="0" quotePrefix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165" fontId="8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8" fillId="0" borderId="1" xfId="0" quotePrefix="1" applyFont="1" applyBorder="1"/>
    <xf numFmtId="0" fontId="9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8" fillId="0" borderId="1" xfId="0" quotePrefix="1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wrapText="1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/>
    <xf numFmtId="164" fontId="9" fillId="0" borderId="0" xfId="0" applyNumberFormat="1" applyFont="1"/>
    <xf numFmtId="0" fontId="8" fillId="2" borderId="3" xfId="0" quotePrefix="1" applyFont="1" applyFill="1" applyBorder="1" applyAlignment="1">
      <alignment horizontal="center"/>
    </xf>
    <xf numFmtId="0" fontId="8" fillId="0" borderId="3" xfId="0" applyFont="1" applyBorder="1"/>
    <xf numFmtId="0" fontId="8" fillId="2" borderId="6" xfId="0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quotePrefix="1" applyFont="1" applyBorder="1"/>
    <xf numFmtId="0" fontId="9" fillId="0" borderId="8" xfId="0" applyFont="1" applyBorder="1" applyAlignment="1">
      <alignment horizontal="center" vertical="center" wrapText="1"/>
    </xf>
    <xf numFmtId="165" fontId="9" fillId="0" borderId="8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41" totalsRowShown="0" tableBorderDxfId="6">
  <autoFilter ref="A1:F41"/>
  <tableColumns count="6">
    <tableColumn id="1" name="fornecedor" dataDxfId="5"/>
    <tableColumn id="2" name="VPN" dataDxfId="4"/>
    <tableColumn id="3" name="Description" dataDxfId="3"/>
    <tableColumn id="4" name="Quantity" dataDxfId="2"/>
    <tableColumn id="5" name="price" dataDxfId="1"/>
    <tableColumn id="6" name="price total" dataDxfId="0">
      <calculatedColumnFormula>D2*E2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 TargetMode="External"/><Relationship Id="rId13" Type="http://schemas.openxmlformats.org/officeDocument/2006/relationships/hyperlink" Target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 TargetMode="External"/><Relationship Id="rId3" Type="http://schemas.openxmlformats.org/officeDocument/2006/relationships/hyperlink" Target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 TargetMode="External"/><Relationship Id="rId7" Type="http://schemas.openxmlformats.org/officeDocument/2006/relationships/hyperlink" Target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 TargetMode="External"/><Relationship Id="rId12" Type="http://schemas.openxmlformats.org/officeDocument/2006/relationships/hyperlink" Target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 TargetMode="External"/><Relationship Id="rId2" Type="http://schemas.openxmlformats.org/officeDocument/2006/relationships/hyperlink" Target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 TargetMode="External"/><Relationship Id="rId6" Type="http://schemas.openxmlformats.org/officeDocument/2006/relationships/hyperlink" Target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 TargetMode="External"/><Relationship Id="rId11" Type="http://schemas.openxmlformats.org/officeDocument/2006/relationships/hyperlink" Target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 TargetMode="External"/><Relationship Id="rId5" Type="http://schemas.openxmlformats.org/officeDocument/2006/relationships/hyperlink" Target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 TargetMode="External"/><Relationship Id="rId15" Type="http://schemas.openxmlformats.org/officeDocument/2006/relationships/hyperlink" Target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 TargetMode="External"/><Relationship Id="rId10" Type="http://schemas.openxmlformats.org/officeDocument/2006/relationships/hyperlink" Target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 TargetMode="External"/><Relationship Id="rId4" Type="http://schemas.openxmlformats.org/officeDocument/2006/relationships/hyperlink" Target="https://pt.aliexpress.com/item/32371133579.html" TargetMode="External"/><Relationship Id="rId9" Type="http://schemas.openxmlformats.org/officeDocument/2006/relationships/hyperlink" Target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 TargetMode="External"/><Relationship Id="rId14" Type="http://schemas.openxmlformats.org/officeDocument/2006/relationships/hyperlink" Target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6" Type="http://schemas.openxmlformats.org/officeDocument/2006/relationships/hyperlink" Target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pt.aliexpress.com/item/618830698.html?spm=a2g03.12010612.8148356.20.191e7ae6KYpSu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1909183" TargetMode="External"/><Relationship Id="rId3" Type="http://schemas.openxmlformats.org/officeDocument/2006/relationships/hyperlink" Target="https://www.aliexpress.com/store/430356" TargetMode="External"/><Relationship Id="rId7" Type="http://schemas.openxmlformats.org/officeDocument/2006/relationships/hyperlink" Target="https://www.aliexpress.com/store/511081" TargetMode="External"/><Relationship Id="rId2" Type="http://schemas.openxmlformats.org/officeDocument/2006/relationships/hyperlink" Target="https://www.aliexpress.com/store/1964891" TargetMode="External"/><Relationship Id="rId1" Type="http://schemas.openxmlformats.org/officeDocument/2006/relationships/hyperlink" Target="https://www.aliexpress.com/store/614856" TargetMode="External"/><Relationship Id="rId6" Type="http://schemas.openxmlformats.org/officeDocument/2006/relationships/hyperlink" Target="https://www.aliexpress.com/store/1361740" TargetMode="External"/><Relationship Id="rId5" Type="http://schemas.openxmlformats.org/officeDocument/2006/relationships/hyperlink" Target="https://www.aliexpress.com/store/1256002" TargetMode="External"/><Relationship Id="rId4" Type="http://schemas.openxmlformats.org/officeDocument/2006/relationships/hyperlink" Target="https://www.aliexpress.com/store/1229187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51" sqref="B51"/>
    </sheetView>
  </sheetViews>
  <sheetFormatPr defaultRowHeight="12.75" x14ac:dyDescent="0.2"/>
  <cols>
    <col min="1" max="1" width="22.42578125" style="44" customWidth="1"/>
    <col min="2" max="2" width="43.42578125" style="44" customWidth="1"/>
    <col min="3" max="3" width="86.28515625" style="44" customWidth="1"/>
    <col min="4" max="4" width="12.42578125" style="44" bestFit="1" customWidth="1"/>
    <col min="5" max="5" width="9.42578125" style="44" bestFit="1" customWidth="1"/>
    <col min="6" max="6" width="13.5703125" style="44" bestFit="1" customWidth="1"/>
    <col min="7" max="16384" width="9.140625" style="44"/>
  </cols>
  <sheetData>
    <row r="1" spans="1:6" x14ac:dyDescent="0.2">
      <c r="A1" s="54" t="s">
        <v>343</v>
      </c>
      <c r="B1" s="40" t="s">
        <v>346</v>
      </c>
      <c r="C1" s="41" t="s">
        <v>1</v>
      </c>
      <c r="D1" s="42" t="s">
        <v>5</v>
      </c>
      <c r="E1" s="43" t="s">
        <v>268</v>
      </c>
      <c r="F1" s="56" t="s">
        <v>269</v>
      </c>
    </row>
    <row r="2" spans="1:6" ht="28.5" customHeight="1" x14ac:dyDescent="0.2">
      <c r="A2" s="55" t="s">
        <v>344</v>
      </c>
      <c r="B2" s="45" t="s">
        <v>347</v>
      </c>
      <c r="C2" s="46" t="s">
        <v>266</v>
      </c>
      <c r="D2" s="46">
        <v>20</v>
      </c>
      <c r="E2" s="47">
        <v>0.24</v>
      </c>
      <c r="F2" s="57">
        <f>D2*E2</f>
        <v>4.8</v>
      </c>
    </row>
    <row r="3" spans="1:6" ht="28.5" customHeight="1" x14ac:dyDescent="0.2">
      <c r="A3" s="55" t="s">
        <v>70</v>
      </c>
      <c r="B3" s="45" t="s">
        <v>82</v>
      </c>
      <c r="C3" s="46" t="s">
        <v>267</v>
      </c>
      <c r="D3" s="46">
        <v>20</v>
      </c>
      <c r="E3" s="47">
        <v>0.31</v>
      </c>
      <c r="F3" s="57">
        <f t="shared" ref="F3:F41" si="0">D3*E3</f>
        <v>6.2</v>
      </c>
    </row>
    <row r="4" spans="1:6" ht="28.5" customHeight="1" x14ac:dyDescent="0.2">
      <c r="A4" s="55" t="s">
        <v>70</v>
      </c>
      <c r="B4" s="45" t="s">
        <v>86</v>
      </c>
      <c r="C4" s="46" t="s">
        <v>270</v>
      </c>
      <c r="D4" s="46">
        <v>20</v>
      </c>
      <c r="E4" s="47">
        <v>1.58</v>
      </c>
      <c r="F4" s="57">
        <f t="shared" si="0"/>
        <v>31.6</v>
      </c>
    </row>
    <row r="5" spans="1:6" ht="28.5" customHeight="1" x14ac:dyDescent="0.2">
      <c r="A5" s="55" t="s">
        <v>70</v>
      </c>
      <c r="B5" s="45" t="s">
        <v>93</v>
      </c>
      <c r="C5" s="46" t="s">
        <v>271</v>
      </c>
      <c r="D5" s="46">
        <v>50</v>
      </c>
      <c r="E5" s="47">
        <v>5.0999999999999997E-2</v>
      </c>
      <c r="F5" s="57">
        <f t="shared" si="0"/>
        <v>2.5499999999999998</v>
      </c>
    </row>
    <row r="6" spans="1:6" ht="28.5" customHeight="1" x14ac:dyDescent="0.2">
      <c r="A6" s="55" t="s">
        <v>70</v>
      </c>
      <c r="B6" s="45" t="s">
        <v>141</v>
      </c>
      <c r="C6" s="46" t="s">
        <v>272</v>
      </c>
      <c r="D6" s="46">
        <v>60</v>
      </c>
      <c r="E6" s="47">
        <v>0.108</v>
      </c>
      <c r="F6" s="57">
        <f t="shared" si="0"/>
        <v>6.4799999999999995</v>
      </c>
    </row>
    <row r="7" spans="1:6" ht="28.5" customHeight="1" x14ac:dyDescent="0.2">
      <c r="A7" s="55" t="s">
        <v>70</v>
      </c>
      <c r="B7" s="45" t="s">
        <v>144</v>
      </c>
      <c r="C7" s="46" t="s">
        <v>273</v>
      </c>
      <c r="D7" s="46">
        <v>50</v>
      </c>
      <c r="E7" s="47">
        <v>6.0999999999999999E-2</v>
      </c>
      <c r="F7" s="57">
        <f>D7*E7</f>
        <v>3.05</v>
      </c>
    </row>
    <row r="8" spans="1:6" ht="28.5" customHeight="1" x14ac:dyDescent="0.2">
      <c r="A8" s="55" t="s">
        <v>70</v>
      </c>
      <c r="B8" s="45" t="s">
        <v>104</v>
      </c>
      <c r="C8" s="46" t="s">
        <v>274</v>
      </c>
      <c r="D8" s="46">
        <v>10</v>
      </c>
      <c r="E8" s="47">
        <v>2.77</v>
      </c>
      <c r="F8" s="57">
        <f t="shared" si="0"/>
        <v>27.7</v>
      </c>
    </row>
    <row r="9" spans="1:6" ht="28.5" customHeight="1" x14ac:dyDescent="0.2">
      <c r="A9" s="55" t="s">
        <v>70</v>
      </c>
      <c r="B9" s="45" t="s">
        <v>96</v>
      </c>
      <c r="C9" s="46" t="s">
        <v>275</v>
      </c>
      <c r="D9" s="46">
        <v>20</v>
      </c>
      <c r="E9" s="47">
        <v>5.58</v>
      </c>
      <c r="F9" s="57">
        <f t="shared" si="0"/>
        <v>111.6</v>
      </c>
    </row>
    <row r="10" spans="1:6" ht="28.5" customHeight="1" x14ac:dyDescent="0.2">
      <c r="A10" s="55" t="s">
        <v>345</v>
      </c>
      <c r="B10" s="45" t="s">
        <v>348</v>
      </c>
      <c r="C10" s="46" t="s">
        <v>298</v>
      </c>
      <c r="D10" s="46">
        <v>2</v>
      </c>
      <c r="E10" s="47">
        <v>2.1800000000000002</v>
      </c>
      <c r="F10" s="57">
        <f t="shared" si="0"/>
        <v>4.3600000000000003</v>
      </c>
    </row>
    <row r="11" spans="1:6" ht="28.5" customHeight="1" x14ac:dyDescent="0.2">
      <c r="A11" s="55" t="s">
        <v>70</v>
      </c>
      <c r="B11" s="45" t="s">
        <v>276</v>
      </c>
      <c r="C11" s="46" t="s">
        <v>277</v>
      </c>
      <c r="D11" s="46">
        <v>20</v>
      </c>
      <c r="E11" s="47">
        <v>0.05</v>
      </c>
      <c r="F11" s="57">
        <f t="shared" si="0"/>
        <v>1</v>
      </c>
    </row>
    <row r="12" spans="1:6" ht="28.5" customHeight="1" x14ac:dyDescent="0.2">
      <c r="A12" s="55" t="s">
        <v>70</v>
      </c>
      <c r="B12" s="48" t="s">
        <v>314</v>
      </c>
      <c r="C12" s="49" t="s">
        <v>315</v>
      </c>
      <c r="D12" s="46">
        <v>20</v>
      </c>
      <c r="E12" s="47">
        <v>1.49</v>
      </c>
      <c r="F12" s="57">
        <f t="shared" si="0"/>
        <v>29.8</v>
      </c>
    </row>
    <row r="13" spans="1:6" ht="28.5" customHeight="1" x14ac:dyDescent="0.2">
      <c r="A13" s="55" t="s">
        <v>70</v>
      </c>
      <c r="B13" s="48" t="s">
        <v>316</v>
      </c>
      <c r="C13" s="49" t="s">
        <v>317</v>
      </c>
      <c r="D13" s="46">
        <v>10</v>
      </c>
      <c r="E13" s="47">
        <v>2.92</v>
      </c>
      <c r="F13" s="57">
        <f t="shared" si="0"/>
        <v>29.2</v>
      </c>
    </row>
    <row r="14" spans="1:6" ht="28.5" customHeight="1" x14ac:dyDescent="0.2">
      <c r="A14" s="55" t="s">
        <v>345</v>
      </c>
      <c r="B14" s="48" t="s">
        <v>349</v>
      </c>
      <c r="C14" s="49" t="s">
        <v>319</v>
      </c>
      <c r="D14" s="46">
        <v>50</v>
      </c>
      <c r="E14" s="47">
        <v>2.9100000000000001E-2</v>
      </c>
      <c r="F14" s="57">
        <f t="shared" si="0"/>
        <v>1.4550000000000001</v>
      </c>
    </row>
    <row r="15" spans="1:6" ht="28.5" customHeight="1" x14ac:dyDescent="0.2">
      <c r="A15" s="55" t="s">
        <v>345</v>
      </c>
      <c r="B15" s="48" t="s">
        <v>350</v>
      </c>
      <c r="C15" s="49" t="s">
        <v>320</v>
      </c>
      <c r="D15" s="46">
        <v>50</v>
      </c>
      <c r="E15" s="47">
        <v>2.75E-2</v>
      </c>
      <c r="F15" s="57">
        <f t="shared" si="0"/>
        <v>1.375</v>
      </c>
    </row>
    <row r="16" spans="1:6" ht="28.5" customHeight="1" x14ac:dyDescent="0.2">
      <c r="A16" s="55" t="s">
        <v>344</v>
      </c>
      <c r="B16" s="48" t="s">
        <v>351</v>
      </c>
      <c r="C16" s="49" t="s">
        <v>321</v>
      </c>
      <c r="D16" s="46">
        <v>200</v>
      </c>
      <c r="E16" s="47">
        <v>7.8E-2</v>
      </c>
      <c r="F16" s="57">
        <f t="shared" si="0"/>
        <v>15.6</v>
      </c>
    </row>
    <row r="17" spans="1:6" ht="28.5" customHeight="1" x14ac:dyDescent="0.2">
      <c r="A17" s="55" t="s">
        <v>70</v>
      </c>
      <c r="B17" s="45" t="s">
        <v>161</v>
      </c>
      <c r="C17" s="46" t="s">
        <v>278</v>
      </c>
      <c r="D17" s="46">
        <v>50</v>
      </c>
      <c r="E17" s="47">
        <v>4.7E-2</v>
      </c>
      <c r="F17" s="57">
        <f t="shared" si="0"/>
        <v>2.35</v>
      </c>
    </row>
    <row r="18" spans="1:6" ht="28.5" customHeight="1" x14ac:dyDescent="0.2">
      <c r="A18" s="55" t="s">
        <v>345</v>
      </c>
      <c r="B18" s="45" t="s">
        <v>352</v>
      </c>
      <c r="C18" s="46" t="s">
        <v>299</v>
      </c>
      <c r="D18" s="46">
        <v>20</v>
      </c>
      <c r="E18" s="47">
        <v>0.25700000000000001</v>
      </c>
      <c r="F18" s="57">
        <f t="shared" si="0"/>
        <v>5.1400000000000006</v>
      </c>
    </row>
    <row r="19" spans="1:6" ht="28.5" customHeight="1" x14ac:dyDescent="0.2">
      <c r="A19" s="55" t="s">
        <v>70</v>
      </c>
      <c r="B19" s="45" t="s">
        <v>168</v>
      </c>
      <c r="C19" s="46" t="s">
        <v>279</v>
      </c>
      <c r="D19" s="46">
        <v>10</v>
      </c>
      <c r="E19" s="47">
        <v>3.4000000000000002E-2</v>
      </c>
      <c r="F19" s="57">
        <f t="shared" si="0"/>
        <v>0.34</v>
      </c>
    </row>
    <row r="20" spans="1:6" ht="28.5" customHeight="1" x14ac:dyDescent="0.2">
      <c r="A20" s="55" t="s">
        <v>70</v>
      </c>
      <c r="B20" s="45" t="s">
        <v>173</v>
      </c>
      <c r="C20" s="46" t="s">
        <v>280</v>
      </c>
      <c r="D20" s="46">
        <v>10</v>
      </c>
      <c r="E20" s="47">
        <v>5.5E-2</v>
      </c>
      <c r="F20" s="57">
        <f t="shared" si="0"/>
        <v>0.55000000000000004</v>
      </c>
    </row>
    <row r="21" spans="1:6" ht="28.5" customHeight="1" x14ac:dyDescent="0.2">
      <c r="A21" s="55" t="s">
        <v>70</v>
      </c>
      <c r="B21" s="45" t="s">
        <v>177</v>
      </c>
      <c r="C21" s="46" t="s">
        <v>281</v>
      </c>
      <c r="D21" s="46">
        <v>10</v>
      </c>
      <c r="E21" s="47">
        <v>6.4000000000000001E-2</v>
      </c>
      <c r="F21" s="57">
        <f t="shared" si="0"/>
        <v>0.64</v>
      </c>
    </row>
    <row r="22" spans="1:6" ht="28.5" customHeight="1" x14ac:dyDescent="0.2">
      <c r="A22" s="55" t="s">
        <v>70</v>
      </c>
      <c r="B22" s="45" t="s">
        <v>181</v>
      </c>
      <c r="C22" s="46" t="s">
        <v>282</v>
      </c>
      <c r="D22" s="46">
        <v>10</v>
      </c>
      <c r="E22" s="47">
        <v>5.5E-2</v>
      </c>
      <c r="F22" s="57">
        <f t="shared" si="0"/>
        <v>0.55000000000000004</v>
      </c>
    </row>
    <row r="23" spans="1:6" ht="28.5" customHeight="1" x14ac:dyDescent="0.2">
      <c r="A23" s="55" t="s">
        <v>70</v>
      </c>
      <c r="B23" s="45" t="s">
        <v>185</v>
      </c>
      <c r="C23" s="46" t="s">
        <v>283</v>
      </c>
      <c r="D23" s="46">
        <v>10</v>
      </c>
      <c r="E23" s="47">
        <v>2.5999999999999999E-2</v>
      </c>
      <c r="F23" s="57">
        <f t="shared" si="0"/>
        <v>0.26</v>
      </c>
    </row>
    <row r="24" spans="1:6" ht="28.5" customHeight="1" x14ac:dyDescent="0.2">
      <c r="A24" s="55" t="s">
        <v>70</v>
      </c>
      <c r="B24" s="45" t="s">
        <v>186</v>
      </c>
      <c r="C24" s="46" t="s">
        <v>284</v>
      </c>
      <c r="D24" s="46">
        <v>200</v>
      </c>
      <c r="E24" s="47">
        <v>0.02</v>
      </c>
      <c r="F24" s="57">
        <f t="shared" si="0"/>
        <v>4</v>
      </c>
    </row>
    <row r="25" spans="1:6" ht="28.5" customHeight="1" x14ac:dyDescent="0.2">
      <c r="A25" s="55" t="s">
        <v>70</v>
      </c>
      <c r="B25" s="45" t="s">
        <v>188</v>
      </c>
      <c r="C25" s="46" t="s">
        <v>285</v>
      </c>
      <c r="D25" s="46">
        <v>30</v>
      </c>
      <c r="E25" s="47">
        <v>4.7E-2</v>
      </c>
      <c r="F25" s="57">
        <f t="shared" si="0"/>
        <v>1.41</v>
      </c>
    </row>
    <row r="26" spans="1:6" ht="28.5" customHeight="1" x14ac:dyDescent="0.2">
      <c r="A26" s="55" t="s">
        <v>70</v>
      </c>
      <c r="B26" s="45" t="s">
        <v>286</v>
      </c>
      <c r="C26" s="46" t="s">
        <v>287</v>
      </c>
      <c r="D26" s="46">
        <v>30</v>
      </c>
      <c r="E26" s="47">
        <v>5.8999999999999997E-2</v>
      </c>
      <c r="F26" s="57">
        <f t="shared" si="0"/>
        <v>1.77</v>
      </c>
    </row>
    <row r="27" spans="1:6" ht="28.5" customHeight="1" x14ac:dyDescent="0.2">
      <c r="A27" s="55" t="s">
        <v>70</v>
      </c>
      <c r="B27" s="45" t="s">
        <v>72</v>
      </c>
      <c r="C27" s="46" t="s">
        <v>288</v>
      </c>
      <c r="D27" s="46">
        <v>4</v>
      </c>
      <c r="E27" s="47">
        <v>16.25</v>
      </c>
      <c r="F27" s="57">
        <f t="shared" si="0"/>
        <v>65</v>
      </c>
    </row>
    <row r="28" spans="1:6" ht="28.5" customHeight="1" x14ac:dyDescent="0.2">
      <c r="A28" s="55" t="s">
        <v>70</v>
      </c>
      <c r="B28" s="45" t="s">
        <v>101</v>
      </c>
      <c r="C28" s="46" t="s">
        <v>289</v>
      </c>
      <c r="D28" s="46">
        <v>15</v>
      </c>
      <c r="E28" s="47">
        <v>1.37</v>
      </c>
      <c r="F28" s="57">
        <f t="shared" si="0"/>
        <v>20.55</v>
      </c>
    </row>
    <row r="29" spans="1:6" ht="28.5" customHeight="1" x14ac:dyDescent="0.2">
      <c r="A29" s="55" t="s">
        <v>70</v>
      </c>
      <c r="B29" s="45" t="s">
        <v>100</v>
      </c>
      <c r="C29" s="46" t="s">
        <v>290</v>
      </c>
      <c r="D29" s="46">
        <v>12</v>
      </c>
      <c r="E29" s="47">
        <v>4.1500000000000004</v>
      </c>
      <c r="F29" s="57">
        <f t="shared" si="0"/>
        <v>49.800000000000004</v>
      </c>
    </row>
    <row r="30" spans="1:6" ht="28.5" customHeight="1" x14ac:dyDescent="0.2">
      <c r="A30" s="55" t="s">
        <v>70</v>
      </c>
      <c r="B30" s="45" t="s">
        <v>216</v>
      </c>
      <c r="C30" s="46" t="s">
        <v>291</v>
      </c>
      <c r="D30" s="46">
        <v>10</v>
      </c>
      <c r="E30" s="47">
        <v>0.28100000000000003</v>
      </c>
      <c r="F30" s="57">
        <f t="shared" si="0"/>
        <v>2.8100000000000005</v>
      </c>
    </row>
    <row r="31" spans="1:6" ht="28.5" customHeight="1" x14ac:dyDescent="0.2">
      <c r="A31" s="55" t="s">
        <v>70</v>
      </c>
      <c r="B31" s="45" t="s">
        <v>292</v>
      </c>
      <c r="C31" s="46" t="s">
        <v>293</v>
      </c>
      <c r="D31" s="46">
        <v>50</v>
      </c>
      <c r="E31" s="47">
        <v>5.8999999999999997E-2</v>
      </c>
      <c r="F31" s="57">
        <f t="shared" si="0"/>
        <v>2.9499999999999997</v>
      </c>
    </row>
    <row r="32" spans="1:6" ht="28.5" customHeight="1" x14ac:dyDescent="0.2">
      <c r="A32" s="55" t="s">
        <v>70</v>
      </c>
      <c r="B32" s="45" t="s">
        <v>215</v>
      </c>
      <c r="C32" s="46" t="s">
        <v>294</v>
      </c>
      <c r="D32" s="46">
        <v>50</v>
      </c>
      <c r="E32" s="47">
        <v>7.2999999999999995E-2</v>
      </c>
      <c r="F32" s="57">
        <f t="shared" si="0"/>
        <v>3.65</v>
      </c>
    </row>
    <row r="33" spans="1:6" ht="28.5" customHeight="1" x14ac:dyDescent="0.2">
      <c r="A33" s="55" t="s">
        <v>70</v>
      </c>
      <c r="B33" s="45" t="s">
        <v>218</v>
      </c>
      <c r="C33" s="46" t="s">
        <v>295</v>
      </c>
      <c r="D33" s="46">
        <v>10</v>
      </c>
      <c r="E33" s="47">
        <v>0.30499999999999999</v>
      </c>
      <c r="F33" s="57">
        <f t="shared" si="0"/>
        <v>3.05</v>
      </c>
    </row>
    <row r="34" spans="1:6" ht="28.5" customHeight="1" x14ac:dyDescent="0.2">
      <c r="A34" s="55" t="s">
        <v>70</v>
      </c>
      <c r="B34" s="45" t="s">
        <v>322</v>
      </c>
      <c r="C34" s="46" t="s">
        <v>324</v>
      </c>
      <c r="D34" s="46">
        <v>2</v>
      </c>
      <c r="E34" s="47">
        <v>16.079999999999998</v>
      </c>
      <c r="F34" s="57">
        <f t="shared" si="0"/>
        <v>32.159999999999997</v>
      </c>
    </row>
    <row r="35" spans="1:6" ht="28.5" customHeight="1" x14ac:dyDescent="0.2">
      <c r="A35" s="55" t="s">
        <v>345</v>
      </c>
      <c r="B35" s="45" t="s">
        <v>353</v>
      </c>
      <c r="C35" s="46" t="s">
        <v>355</v>
      </c>
      <c r="D35" s="46">
        <v>2</v>
      </c>
      <c r="E35" s="47">
        <v>11.4</v>
      </c>
      <c r="F35" s="57">
        <f t="shared" si="0"/>
        <v>22.8</v>
      </c>
    </row>
    <row r="36" spans="1:6" ht="28.5" customHeight="1" x14ac:dyDescent="0.2">
      <c r="A36" s="55" t="s">
        <v>344</v>
      </c>
      <c r="B36" s="45" t="s">
        <v>327</v>
      </c>
      <c r="C36" s="46" t="s">
        <v>328</v>
      </c>
      <c r="D36" s="46">
        <v>10</v>
      </c>
      <c r="E36" s="47">
        <v>3.2280000000000002</v>
      </c>
      <c r="F36" s="57">
        <f t="shared" si="0"/>
        <v>32.28</v>
      </c>
    </row>
    <row r="37" spans="1:6" ht="28.5" customHeight="1" x14ac:dyDescent="0.2">
      <c r="A37" s="55" t="s">
        <v>344</v>
      </c>
      <c r="B37" s="45" t="s">
        <v>331</v>
      </c>
      <c r="C37" s="46" t="s">
        <v>330</v>
      </c>
      <c r="D37" s="46">
        <v>5</v>
      </c>
      <c r="E37" s="47">
        <v>1.6859999999999999</v>
      </c>
      <c r="F37" s="57">
        <f t="shared" si="0"/>
        <v>8.43</v>
      </c>
    </row>
    <row r="38" spans="1:6" ht="28.5" customHeight="1" x14ac:dyDescent="0.2">
      <c r="A38" s="55" t="s">
        <v>344</v>
      </c>
      <c r="B38" s="45" t="s">
        <v>332</v>
      </c>
      <c r="C38" s="46" t="s">
        <v>333</v>
      </c>
      <c r="D38" s="46">
        <v>20</v>
      </c>
      <c r="E38" s="47">
        <v>0.33700000000000002</v>
      </c>
      <c r="F38" s="57">
        <f t="shared" si="0"/>
        <v>6.74</v>
      </c>
    </row>
    <row r="39" spans="1:6" ht="28.5" customHeight="1" x14ac:dyDescent="0.2">
      <c r="A39" s="55" t="s">
        <v>345</v>
      </c>
      <c r="B39" s="50" t="s">
        <v>338</v>
      </c>
      <c r="C39" s="46" t="s">
        <v>337</v>
      </c>
      <c r="D39" s="46">
        <v>20</v>
      </c>
      <c r="E39" s="47">
        <v>0.23499999999999999</v>
      </c>
      <c r="F39" s="57">
        <f t="shared" si="0"/>
        <v>4.6999999999999993</v>
      </c>
    </row>
    <row r="40" spans="1:6" ht="28.5" customHeight="1" x14ac:dyDescent="0.2">
      <c r="A40" s="55" t="s">
        <v>344</v>
      </c>
      <c r="B40" s="45" t="s">
        <v>339</v>
      </c>
      <c r="C40" s="46" t="s">
        <v>340</v>
      </c>
      <c r="D40" s="46">
        <v>20</v>
      </c>
      <c r="E40" s="47">
        <v>0.41599999999999998</v>
      </c>
      <c r="F40" s="57">
        <f t="shared" si="0"/>
        <v>8.32</v>
      </c>
    </row>
    <row r="41" spans="1:6" ht="28.5" customHeight="1" x14ac:dyDescent="0.2">
      <c r="A41" s="58" t="s">
        <v>345</v>
      </c>
      <c r="B41" s="59" t="s">
        <v>354</v>
      </c>
      <c r="C41" s="60" t="s">
        <v>356</v>
      </c>
      <c r="D41" s="60">
        <v>110</v>
      </c>
      <c r="E41" s="61">
        <v>0.106</v>
      </c>
      <c r="F41" s="62">
        <f t="shared" si="0"/>
        <v>11.66</v>
      </c>
    </row>
    <row r="42" spans="1:6" x14ac:dyDescent="0.2">
      <c r="C42" s="51"/>
      <c r="E42" s="52" t="s">
        <v>305</v>
      </c>
      <c r="F42" s="53">
        <f>SUM(F2:F41)</f>
        <v>568.68000000000006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C22" workbookViewId="0">
      <selection activeCell="D32" sqref="D32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10" width="14.140625" customWidth="1"/>
    <col min="11" max="11" width="28.5703125" bestFit="1" customWidth="1"/>
    <col min="12" max="12" width="49.85546875" style="30" customWidth="1"/>
    <col min="14" max="14" width="10.42578125" style="38" customWidth="1"/>
  </cols>
  <sheetData>
    <row r="1" spans="1:16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343</v>
      </c>
      <c r="K1" s="4" t="s">
        <v>346</v>
      </c>
      <c r="L1" s="28" t="s">
        <v>1</v>
      </c>
      <c r="M1" s="31" t="s">
        <v>5</v>
      </c>
      <c r="N1" s="36" t="s">
        <v>268</v>
      </c>
      <c r="O1" s="31" t="s">
        <v>269</v>
      </c>
    </row>
    <row r="2" spans="1:16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40" si="0">H2+G2</f>
        <v>10</v>
      </c>
      <c r="J2" s="3" t="s">
        <v>344</v>
      </c>
      <c r="K2" s="2" t="s">
        <v>347</v>
      </c>
      <c r="L2" s="29" t="s">
        <v>266</v>
      </c>
      <c r="M2" s="29">
        <v>20</v>
      </c>
      <c r="N2" s="37">
        <v>0.24</v>
      </c>
      <c r="O2" s="32">
        <f>M2*N2</f>
        <v>4.8</v>
      </c>
    </row>
    <row r="3" spans="1:16" ht="30" x14ac:dyDescent="0.25">
      <c r="A3" s="2" t="s">
        <v>22</v>
      </c>
      <c r="B3" s="13" t="s">
        <v>32</v>
      </c>
      <c r="C3" s="25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3" t="s">
        <v>70</v>
      </c>
      <c r="K3" s="2" t="s">
        <v>82</v>
      </c>
      <c r="L3" s="29" t="s">
        <v>267</v>
      </c>
      <c r="M3" s="29">
        <v>20</v>
      </c>
      <c r="N3" s="37">
        <v>0.31</v>
      </c>
      <c r="O3" s="32">
        <f t="shared" ref="O3:O40" si="1">M3*N3</f>
        <v>6.2</v>
      </c>
    </row>
    <row r="4" spans="1:16" ht="30" x14ac:dyDescent="0.25">
      <c r="A4" s="2" t="s">
        <v>137</v>
      </c>
      <c r="B4" s="13" t="s">
        <v>90</v>
      </c>
      <c r="C4" s="25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3" t="s">
        <v>70</v>
      </c>
      <c r="K4" s="2" t="s">
        <v>86</v>
      </c>
      <c r="L4" s="29" t="s">
        <v>270</v>
      </c>
      <c r="M4" s="29">
        <v>20</v>
      </c>
      <c r="N4" s="37">
        <v>1.58</v>
      </c>
      <c r="O4" s="32">
        <f t="shared" si="1"/>
        <v>31.6</v>
      </c>
    </row>
    <row r="5" spans="1:16" ht="30" x14ac:dyDescent="0.25">
      <c r="A5" s="2" t="s">
        <v>22</v>
      </c>
      <c r="B5" s="13" t="s">
        <v>91</v>
      </c>
      <c r="C5" s="25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3" t="s">
        <v>70</v>
      </c>
      <c r="K5" s="2" t="s">
        <v>93</v>
      </c>
      <c r="L5" s="29" t="s">
        <v>271</v>
      </c>
      <c r="M5" s="29">
        <v>50</v>
      </c>
      <c r="N5" s="37">
        <v>5.0999999999999997E-2</v>
      </c>
      <c r="O5" s="32">
        <f t="shared" si="1"/>
        <v>2.5499999999999998</v>
      </c>
    </row>
    <row r="6" spans="1:16" ht="30" x14ac:dyDescent="0.25">
      <c r="A6" s="2" t="s">
        <v>22</v>
      </c>
      <c r="B6" s="13" t="s">
        <v>32</v>
      </c>
      <c r="C6" s="25" t="s">
        <v>140</v>
      </c>
      <c r="D6" s="25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3" t="s">
        <v>70</v>
      </c>
      <c r="K6" s="2" t="s">
        <v>141</v>
      </c>
      <c r="L6" s="29" t="s">
        <v>272</v>
      </c>
      <c r="M6" s="29">
        <v>60</v>
      </c>
      <c r="N6" s="37">
        <v>0.108</v>
      </c>
      <c r="O6" s="32">
        <f t="shared" si="1"/>
        <v>6.4799999999999995</v>
      </c>
    </row>
    <row r="7" spans="1:16" ht="30" x14ac:dyDescent="0.25">
      <c r="A7" s="2" t="s">
        <v>22</v>
      </c>
      <c r="B7" s="13" t="s">
        <v>35</v>
      </c>
      <c r="C7" s="63" t="s">
        <v>143</v>
      </c>
      <c r="D7" s="25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3" t="s">
        <v>70</v>
      </c>
      <c r="K7" s="2" t="s">
        <v>144</v>
      </c>
      <c r="L7" s="29" t="s">
        <v>273</v>
      </c>
      <c r="M7" s="29">
        <v>50</v>
      </c>
      <c r="N7" s="37">
        <v>6.0999999999999999E-2</v>
      </c>
      <c r="O7" s="32">
        <f>M7*N7</f>
        <v>3.05</v>
      </c>
    </row>
    <row r="8" spans="1:16" ht="30" x14ac:dyDescent="0.25">
      <c r="A8" s="2" t="s">
        <v>146</v>
      </c>
      <c r="B8" s="13" t="s">
        <v>7</v>
      </c>
      <c r="C8" s="25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3" t="s">
        <v>70</v>
      </c>
      <c r="K8" s="2" t="s">
        <v>104</v>
      </c>
      <c r="L8" s="29" t="s">
        <v>274</v>
      </c>
      <c r="M8" s="29">
        <v>10</v>
      </c>
      <c r="N8" s="37">
        <v>2.77</v>
      </c>
      <c r="O8" s="32">
        <f t="shared" si="1"/>
        <v>27.7</v>
      </c>
    </row>
    <row r="9" spans="1:16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3" t="s">
        <v>70</v>
      </c>
      <c r="K9" s="2" t="s">
        <v>96</v>
      </c>
      <c r="L9" s="29" t="s">
        <v>275</v>
      </c>
      <c r="M9" s="29">
        <v>20</v>
      </c>
      <c r="N9" s="37">
        <v>5.58</v>
      </c>
      <c r="O9" s="32">
        <f t="shared" si="1"/>
        <v>111.6</v>
      </c>
    </row>
    <row r="10" spans="1:16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3" t="s">
        <v>345</v>
      </c>
      <c r="K10" s="2" t="s">
        <v>348</v>
      </c>
      <c r="L10" s="29" t="s">
        <v>298</v>
      </c>
      <c r="M10" s="29">
        <v>2</v>
      </c>
      <c r="N10" s="37">
        <v>2.1800000000000002</v>
      </c>
      <c r="O10" s="32">
        <f t="shared" si="1"/>
        <v>4.3600000000000003</v>
      </c>
    </row>
    <row r="11" spans="1:16" ht="30" x14ac:dyDescent="0.25">
      <c r="A11" s="2" t="s">
        <v>41</v>
      </c>
      <c r="B11" s="13" t="s">
        <v>156</v>
      </c>
      <c r="C11" s="25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3" t="s">
        <v>70</v>
      </c>
      <c r="K11" s="2" t="s">
        <v>276</v>
      </c>
      <c r="L11" s="29" t="s">
        <v>277</v>
      </c>
      <c r="M11" s="29">
        <v>20</v>
      </c>
      <c r="N11" s="37">
        <v>0.05</v>
      </c>
      <c r="O11" s="32">
        <f t="shared" si="1"/>
        <v>1</v>
      </c>
    </row>
    <row r="12" spans="1:16" ht="30" x14ac:dyDescent="0.25">
      <c r="A12" s="2"/>
      <c r="B12" s="13"/>
      <c r="C12" s="27" t="s">
        <v>47</v>
      </c>
      <c r="D12" s="27"/>
      <c r="E12" s="2" t="s">
        <v>48</v>
      </c>
      <c r="F12" s="14" t="s">
        <v>45</v>
      </c>
      <c r="G12" s="3">
        <v>8</v>
      </c>
      <c r="H12" s="3"/>
      <c r="I12" s="3">
        <v>16</v>
      </c>
      <c r="J12" s="3" t="s">
        <v>70</v>
      </c>
      <c r="K12" s="24" t="s">
        <v>314</v>
      </c>
      <c r="L12" s="35" t="s">
        <v>315</v>
      </c>
      <c r="M12" s="29">
        <v>20</v>
      </c>
      <c r="N12" s="37">
        <v>1.49</v>
      </c>
      <c r="O12" s="32">
        <f t="shared" ref="O12:O13" si="2">M12*N12</f>
        <v>29.8</v>
      </c>
      <c r="P12" t="s">
        <v>318</v>
      </c>
    </row>
    <row r="13" spans="1:16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ref="I13" si="3">H13+G13</f>
        <v>8</v>
      </c>
      <c r="J13" s="3" t="s">
        <v>70</v>
      </c>
      <c r="K13" s="24" t="s">
        <v>316</v>
      </c>
      <c r="L13" s="35" t="s">
        <v>317</v>
      </c>
      <c r="M13" s="29">
        <v>10</v>
      </c>
      <c r="N13" s="37">
        <v>2.92</v>
      </c>
      <c r="O13" s="32">
        <f t="shared" si="2"/>
        <v>29.2</v>
      </c>
      <c r="P13" t="s">
        <v>318</v>
      </c>
    </row>
    <row r="14" spans="1:16" ht="45" x14ac:dyDescent="0.25">
      <c r="A14" s="2"/>
      <c r="B14" s="13"/>
      <c r="C14" s="27" t="s">
        <v>47</v>
      </c>
      <c r="D14" s="27"/>
      <c r="E14" s="2" t="s">
        <v>48</v>
      </c>
      <c r="F14" s="14" t="s">
        <v>45</v>
      </c>
      <c r="G14" s="3">
        <v>8</v>
      </c>
      <c r="H14" s="3"/>
      <c r="I14" s="3">
        <v>16</v>
      </c>
      <c r="J14" s="3" t="s">
        <v>345</v>
      </c>
      <c r="K14" s="24" t="s">
        <v>349</v>
      </c>
      <c r="L14" s="35" t="s">
        <v>319</v>
      </c>
      <c r="M14" s="29">
        <v>50</v>
      </c>
      <c r="N14" s="37">
        <v>2.9100000000000001E-2</v>
      </c>
      <c r="O14" s="32">
        <f t="shared" ref="O14:O15" si="4">M14*N14</f>
        <v>1.4550000000000001</v>
      </c>
    </row>
    <row r="15" spans="1:16" ht="30" x14ac:dyDescent="0.25">
      <c r="A15" s="2" t="s">
        <v>45</v>
      </c>
      <c r="B15" s="13" t="s">
        <v>46</v>
      </c>
      <c r="C15" s="27" t="s">
        <v>47</v>
      </c>
      <c r="D15" s="27"/>
      <c r="E15" s="2" t="s">
        <v>48</v>
      </c>
      <c r="F15" s="14" t="s">
        <v>45</v>
      </c>
      <c r="G15" s="3">
        <v>8</v>
      </c>
      <c r="H15" s="3"/>
      <c r="I15" s="3">
        <v>16</v>
      </c>
      <c r="J15" s="3" t="s">
        <v>345</v>
      </c>
      <c r="K15" s="24" t="s">
        <v>350</v>
      </c>
      <c r="L15" s="35" t="s">
        <v>320</v>
      </c>
      <c r="M15" s="29">
        <v>50</v>
      </c>
      <c r="N15" s="37">
        <v>2.75E-2</v>
      </c>
      <c r="O15" s="32">
        <f t="shared" si="4"/>
        <v>1.375</v>
      </c>
    </row>
    <row r="16" spans="1:16" ht="45" x14ac:dyDescent="0.25">
      <c r="A16" s="2" t="s">
        <v>45</v>
      </c>
      <c r="B16" s="13" t="s">
        <v>46</v>
      </c>
      <c r="C16" s="27" t="s">
        <v>47</v>
      </c>
      <c r="D16" s="27"/>
      <c r="E16" s="2" t="s">
        <v>48</v>
      </c>
      <c r="F16" s="14" t="s">
        <v>45</v>
      </c>
      <c r="G16" s="3">
        <v>8</v>
      </c>
      <c r="H16" s="3"/>
      <c r="I16" s="3">
        <f>16*3</f>
        <v>48</v>
      </c>
      <c r="J16" s="3" t="s">
        <v>344</v>
      </c>
      <c r="K16" s="24" t="s">
        <v>351</v>
      </c>
      <c r="L16" s="35" t="s">
        <v>321</v>
      </c>
      <c r="M16" s="29">
        <v>200</v>
      </c>
      <c r="N16" s="37">
        <v>7.8E-2</v>
      </c>
      <c r="O16" s="32">
        <f t="shared" si="1"/>
        <v>15.6</v>
      </c>
    </row>
    <row r="17" spans="1:15" ht="30" x14ac:dyDescent="0.25">
      <c r="A17" s="2" t="s">
        <v>49</v>
      </c>
      <c r="B17" s="13" t="s">
        <v>159</v>
      </c>
      <c r="C17" s="25" t="s">
        <v>160</v>
      </c>
      <c r="D17" s="27"/>
      <c r="E17" s="2" t="s">
        <v>51</v>
      </c>
      <c r="F17" s="14" t="s">
        <v>49</v>
      </c>
      <c r="G17" s="3">
        <v>9</v>
      </c>
      <c r="H17" s="3"/>
      <c r="I17" s="3">
        <f t="shared" si="0"/>
        <v>9</v>
      </c>
      <c r="J17" s="3" t="s">
        <v>70</v>
      </c>
      <c r="K17" s="2" t="s">
        <v>161</v>
      </c>
      <c r="L17" s="29" t="s">
        <v>278</v>
      </c>
      <c r="M17" s="29">
        <v>50</v>
      </c>
      <c r="N17" s="37">
        <v>4.7E-2</v>
      </c>
      <c r="O17" s="32">
        <f t="shared" si="1"/>
        <v>2.35</v>
      </c>
    </row>
    <row r="18" spans="1:15" ht="45" x14ac:dyDescent="0.25">
      <c r="A18" s="2" t="s">
        <v>49</v>
      </c>
      <c r="B18" s="13" t="s">
        <v>125</v>
      </c>
      <c r="C18" s="25" t="s">
        <v>52</v>
      </c>
      <c r="D18" s="27"/>
      <c r="E18" s="2" t="s">
        <v>53</v>
      </c>
      <c r="F18" s="14" t="s">
        <v>49</v>
      </c>
      <c r="G18" s="3">
        <v>3</v>
      </c>
      <c r="H18" s="3"/>
      <c r="I18" s="3">
        <f t="shared" si="0"/>
        <v>3</v>
      </c>
      <c r="J18" s="3" t="s">
        <v>345</v>
      </c>
      <c r="K18" s="2" t="s">
        <v>352</v>
      </c>
      <c r="L18" s="29" t="s">
        <v>299</v>
      </c>
      <c r="M18" s="29">
        <v>20</v>
      </c>
      <c r="N18" s="37">
        <v>0.25700000000000001</v>
      </c>
      <c r="O18" s="32">
        <f t="shared" si="1"/>
        <v>5.1400000000000006</v>
      </c>
    </row>
    <row r="19" spans="1:15" x14ac:dyDescent="0.25">
      <c r="A19" s="2" t="s">
        <v>49</v>
      </c>
      <c r="B19" s="13" t="s">
        <v>165</v>
      </c>
      <c r="C19" s="25" t="s">
        <v>166</v>
      </c>
      <c r="D19" s="27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3" t="s">
        <v>70</v>
      </c>
      <c r="K19" s="2" t="s">
        <v>168</v>
      </c>
      <c r="L19" s="29" t="s">
        <v>279</v>
      </c>
      <c r="M19" s="29">
        <v>10</v>
      </c>
      <c r="N19" s="37">
        <v>3.4000000000000002E-2</v>
      </c>
      <c r="O19" s="32">
        <f t="shared" si="1"/>
        <v>0.34</v>
      </c>
    </row>
    <row r="20" spans="1:15" ht="30" x14ac:dyDescent="0.25">
      <c r="A20" s="2" t="s">
        <v>49</v>
      </c>
      <c r="B20" s="13" t="s">
        <v>170</v>
      </c>
      <c r="C20" s="25" t="s">
        <v>171</v>
      </c>
      <c r="D20" s="27" t="s">
        <v>265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3" t="s">
        <v>70</v>
      </c>
      <c r="K20" s="2" t="s">
        <v>173</v>
      </c>
      <c r="L20" s="29" t="s">
        <v>280</v>
      </c>
      <c r="M20" s="29">
        <v>10</v>
      </c>
      <c r="N20" s="37">
        <v>5.5E-2</v>
      </c>
      <c r="O20" s="32">
        <f t="shared" si="1"/>
        <v>0.55000000000000004</v>
      </c>
    </row>
    <row r="21" spans="1:15" ht="30" x14ac:dyDescent="0.25">
      <c r="A21" s="2" t="s">
        <v>49</v>
      </c>
      <c r="B21" s="13" t="s">
        <v>174</v>
      </c>
      <c r="C21" s="25" t="s">
        <v>175</v>
      </c>
      <c r="D21" s="27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3" t="s">
        <v>70</v>
      </c>
      <c r="K21" s="2" t="s">
        <v>177</v>
      </c>
      <c r="L21" s="29" t="s">
        <v>281</v>
      </c>
      <c r="M21" s="29">
        <v>10</v>
      </c>
      <c r="N21" s="37">
        <v>6.4000000000000001E-2</v>
      </c>
      <c r="O21" s="32">
        <f t="shared" si="1"/>
        <v>0.64</v>
      </c>
    </row>
    <row r="22" spans="1:15" ht="30" x14ac:dyDescent="0.25">
      <c r="A22" s="2" t="s">
        <v>49</v>
      </c>
      <c r="B22" s="13" t="s">
        <v>178</v>
      </c>
      <c r="C22" s="25" t="s">
        <v>179</v>
      </c>
      <c r="D22" s="27" t="s">
        <v>224</v>
      </c>
      <c r="E22" s="2" t="s">
        <v>51</v>
      </c>
      <c r="F22" s="14" t="s">
        <v>49</v>
      </c>
      <c r="G22" s="3">
        <v>1</v>
      </c>
      <c r="H22" s="3">
        <v>1</v>
      </c>
      <c r="I22" s="3">
        <f t="shared" si="0"/>
        <v>2</v>
      </c>
      <c r="J22" s="3" t="s">
        <v>70</v>
      </c>
      <c r="K22" s="2" t="s">
        <v>181</v>
      </c>
      <c r="L22" s="29" t="s">
        <v>282</v>
      </c>
      <c r="M22" s="29">
        <v>10</v>
      </c>
      <c r="N22" s="37">
        <v>5.5E-2</v>
      </c>
      <c r="O22" s="32">
        <f t="shared" si="1"/>
        <v>0.55000000000000004</v>
      </c>
    </row>
    <row r="23" spans="1:15" ht="30" x14ac:dyDescent="0.25">
      <c r="A23" s="2" t="s">
        <v>49</v>
      </c>
      <c r="B23" s="13" t="s">
        <v>182</v>
      </c>
      <c r="C23" s="25" t="s">
        <v>183</v>
      </c>
      <c r="D23" s="27"/>
      <c r="E23" s="2" t="s">
        <v>51</v>
      </c>
      <c r="F23" s="14" t="s">
        <v>49</v>
      </c>
      <c r="G23" s="3">
        <v>1</v>
      </c>
      <c r="H23" s="3"/>
      <c r="I23" s="3">
        <f t="shared" si="0"/>
        <v>1</v>
      </c>
      <c r="J23" s="3" t="s">
        <v>70</v>
      </c>
      <c r="K23" s="2" t="s">
        <v>185</v>
      </c>
      <c r="L23" s="29" t="s">
        <v>283</v>
      </c>
      <c r="M23" s="29">
        <v>10</v>
      </c>
      <c r="N23" s="37">
        <v>2.5999999999999999E-2</v>
      </c>
      <c r="O23" s="32">
        <f t="shared" si="1"/>
        <v>0.26</v>
      </c>
    </row>
    <row r="24" spans="1:15" ht="54" x14ac:dyDescent="0.25">
      <c r="A24" s="2" t="s">
        <v>49</v>
      </c>
      <c r="B24" s="13" t="s">
        <v>54</v>
      </c>
      <c r="C24" s="25" t="s">
        <v>122</v>
      </c>
      <c r="D24" s="25" t="s">
        <v>264</v>
      </c>
      <c r="E24" s="2" t="s">
        <v>51</v>
      </c>
      <c r="F24" s="14" t="s">
        <v>49</v>
      </c>
      <c r="G24" s="3">
        <v>8</v>
      </c>
      <c r="H24" s="3">
        <v>30</v>
      </c>
      <c r="I24" s="3">
        <f t="shared" si="0"/>
        <v>38</v>
      </c>
      <c r="J24" s="3" t="s">
        <v>70</v>
      </c>
      <c r="K24" s="2" t="s">
        <v>186</v>
      </c>
      <c r="L24" s="29" t="s">
        <v>284</v>
      </c>
      <c r="M24" s="29">
        <v>200</v>
      </c>
      <c r="N24" s="37">
        <v>0.02</v>
      </c>
      <c r="O24" s="32">
        <f t="shared" si="1"/>
        <v>4</v>
      </c>
    </row>
    <row r="25" spans="1:15" ht="30" x14ac:dyDescent="0.25">
      <c r="A25" s="2" t="s">
        <v>49</v>
      </c>
      <c r="B25" s="13" t="s">
        <v>57</v>
      </c>
      <c r="C25" s="25" t="s">
        <v>59</v>
      </c>
      <c r="D25" s="25" t="s">
        <v>228</v>
      </c>
      <c r="E25" s="2" t="s">
        <v>51</v>
      </c>
      <c r="F25" s="14" t="s">
        <v>49</v>
      </c>
      <c r="G25" s="3">
        <v>1</v>
      </c>
      <c r="H25" s="3">
        <v>3</v>
      </c>
      <c r="I25" s="3">
        <f t="shared" si="0"/>
        <v>4</v>
      </c>
      <c r="J25" s="3" t="s">
        <v>70</v>
      </c>
      <c r="K25" s="2" t="s">
        <v>188</v>
      </c>
      <c r="L25" s="29" t="s">
        <v>285</v>
      </c>
      <c r="M25" s="29">
        <v>30</v>
      </c>
      <c r="N25" s="37">
        <v>4.7E-2</v>
      </c>
      <c r="O25" s="32">
        <f t="shared" si="1"/>
        <v>1.41</v>
      </c>
    </row>
    <row r="26" spans="1:15" ht="30" x14ac:dyDescent="0.25">
      <c r="A26" s="2" t="s">
        <v>58</v>
      </c>
      <c r="B26" s="13" t="s">
        <v>260</v>
      </c>
      <c r="C26" s="25" t="s">
        <v>62</v>
      </c>
      <c r="D26" s="25" t="s">
        <v>263</v>
      </c>
      <c r="E26" s="2" t="s">
        <v>51</v>
      </c>
      <c r="F26" s="14" t="s">
        <v>49</v>
      </c>
      <c r="G26" s="3">
        <v>1</v>
      </c>
      <c r="H26" s="3">
        <v>3</v>
      </c>
      <c r="I26" s="3">
        <f t="shared" si="0"/>
        <v>4</v>
      </c>
      <c r="J26" s="3" t="s">
        <v>70</v>
      </c>
      <c r="K26" s="2" t="s">
        <v>286</v>
      </c>
      <c r="L26" s="29" t="s">
        <v>287</v>
      </c>
      <c r="M26" s="29">
        <v>30</v>
      </c>
      <c r="N26" s="37">
        <v>5.8999999999999997E-2</v>
      </c>
      <c r="O26" s="32">
        <f t="shared" si="1"/>
        <v>1.77</v>
      </c>
    </row>
    <row r="27" spans="1:15" ht="30" x14ac:dyDescent="0.25">
      <c r="A27" s="2" t="s">
        <v>11</v>
      </c>
      <c r="B27" s="16" t="s">
        <v>191</v>
      </c>
      <c r="C27" s="25" t="s">
        <v>64</v>
      </c>
      <c r="D27" s="27"/>
      <c r="E27" s="2" t="s">
        <v>13</v>
      </c>
      <c r="F27" s="14" t="s">
        <v>11</v>
      </c>
      <c r="G27" s="3">
        <v>1</v>
      </c>
      <c r="H27" s="3"/>
      <c r="I27" s="3">
        <f t="shared" si="0"/>
        <v>1</v>
      </c>
      <c r="J27" s="3" t="s">
        <v>70</v>
      </c>
      <c r="K27" s="2" t="s">
        <v>72</v>
      </c>
      <c r="L27" s="29" t="s">
        <v>288</v>
      </c>
      <c r="M27" s="29">
        <v>4</v>
      </c>
      <c r="N27" s="37">
        <v>16.25</v>
      </c>
      <c r="O27" s="32">
        <f t="shared" si="1"/>
        <v>65</v>
      </c>
    </row>
    <row r="28" spans="1:15" ht="30" x14ac:dyDescent="0.25">
      <c r="A28" s="2" t="s">
        <v>63</v>
      </c>
      <c r="B28" s="13" t="s">
        <v>63</v>
      </c>
      <c r="C28" s="27" t="s">
        <v>67</v>
      </c>
      <c r="D28" s="27" t="s">
        <v>229</v>
      </c>
      <c r="E28" s="2" t="s">
        <v>63</v>
      </c>
      <c r="F28" s="14" t="s">
        <v>63</v>
      </c>
      <c r="G28" s="3">
        <v>1</v>
      </c>
      <c r="H28" s="3">
        <v>3</v>
      </c>
      <c r="I28" s="3">
        <f t="shared" si="0"/>
        <v>4</v>
      </c>
      <c r="J28" s="3" t="s">
        <v>70</v>
      </c>
      <c r="K28" s="2" t="s">
        <v>101</v>
      </c>
      <c r="L28" s="29" t="s">
        <v>289</v>
      </c>
      <c r="M28" s="29">
        <v>15</v>
      </c>
      <c r="N28" s="37">
        <v>1.37</v>
      </c>
      <c r="O28" s="32">
        <f t="shared" si="1"/>
        <v>20.55</v>
      </c>
    </row>
    <row r="29" spans="1:15" x14ac:dyDescent="0.25">
      <c r="A29" s="2" t="s">
        <v>66</v>
      </c>
      <c r="B29" s="13" t="s">
        <v>7</v>
      </c>
      <c r="C29" s="27" t="s">
        <v>193</v>
      </c>
      <c r="D29" s="27" t="s">
        <v>230</v>
      </c>
      <c r="E29" s="2" t="s">
        <v>68</v>
      </c>
      <c r="F29" s="14" t="s">
        <v>66</v>
      </c>
      <c r="G29" s="3">
        <v>1</v>
      </c>
      <c r="H29" s="3">
        <v>3</v>
      </c>
      <c r="I29" s="3">
        <f t="shared" si="0"/>
        <v>4</v>
      </c>
      <c r="J29" s="3" t="s">
        <v>70</v>
      </c>
      <c r="K29" s="2" t="s">
        <v>100</v>
      </c>
      <c r="L29" s="29" t="s">
        <v>290</v>
      </c>
      <c r="M29" s="29">
        <v>12</v>
      </c>
      <c r="N29" s="37">
        <v>4.1500000000000004</v>
      </c>
      <c r="O29" s="32">
        <f t="shared" si="1"/>
        <v>49.800000000000004</v>
      </c>
    </row>
    <row r="30" spans="1:15" x14ac:dyDescent="0.25">
      <c r="A30" s="2" t="s">
        <v>196</v>
      </c>
      <c r="B30" s="13" t="s">
        <v>196</v>
      </c>
      <c r="C30" s="27"/>
      <c r="D30" s="27" t="s">
        <v>197</v>
      </c>
      <c r="E30" s="2" t="s">
        <v>198</v>
      </c>
      <c r="F30" s="14" t="s">
        <v>196</v>
      </c>
      <c r="G30" s="2"/>
      <c r="H30" s="3">
        <v>2</v>
      </c>
      <c r="I30" s="3">
        <f t="shared" si="0"/>
        <v>2</v>
      </c>
      <c r="J30" s="3" t="s">
        <v>70</v>
      </c>
      <c r="K30" s="2" t="s">
        <v>216</v>
      </c>
      <c r="L30" s="29" t="s">
        <v>291</v>
      </c>
      <c r="M30" s="29">
        <v>10</v>
      </c>
      <c r="N30" s="37">
        <v>0.28100000000000003</v>
      </c>
      <c r="O30" s="32">
        <f t="shared" si="1"/>
        <v>2.8100000000000005</v>
      </c>
    </row>
    <row r="31" spans="1:15" ht="30" x14ac:dyDescent="0.25">
      <c r="A31" s="2" t="s">
        <v>49</v>
      </c>
      <c r="B31" s="13" t="s">
        <v>200</v>
      </c>
      <c r="C31" s="27"/>
      <c r="D31" s="27" t="s">
        <v>261</v>
      </c>
      <c r="E31" s="2" t="s">
        <v>51</v>
      </c>
      <c r="F31" s="14" t="s">
        <v>49</v>
      </c>
      <c r="G31" s="2"/>
      <c r="H31" s="3">
        <v>8</v>
      </c>
      <c r="I31" s="3">
        <f t="shared" si="0"/>
        <v>8</v>
      </c>
      <c r="J31" s="3" t="s">
        <v>70</v>
      </c>
      <c r="K31" s="2" t="s">
        <v>292</v>
      </c>
      <c r="L31" s="29" t="s">
        <v>293</v>
      </c>
      <c r="M31" s="29">
        <v>50</v>
      </c>
      <c r="N31" s="37">
        <v>5.8999999999999997E-2</v>
      </c>
      <c r="O31" s="32">
        <f t="shared" si="1"/>
        <v>2.9499999999999997</v>
      </c>
    </row>
    <row r="32" spans="1:15" ht="30" x14ac:dyDescent="0.25">
      <c r="A32" s="2" t="s">
        <v>49</v>
      </c>
      <c r="B32" s="13" t="s">
        <v>61</v>
      </c>
      <c r="C32" s="27"/>
      <c r="D32" s="27" t="s">
        <v>262</v>
      </c>
      <c r="E32" s="2" t="s">
        <v>51</v>
      </c>
      <c r="F32" s="14" t="s">
        <v>49</v>
      </c>
      <c r="G32" s="2"/>
      <c r="H32" s="3">
        <v>8</v>
      </c>
      <c r="I32" s="3">
        <f t="shared" si="0"/>
        <v>8</v>
      </c>
      <c r="J32" s="3" t="s">
        <v>70</v>
      </c>
      <c r="K32" s="2" t="s">
        <v>215</v>
      </c>
      <c r="L32" s="29" t="s">
        <v>294</v>
      </c>
      <c r="M32" s="29">
        <v>50</v>
      </c>
      <c r="N32" s="37">
        <v>7.2999999999999995E-2</v>
      </c>
      <c r="O32" s="32">
        <f t="shared" si="1"/>
        <v>3.65</v>
      </c>
    </row>
    <row r="33" spans="1:15" x14ac:dyDescent="0.25">
      <c r="A33" s="2" t="s">
        <v>203</v>
      </c>
      <c r="B33" s="13" t="s">
        <v>203</v>
      </c>
      <c r="C33" s="27"/>
      <c r="D33" s="25" t="s">
        <v>204</v>
      </c>
      <c r="E33" s="2" t="s">
        <v>205</v>
      </c>
      <c r="F33" s="14" t="s">
        <v>203</v>
      </c>
      <c r="G33" s="2"/>
      <c r="H33" s="3">
        <v>3</v>
      </c>
      <c r="I33" s="3">
        <f t="shared" si="0"/>
        <v>3</v>
      </c>
      <c r="J33" s="3" t="s">
        <v>70</v>
      </c>
      <c r="K33" s="2" t="s">
        <v>218</v>
      </c>
      <c r="L33" s="29" t="s">
        <v>295</v>
      </c>
      <c r="M33" s="29">
        <v>10</v>
      </c>
      <c r="N33" s="37">
        <v>0.30499999999999999</v>
      </c>
      <c r="O33" s="32">
        <f t="shared" si="1"/>
        <v>3.05</v>
      </c>
    </row>
    <row r="34" spans="1:15" ht="30" x14ac:dyDescent="0.25">
      <c r="A34" s="27" t="s">
        <v>232</v>
      </c>
      <c r="B34" s="27" t="s">
        <v>232</v>
      </c>
      <c r="C34" s="27"/>
      <c r="D34" s="27"/>
      <c r="E34" s="2"/>
      <c r="F34" s="39" t="s">
        <v>323</v>
      </c>
      <c r="G34" s="2">
        <v>0</v>
      </c>
      <c r="H34" s="3">
        <v>2</v>
      </c>
      <c r="I34" s="3">
        <f t="shared" si="0"/>
        <v>2</v>
      </c>
      <c r="J34" s="3" t="s">
        <v>70</v>
      </c>
      <c r="K34" s="2" t="s">
        <v>322</v>
      </c>
      <c r="L34" s="29" t="s">
        <v>324</v>
      </c>
      <c r="M34" s="29">
        <v>2</v>
      </c>
      <c r="N34" s="37">
        <v>16.079999999999998</v>
      </c>
      <c r="O34" s="32">
        <f t="shared" ref="O34" si="5">M34*N34</f>
        <v>32.159999999999997</v>
      </c>
    </row>
    <row r="35" spans="1:15" ht="60" x14ac:dyDescent="0.25">
      <c r="A35" s="27" t="s">
        <v>308</v>
      </c>
      <c r="B35" s="27" t="s">
        <v>308</v>
      </c>
      <c r="C35" s="27"/>
      <c r="D35" s="27"/>
      <c r="E35" s="2"/>
      <c r="F35" s="14" t="s">
        <v>308</v>
      </c>
      <c r="G35" s="2"/>
      <c r="H35" s="3">
        <v>1</v>
      </c>
      <c r="I35" s="3">
        <f t="shared" si="0"/>
        <v>1</v>
      </c>
      <c r="J35" s="3" t="s">
        <v>345</v>
      </c>
      <c r="K35" s="2" t="s">
        <v>353</v>
      </c>
      <c r="L35" s="29" t="s">
        <v>325</v>
      </c>
      <c r="M35" s="29">
        <v>2</v>
      </c>
      <c r="N35" s="37">
        <v>11.4</v>
      </c>
      <c r="O35" s="32">
        <f t="shared" si="1"/>
        <v>22.8</v>
      </c>
    </row>
    <row r="36" spans="1:15" ht="30" x14ac:dyDescent="0.25">
      <c r="A36" s="27" t="s">
        <v>326</v>
      </c>
      <c r="B36" s="27" t="s">
        <v>326</v>
      </c>
      <c r="C36" s="27"/>
      <c r="D36" s="27"/>
      <c r="E36" s="2"/>
      <c r="F36" s="27" t="s">
        <v>326</v>
      </c>
      <c r="G36" s="2"/>
      <c r="H36" s="3">
        <v>2</v>
      </c>
      <c r="I36" s="3">
        <f t="shared" si="0"/>
        <v>2</v>
      </c>
      <c r="J36" s="3" t="s">
        <v>344</v>
      </c>
      <c r="K36" s="2" t="s">
        <v>327</v>
      </c>
      <c r="L36" s="29" t="s">
        <v>328</v>
      </c>
      <c r="M36" s="29">
        <v>10</v>
      </c>
      <c r="N36" s="37">
        <v>3.2280000000000002</v>
      </c>
      <c r="O36" s="32">
        <f t="shared" ref="O36:O37" si="6">M36*N36</f>
        <v>32.28</v>
      </c>
    </row>
    <row r="37" spans="1:15" ht="30" x14ac:dyDescent="0.25">
      <c r="A37" s="27" t="s">
        <v>329</v>
      </c>
      <c r="B37" s="27" t="s">
        <v>329</v>
      </c>
      <c r="C37" s="27"/>
      <c r="D37" s="27"/>
      <c r="E37" s="2"/>
      <c r="F37" s="27" t="s">
        <v>329</v>
      </c>
      <c r="G37" s="2"/>
      <c r="H37" s="3">
        <v>2</v>
      </c>
      <c r="I37" s="3">
        <f t="shared" si="0"/>
        <v>2</v>
      </c>
      <c r="J37" s="3" t="s">
        <v>344</v>
      </c>
      <c r="K37" s="2" t="s">
        <v>331</v>
      </c>
      <c r="L37" s="29" t="s">
        <v>330</v>
      </c>
      <c r="M37" s="29">
        <v>5</v>
      </c>
      <c r="N37" s="37">
        <v>1.6859999999999999</v>
      </c>
      <c r="O37" s="32">
        <f t="shared" si="6"/>
        <v>8.43</v>
      </c>
    </row>
    <row r="38" spans="1:15" ht="22.5" x14ac:dyDescent="0.25">
      <c r="A38" s="27" t="s">
        <v>334</v>
      </c>
      <c r="B38" s="27" t="s">
        <v>334</v>
      </c>
      <c r="C38" s="27"/>
      <c r="D38" s="27"/>
      <c r="E38" s="2"/>
      <c r="F38" s="27"/>
      <c r="G38" s="2">
        <v>4</v>
      </c>
      <c r="H38" s="3"/>
      <c r="I38" s="3">
        <f t="shared" si="0"/>
        <v>4</v>
      </c>
      <c r="J38" s="3" t="s">
        <v>344</v>
      </c>
      <c r="K38" s="2" t="s">
        <v>332</v>
      </c>
      <c r="L38" s="29" t="s">
        <v>333</v>
      </c>
      <c r="M38" s="29">
        <v>20</v>
      </c>
      <c r="N38" s="37">
        <v>0.33700000000000002</v>
      </c>
      <c r="O38" s="32">
        <f t="shared" si="1"/>
        <v>6.74</v>
      </c>
    </row>
    <row r="39" spans="1:15" ht="45" x14ac:dyDescent="0.25">
      <c r="A39" s="27" t="s">
        <v>335</v>
      </c>
      <c r="B39" s="27"/>
      <c r="C39" s="27"/>
      <c r="D39" s="27"/>
      <c r="E39" s="2"/>
      <c r="F39" s="27"/>
      <c r="G39" s="2">
        <v>3</v>
      </c>
      <c r="H39" s="3">
        <v>2</v>
      </c>
      <c r="I39" s="3">
        <f t="shared" si="0"/>
        <v>5</v>
      </c>
      <c r="J39" s="3" t="s">
        <v>345</v>
      </c>
      <c r="K39" s="6" t="s">
        <v>338</v>
      </c>
      <c r="L39" s="29" t="s">
        <v>337</v>
      </c>
      <c r="M39" s="29">
        <v>20</v>
      </c>
      <c r="N39" s="37">
        <v>0.23499999999999999</v>
      </c>
      <c r="O39" s="32">
        <f t="shared" ref="O39" si="7">M39*N39</f>
        <v>4.6999999999999993</v>
      </c>
    </row>
    <row r="40" spans="1:15" ht="30" x14ac:dyDescent="0.25">
      <c r="A40" s="27" t="s">
        <v>336</v>
      </c>
      <c r="B40" s="27"/>
      <c r="C40" s="27"/>
      <c r="D40" s="27"/>
      <c r="E40" s="2"/>
      <c r="F40" s="27"/>
      <c r="G40" s="2">
        <v>3</v>
      </c>
      <c r="H40" s="3">
        <v>2</v>
      </c>
      <c r="I40" s="3">
        <f t="shared" si="0"/>
        <v>5</v>
      </c>
      <c r="J40" s="3" t="s">
        <v>344</v>
      </c>
      <c r="K40" s="2" t="s">
        <v>339</v>
      </c>
      <c r="L40" s="29" t="s">
        <v>340</v>
      </c>
      <c r="M40" s="29">
        <v>20</v>
      </c>
      <c r="N40" s="37">
        <v>0.41599999999999998</v>
      </c>
      <c r="O40" s="32">
        <f t="shared" si="1"/>
        <v>8.32</v>
      </c>
    </row>
    <row r="41" spans="1:15" ht="45" x14ac:dyDescent="0.25">
      <c r="A41" s="27" t="s">
        <v>341</v>
      </c>
      <c r="B41" s="27"/>
      <c r="C41" s="27"/>
      <c r="D41" s="27"/>
      <c r="E41" s="2"/>
      <c r="F41" s="27"/>
      <c r="G41" s="2"/>
      <c r="H41" s="3"/>
      <c r="I41" s="3">
        <v>36</v>
      </c>
      <c r="J41" s="3" t="s">
        <v>345</v>
      </c>
      <c r="K41" s="2" t="s">
        <v>354</v>
      </c>
      <c r="L41" s="29" t="s">
        <v>342</v>
      </c>
      <c r="M41" s="29">
        <v>110</v>
      </c>
      <c r="N41" s="37">
        <v>0.106</v>
      </c>
      <c r="O41" s="32">
        <f t="shared" ref="O41" si="8">M41*N41</f>
        <v>11.66</v>
      </c>
    </row>
    <row r="42" spans="1:15" x14ac:dyDescent="0.25">
      <c r="N42" s="38" t="s">
        <v>305</v>
      </c>
      <c r="O42" s="34">
        <f>SUM(O2:O41)</f>
        <v>568.68000000000006</v>
      </c>
    </row>
    <row r="46" spans="1:15" x14ac:dyDescent="0.25">
      <c r="L46" s="30" t="s">
        <v>306</v>
      </c>
    </row>
    <row r="47" spans="1:15" x14ac:dyDescent="0.25">
      <c r="L47" s="30" t="s">
        <v>307</v>
      </c>
    </row>
    <row r="48" spans="1:15" x14ac:dyDescent="0.25">
      <c r="L48" s="30" t="s">
        <v>308</v>
      </c>
    </row>
    <row r="49" spans="12:12" x14ac:dyDescent="0.25">
      <c r="L49" s="30" t="s">
        <v>309</v>
      </c>
    </row>
    <row r="50" spans="12:12" x14ac:dyDescent="0.25">
      <c r="L50" s="30" t="s">
        <v>310</v>
      </c>
    </row>
    <row r="51" spans="12:12" x14ac:dyDescent="0.25">
      <c r="L51" s="30" t="s">
        <v>311</v>
      </c>
    </row>
    <row r="52" spans="12:12" x14ac:dyDescent="0.25">
      <c r="L52" s="30" t="s">
        <v>312</v>
      </c>
    </row>
    <row r="53" spans="12:12" x14ac:dyDescent="0.25">
      <c r="L53" s="30" t="s">
        <v>313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C19" workbookViewId="0">
      <selection activeCell="K38" sqref="K38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28.5703125" bestFit="1" customWidth="1"/>
    <col min="11" max="11" width="49.85546875" style="30" customWidth="1"/>
    <col min="13" max="13" width="10.42578125" customWidth="1"/>
  </cols>
  <sheetData>
    <row r="1" spans="1:1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4" t="s">
        <v>70</v>
      </c>
      <c r="K1" s="28" t="s">
        <v>1</v>
      </c>
      <c r="L1" s="31" t="s">
        <v>5</v>
      </c>
      <c r="M1" s="31" t="s">
        <v>268</v>
      </c>
      <c r="N1" s="31" t="s">
        <v>269</v>
      </c>
    </row>
    <row r="2" spans="1:15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79</v>
      </c>
      <c r="K2" s="29" t="s">
        <v>266</v>
      </c>
      <c r="L2" s="29">
        <v>50</v>
      </c>
      <c r="M2" s="32">
        <v>0.24</v>
      </c>
      <c r="N2" s="32">
        <f>L2*M2</f>
        <v>12</v>
      </c>
    </row>
    <row r="3" spans="1:15" ht="30" x14ac:dyDescent="0.25">
      <c r="A3" s="2" t="s">
        <v>22</v>
      </c>
      <c r="B3" s="13" t="s">
        <v>32</v>
      </c>
      <c r="C3" s="27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82</v>
      </c>
      <c r="K3" s="29" t="s">
        <v>267</v>
      </c>
      <c r="L3" s="29">
        <v>30</v>
      </c>
      <c r="M3" s="32">
        <v>0.31</v>
      </c>
      <c r="N3" s="32">
        <f t="shared" ref="N3:N30" si="1">L3*M3</f>
        <v>9.3000000000000007</v>
      </c>
    </row>
    <row r="4" spans="1:15" ht="30" x14ac:dyDescent="0.25">
      <c r="A4" s="2" t="s">
        <v>137</v>
      </c>
      <c r="B4" s="13" t="s">
        <v>90</v>
      </c>
      <c r="C4" s="27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86</v>
      </c>
      <c r="K4" s="29" t="s">
        <v>270</v>
      </c>
      <c r="L4" s="29">
        <v>50</v>
      </c>
      <c r="M4" s="32">
        <v>1.58</v>
      </c>
      <c r="N4" s="32">
        <f t="shared" si="1"/>
        <v>79</v>
      </c>
    </row>
    <row r="5" spans="1:15" ht="30" x14ac:dyDescent="0.25">
      <c r="A5" s="2" t="s">
        <v>22</v>
      </c>
      <c r="B5" s="13" t="s">
        <v>91</v>
      </c>
      <c r="C5" s="27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93</v>
      </c>
      <c r="K5" s="29" t="s">
        <v>271</v>
      </c>
      <c r="L5" s="29">
        <v>50</v>
      </c>
      <c r="M5" s="32">
        <v>5.0999999999999997E-2</v>
      </c>
      <c r="N5" s="32">
        <f t="shared" si="1"/>
        <v>2.5499999999999998</v>
      </c>
    </row>
    <row r="6" spans="1:15" ht="30" x14ac:dyDescent="0.25">
      <c r="A6" s="2" t="s">
        <v>22</v>
      </c>
      <c r="B6" s="13" t="s">
        <v>32</v>
      </c>
      <c r="C6" s="27" t="s">
        <v>140</v>
      </c>
      <c r="D6" s="27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141</v>
      </c>
      <c r="K6" s="29" t="s">
        <v>272</v>
      </c>
      <c r="L6" s="29">
        <v>60</v>
      </c>
      <c r="M6" s="32">
        <v>0.108</v>
      </c>
      <c r="N6" s="32">
        <f t="shared" si="1"/>
        <v>6.4799999999999995</v>
      </c>
    </row>
    <row r="7" spans="1:15" ht="30" x14ac:dyDescent="0.25">
      <c r="A7" s="2" t="s">
        <v>22</v>
      </c>
      <c r="B7" s="13" t="s">
        <v>35</v>
      </c>
      <c r="C7" s="27" t="s">
        <v>143</v>
      </c>
      <c r="D7" s="27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2" t="s">
        <v>144</v>
      </c>
      <c r="K7" s="29" t="s">
        <v>273</v>
      </c>
      <c r="L7" s="29">
        <v>50</v>
      </c>
      <c r="M7" s="32">
        <v>6.0999999999999999E-2</v>
      </c>
      <c r="N7" s="32">
        <f>L7*M7</f>
        <v>3.05</v>
      </c>
    </row>
    <row r="8" spans="1:15" ht="30" x14ac:dyDescent="0.25">
      <c r="A8" s="2" t="s">
        <v>146</v>
      </c>
      <c r="B8" s="13" t="s">
        <v>7</v>
      </c>
      <c r="C8" s="27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104</v>
      </c>
      <c r="K8" s="29" t="s">
        <v>274</v>
      </c>
      <c r="L8" s="29">
        <v>20</v>
      </c>
      <c r="M8" s="32">
        <v>2.77</v>
      </c>
      <c r="N8" s="32">
        <f t="shared" si="1"/>
        <v>55.4</v>
      </c>
    </row>
    <row r="9" spans="1:15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96</v>
      </c>
      <c r="K9" s="29" t="s">
        <v>275</v>
      </c>
      <c r="L9" s="29">
        <v>20</v>
      </c>
      <c r="M9" s="32">
        <v>5.58</v>
      </c>
      <c r="N9" s="32">
        <f t="shared" si="1"/>
        <v>111.6</v>
      </c>
    </row>
    <row r="10" spans="1:15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297</v>
      </c>
      <c r="K10" s="29" t="s">
        <v>298</v>
      </c>
      <c r="L10" s="29">
        <v>5</v>
      </c>
      <c r="M10" s="32">
        <v>2.1800000000000002</v>
      </c>
      <c r="N10" s="32">
        <f t="shared" si="1"/>
        <v>10.9</v>
      </c>
    </row>
    <row r="11" spans="1:15" ht="30" x14ac:dyDescent="0.25">
      <c r="A11" s="2" t="s">
        <v>41</v>
      </c>
      <c r="B11" s="13" t="s">
        <v>156</v>
      </c>
      <c r="C11" s="27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276</v>
      </c>
      <c r="K11" s="29" t="s">
        <v>277</v>
      </c>
      <c r="L11" s="29">
        <v>20</v>
      </c>
      <c r="M11" s="32">
        <v>0.05</v>
      </c>
      <c r="N11" s="32">
        <f t="shared" si="1"/>
        <v>1</v>
      </c>
    </row>
    <row r="12" spans="1:15" ht="30" x14ac:dyDescent="0.25">
      <c r="A12" s="2" t="s">
        <v>296</v>
      </c>
      <c r="B12" s="13" t="s">
        <v>46</v>
      </c>
      <c r="C12" s="27" t="s">
        <v>47</v>
      </c>
      <c r="D12" s="27"/>
      <c r="E12" s="2"/>
      <c r="F12" s="14"/>
      <c r="G12" s="3">
        <v>8</v>
      </c>
      <c r="H12" s="3">
        <v>8</v>
      </c>
      <c r="I12" s="3">
        <v>16</v>
      </c>
      <c r="J12" s="2" t="s">
        <v>301</v>
      </c>
      <c r="K12" s="33" t="s">
        <v>300</v>
      </c>
      <c r="L12" s="29">
        <v>1</v>
      </c>
      <c r="M12" s="32">
        <v>0.8</v>
      </c>
      <c r="N12" s="32">
        <f t="shared" si="1"/>
        <v>0.8</v>
      </c>
      <c r="O12" t="s">
        <v>302</v>
      </c>
    </row>
    <row r="13" spans="1:15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si="0"/>
        <v>8</v>
      </c>
      <c r="J13" s="2" t="s">
        <v>304</v>
      </c>
      <c r="K13" s="33" t="s">
        <v>303</v>
      </c>
      <c r="L13" s="29">
        <v>1</v>
      </c>
      <c r="M13" s="32">
        <v>3.55</v>
      </c>
      <c r="N13" s="32">
        <f t="shared" si="1"/>
        <v>3.55</v>
      </c>
      <c r="O13" t="s">
        <v>302</v>
      </c>
    </row>
    <row r="14" spans="1:15" ht="30" x14ac:dyDescent="0.25">
      <c r="A14" s="2" t="s">
        <v>49</v>
      </c>
      <c r="B14" s="13" t="s">
        <v>159</v>
      </c>
      <c r="C14" s="27" t="s">
        <v>160</v>
      </c>
      <c r="D14" s="27"/>
      <c r="E14" s="2" t="s">
        <v>51</v>
      </c>
      <c r="F14" s="14" t="s">
        <v>49</v>
      </c>
      <c r="G14" s="3">
        <v>9</v>
      </c>
      <c r="H14" s="3"/>
      <c r="I14" s="3">
        <f t="shared" si="0"/>
        <v>9</v>
      </c>
      <c r="J14" s="2" t="s">
        <v>161</v>
      </c>
      <c r="K14" s="29" t="s">
        <v>278</v>
      </c>
      <c r="L14" s="29">
        <v>50</v>
      </c>
      <c r="M14" s="32">
        <v>4.7E-2</v>
      </c>
      <c r="N14" s="32">
        <f t="shared" si="1"/>
        <v>2.35</v>
      </c>
    </row>
    <row r="15" spans="1:15" ht="45" x14ac:dyDescent="0.25">
      <c r="A15" s="2" t="s">
        <v>49</v>
      </c>
      <c r="B15" s="13" t="s">
        <v>125</v>
      </c>
      <c r="C15" s="27" t="s">
        <v>52</v>
      </c>
      <c r="D15" s="27"/>
      <c r="E15" s="2" t="s">
        <v>53</v>
      </c>
      <c r="F15" s="14" t="s">
        <v>49</v>
      </c>
      <c r="G15" s="3">
        <v>3</v>
      </c>
      <c r="H15" s="3"/>
      <c r="I15" s="3">
        <f t="shared" si="0"/>
        <v>3</v>
      </c>
      <c r="J15" s="2" t="s">
        <v>123</v>
      </c>
      <c r="K15" s="29" t="s">
        <v>299</v>
      </c>
      <c r="L15" s="29">
        <v>20</v>
      </c>
      <c r="M15" s="32">
        <v>0.25700000000000001</v>
      </c>
      <c r="N15" s="32">
        <f t="shared" si="1"/>
        <v>5.1400000000000006</v>
      </c>
    </row>
    <row r="16" spans="1:15" x14ac:dyDescent="0.25">
      <c r="A16" s="2" t="s">
        <v>49</v>
      </c>
      <c r="B16" s="13" t="s">
        <v>165</v>
      </c>
      <c r="C16" s="27" t="s">
        <v>166</v>
      </c>
      <c r="D16" s="27"/>
      <c r="E16" s="2" t="s">
        <v>51</v>
      </c>
      <c r="F16" s="14" t="s">
        <v>49</v>
      </c>
      <c r="G16" s="3">
        <v>1</v>
      </c>
      <c r="H16" s="3"/>
      <c r="I16" s="3">
        <f t="shared" si="0"/>
        <v>1</v>
      </c>
      <c r="J16" s="2" t="s">
        <v>168</v>
      </c>
      <c r="K16" s="29" t="s">
        <v>279</v>
      </c>
      <c r="L16" s="29">
        <v>10</v>
      </c>
      <c r="M16" s="32">
        <v>3.4000000000000002E-2</v>
      </c>
      <c r="N16" s="32">
        <f t="shared" si="1"/>
        <v>0.34</v>
      </c>
    </row>
    <row r="17" spans="1:14" ht="30" x14ac:dyDescent="0.25">
      <c r="A17" s="2" t="s">
        <v>49</v>
      </c>
      <c r="B17" s="13" t="s">
        <v>170</v>
      </c>
      <c r="C17" s="27" t="s">
        <v>171</v>
      </c>
      <c r="D17" s="27" t="s">
        <v>265</v>
      </c>
      <c r="E17" s="2" t="s">
        <v>51</v>
      </c>
      <c r="F17" s="14" t="s">
        <v>49</v>
      </c>
      <c r="G17" s="3">
        <v>1</v>
      </c>
      <c r="H17" s="3">
        <v>1</v>
      </c>
      <c r="I17" s="3">
        <f t="shared" si="0"/>
        <v>2</v>
      </c>
      <c r="J17" s="2" t="s">
        <v>173</v>
      </c>
      <c r="K17" s="29" t="s">
        <v>280</v>
      </c>
      <c r="L17" s="29">
        <v>10</v>
      </c>
      <c r="M17" s="32">
        <v>5.5E-2</v>
      </c>
      <c r="N17" s="32">
        <f t="shared" si="1"/>
        <v>0.55000000000000004</v>
      </c>
    </row>
    <row r="18" spans="1:14" ht="30" x14ac:dyDescent="0.25">
      <c r="A18" s="2" t="s">
        <v>49</v>
      </c>
      <c r="B18" s="13" t="s">
        <v>174</v>
      </c>
      <c r="C18" s="27" t="s">
        <v>175</v>
      </c>
      <c r="D18" s="27"/>
      <c r="E18" s="2" t="s">
        <v>51</v>
      </c>
      <c r="F18" s="14" t="s">
        <v>49</v>
      </c>
      <c r="G18" s="3">
        <v>1</v>
      </c>
      <c r="H18" s="3"/>
      <c r="I18" s="3">
        <f t="shared" si="0"/>
        <v>1</v>
      </c>
      <c r="J18" s="2" t="s">
        <v>177</v>
      </c>
      <c r="K18" s="29" t="s">
        <v>281</v>
      </c>
      <c r="L18" s="29">
        <v>10</v>
      </c>
      <c r="M18" s="32">
        <v>6.4000000000000001E-2</v>
      </c>
      <c r="N18" s="32">
        <f t="shared" si="1"/>
        <v>0.64</v>
      </c>
    </row>
    <row r="19" spans="1:14" ht="30" x14ac:dyDescent="0.25">
      <c r="A19" s="2" t="s">
        <v>49</v>
      </c>
      <c r="B19" s="13" t="s">
        <v>178</v>
      </c>
      <c r="C19" s="27" t="s">
        <v>179</v>
      </c>
      <c r="D19" s="27" t="s">
        <v>224</v>
      </c>
      <c r="E19" s="2" t="s">
        <v>51</v>
      </c>
      <c r="F19" s="14" t="s">
        <v>49</v>
      </c>
      <c r="G19" s="3">
        <v>1</v>
      </c>
      <c r="H19" s="3">
        <v>1</v>
      </c>
      <c r="I19" s="3">
        <f t="shared" si="0"/>
        <v>2</v>
      </c>
      <c r="J19" s="2" t="s">
        <v>181</v>
      </c>
      <c r="K19" s="29" t="s">
        <v>282</v>
      </c>
      <c r="L19" s="29">
        <v>10</v>
      </c>
      <c r="M19" s="32">
        <v>5.5E-2</v>
      </c>
      <c r="N19" s="32">
        <f t="shared" si="1"/>
        <v>0.55000000000000004</v>
      </c>
    </row>
    <row r="20" spans="1:14" ht="30" x14ac:dyDescent="0.25">
      <c r="A20" s="2" t="s">
        <v>49</v>
      </c>
      <c r="B20" s="13" t="s">
        <v>182</v>
      </c>
      <c r="C20" s="27" t="s">
        <v>183</v>
      </c>
      <c r="D20" s="27"/>
      <c r="E20" s="2" t="s">
        <v>51</v>
      </c>
      <c r="F20" s="14" t="s">
        <v>49</v>
      </c>
      <c r="G20" s="3">
        <v>1</v>
      </c>
      <c r="H20" s="3"/>
      <c r="I20" s="3">
        <f t="shared" si="0"/>
        <v>1</v>
      </c>
      <c r="J20" s="2" t="s">
        <v>185</v>
      </c>
      <c r="K20" s="29" t="s">
        <v>283</v>
      </c>
      <c r="L20" s="29">
        <v>10</v>
      </c>
      <c r="M20" s="32">
        <v>2.5999999999999999E-2</v>
      </c>
      <c r="N20" s="32">
        <f t="shared" si="1"/>
        <v>0.26</v>
      </c>
    </row>
    <row r="21" spans="1:14" ht="54" x14ac:dyDescent="0.25">
      <c r="A21" s="2" t="s">
        <v>49</v>
      </c>
      <c r="B21" s="13" t="s">
        <v>54</v>
      </c>
      <c r="C21" s="27" t="s">
        <v>122</v>
      </c>
      <c r="D21" s="27" t="s">
        <v>264</v>
      </c>
      <c r="E21" s="2" t="s">
        <v>51</v>
      </c>
      <c r="F21" s="14" t="s">
        <v>49</v>
      </c>
      <c r="G21" s="3">
        <v>8</v>
      </c>
      <c r="H21" s="3">
        <v>30</v>
      </c>
      <c r="I21" s="3">
        <f t="shared" si="0"/>
        <v>38</v>
      </c>
      <c r="J21" s="2" t="s">
        <v>186</v>
      </c>
      <c r="K21" s="29" t="s">
        <v>284</v>
      </c>
      <c r="L21" s="29">
        <v>200</v>
      </c>
      <c r="M21" s="32">
        <v>0.02</v>
      </c>
      <c r="N21" s="32">
        <f t="shared" si="1"/>
        <v>4</v>
      </c>
    </row>
    <row r="22" spans="1:14" ht="30" x14ac:dyDescent="0.25">
      <c r="A22" s="2" t="s">
        <v>49</v>
      </c>
      <c r="B22" s="13" t="s">
        <v>57</v>
      </c>
      <c r="C22" s="27" t="s">
        <v>59</v>
      </c>
      <c r="D22" s="27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188</v>
      </c>
      <c r="K22" s="29" t="s">
        <v>285</v>
      </c>
      <c r="L22" s="29">
        <v>30</v>
      </c>
      <c r="M22" s="32">
        <v>4.7E-2</v>
      </c>
      <c r="N22" s="32">
        <f t="shared" si="1"/>
        <v>1.41</v>
      </c>
    </row>
    <row r="23" spans="1:14" ht="30" x14ac:dyDescent="0.25">
      <c r="A23" s="2" t="s">
        <v>58</v>
      </c>
      <c r="B23" s="13" t="s">
        <v>260</v>
      </c>
      <c r="C23" s="27" t="s">
        <v>62</v>
      </c>
      <c r="D23" s="27" t="s">
        <v>263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286</v>
      </c>
      <c r="K23" s="29" t="s">
        <v>287</v>
      </c>
      <c r="L23" s="29">
        <v>30</v>
      </c>
      <c r="M23" s="32">
        <v>5.8999999999999997E-2</v>
      </c>
      <c r="N23" s="32">
        <f t="shared" si="1"/>
        <v>1.77</v>
      </c>
    </row>
    <row r="24" spans="1:14" ht="30" x14ac:dyDescent="0.25">
      <c r="A24" s="2" t="s">
        <v>11</v>
      </c>
      <c r="B24" s="16" t="s">
        <v>191</v>
      </c>
      <c r="C24" s="27" t="s">
        <v>64</v>
      </c>
      <c r="D24" s="27"/>
      <c r="E24" s="2" t="s">
        <v>13</v>
      </c>
      <c r="F24" s="14" t="s">
        <v>11</v>
      </c>
      <c r="G24" s="3">
        <v>1</v>
      </c>
      <c r="H24" s="3"/>
      <c r="I24" s="3">
        <f t="shared" si="0"/>
        <v>1</v>
      </c>
      <c r="J24" s="2" t="s">
        <v>72</v>
      </c>
      <c r="K24" s="29" t="s">
        <v>288</v>
      </c>
      <c r="L24" s="29">
        <v>6</v>
      </c>
      <c r="M24" s="32">
        <v>16.25</v>
      </c>
      <c r="N24" s="32">
        <f t="shared" si="1"/>
        <v>97.5</v>
      </c>
    </row>
    <row r="25" spans="1:14" ht="30" x14ac:dyDescent="0.25">
      <c r="A25" s="2" t="s">
        <v>63</v>
      </c>
      <c r="B25" s="13" t="s">
        <v>63</v>
      </c>
      <c r="C25" s="27" t="s">
        <v>67</v>
      </c>
      <c r="D25" s="27" t="s">
        <v>229</v>
      </c>
      <c r="E25" s="2" t="s">
        <v>63</v>
      </c>
      <c r="F25" s="14" t="s">
        <v>63</v>
      </c>
      <c r="G25" s="3">
        <v>1</v>
      </c>
      <c r="H25" s="3">
        <v>3</v>
      </c>
      <c r="I25" s="3">
        <f t="shared" si="0"/>
        <v>4</v>
      </c>
      <c r="J25" s="2" t="s">
        <v>101</v>
      </c>
      <c r="K25" s="29" t="s">
        <v>289</v>
      </c>
      <c r="L25" s="29">
        <v>25</v>
      </c>
      <c r="M25" s="32">
        <v>1.31</v>
      </c>
      <c r="N25" s="32">
        <f t="shared" si="1"/>
        <v>32.75</v>
      </c>
    </row>
    <row r="26" spans="1:14" x14ac:dyDescent="0.25">
      <c r="A26" s="2" t="s">
        <v>66</v>
      </c>
      <c r="B26" s="13" t="s">
        <v>7</v>
      </c>
      <c r="C26" s="27" t="s">
        <v>193</v>
      </c>
      <c r="D26" s="27" t="s">
        <v>230</v>
      </c>
      <c r="E26" s="2" t="s">
        <v>68</v>
      </c>
      <c r="F26" s="14" t="s">
        <v>66</v>
      </c>
      <c r="G26" s="3">
        <v>1</v>
      </c>
      <c r="H26" s="3">
        <v>3</v>
      </c>
      <c r="I26" s="3">
        <f t="shared" si="0"/>
        <v>4</v>
      </c>
      <c r="J26" s="2" t="s">
        <v>100</v>
      </c>
      <c r="K26" s="29" t="s">
        <v>290</v>
      </c>
      <c r="L26" s="29">
        <v>20</v>
      </c>
      <c r="M26" s="32">
        <v>4.1500000000000004</v>
      </c>
      <c r="N26" s="32">
        <f t="shared" si="1"/>
        <v>83</v>
      </c>
    </row>
    <row r="27" spans="1:14" x14ac:dyDescent="0.25">
      <c r="A27" s="2" t="s">
        <v>196</v>
      </c>
      <c r="B27" s="13" t="s">
        <v>196</v>
      </c>
      <c r="C27" s="27"/>
      <c r="D27" s="27" t="s">
        <v>197</v>
      </c>
      <c r="E27" s="2" t="s">
        <v>198</v>
      </c>
      <c r="F27" s="14" t="s">
        <v>196</v>
      </c>
      <c r="G27" s="2"/>
      <c r="H27" s="3">
        <v>2</v>
      </c>
      <c r="I27" s="3">
        <f t="shared" si="0"/>
        <v>2</v>
      </c>
      <c r="J27" s="2" t="s">
        <v>216</v>
      </c>
      <c r="K27" s="29" t="s">
        <v>291</v>
      </c>
      <c r="L27" s="29">
        <v>10</v>
      </c>
      <c r="M27" s="32">
        <v>0.28100000000000003</v>
      </c>
      <c r="N27" s="32">
        <f t="shared" si="1"/>
        <v>2.8100000000000005</v>
      </c>
    </row>
    <row r="28" spans="1:14" ht="30" x14ac:dyDescent="0.25">
      <c r="A28" s="2" t="s">
        <v>49</v>
      </c>
      <c r="B28" s="13" t="s">
        <v>200</v>
      </c>
      <c r="C28" s="27"/>
      <c r="D28" s="27" t="s">
        <v>261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292</v>
      </c>
      <c r="K28" s="29" t="s">
        <v>293</v>
      </c>
      <c r="L28" s="29">
        <v>50</v>
      </c>
      <c r="M28" s="32">
        <v>5.8999999999999997E-2</v>
      </c>
      <c r="N28" s="32">
        <f t="shared" si="1"/>
        <v>2.9499999999999997</v>
      </c>
    </row>
    <row r="29" spans="1:14" ht="30" x14ac:dyDescent="0.25">
      <c r="A29" s="2" t="s">
        <v>49</v>
      </c>
      <c r="B29" s="13" t="s">
        <v>61</v>
      </c>
      <c r="C29" s="27"/>
      <c r="D29" s="27" t="s">
        <v>262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215</v>
      </c>
      <c r="K29" s="29" t="s">
        <v>294</v>
      </c>
      <c r="L29" s="29">
        <v>50</v>
      </c>
      <c r="M29" s="32">
        <v>7.2999999999999995E-2</v>
      </c>
      <c r="N29" s="32">
        <f t="shared" si="1"/>
        <v>3.65</v>
      </c>
    </row>
    <row r="30" spans="1:14" x14ac:dyDescent="0.25">
      <c r="A30" s="2" t="s">
        <v>203</v>
      </c>
      <c r="B30" s="13" t="s">
        <v>203</v>
      </c>
      <c r="C30" s="27"/>
      <c r="D30" s="27" t="s">
        <v>204</v>
      </c>
      <c r="E30" s="2" t="s">
        <v>205</v>
      </c>
      <c r="F30" s="14" t="s">
        <v>203</v>
      </c>
      <c r="G30" s="2"/>
      <c r="H30" s="3">
        <v>3</v>
      </c>
      <c r="I30" s="3">
        <f t="shared" si="0"/>
        <v>3</v>
      </c>
      <c r="J30" s="2" t="s">
        <v>218</v>
      </c>
      <c r="K30" s="29" t="s">
        <v>295</v>
      </c>
      <c r="L30" s="29">
        <v>20</v>
      </c>
      <c r="M30" s="32">
        <v>0.30499999999999999</v>
      </c>
      <c r="N30" s="32">
        <f t="shared" si="1"/>
        <v>6.1</v>
      </c>
    </row>
    <row r="31" spans="1:14" x14ac:dyDescent="0.25">
      <c r="M31" t="s">
        <v>305</v>
      </c>
      <c r="N31" s="34">
        <f>SUM(N2:N30)</f>
        <v>541.4</v>
      </c>
    </row>
    <row r="35" spans="11:11" x14ac:dyDescent="0.25">
      <c r="K35" s="30" t="s">
        <v>306</v>
      </c>
    </row>
    <row r="36" spans="11:11" x14ac:dyDescent="0.25">
      <c r="K36" s="30" t="s">
        <v>307</v>
      </c>
    </row>
    <row r="37" spans="11:11" x14ac:dyDescent="0.25">
      <c r="K37" s="30" t="s">
        <v>308</v>
      </c>
    </row>
    <row r="38" spans="11:11" x14ac:dyDescent="0.25">
      <c r="K38" s="30" t="s">
        <v>309</v>
      </c>
    </row>
    <row r="39" spans="11:11" x14ac:dyDescent="0.25">
      <c r="K39" s="30" t="s">
        <v>310</v>
      </c>
    </row>
    <row r="40" spans="11:11" x14ac:dyDescent="0.25">
      <c r="K40" s="30" t="s">
        <v>311</v>
      </c>
    </row>
    <row r="41" spans="11:11" x14ac:dyDescent="0.25">
      <c r="K41" s="30" t="s">
        <v>312</v>
      </c>
    </row>
    <row r="42" spans="11:11" x14ac:dyDescent="0.25">
      <c r="K42" s="30" t="s">
        <v>313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workbookViewId="0">
      <selection activeCell="C6" sqref="C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12" t="s">
        <v>76</v>
      </c>
      <c r="M3" s="14" t="s">
        <v>77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25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 t="s">
        <v>83</v>
      </c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 t="s">
        <v>85</v>
      </c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25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 t="s">
        <v>94</v>
      </c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 t="s">
        <v>142</v>
      </c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2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 t="s">
        <v>142</v>
      </c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12" t="s">
        <v>105</v>
      </c>
      <c r="M10" s="14" t="s">
        <v>148</v>
      </c>
      <c r="N10" s="2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 t="s">
        <v>97</v>
      </c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12" t="s">
        <v>128</v>
      </c>
      <c r="M13" s="14" t="s">
        <v>129</v>
      </c>
      <c r="N13" s="2">
        <v>0.17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 t="s">
        <v>130</v>
      </c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25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 t="s">
        <v>162</v>
      </c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 t="s">
        <v>126</v>
      </c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25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 t="s">
        <v>169</v>
      </c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25" t="s">
        <v>171</v>
      </c>
      <c r="D18" s="6" t="s">
        <v>265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 t="s">
        <v>169</v>
      </c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25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 t="s">
        <v>169</v>
      </c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25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 t="s">
        <v>169</v>
      </c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25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 t="s">
        <v>169</v>
      </c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25" t="s">
        <v>122</v>
      </c>
      <c r="D22" s="6" t="s">
        <v>264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 t="s">
        <v>169</v>
      </c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25" t="s">
        <v>59</v>
      </c>
      <c r="D23" s="6" t="s">
        <v>228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 t="s">
        <v>169</v>
      </c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260</v>
      </c>
      <c r="C24" s="25" t="s">
        <v>62</v>
      </c>
      <c r="D24" s="6" t="s">
        <v>263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 t="s">
        <v>169</v>
      </c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 t="s">
        <v>73</v>
      </c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 t="s">
        <v>102</v>
      </c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 t="s">
        <v>99</v>
      </c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 t="s">
        <v>219</v>
      </c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261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 t="s">
        <v>169</v>
      </c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25" t="s">
        <v>262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 t="s">
        <v>169</v>
      </c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 t="s">
        <v>217</v>
      </c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5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6" r:id="rId1"/>
    <hyperlink ref="L7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8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9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5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7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3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4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0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1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8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zoomScaleNormal="100" workbookViewId="0">
      <selection activeCell="B24" sqref="B24"/>
    </sheetView>
  </sheetViews>
  <sheetFormatPr defaultColWidth="38.5703125" defaultRowHeight="15" x14ac:dyDescent="0.25"/>
  <cols>
    <col min="1" max="1" width="18.5703125" style="5" bestFit="1" customWidth="1"/>
    <col min="2" max="2" width="11.85546875" style="5" bestFit="1" customWidth="1"/>
    <col min="3" max="3" width="38.5703125" style="5"/>
    <col min="4" max="4" width="18.42578125" style="5" bestFit="1" customWidth="1"/>
    <col min="5" max="5" width="18.5703125" style="5" bestFit="1" customWidth="1"/>
    <col min="6" max="6" width="7.28515625" style="5" bestFit="1" customWidth="1"/>
    <col min="7" max="7" width="7.140625" style="5" bestFit="1" customWidth="1"/>
    <col min="8" max="8" width="23.5703125" style="5" bestFit="1" customWidth="1"/>
    <col min="9" max="9" width="38.5703125" style="5"/>
    <col min="10" max="10" width="10.7109375" style="5" bestFit="1" customWidth="1"/>
    <col min="11" max="16384" width="38.5703125" style="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70</v>
      </c>
      <c r="I1" s="4" t="s">
        <v>71</v>
      </c>
      <c r="J1" s="5" t="s">
        <v>74</v>
      </c>
    </row>
    <row r="2" spans="1:11" x14ac:dyDescent="0.25">
      <c r="A2" s="6" t="s">
        <v>11</v>
      </c>
      <c r="B2" s="6" t="s">
        <v>7</v>
      </c>
      <c r="C2" s="6" t="s">
        <v>12</v>
      </c>
      <c r="D2" s="6" t="s">
        <v>13</v>
      </c>
      <c r="E2" s="6" t="s">
        <v>11</v>
      </c>
      <c r="F2" s="7">
        <v>1</v>
      </c>
      <c r="G2" s="6" t="s">
        <v>7</v>
      </c>
      <c r="H2" s="5" t="s">
        <v>72</v>
      </c>
      <c r="I2" s="8" t="s">
        <v>73</v>
      </c>
      <c r="J2" s="5">
        <v>10.36</v>
      </c>
      <c r="K2" s="5">
        <v>10.36</v>
      </c>
    </row>
    <row r="3" spans="1:11" x14ac:dyDescent="0.25">
      <c r="A3" s="6" t="s">
        <v>14</v>
      </c>
      <c r="B3" s="6" t="s">
        <v>7</v>
      </c>
      <c r="C3" s="6" t="s">
        <v>15</v>
      </c>
      <c r="D3" s="6" t="s">
        <v>16</v>
      </c>
      <c r="E3" s="6" t="s">
        <v>14</v>
      </c>
      <c r="F3" s="7">
        <v>1</v>
      </c>
      <c r="G3" s="6" t="s">
        <v>7</v>
      </c>
      <c r="H3" s="5" t="s">
        <v>75</v>
      </c>
    </row>
    <row r="4" spans="1:11" x14ac:dyDescent="0.25">
      <c r="A4" s="6" t="s">
        <v>17</v>
      </c>
      <c r="B4" s="6" t="s">
        <v>7</v>
      </c>
      <c r="C4" s="6" t="s">
        <v>18</v>
      </c>
      <c r="D4" s="6" t="s">
        <v>19</v>
      </c>
      <c r="E4" s="6" t="s">
        <v>17</v>
      </c>
      <c r="F4" s="7">
        <v>5</v>
      </c>
      <c r="G4" s="6" t="s">
        <v>81</v>
      </c>
      <c r="H4" s="5" t="s">
        <v>79</v>
      </c>
      <c r="I4" s="8" t="s">
        <v>76</v>
      </c>
      <c r="J4" s="5" t="s">
        <v>77</v>
      </c>
      <c r="K4" s="5">
        <v>0.57999999999999996</v>
      </c>
    </row>
    <row r="5" spans="1:11" ht="30" x14ac:dyDescent="0.25">
      <c r="A5" s="6" t="s">
        <v>7</v>
      </c>
      <c r="B5" s="6" t="s">
        <v>89</v>
      </c>
      <c r="C5" s="6" t="s">
        <v>88</v>
      </c>
      <c r="D5" s="6" t="s">
        <v>27</v>
      </c>
      <c r="E5" s="6" t="s">
        <v>22</v>
      </c>
      <c r="F5" s="7">
        <v>7</v>
      </c>
      <c r="G5" s="6" t="s">
        <v>80</v>
      </c>
      <c r="H5" s="9" t="s">
        <v>82</v>
      </c>
      <c r="I5" s="8" t="s">
        <v>83</v>
      </c>
      <c r="J5" s="5" t="s">
        <v>84</v>
      </c>
      <c r="K5" s="5">
        <v>1.54</v>
      </c>
    </row>
    <row r="6" spans="1:11" x14ac:dyDescent="0.25">
      <c r="A6" s="6" t="s">
        <v>23</v>
      </c>
      <c r="B6" s="6" t="s">
        <v>90</v>
      </c>
      <c r="C6" s="6" t="s">
        <v>87</v>
      </c>
      <c r="D6" s="6" t="s">
        <v>24</v>
      </c>
      <c r="E6" s="6" t="s">
        <v>25</v>
      </c>
      <c r="F6" s="7">
        <v>9</v>
      </c>
      <c r="G6" s="6" t="s">
        <v>26</v>
      </c>
      <c r="H6" s="10" t="s">
        <v>86</v>
      </c>
      <c r="I6" s="8" t="s">
        <v>85</v>
      </c>
      <c r="J6" s="5" t="s">
        <v>132</v>
      </c>
      <c r="K6" s="5">
        <v>1.1399999999999999</v>
      </c>
    </row>
    <row r="7" spans="1:11" ht="30" x14ac:dyDescent="0.25">
      <c r="A7" s="6" t="s">
        <v>7</v>
      </c>
      <c r="B7" s="6" t="s">
        <v>91</v>
      </c>
      <c r="C7" s="6" t="s">
        <v>28</v>
      </c>
      <c r="D7" s="6" t="s">
        <v>29</v>
      </c>
      <c r="E7" s="6" t="s">
        <v>22</v>
      </c>
      <c r="F7" s="7">
        <v>10</v>
      </c>
      <c r="G7" s="6" t="s">
        <v>92</v>
      </c>
      <c r="H7" s="10" t="s">
        <v>93</v>
      </c>
      <c r="I7" s="8" t="s">
        <v>94</v>
      </c>
      <c r="J7" s="5" t="s">
        <v>95</v>
      </c>
      <c r="K7" s="5">
        <v>0.72</v>
      </c>
    </row>
    <row r="8" spans="1:11" x14ac:dyDescent="0.25">
      <c r="A8" s="6" t="s">
        <v>7</v>
      </c>
      <c r="B8" s="6" t="s">
        <v>7</v>
      </c>
      <c r="C8" s="6" t="s">
        <v>30</v>
      </c>
      <c r="D8" s="6" t="s">
        <v>31</v>
      </c>
      <c r="E8" s="6" t="s">
        <v>14</v>
      </c>
      <c r="F8" s="7">
        <v>4</v>
      </c>
      <c r="G8" s="6"/>
      <c r="H8" t="s">
        <v>96</v>
      </c>
      <c r="I8" s="8" t="s">
        <v>97</v>
      </c>
      <c r="J8" s="5" t="s">
        <v>98</v>
      </c>
      <c r="K8" s="5">
        <f>2*7.24</f>
        <v>14.48</v>
      </c>
    </row>
    <row r="9" spans="1:11" x14ac:dyDescent="0.25">
      <c r="A9" s="6" t="s">
        <v>22</v>
      </c>
      <c r="B9" s="6" t="s">
        <v>32</v>
      </c>
      <c r="C9" s="6" t="s">
        <v>33</v>
      </c>
      <c r="D9" s="6" t="s">
        <v>29</v>
      </c>
      <c r="E9" s="6" t="s">
        <v>22</v>
      </c>
      <c r="F9" s="7">
        <v>3</v>
      </c>
      <c r="G9" s="6" t="s">
        <v>34</v>
      </c>
    </row>
    <row r="10" spans="1:11" x14ac:dyDescent="0.25">
      <c r="A10" s="6" t="s">
        <v>22</v>
      </c>
      <c r="B10" s="6" t="s">
        <v>35</v>
      </c>
      <c r="C10" s="6" t="s">
        <v>36</v>
      </c>
      <c r="D10" s="6" t="s">
        <v>29</v>
      </c>
      <c r="E10" s="6" t="s">
        <v>22</v>
      </c>
      <c r="F10" s="7">
        <v>2</v>
      </c>
      <c r="G10" s="6" t="s">
        <v>37</v>
      </c>
    </row>
    <row r="11" spans="1:11" x14ac:dyDescent="0.25">
      <c r="A11" s="6" t="s">
        <v>7</v>
      </c>
      <c r="B11" s="6" t="s">
        <v>7</v>
      </c>
      <c r="C11" s="6" t="s">
        <v>38</v>
      </c>
      <c r="D11" s="6" t="s">
        <v>39</v>
      </c>
      <c r="E11" s="6" t="s">
        <v>40</v>
      </c>
      <c r="F11" s="7">
        <v>3</v>
      </c>
      <c r="G11" s="6" t="s">
        <v>7</v>
      </c>
      <c r="H11" t="s">
        <v>104</v>
      </c>
      <c r="I11" s="8" t="s">
        <v>105</v>
      </c>
      <c r="J11" s="5">
        <v>0.91</v>
      </c>
      <c r="K11" s="5">
        <f>3*0.91</f>
        <v>2.73</v>
      </c>
    </row>
    <row r="12" spans="1:11" x14ac:dyDescent="0.25">
      <c r="A12" s="6" t="s">
        <v>41</v>
      </c>
      <c r="B12" s="6" t="s">
        <v>42</v>
      </c>
      <c r="C12" s="6" t="s">
        <v>43</v>
      </c>
      <c r="D12" s="6" t="s">
        <v>44</v>
      </c>
      <c r="E12" s="6" t="s">
        <v>41</v>
      </c>
      <c r="F12" s="7">
        <v>3</v>
      </c>
      <c r="G12" s="6" t="s">
        <v>7</v>
      </c>
      <c r="I12" s="8" t="s">
        <v>128</v>
      </c>
      <c r="J12" s="5" t="s">
        <v>129</v>
      </c>
      <c r="K12" s="5">
        <v>0.17</v>
      </c>
    </row>
    <row r="13" spans="1:11" x14ac:dyDescent="0.25">
      <c r="A13" s="6" t="s">
        <v>45</v>
      </c>
      <c r="B13" s="6" t="s">
        <v>46</v>
      </c>
      <c r="C13" s="6" t="s">
        <v>47</v>
      </c>
      <c r="D13" s="6" t="s">
        <v>48</v>
      </c>
      <c r="E13" s="6" t="s">
        <v>45</v>
      </c>
      <c r="F13" s="7">
        <v>8</v>
      </c>
      <c r="G13" s="6" t="s">
        <v>7</v>
      </c>
      <c r="I13" s="8" t="s">
        <v>130</v>
      </c>
      <c r="J13" s="5" t="s">
        <v>131</v>
      </c>
      <c r="K13" s="5">
        <v>4.01</v>
      </c>
    </row>
    <row r="14" spans="1:11" ht="22.5" x14ac:dyDescent="0.25">
      <c r="A14" s="6" t="s">
        <v>49</v>
      </c>
      <c r="B14" s="6" t="s">
        <v>49</v>
      </c>
      <c r="C14" s="6" t="s">
        <v>50</v>
      </c>
      <c r="D14" s="6" t="s">
        <v>51</v>
      </c>
      <c r="E14" s="6" t="s">
        <v>49</v>
      </c>
      <c r="F14" s="7">
        <v>14</v>
      </c>
      <c r="G14" s="6" t="s">
        <v>7</v>
      </c>
    </row>
    <row r="15" spans="1:11" ht="22.5" x14ac:dyDescent="0.25">
      <c r="A15" s="6" t="s">
        <v>49</v>
      </c>
      <c r="B15" s="6" t="s">
        <v>125</v>
      </c>
      <c r="C15" s="6" t="s">
        <v>52</v>
      </c>
      <c r="D15" s="6" t="s">
        <v>53</v>
      </c>
      <c r="E15" s="6" t="s">
        <v>49</v>
      </c>
      <c r="F15" s="7">
        <v>3</v>
      </c>
      <c r="G15" s="6" t="s">
        <v>7</v>
      </c>
      <c r="H15" s="11" t="s">
        <v>123</v>
      </c>
      <c r="I15" s="8" t="s">
        <v>126</v>
      </c>
      <c r="J15" s="5" t="s">
        <v>127</v>
      </c>
      <c r="K15" s="5">
        <v>4.7300000000000004</v>
      </c>
    </row>
    <row r="16" spans="1:11" x14ac:dyDescent="0.25">
      <c r="A16" s="6" t="s">
        <v>49</v>
      </c>
      <c r="B16" s="6" t="s">
        <v>54</v>
      </c>
      <c r="C16" s="6" t="s">
        <v>122</v>
      </c>
      <c r="D16" s="6" t="s">
        <v>51</v>
      </c>
      <c r="E16" s="6" t="s">
        <v>49</v>
      </c>
      <c r="F16" s="7">
        <v>8</v>
      </c>
      <c r="G16" s="6" t="s">
        <v>55</v>
      </c>
      <c r="I16" s="8" t="s">
        <v>124</v>
      </c>
      <c r="J16" s="5">
        <v>0.5</v>
      </c>
      <c r="K16" s="5">
        <v>0.5</v>
      </c>
    </row>
    <row r="17" spans="1:12" ht="30" x14ac:dyDescent="0.25">
      <c r="A17" s="6" t="s">
        <v>58</v>
      </c>
      <c r="B17" s="6" t="s">
        <v>118</v>
      </c>
      <c r="C17" s="6" t="s">
        <v>121</v>
      </c>
      <c r="D17" s="6" t="s">
        <v>51</v>
      </c>
      <c r="E17" s="6" t="s">
        <v>49</v>
      </c>
      <c r="F17" s="7">
        <v>2</v>
      </c>
      <c r="G17" s="6" t="s">
        <v>60</v>
      </c>
      <c r="I17" s="8" t="s">
        <v>108</v>
      </c>
      <c r="J17" s="5" t="s">
        <v>109</v>
      </c>
      <c r="K17" s="5">
        <v>0.65</v>
      </c>
    </row>
    <row r="18" spans="1:12" ht="30" x14ac:dyDescent="0.25">
      <c r="A18" s="6" t="s">
        <v>49</v>
      </c>
      <c r="B18" s="6" t="s">
        <v>61</v>
      </c>
      <c r="C18" s="6" t="s">
        <v>7</v>
      </c>
      <c r="D18" s="6" t="s">
        <v>51</v>
      </c>
      <c r="E18" s="6" t="s">
        <v>49</v>
      </c>
      <c r="F18" s="7">
        <v>0</v>
      </c>
      <c r="G18" s="6" t="s">
        <v>56</v>
      </c>
      <c r="I18" s="8" t="s">
        <v>106</v>
      </c>
      <c r="J18" s="5" t="s">
        <v>107</v>
      </c>
      <c r="K18" s="5">
        <v>0.8</v>
      </c>
    </row>
    <row r="19" spans="1:12" x14ac:dyDescent="0.25">
      <c r="A19" s="6" t="s">
        <v>63</v>
      </c>
      <c r="B19" s="6" t="s">
        <v>63</v>
      </c>
      <c r="C19" s="6" t="s">
        <v>64</v>
      </c>
      <c r="D19" s="6" t="s">
        <v>63</v>
      </c>
      <c r="E19" s="6" t="s">
        <v>63</v>
      </c>
      <c r="F19" s="7">
        <v>1</v>
      </c>
      <c r="G19" s="6" t="s">
        <v>65</v>
      </c>
      <c r="H19" t="s">
        <v>101</v>
      </c>
      <c r="I19" s="8" t="s">
        <v>102</v>
      </c>
      <c r="J19" s="5" t="s">
        <v>103</v>
      </c>
      <c r="K19" s="5">
        <f>2*2.76</f>
        <v>5.52</v>
      </c>
    </row>
    <row r="20" spans="1:12" x14ac:dyDescent="0.25">
      <c r="A20" s="6" t="s">
        <v>66</v>
      </c>
      <c r="B20" s="6" t="s">
        <v>7</v>
      </c>
      <c r="C20" s="6" t="s">
        <v>67</v>
      </c>
      <c r="D20" s="6" t="s">
        <v>68</v>
      </c>
      <c r="E20" s="6" t="s">
        <v>66</v>
      </c>
      <c r="F20" s="7">
        <v>1</v>
      </c>
      <c r="G20" s="6" t="s">
        <v>69</v>
      </c>
      <c r="H20" t="s">
        <v>100</v>
      </c>
      <c r="I20" s="8" t="s">
        <v>99</v>
      </c>
      <c r="J20" s="5">
        <v>1.19</v>
      </c>
      <c r="K20" s="5">
        <f>4*1.19</f>
        <v>4.76</v>
      </c>
    </row>
    <row r="21" spans="1:12" x14ac:dyDescent="0.25">
      <c r="K21" s="5">
        <f>SUM(K2:K20)</f>
        <v>52.690000000000005</v>
      </c>
      <c r="L21" s="5">
        <f>SUM(K2:K20)-K11-K19-K20-K8</f>
        <v>25.200000000000014</v>
      </c>
    </row>
    <row r="24" spans="1:12" ht="30" x14ac:dyDescent="0.25">
      <c r="B24" s="5" t="s">
        <v>119</v>
      </c>
    </row>
    <row r="26" spans="1:12" ht="30" x14ac:dyDescent="0.25">
      <c r="B26" s="5" t="s">
        <v>120</v>
      </c>
    </row>
    <row r="28" spans="1:12" x14ac:dyDescent="0.25">
      <c r="G28" s="5" t="s">
        <v>110</v>
      </c>
      <c r="H28" s="5">
        <v>530</v>
      </c>
      <c r="I28" s="5">
        <v>1.75E-3</v>
      </c>
      <c r="J28" s="5" t="s">
        <v>116</v>
      </c>
    </row>
    <row r="29" spans="1:12" x14ac:dyDescent="0.25">
      <c r="G29" s="5" t="s">
        <v>111</v>
      </c>
      <c r="H29" s="5">
        <v>0.1</v>
      </c>
      <c r="I29" s="5">
        <f>H28/I28</f>
        <v>302857.14285714284</v>
      </c>
      <c r="J29" s="5" t="s">
        <v>115</v>
      </c>
    </row>
    <row r="30" spans="1:12" x14ac:dyDescent="0.25">
      <c r="G30" s="5" t="s">
        <v>112</v>
      </c>
      <c r="H30" s="5">
        <v>1</v>
      </c>
      <c r="I30" s="5">
        <f>H28*I28</f>
        <v>0.92749999999999999</v>
      </c>
    </row>
    <row r="31" spans="1:12" x14ac:dyDescent="0.25">
      <c r="G31" s="5" t="s">
        <v>114</v>
      </c>
      <c r="H31" s="5">
        <f>I30/H29</f>
        <v>9.2749999999999986</v>
      </c>
    </row>
    <row r="32" spans="1:12" x14ac:dyDescent="0.25">
      <c r="G32" s="5" t="s">
        <v>113</v>
      </c>
      <c r="H32" s="5">
        <f>I29/H31</f>
        <v>32653.0612244898</v>
      </c>
      <c r="I32" s="5">
        <v>0.25</v>
      </c>
      <c r="J32" s="5" t="s">
        <v>117</v>
      </c>
    </row>
    <row r="33" spans="9:9" x14ac:dyDescent="0.25">
      <c r="I33" s="5">
        <f>I32/I28</f>
        <v>142.85714285714286</v>
      </c>
    </row>
  </sheetData>
  <hyperlinks>
    <hyperlink ref="I2" r:id="rId1" display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/>
    <hyperlink ref="I4" r:id="rId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/>
    <hyperlink ref="I5" r:id="rId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/>
    <hyperlink ref="I6" r:id="rId4"/>
    <hyperlink ref="I7" r:id="rId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/>
    <hyperlink ref="I8" r:id="rId6" display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/>
    <hyperlink ref="I20" r:id="rId7" display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/>
    <hyperlink ref="I19" r:id="rId8" display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/>
    <hyperlink ref="I11" r:id="rId9" display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/>
    <hyperlink ref="I18" r:id="rId10" display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/>
    <hyperlink ref="I17" r:id="rId11" display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/>
    <hyperlink ref="I16" r:id="rId12" display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/>
    <hyperlink ref="I15" r:id="rId13" display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/>
    <hyperlink ref="I12" r:id="rId14" display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/>
    <hyperlink ref="I13" r:id="rId15" display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/>
  </hyperlinks>
  <pageMargins left="0.7" right="0.7" top="0.75" bottom="0.75" header="0.3" footer="0.3"/>
  <pageSetup paperSize="9"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zoomScale="85" zoomScaleNormal="85" workbookViewId="0">
      <selection activeCell="K30" sqref="K30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  <col min="17" max="17" width="9.140625" style="19"/>
  </cols>
  <sheetData>
    <row r="1" spans="1:19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  <c r="N1" s="4"/>
      <c r="O1" s="4"/>
      <c r="Q1" s="17"/>
    </row>
    <row r="2" spans="1:19" x14ac:dyDescent="0.25">
      <c r="A2" s="2" t="s">
        <v>17</v>
      </c>
      <c r="B2" s="13" t="s">
        <v>7</v>
      </c>
      <c r="C2" s="6" t="s">
        <v>134</v>
      </c>
      <c r="D2" s="6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81</v>
      </c>
      <c r="K2" s="2" t="s">
        <v>79</v>
      </c>
      <c r="L2" s="12" t="s">
        <v>76</v>
      </c>
      <c r="M2" s="14" t="s">
        <v>77</v>
      </c>
      <c r="N2" s="2">
        <v>0.57999999999999996</v>
      </c>
      <c r="O2" s="2">
        <f t="shared" ref="O2:O30" si="1">I2*20</f>
        <v>200</v>
      </c>
      <c r="P2">
        <f>O2/10</f>
        <v>20</v>
      </c>
      <c r="Q2" s="18">
        <v>20</v>
      </c>
      <c r="R2">
        <f>Q2*N2</f>
        <v>11.6</v>
      </c>
      <c r="S2">
        <f>R2*100/$R$30</f>
        <v>0.66316788438010965</v>
      </c>
    </row>
    <row r="3" spans="1:19" x14ac:dyDescent="0.25">
      <c r="A3" s="2" t="s">
        <v>22</v>
      </c>
      <c r="B3" s="13" t="s">
        <v>32</v>
      </c>
      <c r="C3" s="6" t="s">
        <v>136</v>
      </c>
      <c r="D3" s="6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80</v>
      </c>
      <c r="K3" s="2" t="s">
        <v>82</v>
      </c>
      <c r="L3" s="12" t="s">
        <v>83</v>
      </c>
      <c r="M3" s="22" t="s">
        <v>84</v>
      </c>
      <c r="N3" s="2">
        <v>1.54</v>
      </c>
      <c r="O3" s="2">
        <f t="shared" si="1"/>
        <v>100</v>
      </c>
      <c r="P3">
        <f>O3/100</f>
        <v>1</v>
      </c>
      <c r="Q3" s="18">
        <v>1</v>
      </c>
      <c r="R3">
        <f t="shared" ref="R3:R29" si="2">Q3*N3</f>
        <v>1.54</v>
      </c>
      <c r="S3">
        <f t="shared" ref="S3:S29" si="3">R3*100/$R$30</f>
        <v>8.8041253615980072E-2</v>
      </c>
    </row>
    <row r="4" spans="1:19" ht="22.5" x14ac:dyDescent="0.25">
      <c r="A4" s="2" t="s">
        <v>137</v>
      </c>
      <c r="B4" s="13" t="s">
        <v>90</v>
      </c>
      <c r="C4" s="6" t="s">
        <v>138</v>
      </c>
      <c r="D4" s="6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26</v>
      </c>
      <c r="K4" s="2" t="s">
        <v>86</v>
      </c>
      <c r="L4" s="12" t="s">
        <v>85</v>
      </c>
      <c r="M4" s="22" t="s">
        <v>132</v>
      </c>
      <c r="N4" s="2">
        <v>1.1399999999999999</v>
      </c>
      <c r="O4" s="2">
        <f t="shared" si="1"/>
        <v>180</v>
      </c>
      <c r="P4">
        <f>O4/10</f>
        <v>18</v>
      </c>
      <c r="Q4" s="18">
        <v>18</v>
      </c>
      <c r="R4">
        <f t="shared" si="2"/>
        <v>20.52</v>
      </c>
      <c r="S4">
        <f t="shared" si="3"/>
        <v>1.1731211196103317</v>
      </c>
    </row>
    <row r="5" spans="1:19" ht="22.5" x14ac:dyDescent="0.25">
      <c r="A5" s="2" t="s">
        <v>22</v>
      </c>
      <c r="B5" s="13" t="s">
        <v>91</v>
      </c>
      <c r="C5" s="6" t="s">
        <v>195</v>
      </c>
      <c r="D5" s="6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92</v>
      </c>
      <c r="K5" s="2" t="s">
        <v>93</v>
      </c>
      <c r="L5" s="12" t="s">
        <v>94</v>
      </c>
      <c r="M5" s="22" t="s">
        <v>95</v>
      </c>
      <c r="N5" s="2">
        <v>0.72</v>
      </c>
      <c r="O5" s="2">
        <f t="shared" si="1"/>
        <v>200</v>
      </c>
      <c r="P5">
        <f>O5/100</f>
        <v>2</v>
      </c>
      <c r="Q5" s="18">
        <v>2</v>
      </c>
      <c r="R5">
        <f t="shared" si="2"/>
        <v>1.44</v>
      </c>
      <c r="S5">
        <f t="shared" si="3"/>
        <v>8.2324289095461883E-2</v>
      </c>
    </row>
    <row r="6" spans="1:19" ht="22.5" x14ac:dyDescent="0.25">
      <c r="A6" s="2" t="s">
        <v>22</v>
      </c>
      <c r="B6" s="13" t="s">
        <v>32</v>
      </c>
      <c r="C6" s="6" t="s">
        <v>140</v>
      </c>
      <c r="D6" s="6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34</v>
      </c>
      <c r="K6" s="2" t="s">
        <v>141</v>
      </c>
      <c r="L6" s="12" t="s">
        <v>142</v>
      </c>
      <c r="M6" s="22" t="s">
        <v>107</v>
      </c>
      <c r="N6" s="2">
        <v>0.8</v>
      </c>
      <c r="O6" s="2">
        <f t="shared" si="1"/>
        <v>240</v>
      </c>
      <c r="P6">
        <f>O6/100</f>
        <v>2.4</v>
      </c>
      <c r="Q6" s="18">
        <v>3</v>
      </c>
      <c r="R6">
        <f t="shared" si="2"/>
        <v>2.4000000000000004</v>
      </c>
      <c r="S6">
        <f t="shared" si="3"/>
        <v>0.13720714849243648</v>
      </c>
    </row>
    <row r="7" spans="1:19" x14ac:dyDescent="0.25">
      <c r="A7" s="2" t="s">
        <v>22</v>
      </c>
      <c r="B7" s="13" t="s">
        <v>35</v>
      </c>
      <c r="C7" s="6" t="s">
        <v>143</v>
      </c>
      <c r="D7" s="6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6" t="s">
        <v>37</v>
      </c>
      <c r="K7" s="2" t="s">
        <v>144</v>
      </c>
      <c r="L7" s="12" t="s">
        <v>142</v>
      </c>
      <c r="M7" s="22" t="s">
        <v>145</v>
      </c>
      <c r="N7" s="2">
        <v>0.72</v>
      </c>
      <c r="O7" s="2">
        <f t="shared" si="1"/>
        <v>160</v>
      </c>
      <c r="P7">
        <f>O7/100</f>
        <v>1.6</v>
      </c>
      <c r="Q7" s="18">
        <v>2</v>
      </c>
      <c r="R7">
        <f t="shared" si="2"/>
        <v>1.44</v>
      </c>
      <c r="S7">
        <f t="shared" si="3"/>
        <v>8.2324289095461883E-2</v>
      </c>
    </row>
    <row r="8" spans="1:19" x14ac:dyDescent="0.25">
      <c r="A8" s="2" t="s">
        <v>146</v>
      </c>
      <c r="B8" s="13" t="s">
        <v>7</v>
      </c>
      <c r="C8" s="6" t="s">
        <v>38</v>
      </c>
      <c r="D8" s="6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147</v>
      </c>
      <c r="K8" s="2" t="s">
        <v>104</v>
      </c>
      <c r="L8" s="12" t="s">
        <v>105</v>
      </c>
      <c r="M8" s="22" t="s">
        <v>148</v>
      </c>
      <c r="N8" s="2">
        <v>2.73</v>
      </c>
      <c r="O8" s="2">
        <f t="shared" si="1"/>
        <v>60</v>
      </c>
      <c r="P8">
        <f>O8/1</f>
        <v>60</v>
      </c>
      <c r="Q8" s="18">
        <v>60</v>
      </c>
      <c r="R8">
        <f t="shared" si="2"/>
        <v>163.80000000000001</v>
      </c>
      <c r="S8">
        <f t="shared" si="3"/>
        <v>9.3643878846087905</v>
      </c>
    </row>
    <row r="9" spans="1:19" x14ac:dyDescent="0.25">
      <c r="A9" s="2" t="s">
        <v>149</v>
      </c>
      <c r="B9" s="13" t="s">
        <v>150</v>
      </c>
      <c r="C9" s="6" t="s">
        <v>151</v>
      </c>
      <c r="D9" s="6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152</v>
      </c>
      <c r="K9" s="2" t="s">
        <v>96</v>
      </c>
      <c r="L9" s="12" t="s">
        <v>97</v>
      </c>
      <c r="M9" s="14" t="s">
        <v>98</v>
      </c>
      <c r="N9" s="2">
        <v>14.48</v>
      </c>
      <c r="O9" s="2">
        <f t="shared" si="1"/>
        <v>80</v>
      </c>
      <c r="P9">
        <f>O9/2</f>
        <v>40</v>
      </c>
      <c r="Q9" s="18">
        <v>40</v>
      </c>
      <c r="R9">
        <f t="shared" si="2"/>
        <v>579.20000000000005</v>
      </c>
      <c r="S9">
        <f t="shared" si="3"/>
        <v>33.112658502841342</v>
      </c>
    </row>
    <row r="10" spans="1:19" x14ac:dyDescent="0.25">
      <c r="A10" s="2" t="s">
        <v>153</v>
      </c>
      <c r="B10" s="13" t="s">
        <v>154</v>
      </c>
      <c r="C10" s="6" t="s">
        <v>155</v>
      </c>
      <c r="D10" s="6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7</v>
      </c>
      <c r="K10" s="2" t="s">
        <v>75</v>
      </c>
      <c r="L10" s="12"/>
      <c r="M10" s="14"/>
      <c r="N10" s="2"/>
      <c r="O10" s="2">
        <f t="shared" si="1"/>
        <v>20</v>
      </c>
      <c r="Q10" s="18"/>
      <c r="R10">
        <f t="shared" si="2"/>
        <v>0</v>
      </c>
      <c r="S10">
        <f t="shared" si="3"/>
        <v>0</v>
      </c>
    </row>
    <row r="11" spans="1:19" x14ac:dyDescent="0.25">
      <c r="A11" s="2" t="s">
        <v>41</v>
      </c>
      <c r="B11" s="13" t="s">
        <v>156</v>
      </c>
      <c r="C11" s="6" t="s">
        <v>43</v>
      </c>
      <c r="D11" s="6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157</v>
      </c>
      <c r="K11" s="2" t="s">
        <v>158</v>
      </c>
      <c r="L11" s="12" t="s">
        <v>128</v>
      </c>
      <c r="M11" s="22" t="s">
        <v>129</v>
      </c>
      <c r="N11" s="2">
        <v>0.17</v>
      </c>
      <c r="O11" s="2">
        <f t="shared" si="1"/>
        <v>60</v>
      </c>
      <c r="P11">
        <f>O11/10</f>
        <v>6</v>
      </c>
      <c r="Q11" s="18">
        <v>6</v>
      </c>
      <c r="R11">
        <f t="shared" si="2"/>
        <v>1.02</v>
      </c>
      <c r="S11">
        <f t="shared" si="3"/>
        <v>5.8313038109285502E-2</v>
      </c>
    </row>
    <row r="12" spans="1:19" x14ac:dyDescent="0.25">
      <c r="A12" s="2" t="s">
        <v>45</v>
      </c>
      <c r="B12" s="13" t="s">
        <v>46</v>
      </c>
      <c r="C12" s="6" t="s">
        <v>47</v>
      </c>
      <c r="D12" s="6"/>
      <c r="E12" s="2" t="s">
        <v>48</v>
      </c>
      <c r="F12" s="14" t="s">
        <v>45</v>
      </c>
      <c r="G12" s="3">
        <v>8</v>
      </c>
      <c r="H12" s="3"/>
      <c r="I12" s="3">
        <f t="shared" si="0"/>
        <v>8</v>
      </c>
      <c r="J12" s="2" t="s">
        <v>7</v>
      </c>
      <c r="K12" s="2"/>
      <c r="L12" s="12" t="s">
        <v>130</v>
      </c>
      <c r="M12" s="14" t="s">
        <v>131</v>
      </c>
      <c r="N12" s="2">
        <v>4.01</v>
      </c>
      <c r="O12" s="2">
        <f t="shared" si="1"/>
        <v>160</v>
      </c>
      <c r="P12">
        <f>O12/5</f>
        <v>32</v>
      </c>
      <c r="Q12" s="18">
        <v>32</v>
      </c>
      <c r="R12">
        <f t="shared" si="2"/>
        <v>128.32</v>
      </c>
      <c r="S12">
        <f t="shared" si="3"/>
        <v>7.3360088727289368</v>
      </c>
    </row>
    <row r="13" spans="1:19" ht="22.5" x14ac:dyDescent="0.25">
      <c r="A13" s="2" t="s">
        <v>49</v>
      </c>
      <c r="B13" s="13" t="s">
        <v>159</v>
      </c>
      <c r="C13" s="6" t="s">
        <v>160</v>
      </c>
      <c r="D13" s="6"/>
      <c r="E13" s="2" t="s">
        <v>51</v>
      </c>
      <c r="F13" s="14" t="s">
        <v>49</v>
      </c>
      <c r="G13" s="3">
        <v>9</v>
      </c>
      <c r="H13" s="3"/>
      <c r="I13" s="3">
        <f t="shared" si="0"/>
        <v>9</v>
      </c>
      <c r="J13" s="2" t="s">
        <v>60</v>
      </c>
      <c r="K13" s="2" t="s">
        <v>161</v>
      </c>
      <c r="L13" s="15" t="s">
        <v>162</v>
      </c>
      <c r="M13" s="22" t="s">
        <v>163</v>
      </c>
      <c r="N13" s="2">
        <v>0.5</v>
      </c>
      <c r="O13" s="2">
        <f t="shared" si="1"/>
        <v>180</v>
      </c>
      <c r="P13">
        <f>O13/100</f>
        <v>1.8</v>
      </c>
      <c r="Q13" s="18">
        <v>2</v>
      </c>
      <c r="R13">
        <f t="shared" si="2"/>
        <v>1</v>
      </c>
      <c r="S13">
        <f t="shared" si="3"/>
        <v>5.7169645205181863E-2</v>
      </c>
    </row>
    <row r="14" spans="1:19" x14ac:dyDescent="0.25">
      <c r="A14" s="2" t="s">
        <v>49</v>
      </c>
      <c r="B14" s="13" t="s">
        <v>125</v>
      </c>
      <c r="C14" s="6" t="s">
        <v>52</v>
      </c>
      <c r="D14" s="6"/>
      <c r="E14" s="2" t="s">
        <v>53</v>
      </c>
      <c r="F14" s="14" t="s">
        <v>49</v>
      </c>
      <c r="G14" s="3">
        <v>3</v>
      </c>
      <c r="H14" s="3"/>
      <c r="I14" s="3">
        <f t="shared" si="0"/>
        <v>3</v>
      </c>
      <c r="J14" s="2" t="s">
        <v>164</v>
      </c>
      <c r="K14" s="2" t="s">
        <v>123</v>
      </c>
      <c r="L14" s="12" t="s">
        <v>126</v>
      </c>
      <c r="M14" s="22" t="s">
        <v>127</v>
      </c>
      <c r="N14" s="2">
        <v>4.7300000000000004</v>
      </c>
      <c r="O14" s="2">
        <f t="shared" si="1"/>
        <v>60</v>
      </c>
      <c r="P14">
        <f>O14/20</f>
        <v>3</v>
      </c>
      <c r="Q14" s="18">
        <v>3</v>
      </c>
      <c r="R14">
        <f t="shared" si="2"/>
        <v>14.190000000000001</v>
      </c>
      <c r="S14">
        <f t="shared" si="3"/>
        <v>0.81123726546153074</v>
      </c>
    </row>
    <row r="15" spans="1:19" x14ac:dyDescent="0.25">
      <c r="A15" s="2" t="s">
        <v>49</v>
      </c>
      <c r="B15" s="13" t="s">
        <v>165</v>
      </c>
      <c r="C15" s="6" t="s">
        <v>166</v>
      </c>
      <c r="D15" s="6"/>
      <c r="E15" s="2" t="s">
        <v>51</v>
      </c>
      <c r="F15" s="14" t="s">
        <v>49</v>
      </c>
      <c r="G15" s="3">
        <v>1</v>
      </c>
      <c r="H15" s="3"/>
      <c r="I15" s="3">
        <f t="shared" si="0"/>
        <v>1</v>
      </c>
      <c r="J15" s="2" t="s">
        <v>167</v>
      </c>
      <c r="K15" s="2" t="s">
        <v>168</v>
      </c>
      <c r="L15" s="15" t="s">
        <v>169</v>
      </c>
      <c r="M15" s="22" t="s">
        <v>163</v>
      </c>
      <c r="N15" s="2">
        <v>0.5</v>
      </c>
      <c r="O15" s="2">
        <f t="shared" si="1"/>
        <v>20</v>
      </c>
      <c r="P15">
        <f t="shared" ref="P15:P22" si="4">O15/100</f>
        <v>0.2</v>
      </c>
      <c r="Q15" s="18">
        <v>1</v>
      </c>
      <c r="R15">
        <f t="shared" si="2"/>
        <v>0.5</v>
      </c>
      <c r="S15">
        <f t="shared" si="3"/>
        <v>2.8584822602590931E-2</v>
      </c>
    </row>
    <row r="16" spans="1:19" x14ac:dyDescent="0.25">
      <c r="A16" s="2" t="s">
        <v>49</v>
      </c>
      <c r="B16" s="13" t="s">
        <v>170</v>
      </c>
      <c r="C16" s="6" t="s">
        <v>171</v>
      </c>
      <c r="D16" s="6" t="s">
        <v>225</v>
      </c>
      <c r="E16" s="2" t="s">
        <v>51</v>
      </c>
      <c r="F16" s="14" t="s">
        <v>49</v>
      </c>
      <c r="G16" s="3">
        <v>1</v>
      </c>
      <c r="H16" s="3">
        <v>1</v>
      </c>
      <c r="I16" s="3">
        <f t="shared" si="0"/>
        <v>2</v>
      </c>
      <c r="J16" s="2" t="s">
        <v>172</v>
      </c>
      <c r="K16" s="2" t="s">
        <v>173</v>
      </c>
      <c r="L16" s="15" t="s">
        <v>169</v>
      </c>
      <c r="M16" s="22" t="s">
        <v>163</v>
      </c>
      <c r="N16" s="2">
        <v>0.5</v>
      </c>
      <c r="O16" s="2">
        <f t="shared" si="1"/>
        <v>40</v>
      </c>
      <c r="P16">
        <f t="shared" si="4"/>
        <v>0.4</v>
      </c>
      <c r="Q16" s="18">
        <v>1</v>
      </c>
      <c r="R16">
        <f t="shared" si="2"/>
        <v>0.5</v>
      </c>
      <c r="S16">
        <f t="shared" si="3"/>
        <v>2.8584822602590931E-2</v>
      </c>
    </row>
    <row r="17" spans="1:19" x14ac:dyDescent="0.25">
      <c r="A17" s="2" t="s">
        <v>49</v>
      </c>
      <c r="B17" s="13" t="s">
        <v>174</v>
      </c>
      <c r="C17" s="6" t="s">
        <v>175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176</v>
      </c>
      <c r="K17" s="2" t="s">
        <v>177</v>
      </c>
      <c r="L17" s="15" t="s">
        <v>169</v>
      </c>
      <c r="M17" s="22" t="s">
        <v>163</v>
      </c>
      <c r="N17" s="2">
        <v>0.5</v>
      </c>
      <c r="O17" s="2">
        <f t="shared" si="1"/>
        <v>20</v>
      </c>
      <c r="P17">
        <f t="shared" si="4"/>
        <v>0.2</v>
      </c>
      <c r="Q17" s="18">
        <v>1</v>
      </c>
      <c r="R17">
        <f t="shared" si="2"/>
        <v>0.5</v>
      </c>
      <c r="S17">
        <f t="shared" si="3"/>
        <v>2.8584822602590931E-2</v>
      </c>
    </row>
    <row r="18" spans="1:19" x14ac:dyDescent="0.25">
      <c r="A18" s="2" t="s">
        <v>49</v>
      </c>
      <c r="B18" s="13" t="s">
        <v>178</v>
      </c>
      <c r="C18" s="6" t="s">
        <v>179</v>
      </c>
      <c r="D18" s="6" t="s">
        <v>224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180</v>
      </c>
      <c r="K18" s="2" t="s">
        <v>181</v>
      </c>
      <c r="L18" s="15" t="s">
        <v>169</v>
      </c>
      <c r="M18" s="22" t="s">
        <v>163</v>
      </c>
      <c r="N18" s="2">
        <v>0.5</v>
      </c>
      <c r="O18" s="2">
        <f t="shared" si="1"/>
        <v>40</v>
      </c>
      <c r="P18">
        <f t="shared" si="4"/>
        <v>0.4</v>
      </c>
      <c r="Q18" s="18">
        <v>1</v>
      </c>
      <c r="R18">
        <f t="shared" si="2"/>
        <v>0.5</v>
      </c>
      <c r="S18">
        <f t="shared" si="3"/>
        <v>2.8584822602590931E-2</v>
      </c>
    </row>
    <row r="19" spans="1:19" x14ac:dyDescent="0.25">
      <c r="A19" s="2" t="s">
        <v>49</v>
      </c>
      <c r="B19" s="13" t="s">
        <v>182</v>
      </c>
      <c r="C19" s="6" t="s">
        <v>183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184</v>
      </c>
      <c r="K19" s="2" t="s">
        <v>185</v>
      </c>
      <c r="L19" s="15" t="s">
        <v>169</v>
      </c>
      <c r="M19" s="22" t="s">
        <v>163</v>
      </c>
      <c r="N19" s="2">
        <v>0.5</v>
      </c>
      <c r="O19" s="2">
        <f t="shared" si="1"/>
        <v>20</v>
      </c>
      <c r="P19">
        <f t="shared" si="4"/>
        <v>0.2</v>
      </c>
      <c r="Q19" s="18">
        <v>1</v>
      </c>
      <c r="R19">
        <f t="shared" si="2"/>
        <v>0.5</v>
      </c>
      <c r="S19">
        <f t="shared" si="3"/>
        <v>2.8584822602590931E-2</v>
      </c>
    </row>
    <row r="20" spans="1:19" ht="54" x14ac:dyDescent="0.25">
      <c r="A20" s="2" t="s">
        <v>49</v>
      </c>
      <c r="B20" s="13" t="s">
        <v>54</v>
      </c>
      <c r="C20" s="6" t="s">
        <v>122</v>
      </c>
      <c r="D20" s="6" t="s">
        <v>227</v>
      </c>
      <c r="E20" s="2" t="s">
        <v>51</v>
      </c>
      <c r="F20" s="14" t="s">
        <v>49</v>
      </c>
      <c r="G20" s="3">
        <v>8</v>
      </c>
      <c r="H20" s="3">
        <v>30</v>
      </c>
      <c r="I20" s="3">
        <f t="shared" si="0"/>
        <v>38</v>
      </c>
      <c r="J20" s="2" t="s">
        <v>55</v>
      </c>
      <c r="K20" s="2" t="s">
        <v>186</v>
      </c>
      <c r="L20" s="15" t="s">
        <v>169</v>
      </c>
      <c r="M20" s="22" t="s">
        <v>163</v>
      </c>
      <c r="N20" s="2">
        <v>0.5</v>
      </c>
      <c r="O20" s="2">
        <f t="shared" si="1"/>
        <v>760</v>
      </c>
      <c r="P20">
        <f t="shared" si="4"/>
        <v>7.6</v>
      </c>
      <c r="Q20" s="18">
        <v>8</v>
      </c>
      <c r="R20">
        <f t="shared" si="2"/>
        <v>4</v>
      </c>
      <c r="S20">
        <f t="shared" si="3"/>
        <v>0.22867858082072745</v>
      </c>
    </row>
    <row r="21" spans="1:19" x14ac:dyDescent="0.25">
      <c r="A21" s="2" t="s">
        <v>49</v>
      </c>
      <c r="B21" s="13" t="s">
        <v>57</v>
      </c>
      <c r="C21" s="6" t="s">
        <v>59</v>
      </c>
      <c r="D21" s="6" t="s">
        <v>226</v>
      </c>
      <c r="E21" s="2" t="s">
        <v>51</v>
      </c>
      <c r="F21" s="14" t="s">
        <v>49</v>
      </c>
      <c r="G21" s="3">
        <v>1</v>
      </c>
      <c r="H21" s="3">
        <v>3</v>
      </c>
      <c r="I21" s="3">
        <f t="shared" si="0"/>
        <v>4</v>
      </c>
      <c r="J21" s="2" t="s">
        <v>187</v>
      </c>
      <c r="K21" s="2" t="s">
        <v>188</v>
      </c>
      <c r="L21" s="15" t="s">
        <v>169</v>
      </c>
      <c r="M21" s="22" t="s">
        <v>163</v>
      </c>
      <c r="N21" s="14">
        <v>0.5</v>
      </c>
      <c r="O21" s="2">
        <f t="shared" si="1"/>
        <v>80</v>
      </c>
      <c r="P21">
        <f t="shared" si="4"/>
        <v>0.8</v>
      </c>
      <c r="Q21" s="18">
        <v>1</v>
      </c>
      <c r="R21">
        <f t="shared" si="2"/>
        <v>0.5</v>
      </c>
      <c r="S21">
        <f t="shared" si="3"/>
        <v>2.8584822602590931E-2</v>
      </c>
    </row>
    <row r="22" spans="1:19" x14ac:dyDescent="0.25">
      <c r="A22" s="2" t="s">
        <v>58</v>
      </c>
      <c r="B22" s="13" t="s">
        <v>118</v>
      </c>
      <c r="C22" s="6" t="s">
        <v>62</v>
      </c>
      <c r="D22" s="6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189</v>
      </c>
      <c r="K22" s="2" t="s">
        <v>190</v>
      </c>
      <c r="L22" s="15" t="s">
        <v>169</v>
      </c>
      <c r="M22" s="22" t="s">
        <v>163</v>
      </c>
      <c r="N22" s="14">
        <v>0.5</v>
      </c>
      <c r="O22" s="2">
        <f t="shared" si="1"/>
        <v>80</v>
      </c>
      <c r="P22">
        <f t="shared" si="4"/>
        <v>0.8</v>
      </c>
      <c r="Q22" s="18">
        <v>1</v>
      </c>
      <c r="R22">
        <f t="shared" si="2"/>
        <v>0.5</v>
      </c>
      <c r="S22">
        <f t="shared" si="3"/>
        <v>2.8584822602590931E-2</v>
      </c>
    </row>
    <row r="23" spans="1:19" x14ac:dyDescent="0.25">
      <c r="A23" s="2" t="s">
        <v>11</v>
      </c>
      <c r="B23" s="16" t="s">
        <v>191</v>
      </c>
      <c r="C23" s="6" t="s">
        <v>64</v>
      </c>
      <c r="D23" s="6"/>
      <c r="E23" s="2" t="s">
        <v>13</v>
      </c>
      <c r="F23" s="14" t="s">
        <v>11</v>
      </c>
      <c r="G23" s="3">
        <v>1</v>
      </c>
      <c r="H23" s="3"/>
      <c r="I23" s="3">
        <f t="shared" si="0"/>
        <v>1</v>
      </c>
      <c r="J23" s="2" t="s">
        <v>7</v>
      </c>
      <c r="K23" s="2" t="s">
        <v>72</v>
      </c>
      <c r="L23" s="15" t="s">
        <v>73</v>
      </c>
      <c r="M23" s="22" t="s">
        <v>192</v>
      </c>
      <c r="N23" s="14">
        <v>10.36</v>
      </c>
      <c r="O23" s="2">
        <f t="shared" si="1"/>
        <v>20</v>
      </c>
      <c r="P23">
        <f>O23/1</f>
        <v>20</v>
      </c>
      <c r="Q23" s="18">
        <v>20</v>
      </c>
      <c r="R23">
        <f t="shared" si="2"/>
        <v>207.2</v>
      </c>
      <c r="S23">
        <f t="shared" si="3"/>
        <v>11.845550486513682</v>
      </c>
    </row>
    <row r="24" spans="1:19" x14ac:dyDescent="0.25">
      <c r="A24" s="2" t="s">
        <v>63</v>
      </c>
      <c r="B24" s="13" t="s">
        <v>63</v>
      </c>
      <c r="C24" s="6" t="s">
        <v>67</v>
      </c>
      <c r="D24" s="6" t="s">
        <v>229</v>
      </c>
      <c r="E24" s="2" t="s">
        <v>63</v>
      </c>
      <c r="F24" s="14" t="s">
        <v>63</v>
      </c>
      <c r="G24" s="3">
        <v>1</v>
      </c>
      <c r="H24" s="3">
        <v>3</v>
      </c>
      <c r="I24" s="3">
        <f t="shared" si="0"/>
        <v>4</v>
      </c>
      <c r="J24" s="2" t="s">
        <v>65</v>
      </c>
      <c r="K24" s="2" t="s">
        <v>101</v>
      </c>
      <c r="L24" s="15" t="s">
        <v>102</v>
      </c>
      <c r="M24" s="14" t="s">
        <v>103</v>
      </c>
      <c r="N24" s="14">
        <v>5.52</v>
      </c>
      <c r="O24" s="2">
        <f t="shared" si="1"/>
        <v>80</v>
      </c>
      <c r="P24">
        <f>O24/2</f>
        <v>40</v>
      </c>
      <c r="Q24" s="18">
        <v>40</v>
      </c>
      <c r="R24">
        <f t="shared" si="2"/>
        <v>220.79999999999998</v>
      </c>
      <c r="S24">
        <f t="shared" si="3"/>
        <v>12.623057661304156</v>
      </c>
    </row>
    <row r="25" spans="1:19" x14ac:dyDescent="0.25">
      <c r="A25" s="2" t="s">
        <v>66</v>
      </c>
      <c r="B25" s="13" t="s">
        <v>7</v>
      </c>
      <c r="C25" s="6" t="s">
        <v>193</v>
      </c>
      <c r="D25" s="6" t="s">
        <v>230</v>
      </c>
      <c r="E25" s="2" t="s">
        <v>68</v>
      </c>
      <c r="F25" s="14" t="s">
        <v>66</v>
      </c>
      <c r="G25" s="3">
        <v>1</v>
      </c>
      <c r="H25" s="3">
        <v>3</v>
      </c>
      <c r="I25" s="3">
        <f t="shared" si="0"/>
        <v>4</v>
      </c>
      <c r="J25" s="2" t="s">
        <v>69</v>
      </c>
      <c r="K25" s="2" t="s">
        <v>100</v>
      </c>
      <c r="L25" s="15" t="s">
        <v>99</v>
      </c>
      <c r="M25" s="14" t="s">
        <v>194</v>
      </c>
      <c r="N25" s="14">
        <v>4.76</v>
      </c>
      <c r="O25" s="2">
        <f t="shared" si="1"/>
        <v>80</v>
      </c>
      <c r="P25">
        <f>O25/1</f>
        <v>80</v>
      </c>
      <c r="Q25" s="18">
        <v>80</v>
      </c>
      <c r="R25">
        <f t="shared" si="2"/>
        <v>380.79999999999995</v>
      </c>
      <c r="S25">
        <f t="shared" si="3"/>
        <v>21.77020089413325</v>
      </c>
    </row>
    <row r="26" spans="1:19" x14ac:dyDescent="0.25">
      <c r="A26" s="2" t="s">
        <v>196</v>
      </c>
      <c r="B26" s="13" t="s">
        <v>196</v>
      </c>
      <c r="C26" s="6"/>
      <c r="D26" s="6" t="s">
        <v>197</v>
      </c>
      <c r="E26" s="2" t="s">
        <v>198</v>
      </c>
      <c r="F26" s="14" t="s">
        <v>196</v>
      </c>
      <c r="G26" s="2"/>
      <c r="H26" s="3">
        <v>2</v>
      </c>
      <c r="I26" s="3">
        <f t="shared" si="0"/>
        <v>2</v>
      </c>
      <c r="J26" s="2" t="s">
        <v>199</v>
      </c>
      <c r="K26" s="2" t="s">
        <v>216</v>
      </c>
      <c r="L26" s="8" t="s">
        <v>219</v>
      </c>
      <c r="M26" s="22" t="s">
        <v>220</v>
      </c>
      <c r="N26" s="14">
        <v>0.33</v>
      </c>
      <c r="O26" s="2">
        <f t="shared" si="1"/>
        <v>40</v>
      </c>
      <c r="P26">
        <f>O26/100</f>
        <v>0.4</v>
      </c>
      <c r="Q26" s="18">
        <v>1</v>
      </c>
      <c r="R26">
        <f t="shared" si="2"/>
        <v>0.33</v>
      </c>
      <c r="S26">
        <f t="shared" si="3"/>
        <v>1.8865982917710016E-2</v>
      </c>
    </row>
    <row r="27" spans="1:19" ht="22.5" x14ac:dyDescent="0.25">
      <c r="A27" s="2" t="s">
        <v>49</v>
      </c>
      <c r="B27" s="13" t="s">
        <v>200</v>
      </c>
      <c r="C27" s="6"/>
      <c r="D27" s="6" t="s">
        <v>201</v>
      </c>
      <c r="E27" s="2" t="s">
        <v>51</v>
      </c>
      <c r="F27" s="14" t="s">
        <v>49</v>
      </c>
      <c r="G27" s="2"/>
      <c r="H27" s="3">
        <v>8</v>
      </c>
      <c r="I27" s="3">
        <f t="shared" si="0"/>
        <v>8</v>
      </c>
      <c r="J27" s="2" t="s">
        <v>207</v>
      </c>
      <c r="K27" s="2" t="s">
        <v>213</v>
      </c>
      <c r="L27" s="15" t="s">
        <v>169</v>
      </c>
      <c r="M27" s="22" t="s">
        <v>163</v>
      </c>
      <c r="N27" s="14">
        <v>0.5</v>
      </c>
      <c r="O27" s="2">
        <f t="shared" si="1"/>
        <v>160</v>
      </c>
      <c r="P27">
        <f>O27/100</f>
        <v>1.6</v>
      </c>
      <c r="Q27" s="18">
        <v>2</v>
      </c>
      <c r="R27">
        <f t="shared" si="2"/>
        <v>1</v>
      </c>
      <c r="S27">
        <f t="shared" si="3"/>
        <v>5.7169645205181863E-2</v>
      </c>
    </row>
    <row r="28" spans="1:19" ht="22.5" x14ac:dyDescent="0.25">
      <c r="A28" s="2" t="s">
        <v>49</v>
      </c>
      <c r="B28" s="13" t="s">
        <v>61</v>
      </c>
      <c r="C28" s="6"/>
      <c r="D28" s="6" t="s">
        <v>202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214</v>
      </c>
      <c r="K28" s="2" t="s">
        <v>215</v>
      </c>
      <c r="L28" s="15" t="s">
        <v>169</v>
      </c>
      <c r="M28" s="22" t="s">
        <v>163</v>
      </c>
      <c r="N28" s="14">
        <v>0.5</v>
      </c>
      <c r="O28" s="2">
        <f t="shared" si="1"/>
        <v>160</v>
      </c>
      <c r="P28">
        <f>O28/100</f>
        <v>1.6</v>
      </c>
      <c r="Q28" s="18">
        <v>2</v>
      </c>
      <c r="R28">
        <f t="shared" si="2"/>
        <v>1</v>
      </c>
      <c r="S28">
        <f t="shared" si="3"/>
        <v>5.7169645205181863E-2</v>
      </c>
    </row>
    <row r="29" spans="1:19" x14ac:dyDescent="0.25">
      <c r="A29" s="2" t="s">
        <v>203</v>
      </c>
      <c r="B29" s="13" t="s">
        <v>203</v>
      </c>
      <c r="C29" s="6"/>
      <c r="D29" s="6" t="s">
        <v>204</v>
      </c>
      <c r="E29" s="2" t="s">
        <v>205</v>
      </c>
      <c r="F29" s="14" t="s">
        <v>203</v>
      </c>
      <c r="G29" s="2"/>
      <c r="H29" s="3">
        <v>3</v>
      </c>
      <c r="I29" s="3">
        <f t="shared" si="0"/>
        <v>3</v>
      </c>
      <c r="J29" s="3" t="s">
        <v>206</v>
      </c>
      <c r="K29" s="3" t="s">
        <v>218</v>
      </c>
      <c r="L29" s="8" t="s">
        <v>217</v>
      </c>
      <c r="M29" s="14" t="s">
        <v>78</v>
      </c>
      <c r="N29" s="14">
        <v>0.68</v>
      </c>
      <c r="O29" s="2">
        <f t="shared" si="1"/>
        <v>60</v>
      </c>
      <c r="P29">
        <f>O29/10</f>
        <v>6</v>
      </c>
      <c r="Q29" s="18">
        <v>6</v>
      </c>
      <c r="R29">
        <f t="shared" si="2"/>
        <v>4.08</v>
      </c>
      <c r="S29">
        <f t="shared" si="3"/>
        <v>0.23325215243714201</v>
      </c>
    </row>
    <row r="30" spans="1:19" x14ac:dyDescent="0.25">
      <c r="A30" s="20" t="s">
        <v>232</v>
      </c>
      <c r="D30" s="5" t="s">
        <v>233</v>
      </c>
      <c r="H30" s="20">
        <v>2</v>
      </c>
      <c r="I30" s="20">
        <f t="shared" si="0"/>
        <v>2</v>
      </c>
      <c r="J30" s="3" t="s">
        <v>237</v>
      </c>
      <c r="K30" s="3" t="s">
        <v>234</v>
      </c>
      <c r="L30" s="8" t="s">
        <v>235</v>
      </c>
      <c r="M30" s="21" t="s">
        <v>236</v>
      </c>
      <c r="N30" s="21">
        <v>3.08</v>
      </c>
      <c r="O30" s="20">
        <f t="shared" si="1"/>
        <v>40</v>
      </c>
      <c r="P30">
        <v>40</v>
      </c>
      <c r="Q30" s="19">
        <v>40</v>
      </c>
      <c r="R30">
        <f>SUM(R2:R29)</f>
        <v>1749.1799999999998</v>
      </c>
    </row>
    <row r="31" spans="1:19" x14ac:dyDescent="0.25">
      <c r="J31" s="3"/>
      <c r="K31" s="3"/>
      <c r="L31" s="8"/>
    </row>
    <row r="32" spans="1:19" x14ac:dyDescent="0.25">
      <c r="J32" s="3"/>
      <c r="K32" s="3"/>
      <c r="L32" s="8"/>
    </row>
    <row r="33" spans="10:15" x14ac:dyDescent="0.25">
      <c r="J33" s="3"/>
      <c r="K33" s="3"/>
    </row>
    <row r="35" spans="10:15" x14ac:dyDescent="0.25">
      <c r="M35" t="s">
        <v>231</v>
      </c>
      <c r="N35">
        <v>100</v>
      </c>
      <c r="O35">
        <f>(N35+R30)/19</f>
        <v>97.325263157894724</v>
      </c>
    </row>
  </sheetData>
  <conditionalFormatting sqref="S2:S29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L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4" r:id="rId1"/>
    <hyperlink ref="L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6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7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3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5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6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7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7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8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6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  <hyperlink ref="L30" r:id="rId16" display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40" workbookViewId="0">
      <selection activeCell="L15" sqref="L15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8" t="s">
        <v>240</v>
      </c>
      <c r="M3" s="14" t="s">
        <v>241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6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/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/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6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/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/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/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8"/>
      <c r="M10" s="23" t="s">
        <v>238</v>
      </c>
      <c r="N10" s="24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/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8"/>
      <c r="M13" s="14" t="s">
        <v>239</v>
      </c>
      <c r="N13" s="2">
        <v>0.46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/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6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/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/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6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/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6" t="s">
        <v>171</v>
      </c>
      <c r="D18" s="6" t="s">
        <v>225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/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6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/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6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/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6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/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6" t="s">
        <v>122</v>
      </c>
      <c r="D22" s="6" t="s">
        <v>227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/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6" t="s">
        <v>59</v>
      </c>
      <c r="D23" s="6" t="s">
        <v>226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/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118</v>
      </c>
      <c r="C24" s="6" t="s">
        <v>62</v>
      </c>
      <c r="D24" s="6" t="s">
        <v>228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/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/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/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/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/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201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/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6" t="s">
        <v>202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/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/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3" sqref="E3"/>
    </sheetView>
  </sheetViews>
  <sheetFormatPr defaultRowHeight="15" x14ac:dyDescent="0.25"/>
  <cols>
    <col min="2" max="2" width="34.85546875" bestFit="1" customWidth="1"/>
    <col min="3" max="3" width="44.7109375" customWidth="1"/>
    <col min="4" max="4" width="20.140625" customWidth="1"/>
  </cols>
  <sheetData>
    <row r="2" spans="2:4" x14ac:dyDescent="0.25">
      <c r="D2" t="s">
        <v>13</v>
      </c>
    </row>
    <row r="3" spans="2:4" x14ac:dyDescent="0.25">
      <c r="B3" s="10" t="s">
        <v>242</v>
      </c>
      <c r="C3" s="8" t="s">
        <v>249</v>
      </c>
      <c r="D3" t="s">
        <v>259</v>
      </c>
    </row>
    <row r="4" spans="2:4" x14ac:dyDescent="0.25">
      <c r="B4" s="10" t="s">
        <v>243</v>
      </c>
      <c r="C4" s="8" t="s">
        <v>248</v>
      </c>
      <c r="D4" t="s">
        <v>259</v>
      </c>
    </row>
    <row r="5" spans="2:4" x14ac:dyDescent="0.25">
      <c r="B5" s="10" t="s">
        <v>244</v>
      </c>
      <c r="C5" s="8" t="s">
        <v>247</v>
      </c>
      <c r="D5" t="s">
        <v>259</v>
      </c>
    </row>
    <row r="6" spans="2:4" x14ac:dyDescent="0.25">
      <c r="B6" s="10" t="s">
        <v>245</v>
      </c>
      <c r="C6" s="8" t="s">
        <v>246</v>
      </c>
      <c r="D6" t="s">
        <v>259</v>
      </c>
    </row>
    <row r="7" spans="2:4" x14ac:dyDescent="0.25">
      <c r="B7" s="10" t="s">
        <v>250</v>
      </c>
      <c r="C7" s="8" t="s">
        <v>251</v>
      </c>
      <c r="D7" t="s">
        <v>259</v>
      </c>
    </row>
    <row r="8" spans="2:4" x14ac:dyDescent="0.25">
      <c r="B8" s="10" t="s">
        <v>252</v>
      </c>
      <c r="C8" s="8" t="s">
        <v>253</v>
      </c>
      <c r="D8" t="s">
        <v>259</v>
      </c>
    </row>
    <row r="9" spans="2:4" x14ac:dyDescent="0.25">
      <c r="B9" s="10" t="s">
        <v>254</v>
      </c>
      <c r="C9" s="8" t="s">
        <v>255</v>
      </c>
      <c r="D9" t="s">
        <v>259</v>
      </c>
    </row>
    <row r="10" spans="2:4" x14ac:dyDescent="0.25">
      <c r="B10" s="10" t="s">
        <v>256</v>
      </c>
      <c r="C10" s="8" t="s">
        <v>257</v>
      </c>
      <c r="D10" t="s">
        <v>258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BOM (3inv)</vt:lpstr>
      <vt:lpstr>BOM</vt:lpstr>
      <vt:lpstr>Sheet2</vt:lpstr>
      <vt:lpstr>Sheet1</vt:lpstr>
      <vt:lpstr>estimativa 20 inversores</vt:lpstr>
      <vt:lpstr>racio_custo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2019-10-23T09:57:34Z</dcterms:modified>
</cp:coreProperties>
</file>