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00" windowHeight="12330" activeTab="2"/>
  </bookViews>
  <sheets>
    <sheet name="BOM REV3.2 (RUI) (2)" sheetId="13" r:id="rId1"/>
    <sheet name="BOM REV3.2 (RUI)" sheetId="12" r:id="rId2"/>
    <sheet name="BOM REV3.2" sheetId="11" r:id="rId3"/>
    <sheet name="BOM REV3.1" sheetId="10" r:id="rId4"/>
    <sheet name="BOM REV3.0" sheetId="9" r:id="rId5"/>
    <sheet name="BOM (3inv)" sheetId="7" r:id="rId6"/>
    <sheet name="BOM" sheetId="6" r:id="rId7"/>
    <sheet name="Sheet2" sheetId="2" r:id="rId8"/>
    <sheet name="Sheet1" sheetId="1" r:id="rId9"/>
    <sheet name="estimativa 20 inversores" sheetId="3" r:id="rId10"/>
    <sheet name="racio_custo" sheetId="4" r:id="rId11"/>
    <sheet name="lojas" sheetId="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3" l="1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J90" i="12"/>
  <c r="L90" i="12"/>
  <c r="G67" i="13" l="1"/>
  <c r="J45" i="12"/>
  <c r="L45" i="12"/>
  <c r="J59" i="12"/>
  <c r="L59" i="12"/>
  <c r="J58" i="12" l="1"/>
  <c r="L58" i="12"/>
  <c r="L46" i="12" l="1"/>
  <c r="J46" i="12"/>
  <c r="J79" i="12" l="1"/>
  <c r="L79" i="12"/>
  <c r="J71" i="12"/>
  <c r="L71" i="12"/>
  <c r="L2" i="12"/>
  <c r="L4" i="12"/>
  <c r="L5" i="12"/>
  <c r="L86" i="12"/>
  <c r="L7" i="12"/>
  <c r="L83" i="12"/>
  <c r="L8" i="12"/>
  <c r="L10" i="12"/>
  <c r="L81" i="12"/>
  <c r="L13" i="12"/>
  <c r="L76" i="12"/>
  <c r="L15" i="12"/>
  <c r="L17" i="12"/>
  <c r="L18" i="12"/>
  <c r="L68" i="12"/>
  <c r="L91" i="12"/>
  <c r="L73" i="12"/>
  <c r="L21" i="12"/>
  <c r="L65" i="12"/>
  <c r="L63" i="12"/>
  <c r="L23" i="12"/>
  <c r="L25" i="12"/>
  <c r="L54" i="12"/>
  <c r="L27" i="12"/>
  <c r="L28" i="12"/>
  <c r="L29" i="12"/>
  <c r="L30" i="12"/>
  <c r="L50" i="12"/>
  <c r="L32" i="12"/>
  <c r="L33" i="12"/>
  <c r="L44" i="12"/>
  <c r="L35" i="12"/>
  <c r="L36" i="12"/>
  <c r="L37" i="12"/>
  <c r="L38" i="12"/>
  <c r="L39" i="12"/>
  <c r="L40" i="12"/>
  <c r="L41" i="12"/>
  <c r="L42" i="12"/>
  <c r="L43" i="12"/>
  <c r="L34" i="12"/>
  <c r="L47" i="12"/>
  <c r="L48" i="12"/>
  <c r="L31" i="12"/>
  <c r="L51" i="12"/>
  <c r="L49" i="12"/>
  <c r="L52" i="12"/>
  <c r="L26" i="12"/>
  <c r="L55" i="12"/>
  <c r="L53" i="12"/>
  <c r="L56" i="12"/>
  <c r="L57" i="12"/>
  <c r="L60" i="12"/>
  <c r="L61" i="12"/>
  <c r="L62" i="12"/>
  <c r="L24" i="12"/>
  <c r="L64" i="12"/>
  <c r="L22" i="12"/>
  <c r="L66" i="12"/>
  <c r="L67" i="12"/>
  <c r="L20" i="12"/>
  <c r="L69" i="12"/>
  <c r="L70" i="12"/>
  <c r="L19" i="12"/>
  <c r="L72" i="12"/>
  <c r="L16" i="12"/>
  <c r="L74" i="12"/>
  <c r="L75" i="12"/>
  <c r="L14" i="12"/>
  <c r="L77" i="12"/>
  <c r="L78" i="12"/>
  <c r="L12" i="12"/>
  <c r="L80" i="12"/>
  <c r="L11" i="12"/>
  <c r="L82" i="12"/>
  <c r="L9" i="12"/>
  <c r="L84" i="12"/>
  <c r="L85" i="12"/>
  <c r="L6" i="12"/>
  <c r="L87" i="12"/>
  <c r="L88" i="12"/>
  <c r="L89" i="12"/>
  <c r="L3" i="12"/>
  <c r="J47" i="12"/>
  <c r="J37" i="12"/>
  <c r="J84" i="12"/>
  <c r="J77" i="12"/>
  <c r="J74" i="12"/>
  <c r="J87" i="12"/>
  <c r="J85" i="12"/>
  <c r="J36" i="12"/>
  <c r="J61" i="12"/>
  <c r="J60" i="12"/>
  <c r="J4" i="12"/>
  <c r="J2" i="12"/>
  <c r="J17" i="12"/>
  <c r="J13" i="12"/>
  <c r="J41" i="12"/>
  <c r="J49" i="12"/>
  <c r="J67" i="12"/>
  <c r="J53" i="12"/>
  <c r="J23" i="12"/>
  <c r="J18" i="12"/>
  <c r="J8" i="12"/>
  <c r="J80" i="12"/>
  <c r="J75" i="12"/>
  <c r="J72" i="12"/>
  <c r="J70" i="12"/>
  <c r="J66" i="12"/>
  <c r="J64" i="12"/>
  <c r="J57" i="12"/>
  <c r="J55" i="12"/>
  <c r="J52" i="12"/>
  <c r="J51" i="12"/>
  <c r="J43" i="12"/>
  <c r="J40" i="12"/>
  <c r="J38" i="12"/>
  <c r="J35" i="12"/>
  <c r="J33" i="12"/>
  <c r="J32" i="12"/>
  <c r="J30" i="12"/>
  <c r="J29" i="12"/>
  <c r="J28" i="12"/>
  <c r="J27" i="12"/>
  <c r="J10" i="12"/>
  <c r="J3" i="12"/>
  <c r="J6" i="12"/>
  <c r="J9" i="12"/>
  <c r="J11" i="12"/>
  <c r="J12" i="12"/>
  <c r="J14" i="12"/>
  <c r="J16" i="12"/>
  <c r="J19" i="12"/>
  <c r="J20" i="12"/>
  <c r="J22" i="12"/>
  <c r="J24" i="12"/>
  <c r="J26" i="12"/>
  <c r="J31" i="12"/>
  <c r="J34" i="12"/>
  <c r="J44" i="12"/>
  <c r="J50" i="12"/>
  <c r="J54" i="12"/>
  <c r="J63" i="12"/>
  <c r="J65" i="12"/>
  <c r="J73" i="12"/>
  <c r="J91" i="12"/>
  <c r="J68" i="12"/>
  <c r="J76" i="12"/>
  <c r="J81" i="12"/>
  <c r="J83" i="12"/>
  <c r="J86" i="12"/>
  <c r="J89" i="12"/>
  <c r="J88" i="12"/>
  <c r="J82" i="12"/>
  <c r="J78" i="12"/>
  <c r="J69" i="12"/>
  <c r="J62" i="12"/>
  <c r="J56" i="12"/>
  <c r="J48" i="12"/>
  <c r="J42" i="12"/>
  <c r="J39" i="12"/>
  <c r="J25" i="12"/>
  <c r="J21" i="12"/>
  <c r="J15" i="12"/>
  <c r="J7" i="12"/>
  <c r="J5" i="12"/>
  <c r="M39" i="11"/>
  <c r="M11" i="11"/>
  <c r="M14" i="11"/>
  <c r="M2" i="11"/>
  <c r="M3" i="11"/>
  <c r="M54" i="11"/>
  <c r="M55" i="11"/>
  <c r="M34" i="11"/>
  <c r="M79" i="11"/>
  <c r="M81" i="11"/>
  <c r="M68" i="11"/>
  <c r="M71" i="11"/>
  <c r="M78" i="11"/>
  <c r="M35" i="11"/>
  <c r="M43" i="11"/>
  <c r="M85" i="11"/>
  <c r="L98" i="12" l="1"/>
  <c r="L97" i="12"/>
  <c r="L99" i="12"/>
  <c r="L96" i="12"/>
  <c r="L92" i="12"/>
  <c r="J92" i="12"/>
  <c r="M51" i="11"/>
  <c r="M61" i="11"/>
  <c r="M8" i="11"/>
  <c r="M15" i="11"/>
  <c r="M22" i="11"/>
  <c r="M47" i="11"/>
  <c r="L100" i="12" l="1"/>
  <c r="M13" i="11"/>
  <c r="M4" i="11"/>
  <c r="M6" i="11"/>
  <c r="M19" i="11"/>
  <c r="M23" i="11"/>
  <c r="M37" i="11"/>
  <c r="M40" i="11"/>
  <c r="M45" i="11"/>
  <c r="M52" i="11"/>
  <c r="M57" i="11"/>
  <c r="M76" i="11"/>
  <c r="M82" i="11"/>
  <c r="M83" i="11"/>
  <c r="M63" i="11"/>
  <c r="M72" i="11"/>
  <c r="M9" i="11"/>
  <c r="M27" i="11"/>
  <c r="M28" i="11"/>
  <c r="M25" i="11"/>
  <c r="M26" i="11"/>
  <c r="M30" i="11"/>
  <c r="M31" i="11"/>
  <c r="M33" i="11"/>
  <c r="M36" i="11"/>
  <c r="M38" i="11"/>
  <c r="M41" i="11"/>
  <c r="M46" i="11"/>
  <c r="M48" i="11"/>
  <c r="M50" i="11"/>
  <c r="M53" i="11"/>
  <c r="M58" i="11"/>
  <c r="M66" i="11"/>
  <c r="M69" i="11"/>
  <c r="M60" i="11"/>
  <c r="M64" i="11"/>
  <c r="M74" i="11"/>
  <c r="M44" i="11"/>
  <c r="M42" i="11"/>
  <c r="M7" i="11"/>
  <c r="M10" i="11"/>
  <c r="M12" i="11"/>
  <c r="M5" i="11"/>
  <c r="M18" i="11"/>
  <c r="M21" i="11"/>
  <c r="M17" i="11"/>
  <c r="M16" i="11"/>
  <c r="M29" i="11"/>
  <c r="M49" i="11"/>
  <c r="M62" i="11"/>
  <c r="M59" i="11"/>
  <c r="M67" i="11"/>
  <c r="M75" i="11"/>
  <c r="M56" i="11"/>
  <c r="M77" i="11"/>
  <c r="M80" i="11"/>
  <c r="M73" i="11"/>
  <c r="M70" i="11"/>
  <c r="M65" i="11"/>
  <c r="M32" i="11"/>
  <c r="M24" i="11"/>
  <c r="M20" i="11"/>
  <c r="M84" i="11"/>
  <c r="M86" i="11" l="1"/>
  <c r="K32" i="10"/>
  <c r="L56" i="10"/>
  <c r="L54" i="10"/>
  <c r="L49" i="10"/>
  <c r="L45" i="10"/>
  <c r="L34" i="10"/>
  <c r="L32" i="10"/>
  <c r="L28" i="10"/>
  <c r="L24" i="10"/>
  <c r="L21" i="10"/>
  <c r="L17" i="10"/>
  <c r="L10" i="10"/>
  <c r="L6" i="10"/>
  <c r="L3" i="10"/>
  <c r="L2" i="10"/>
  <c r="L4" i="10"/>
  <c r="L5" i="10"/>
  <c r="L7" i="10"/>
  <c r="L8" i="10"/>
  <c r="L11" i="10"/>
  <c r="L13" i="10"/>
  <c r="L15" i="10"/>
  <c r="L57" i="10"/>
  <c r="L18" i="10"/>
  <c r="L20" i="10"/>
  <c r="L22" i="10"/>
  <c r="L30" i="10"/>
  <c r="L37" i="10"/>
  <c r="L40" i="10"/>
  <c r="L46" i="10"/>
  <c r="L47" i="10"/>
  <c r="L48" i="10"/>
  <c r="L50" i="10"/>
  <c r="L51" i="10"/>
  <c r="L52" i="10"/>
  <c r="L53" i="10"/>
  <c r="L58" i="10"/>
  <c r="L59" i="10"/>
  <c r="L60" i="10"/>
  <c r="L61" i="10"/>
  <c r="L62" i="10"/>
  <c r="L63" i="10"/>
  <c r="L64" i="10"/>
  <c r="L55" i="10"/>
  <c r="L44" i="10"/>
  <c r="L43" i="10"/>
  <c r="L42" i="10"/>
  <c r="L41" i="10"/>
  <c r="L39" i="10"/>
  <c r="L38" i="10"/>
  <c r="L36" i="10"/>
  <c r="L35" i="10"/>
  <c r="L33" i="10"/>
  <c r="L31" i="10"/>
  <c r="L29" i="10"/>
  <c r="L27" i="10"/>
  <c r="L26" i="10"/>
  <c r="L25" i="10"/>
  <c r="L23" i="10"/>
  <c r="L19" i="10"/>
  <c r="L16" i="10"/>
  <c r="L14" i="10"/>
  <c r="L12" i="10"/>
  <c r="L9" i="10"/>
  <c r="L65" i="10" l="1"/>
  <c r="Q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Q14" i="9"/>
  <c r="Q13" i="9"/>
  <c r="K13" i="9"/>
  <c r="Q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Q4" i="9"/>
  <c r="K4" i="9"/>
  <c r="Q3" i="9"/>
  <c r="K3" i="9"/>
  <c r="Q2" i="9"/>
  <c r="K2" i="9"/>
  <c r="Q43" i="9" l="1"/>
  <c r="I36" i="7"/>
  <c r="I37" i="7"/>
  <c r="I38" i="7"/>
  <c r="I39" i="7"/>
  <c r="I40" i="7"/>
  <c r="O39" i="7"/>
  <c r="O40" i="7"/>
  <c r="O37" i="7"/>
  <c r="O36" i="7"/>
  <c r="O38" i="7"/>
  <c r="I34" i="7"/>
  <c r="I35" i="7"/>
  <c r="O34" i="7"/>
  <c r="O35" i="7"/>
  <c r="O41" i="7"/>
  <c r="O16" i="7"/>
  <c r="I16" i="7"/>
  <c r="O14" i="7"/>
  <c r="O15" i="7"/>
  <c r="O13" i="7"/>
  <c r="I13" i="7"/>
  <c r="O12" i="7"/>
  <c r="O33" i="7"/>
  <c r="I33" i="7"/>
  <c r="O32" i="7"/>
  <c r="I32" i="7"/>
  <c r="O31" i="7"/>
  <c r="I31" i="7"/>
  <c r="O30" i="7"/>
  <c r="I30" i="7"/>
  <c r="O29" i="7"/>
  <c r="I29" i="7"/>
  <c r="O28" i="7"/>
  <c r="I28" i="7"/>
  <c r="O27" i="7"/>
  <c r="I27" i="7"/>
  <c r="O26" i="7"/>
  <c r="I26" i="7"/>
  <c r="O25" i="7"/>
  <c r="I25" i="7"/>
  <c r="O24" i="7"/>
  <c r="I24" i="7"/>
  <c r="O23" i="7"/>
  <c r="I23" i="7"/>
  <c r="O22" i="7"/>
  <c r="I22" i="7"/>
  <c r="O21" i="7"/>
  <c r="I21" i="7"/>
  <c r="O20" i="7"/>
  <c r="I20" i="7"/>
  <c r="O19" i="7"/>
  <c r="I19" i="7"/>
  <c r="O18" i="7"/>
  <c r="I18" i="7"/>
  <c r="O17" i="7"/>
  <c r="I17" i="7"/>
  <c r="O11" i="7"/>
  <c r="I11" i="7"/>
  <c r="O10" i="7"/>
  <c r="I10" i="7"/>
  <c r="O9" i="7"/>
  <c r="I9" i="7"/>
  <c r="O8" i="7"/>
  <c r="I8" i="7"/>
  <c r="O7" i="7"/>
  <c r="I7" i="7"/>
  <c r="O6" i="7"/>
  <c r="I6" i="7"/>
  <c r="O5" i="7"/>
  <c r="I5" i="7"/>
  <c r="O4" i="7"/>
  <c r="I4" i="7"/>
  <c r="O3" i="7"/>
  <c r="I3" i="7"/>
  <c r="O2" i="7"/>
  <c r="I2" i="7"/>
  <c r="O42" i="7" l="1"/>
  <c r="N12" i="6"/>
  <c r="N31" i="6" s="1"/>
  <c r="N3" i="6"/>
  <c r="N4" i="6"/>
  <c r="N5" i="6"/>
  <c r="N6" i="6"/>
  <c r="N7" i="6"/>
  <c r="N8" i="6"/>
  <c r="N9" i="6"/>
  <c r="N10" i="6"/>
  <c r="N11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2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8" i="6"/>
  <c r="I7" i="6"/>
  <c r="I6" i="6"/>
  <c r="I5" i="6"/>
  <c r="I4" i="6"/>
  <c r="I3" i="6"/>
  <c r="I2" i="6"/>
  <c r="I31" i="4" l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0" i="3" l="1"/>
  <c r="O30" i="3" s="1"/>
  <c r="O35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2" i="3"/>
  <c r="P9" i="3"/>
  <c r="P5" i="3"/>
  <c r="I29" i="3"/>
  <c r="O29" i="3" s="1"/>
  <c r="I28" i="3"/>
  <c r="O28" i="3" s="1"/>
  <c r="P28" i="3" s="1"/>
  <c r="I27" i="3"/>
  <c r="O27" i="3" s="1"/>
  <c r="I26" i="3"/>
  <c r="O26" i="3" s="1"/>
  <c r="I25" i="3"/>
  <c r="O25" i="3" s="1"/>
  <c r="P25" i="3" s="1"/>
  <c r="I24" i="3"/>
  <c r="O24" i="3" s="1"/>
  <c r="I23" i="3"/>
  <c r="O23" i="3" s="1"/>
  <c r="I22" i="3"/>
  <c r="O22" i="3" s="1"/>
  <c r="I21" i="3"/>
  <c r="O21" i="3" s="1"/>
  <c r="P21" i="3" s="1"/>
  <c r="I20" i="3"/>
  <c r="O20" i="3" s="1"/>
  <c r="I19" i="3"/>
  <c r="O19" i="3" s="1"/>
  <c r="P19" i="3" s="1"/>
  <c r="I18" i="3"/>
  <c r="O18" i="3" s="1"/>
  <c r="I17" i="3"/>
  <c r="O17" i="3" s="1"/>
  <c r="I16" i="3"/>
  <c r="O16" i="3" s="1"/>
  <c r="P16" i="3" s="1"/>
  <c r="I15" i="3"/>
  <c r="O15" i="3" s="1"/>
  <c r="P15" i="3" s="1"/>
  <c r="I14" i="3"/>
  <c r="O14" i="3" s="1"/>
  <c r="I13" i="3"/>
  <c r="O13" i="3" s="1"/>
  <c r="P13" i="3" s="1"/>
  <c r="I12" i="3"/>
  <c r="O12" i="3" s="1"/>
  <c r="I11" i="3"/>
  <c r="O11" i="3" s="1"/>
  <c r="P11" i="3" s="1"/>
  <c r="I10" i="3"/>
  <c r="O10" i="3" s="1"/>
  <c r="I9" i="3"/>
  <c r="O9" i="3" s="1"/>
  <c r="I8" i="3"/>
  <c r="O8" i="3" s="1"/>
  <c r="I7" i="3"/>
  <c r="O7" i="3" s="1"/>
  <c r="I6" i="3"/>
  <c r="O6" i="3" s="1"/>
  <c r="I5" i="3"/>
  <c r="O5" i="3" s="1"/>
  <c r="I4" i="3"/>
  <c r="O4" i="3" s="1"/>
  <c r="I3" i="3"/>
  <c r="O3" i="3" s="1"/>
  <c r="I2" i="3"/>
  <c r="O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L21" i="1"/>
  <c r="K21" i="1"/>
  <c r="K20" i="1"/>
  <c r="K19" i="1"/>
  <c r="K11" i="1"/>
  <c r="K8" i="1"/>
  <c r="I33" i="1"/>
  <c r="I30" i="1"/>
  <c r="H31" i="1" s="1"/>
  <c r="I29" i="1"/>
  <c r="P14" i="3" l="1"/>
  <c r="P26" i="3"/>
  <c r="P6" i="3"/>
  <c r="P27" i="3"/>
  <c r="P3" i="3"/>
  <c r="P7" i="3"/>
  <c r="P12" i="3"/>
  <c r="P20" i="3"/>
  <c r="P24" i="3"/>
  <c r="P18" i="3"/>
  <c r="P22" i="3"/>
  <c r="P2" i="3"/>
  <c r="P23" i="3"/>
  <c r="P4" i="3"/>
  <c r="P8" i="3"/>
  <c r="P17" i="3"/>
  <c r="P29" i="3"/>
  <c r="R30" i="3"/>
  <c r="S7" i="3" s="1"/>
  <c r="H32" i="1"/>
  <c r="S16" i="3" l="1"/>
  <c r="S22" i="3"/>
  <c r="S27" i="3"/>
  <c r="S18" i="3"/>
  <c r="S17" i="3"/>
  <c r="S28" i="3"/>
  <c r="S2" i="3"/>
  <c r="S5" i="3"/>
  <c r="S12" i="3"/>
  <c r="S11" i="3"/>
  <c r="S14" i="3"/>
  <c r="S13" i="3"/>
  <c r="S29" i="3"/>
  <c r="S23" i="3"/>
  <c r="S21" i="3"/>
  <c r="S26" i="3"/>
  <c r="S6" i="3"/>
  <c r="S25" i="3"/>
  <c r="S8" i="3"/>
  <c r="S9" i="3"/>
  <c r="S4" i="3"/>
  <c r="S15" i="3"/>
  <c r="S10" i="3"/>
  <c r="S20" i="3"/>
  <c r="S19" i="3"/>
  <c r="S24" i="3"/>
  <c r="S3" i="3"/>
</calcChain>
</file>

<file path=xl/sharedStrings.xml><?xml version="1.0" encoding="utf-8"?>
<sst xmlns="http://schemas.openxmlformats.org/spreadsheetml/2006/main" count="4058" uniqueCount="697">
  <si>
    <t>Comment</t>
  </si>
  <si>
    <t>Description</t>
  </si>
  <si>
    <t>Designator</t>
  </si>
  <si>
    <t>Footprint</t>
  </si>
  <si>
    <t>LibRef</t>
  </si>
  <si>
    <t>Quantity</t>
  </si>
  <si>
    <t>LCSC</t>
  </si>
  <si>
    <t/>
  </si>
  <si>
    <t>*1</t>
  </si>
  <si>
    <t>COOLER</t>
  </si>
  <si>
    <t>cooler</t>
  </si>
  <si>
    <t>IKCM30F60GA</t>
  </si>
  <si>
    <t>*2</t>
  </si>
  <si>
    <t>ikcm30f60ga</t>
  </si>
  <si>
    <t>CAPACITOR_dcbus</t>
  </si>
  <si>
    <t>*3</t>
  </si>
  <si>
    <t>Snubber_cap_0.47uF</t>
  </si>
  <si>
    <t>gen_purpose_conn_1x2</t>
  </si>
  <si>
    <t>+VDC1, -VDC2, U1, V1, W1</t>
  </si>
  <si>
    <t>connector1x2_parafuso</t>
  </si>
  <si>
    <t>olhal</t>
  </si>
  <si>
    <t>Olhal</t>
  </si>
  <si>
    <t>Capacitor SMD</t>
  </si>
  <si>
    <t>cap</t>
  </si>
  <si>
    <t>CAPC_2917</t>
  </si>
  <si>
    <t>tantalum_CAP</t>
  </si>
  <si>
    <t>C224948</t>
  </si>
  <si>
    <t>CAPC_1206</t>
  </si>
  <si>
    <t>C12, C13, C14, C15, C16, C17, C27, C28, C29, C30</t>
  </si>
  <si>
    <t>CAPC_0805</t>
  </si>
  <si>
    <t>C20, C21, C22, C23</t>
  </si>
  <si>
    <t>Capacitor_DCBUS</t>
  </si>
  <si>
    <t>10uF</t>
  </si>
  <si>
    <t>C31, C32, C35</t>
  </si>
  <si>
    <t>C337995</t>
  </si>
  <si>
    <t>1uF</t>
  </si>
  <si>
    <t>C33, C34</t>
  </si>
  <si>
    <t>C282734</t>
  </si>
  <si>
    <t>CC1, CC2, CC3</t>
  </si>
  <si>
    <t>CC6303_SOP8</t>
  </si>
  <si>
    <t>Current_Sensor_cc6303</t>
  </si>
  <si>
    <t>Diode</t>
  </si>
  <si>
    <t>Default Diode</t>
  </si>
  <si>
    <t>D1, D2, D3</t>
  </si>
  <si>
    <t>Diode_th</t>
  </si>
  <si>
    <t>Header 3</t>
  </si>
  <si>
    <t>Header, 3 pin</t>
  </si>
  <si>
    <t>P1, P2, P3, P4, P5, P6, P7, P8</t>
  </si>
  <si>
    <t>HDR1X3</t>
  </si>
  <si>
    <t>Resistor</t>
  </si>
  <si>
    <t>R1, R2, R3, R4, R5, R6, R10, R11, R12, R13, R14, R15, R16, R17</t>
  </si>
  <si>
    <t>RESC_0805</t>
  </si>
  <si>
    <t>R7, R8, R9</t>
  </si>
  <si>
    <t>RESC6432X09M</t>
  </si>
  <si>
    <t>30K</t>
  </si>
  <si>
    <t>C40087</t>
  </si>
  <si>
    <t>C294739</t>
  </si>
  <si>
    <t>330R</t>
  </si>
  <si>
    <t>R_MEAS</t>
  </si>
  <si>
    <t>R22</t>
  </si>
  <si>
    <t>C115423</t>
  </si>
  <si>
    <t>7K5</t>
  </si>
  <si>
    <t>R23</t>
  </si>
  <si>
    <t>DC/DC_ISO</t>
  </si>
  <si>
    <t>U2</t>
  </si>
  <si>
    <t>C98815</t>
  </si>
  <si>
    <t>AMC1200</t>
  </si>
  <si>
    <t>U3</t>
  </si>
  <si>
    <t>SOIC8</t>
  </si>
  <si>
    <t>C79905</t>
  </si>
  <si>
    <t>MOUSER</t>
  </si>
  <si>
    <t>EBAY/aliexpress</t>
  </si>
  <si>
    <t>726-IKCM30F60GDXKMA1</t>
  </si>
  <si>
    <t>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</t>
  </si>
  <si>
    <t>preço ebay</t>
  </si>
  <si>
    <t xml:space="preserve"> 3106497 (farnell)</t>
  </si>
  <si>
    <t>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</t>
  </si>
  <si>
    <t>10pcs 0,58</t>
  </si>
  <si>
    <t>10pcs 0,68</t>
  </si>
  <si>
    <t>172-2555 (rs)</t>
  </si>
  <si>
    <t>C13585</t>
  </si>
  <si>
    <t>C138464</t>
  </si>
  <si>
    <t>963-UMK316BBJ106ML-T</t>
  </si>
  <si>
    <t>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</t>
  </si>
  <si>
    <t>100pcs 1,54</t>
  </si>
  <si>
    <t>https://pt.aliexpress.com/item/32371133579.html</t>
  </si>
  <si>
    <t>80-T491D106K050AT</t>
  </si>
  <si>
    <t>C4, C5, C6, C7, C8, C9, C10, C24, C25</t>
  </si>
  <si>
    <t>C1, C2, C3, C11, C18, C19, C26</t>
  </si>
  <si>
    <t>10uF 50V</t>
  </si>
  <si>
    <t>10uF 50V TANT</t>
  </si>
  <si>
    <t>10nF</t>
  </si>
  <si>
    <t>C83170</t>
  </si>
  <si>
    <t>603-CC805KRX7R9BB103</t>
  </si>
  <si>
    <t>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</t>
  </si>
  <si>
    <t>100pcs 0,72</t>
  </si>
  <si>
    <t>661-ESMR451N471MR40S</t>
  </si>
  <si>
    <t>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</t>
  </si>
  <si>
    <t>2pcs 7,24</t>
  </si>
  <si>
    <t>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</t>
  </si>
  <si>
    <t>595-AMC1200BDWVR</t>
  </si>
  <si>
    <t>919-RFB-0505S</t>
  </si>
  <si>
    <t>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</t>
  </si>
  <si>
    <t>2pcs 2,76</t>
  </si>
  <si>
    <t>630-ACHS-7123-000E</t>
  </si>
  <si>
    <t>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</t>
  </si>
  <si>
    <t>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</t>
  </si>
  <si>
    <t>100pcs 0,80</t>
  </si>
  <si>
    <t>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</t>
  </si>
  <si>
    <t>100pcs 0,65</t>
  </si>
  <si>
    <t>V</t>
  </si>
  <si>
    <t>P</t>
  </si>
  <si>
    <t>I</t>
  </si>
  <si>
    <t>R</t>
  </si>
  <si>
    <t>#R</t>
  </si>
  <si>
    <t>Rtotal</t>
  </si>
  <si>
    <t>5mA</t>
  </si>
  <si>
    <t>250mV</t>
  </si>
  <si>
    <t>150R</t>
  </si>
  <si>
    <t>400V: 30K + MEAS 150R</t>
  </si>
  <si>
    <t>530V: 100k + MEAS 250R</t>
  </si>
  <si>
    <t>R22, R23</t>
  </si>
  <si>
    <t>R18, R19, R20, R21, R24, R25, R26, R27</t>
  </si>
  <si>
    <t>2828259 (farnell)</t>
  </si>
  <si>
    <t>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</t>
  </si>
  <si>
    <t>Current sense resistor</t>
  </si>
  <si>
    <t>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</t>
  </si>
  <si>
    <t>20pcs 4,73</t>
  </si>
  <si>
    <t>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</t>
  </si>
  <si>
    <t>10pcs 0,17</t>
  </si>
  <si>
    <t>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</t>
  </si>
  <si>
    <t>5pcs 4,01</t>
  </si>
  <si>
    <t>10pcs 1,14</t>
  </si>
  <si>
    <t>preço ebay/aliexpress</t>
  </si>
  <si>
    <t>+VDC1, -VDC1, U1, V1, W1</t>
  </si>
  <si>
    <t>+VDC2, -VDC2</t>
  </si>
  <si>
    <t>C1, C2, C3, C11, C22</t>
  </si>
  <si>
    <t>Capacitor TANT</t>
  </si>
  <si>
    <t>C4, C5, C6, C7, C8, C9, C10, C20, C21</t>
  </si>
  <si>
    <t>tantalum_CAP, tantalum_CAP, tantalum_CAP, tantalum_CAP, tantalum_CAP, tantalum_CAP, Capacitor SMD, Capacitor SMD, Capacitor SMD</t>
  </si>
  <si>
    <t>C27, C28, C31</t>
  </si>
  <si>
    <t>963-TMK212BBJ106KG-T</t>
  </si>
  <si>
    <t>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</t>
  </si>
  <si>
    <t>C29, C30</t>
  </si>
  <si>
    <t>963-UMK212BJ105MG-T</t>
  </si>
  <si>
    <t>100pcs 0.72</t>
  </si>
  <si>
    <t>ACHS-7123</t>
  </si>
  <si>
    <t>C286005</t>
  </si>
  <si>
    <t>1pcs 0,91</t>
  </si>
  <si>
    <t>DC_BUS Capacitor</t>
  </si>
  <si>
    <t>DC_BUS CAP</t>
  </si>
  <si>
    <t>C_bus1, C_bus2, C_bus3, C_bus4</t>
  </si>
  <si>
    <t>C46480</t>
  </si>
  <si>
    <t>DC_BUS Capacitor PP</t>
  </si>
  <si>
    <t>DC_BUS  CAP PP</t>
  </si>
  <si>
    <t>C_bus5</t>
  </si>
  <si>
    <t>1N4148</t>
  </si>
  <si>
    <t>C14516</t>
  </si>
  <si>
    <t>512-1N4148</t>
  </si>
  <si>
    <t>100R</t>
  </si>
  <si>
    <t>R1, R2, R3, R4, R5, R6, R12, R14, R15</t>
  </si>
  <si>
    <t>71-CRCW0805100RFKEAC</t>
  </si>
  <si>
    <t>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</t>
  </si>
  <si>
    <t>100pcs 0,50</t>
  </si>
  <si>
    <t>C60734</t>
  </si>
  <si>
    <t>3K6</t>
  </si>
  <si>
    <t>R10</t>
  </si>
  <si>
    <t>C1365</t>
  </si>
  <si>
    <t>652-CR0805JW-362ELF</t>
  </si>
  <si>
    <t>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</t>
  </si>
  <si>
    <t>1K</t>
  </si>
  <si>
    <t>R11</t>
  </si>
  <si>
    <t>C115302</t>
  </si>
  <si>
    <t>71-CRCW08051K00FKEAC</t>
  </si>
  <si>
    <t>1K8</t>
  </si>
  <si>
    <t>R13</t>
  </si>
  <si>
    <t>C294692</t>
  </si>
  <si>
    <t>755-ESR10EZPJ182</t>
  </si>
  <si>
    <t>3K</t>
  </si>
  <si>
    <t>R16</t>
  </si>
  <si>
    <t>C25633</t>
  </si>
  <si>
    <t>667-ERJ-6GEYJ302V</t>
  </si>
  <si>
    <t>0R</t>
  </si>
  <si>
    <t>R17</t>
  </si>
  <si>
    <t>C101922</t>
  </si>
  <si>
    <t>71-CRCW08050000Z0EAC</t>
  </si>
  <si>
    <t>667-ERJ-6ENF3002V</t>
  </si>
  <si>
    <t>C119075</t>
  </si>
  <si>
    <t>71-CRCW0805330RFKEAC</t>
  </si>
  <si>
    <t>C139920</t>
  </si>
  <si>
    <t>667-ERJ-6GEYJ151V</t>
  </si>
  <si>
    <t>Intelligent Power Module 600V@30A</t>
  </si>
  <si>
    <t>1pc 10,36</t>
  </si>
  <si>
    <t>U4</t>
  </si>
  <si>
    <t>1pc 1,19</t>
  </si>
  <si>
    <t>C12, C13, C14, C15, C16, C17, C18, C19, C23, C24, C25, C26</t>
  </si>
  <si>
    <t>LED</t>
  </si>
  <si>
    <t>D1, D2</t>
  </si>
  <si>
    <t>DIODE_1206</t>
  </si>
  <si>
    <t>C375460</t>
  </si>
  <si>
    <t>5K</t>
  </si>
  <si>
    <t>R3, R4, R7, R9, R12, R14, R22, R29</t>
  </si>
  <si>
    <t>R5, R6, R8, R10, R15, R16, R23, R30</t>
  </si>
  <si>
    <t>HEF4011</t>
  </si>
  <si>
    <t>U1, U2, U5</t>
  </si>
  <si>
    <t>SOIC-14N</t>
  </si>
  <si>
    <t>C6725</t>
  </si>
  <si>
    <t>C332873</t>
  </si>
  <si>
    <t>Quantity inversor</t>
  </si>
  <si>
    <t>Quantity controlo</t>
  </si>
  <si>
    <t>Quantity TOTAL</t>
  </si>
  <si>
    <t>Designator controlo</t>
  </si>
  <si>
    <t>Designator inversor</t>
  </si>
  <si>
    <t>71-CRCW0805-5K</t>
  </si>
  <si>
    <t>C26027</t>
  </si>
  <si>
    <t>667-ERJ-6ENF7501V</t>
  </si>
  <si>
    <t>604-APT3216SGC</t>
  </si>
  <si>
    <t>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</t>
  </si>
  <si>
    <t>771-HEF4011BTD-T</t>
  </si>
  <si>
    <t>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</t>
  </si>
  <si>
    <t>100pcs 0,33</t>
  </si>
  <si>
    <t>C1, C2, C5, C6, C7, C8, C9, C12, C15</t>
  </si>
  <si>
    <t>C3, C4, C10, C11, C13, C14</t>
  </si>
  <si>
    <t>P2, P4, P11, P12, P13</t>
  </si>
  <si>
    <t>R1</t>
  </si>
  <si>
    <t>R2</t>
  </si>
  <si>
    <t>R11, R31, R32</t>
  </si>
  <si>
    <t>R17, R18, R19, R20, R21, R24, R25, R26, R27, R28, R35, R36, R37, R38, R39, R40, R41, R42, R43, R44, R45, R46, R47, R48, R49, R50, R51, R52, R53, R54</t>
  </si>
  <si>
    <t>R13, R33, R34</t>
  </si>
  <si>
    <t>U3, U6, U7</t>
  </si>
  <si>
    <t>U4, U8, U9</t>
  </si>
  <si>
    <t>PCB</t>
  </si>
  <si>
    <t>SSR_D3805</t>
  </si>
  <si>
    <t>U10, U11</t>
  </si>
  <si>
    <t>558-MP240D3</t>
  </si>
  <si>
    <t>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</t>
  </si>
  <si>
    <t>1pcs 3,08</t>
  </si>
  <si>
    <t>C95797</t>
  </si>
  <si>
    <t>2pcs 1,90€</t>
  </si>
  <si>
    <t>100pcs 0,46€</t>
  </si>
  <si>
    <t>https://pt.aliexpress.com/item/618830698.html?spm=a2g03.12010612.8148356.20.191e7ae6KYpSut</t>
  </si>
  <si>
    <t>20pcs 1,65€</t>
  </si>
  <si>
    <t>Chinese Super Electronic market</t>
  </si>
  <si>
    <t>IC chip Store</t>
  </si>
  <si>
    <t>Parity Supermarket electronic accessories</t>
  </si>
  <si>
    <t>YANXINLIANG IC Store</t>
  </si>
  <si>
    <t>https://www.aliexpress.com/store/1229187</t>
  </si>
  <si>
    <t>https://www.aliexpress.com/store/430356</t>
  </si>
  <si>
    <t>https://www.aliexpress.com/store/1964891</t>
  </si>
  <si>
    <t>https://www.aliexpress.com/store/614856</t>
  </si>
  <si>
    <t>Si Tai&amp;SH Official Store</t>
  </si>
  <si>
    <t>https://www.aliexpress.com/store/1256002</t>
  </si>
  <si>
    <t>DSSRQI Official Store</t>
  </si>
  <si>
    <t>https://www.aliexpress.com/store/1361740</t>
  </si>
  <si>
    <t>C&amp;G Semiconductor</t>
  </si>
  <si>
    <t>https://www.aliexpress.com/store/511081</t>
  </si>
  <si>
    <t>Component Store</t>
  </si>
  <si>
    <t>https://www.aliexpress.com/store/1909183</t>
  </si>
  <si>
    <t>sim</t>
  </si>
  <si>
    <t>não</t>
  </si>
  <si>
    <t>150R (250R)</t>
  </si>
  <si>
    <t>R5, R6, R9, R11, R14, R16, R24, R31</t>
  </si>
  <si>
    <t>R7, R8, R10, R12, R17, R18, R25, R32</t>
  </si>
  <si>
    <t>R15, R35, R36</t>
  </si>
  <si>
    <t>R19, R20, R21, R22, R23, R26, R27, R28, R29, R30, R37, R38, R39, R40, R41, R42, R43, R44, R45, R46, R47, R48, R49, R50, R51, R52, R53, R54, R55, R56</t>
  </si>
  <si>
    <t>R2, R3, R4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</si>
  <si>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</si>
  <si>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</si>
  <si>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</si>
  <si>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</si>
  <si>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</si>
  <si>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</si>
  <si>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</si>
  <si>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</si>
  <si>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</si>
  <si>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</si>
  <si>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</si>
  <si>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</si>
  <si>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</si>
  <si>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</si>
  <si>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</si>
  <si>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</si>
  <si>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</si>
  <si>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</si>
  <si>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</si>
  <si>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</si>
  <si>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</si>
  <si>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</si>
  <si>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</si>
  <si>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</si>
  <si>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</si>
  <si>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</si>
  <si>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</si>
  <si>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</si>
  <si>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</si>
  <si>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</si>
  <si>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Header 4</t>
  </si>
  <si>
    <t xml:space="preserve"> 9751343 (farnell)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</si>
  <si>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</si>
  <si>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</si>
  <si>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3 Position Header Spacer Connector 0.100" (2.54mm) Gold Through Hole</t>
  </si>
  <si>
    <t>HW-03-14-G-S-1218-055-ND (digikey)</t>
  </si>
  <si>
    <t>ver alternativas</t>
  </si>
  <si>
    <t>Connector Header position</t>
  </si>
  <si>
    <t>TMM-124-03-G-S-ND (digikey)</t>
  </si>
  <si>
    <t>TOTAL</t>
  </si>
  <si>
    <t>FALTA</t>
  </si>
  <si>
    <t>relé de estado sólido</t>
  </si>
  <si>
    <t>XMC4500</t>
  </si>
  <si>
    <t>espaçadores</t>
  </si>
  <si>
    <t>terminais molex</t>
  </si>
  <si>
    <t>conectores xmc4500</t>
  </si>
  <si>
    <t>espaçadores suporte dissipador</t>
  </si>
  <si>
    <t>conectores phoenix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</si>
  <si>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</si>
  <si>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</si>
  <si>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</si>
  <si>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</si>
  <si>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NÃO TESTADOS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</si>
  <si>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</si>
  <si>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</si>
  <si>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</si>
  <si>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</si>
  <si>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 xml:space="preserve">
MCX240D5 </t>
  </si>
  <si>
    <t>Relês - Montagem do PCB SIP SSR 280VAC/5A 3-15VDC In, ZC</t>
  </si>
  <si>
    <t xml:space="preserve"> 
KIT_XMC45_RELAX_LITE_V1 -  Evaluation Board, XMC4500 MCU, Detachable On-Board Debugger, USB Powered </t>
  </si>
  <si>
    <t>XMC male bars</t>
  </si>
  <si>
    <t>251-8418</t>
  </si>
  <si>
    <t xml:space="preserve">Cabezal de pines, RS PRO, Recta 72 pines 2 filas paso 2.54mm, Terminación Soldada, Orificio Pasante </t>
  </si>
  <si>
    <t>XMC female bars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</si>
  <si>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</si>
  <si>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</si>
  <si>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</si>
  <si>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</si>
  <si>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>suporte dissipador</t>
  </si>
  <si>
    <t>phoenix male</t>
  </si>
  <si>
    <t>phoenix female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</si>
  <si>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</si>
  <si>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</si>
  <si>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</si>
  <si>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</si>
  <si>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espaçadores M3</t>
  </si>
  <si>
    <t xml:space="preserve"> 
D01496 -  Standoff, Nylon 6.6 (Polyamide 6.6), M3, Hex Male-Female, 10 mm, 16 mm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</si>
  <si>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</si>
  <si>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</si>
  <si>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</si>
  <si>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</si>
  <si>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</si>
  <si>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</si>
  <si>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</si>
  <si>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</si>
  <si>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</si>
  <si>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</si>
  <si>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</si>
  <si>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</si>
  <si>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>Designator middle</t>
  </si>
  <si>
    <t>C1, C2, C3, C18</t>
  </si>
  <si>
    <t>Quantity middle</t>
  </si>
  <si>
    <t>C10, C11, C12, C13, C14, C15, C19, C20, C21, C22</t>
  </si>
  <si>
    <t>C4, C5, C6, C7, C8, C9, C16, C17, C24</t>
  </si>
  <si>
    <t>C23, C26, C29</t>
  </si>
  <si>
    <t>C25, C27, C28</t>
  </si>
  <si>
    <t>MOLEX_3p_105431_1103</t>
  </si>
  <si>
    <t>R1, R2, R3, R4, R5, R6, R10, R12, R13</t>
  </si>
  <si>
    <t>R14</t>
  </si>
  <si>
    <t>R15</t>
  </si>
  <si>
    <t>R20, R21, R22, R23, R26, R27, R28, R29, R30, R31, R32, R33</t>
  </si>
  <si>
    <t>R19, R24</t>
  </si>
  <si>
    <t>R25</t>
  </si>
  <si>
    <t>AMC1311</t>
  </si>
  <si>
    <t>U4, U5</t>
  </si>
  <si>
    <t>AMC1311 - SOIC8</t>
  </si>
  <si>
    <t>Isolated amplifier</t>
  </si>
  <si>
    <t>Farnell VPN</t>
  </si>
  <si>
    <t>Mouser VPN</t>
  </si>
  <si>
    <t>10uF 0805 MLCC 25V X5R</t>
  </si>
  <si>
    <t>C1, C3</t>
  </si>
  <si>
    <t xml:space="preserve">Capacitores de cerâmica multicamada MLCC - SMD/SMT 10uF 25V X5R +/-10% 0805 Gen Purp  </t>
  </si>
  <si>
    <t>C2, C18, C23, C26, C29</t>
  </si>
  <si>
    <t>10uF 2917 TANT 50V</t>
  </si>
  <si>
    <t>1nF</t>
  </si>
  <si>
    <t>C10, C11, C12, C13, C14, C15</t>
  </si>
  <si>
    <t>10nF 0805 MLCC 50V X7R</t>
  </si>
  <si>
    <t>C19, C20, C21, C22</t>
  </si>
  <si>
    <t>1uF 0805 MLCC 50V X5R</t>
  </si>
  <si>
    <t>IC CC 30A SO-8</t>
  </si>
  <si>
    <t>470uF EleCap TH 450V</t>
  </si>
  <si>
    <t>IC DIO generic</t>
  </si>
  <si>
    <t>Distribuidores e Alojamento de Fios</t>
  </si>
  <si>
    <t>538-87937-0800</t>
  </si>
  <si>
    <t>R 100 1/8W 0805 1%</t>
  </si>
  <si>
    <t>R 0039 3W 6432 1%</t>
  </si>
  <si>
    <t>2828259</t>
  </si>
  <si>
    <t>R 1k8 1/8W 0805 1%</t>
  </si>
  <si>
    <t>Resistores de Filme Espesso - SMD ResA-AS 0805 1k8 1% 125mW TC100</t>
  </si>
  <si>
    <t>652-CR0805AFX1801EAS</t>
  </si>
  <si>
    <t>R 3K 1/8W 0805 1%</t>
  </si>
  <si>
    <t xml:space="preserve">Resistores de Filme Espesso - SMD 1/8watt 3Kohms 1% 100ppm  </t>
  </si>
  <si>
    <t>71-CRCW0805-3K-E3</t>
  </si>
  <si>
    <t>R 0 1/8W 0805</t>
  </si>
  <si>
    <t xml:space="preserve">Resistores de Filme Espesso - SMD 1/8Watt 0ohms Commercial Use  </t>
  </si>
  <si>
    <t xml:space="preserve">R 3k6 1/8W 0805 1%  </t>
  </si>
  <si>
    <t xml:space="preserve">Resistores de Filme Espesso - SMD 1/8watt 3.6Kohms 1%  </t>
  </si>
  <si>
    <t>71-CRCW08053K60FKEA</t>
  </si>
  <si>
    <t>R 49k9 1/8W 0805 1%</t>
  </si>
  <si>
    <t>Resistores de Filme Espesso - SMD 1/8Watt 49.9Kohms 1% Commercial Use</t>
  </si>
  <si>
    <t>R17, R18</t>
  </si>
  <si>
    <t>71-CRCW080549K9FKEAC</t>
  </si>
  <si>
    <t>R 330 1/8 0805 1%</t>
  </si>
  <si>
    <t>R 30k 1/8W 0805 1%</t>
  </si>
  <si>
    <t>R 150R 1/8W 0805 1%</t>
  </si>
  <si>
    <t>IC IGBT IPM  IKCM30F60GA</t>
  </si>
  <si>
    <t>IC CC/CC 1W 5V</t>
  </si>
  <si>
    <t>IC AmpIso UNI AMC1311</t>
  </si>
  <si>
    <t>Amplificadores de isolamento A 595-AMC1311DWV</t>
  </si>
  <si>
    <t>595-AMC1311DWVR</t>
  </si>
  <si>
    <t>RS VPN</t>
  </si>
  <si>
    <t>R3</t>
  </si>
  <si>
    <t>R 150 1/8W 0805 1%</t>
  </si>
  <si>
    <t>R 10 1/8W 0805 1%</t>
  </si>
  <si>
    <t>Resistores de Filme Espesso - SMD 1/8Watt 10ohms 1% Commercial Use</t>
  </si>
  <si>
    <t>R5, R7</t>
  </si>
  <si>
    <t>71-CRCW080510R0FKEAC</t>
  </si>
  <si>
    <t>R 2k7 1/8 0805 1%</t>
  </si>
  <si>
    <t>Resistores de Filme Espesso - SMD 1/8watt 2.7Kohms 1% 100ppm</t>
  </si>
  <si>
    <t>71-CRCW0805-2.7K-E3</t>
  </si>
  <si>
    <t>R6, R8</t>
  </si>
  <si>
    <t>R 1k2 1/8 0805 1%</t>
  </si>
  <si>
    <t>Resistores de Filme Espesso - SMD 1/8watt 1.2Kohms 1%</t>
  </si>
  <si>
    <t>R4</t>
  </si>
  <si>
    <t>71-CRCW08051K20FKEA</t>
  </si>
  <si>
    <t>P 8p 2.54 SR DW 8P</t>
  </si>
  <si>
    <t>Distribuidores e Alojamento de Fios CGrid Hrd SRDW THo le 8ckt</t>
  </si>
  <si>
    <t>P9, P10, P11, P13</t>
  </si>
  <si>
    <t>Header 8x1 8.5mm</t>
  </si>
  <si>
    <t>jumper_8p</t>
  </si>
  <si>
    <t>P 8p 2.54 SR DW 3P</t>
  </si>
  <si>
    <t>P 4p 2.54 MOL FAN</t>
  </si>
  <si>
    <t>Distribuidores e Alojamento de Fios 4 PIN HEADER WITH FR R WITH FRICTION LOCK</t>
  </si>
  <si>
    <t>P12</t>
  </si>
  <si>
    <t>HEADER 4p molex</t>
  </si>
  <si>
    <t>Header 4p molex</t>
  </si>
  <si>
    <t>538-47053-3000</t>
  </si>
  <si>
    <t>P 2p 5mm</t>
  </si>
  <si>
    <t>Bloques de terminales de PCB de perfil estándar RS de 5,0 mm</t>
  </si>
  <si>
    <t>1, Input L-N1, K1, K2</t>
  </si>
  <si>
    <t>IND RLS-126</t>
  </si>
  <si>
    <t>Indutores fixos Line Inductors for RECOM Power Supply</t>
  </si>
  <si>
    <t>L1, L2, L3, L4</t>
  </si>
  <si>
    <t>Inductor - RLS-126</t>
  </si>
  <si>
    <t>Inductor</t>
  </si>
  <si>
    <t>919-RLS-126</t>
  </si>
  <si>
    <t>IC Relay 5A 5V 5x20mm</t>
  </si>
  <si>
    <t>Relés para uso geral 1 form A w/ 5VDC Coil-standard type</t>
  </si>
  <si>
    <t>U11, U13</t>
  </si>
  <si>
    <t>Relay - G6DN</t>
  </si>
  <si>
    <t>653-G6DN-1A-LDC5</t>
  </si>
  <si>
    <t>IC LED 1206</t>
  </si>
  <si>
    <t>D1, D2, D3, D4</t>
  </si>
  <si>
    <t>IC ISO SI8660</t>
  </si>
  <si>
    <t>Isoladores digitais 1 kV 6-channel digital isolator</t>
  </si>
  <si>
    <t>U6, U9</t>
  </si>
  <si>
    <t>SOIC127P610X155-16N</t>
  </si>
  <si>
    <t>ISO SI8660</t>
  </si>
  <si>
    <t>634-SI8660BA-B-IS1</t>
  </si>
  <si>
    <t>IC DUAL MOS DRIVER MIC4126</t>
  </si>
  <si>
    <t>Drivers de portas 1.5A Dual High Speed MOSFET Driver with Low Thermal Impedance</t>
  </si>
  <si>
    <t>U12</t>
  </si>
  <si>
    <t>SOIC-MIC4126</t>
  </si>
  <si>
    <t>MOS_DRIVER-MIC4126</t>
  </si>
  <si>
    <t>998-MIC4126YME</t>
  </si>
  <si>
    <t>IC Driver 5A Dual ENA IX4340</t>
  </si>
  <si>
    <t>Drivers de portas Dual 5A Gate Driver IC</t>
  </si>
  <si>
    <t>U5, U8, U10</t>
  </si>
  <si>
    <t>Driver - IX4340</t>
  </si>
  <si>
    <t>747-IX4340NETR</t>
  </si>
  <si>
    <t>IC DC/DC 15V ISO</t>
  </si>
  <si>
    <t>Conversores CC/CC com isolação 6W 18-36Vin 15Vout 400mA DIP24 Iso</t>
  </si>
  <si>
    <t>U1</t>
  </si>
  <si>
    <t>MeanWell SCWNo6</t>
  </si>
  <si>
    <t>MEANWELL - SCWN06</t>
  </si>
  <si>
    <t>709-SCWN06B-15</t>
  </si>
  <si>
    <t>IC DC/DC 12V</t>
  </si>
  <si>
    <t>Conversores CC/CC sem isolação 15-36Vin 12Vout 1.0A VSIP Encapsulated</t>
  </si>
  <si>
    <t>U7</t>
  </si>
  <si>
    <t>DC/DC - OKI-78SR-E</t>
  </si>
  <si>
    <t>DC/DC - R-78E3.3</t>
  </si>
  <si>
    <t>580-OKI78SR12/1W36EC</t>
  </si>
  <si>
    <t>IC DC/DC 5V</t>
  </si>
  <si>
    <t>Conversores CC/CC sem isolação 7-36Vin 5Vout 1.5A VSIP Encapsulated</t>
  </si>
  <si>
    <t>U3, U4</t>
  </si>
  <si>
    <t>580-OK78SR5/1.5W36EC</t>
  </si>
  <si>
    <t>IC DC/DC 3V3</t>
  </si>
  <si>
    <t>Conversores CC/CC sem isolação 3.3V 500MA OUT THRU</t>
  </si>
  <si>
    <t>919-R-78E3.3-0.5</t>
  </si>
  <si>
    <t>C 10uF 1206 MLCC 50V X5R</t>
  </si>
  <si>
    <t>C1, C2, C3, C4, C5, C6, C7, C8, C9, C10, C11, C12</t>
  </si>
  <si>
    <t>C 10uF 0805 MLCC 25V X5R</t>
  </si>
  <si>
    <t>C 1uF 0805 MLCC 50V X5R</t>
  </si>
  <si>
    <t>C3, C10, C13</t>
  </si>
  <si>
    <t>C 10nF 0805 MLCC 50V X7R</t>
  </si>
  <si>
    <t>C4, C11, C14</t>
  </si>
  <si>
    <t>P1, P2, P3, P4, P5, P6</t>
  </si>
  <si>
    <t>P7, P8, P9</t>
  </si>
  <si>
    <t>R1, R2, R3, R4, R5, R6, R7, R8, R9, R10, R11, R12, R13, R17, R31, R39, R45</t>
  </si>
  <si>
    <t>R 5k1 1/8W 0805 .1%</t>
  </si>
  <si>
    <t>Resistores de Filme Fino - SMD 0805 5.1Kohm 1/8W .1% 25ppm</t>
  </si>
  <si>
    <t>R14, R15, R16, R21, R22, R23, R27, R28</t>
  </si>
  <si>
    <t>667-ERA-6AEB512V</t>
  </si>
  <si>
    <t>R 7k5 1/8W 0805 .1%</t>
  </si>
  <si>
    <t>Resistores de Filme Fino - SMD 7.5K OHM .1% 25ppm</t>
  </si>
  <si>
    <t>R18, R19, R20, R24, R25, R26, R29, R30</t>
  </si>
  <si>
    <t>66-PCF08C7.5KB</t>
  </si>
  <si>
    <t>R 330 1/8 0805 .1%</t>
  </si>
  <si>
    <t>Resistores de Filme Fino - SMD CPF 0805 330R 0.1% 25PPM 1K RL</t>
  </si>
  <si>
    <t>R32, R46, R47</t>
  </si>
  <si>
    <t>279-CPF0805B330RE1</t>
  </si>
  <si>
    <t>R 3k6 1/8W 0805 .1%</t>
  </si>
  <si>
    <t>Resistores de Filme Fino - SMD 1/8W 3.6K ohm .1% 25ppm</t>
  </si>
  <si>
    <t>R33, R48, R49</t>
  </si>
  <si>
    <t>603-RT0805BRD073K6L</t>
  </si>
  <si>
    <t>R 100k 1/8W 0805 .1%</t>
  </si>
  <si>
    <t>Resistores de Filme Fino - SMD 100 Kohm .1% 0805 25PPM</t>
  </si>
  <si>
    <t>R34, R35, R36, R37, R38, R40, R41, R42, R43, R44, R50, R51, R52, R53, R54, R55, R56, R57, R58, R59, R60, R61, R62, R63, R64, R65, R66, R67, R68, R69</t>
  </si>
  <si>
    <t>284-APC0805B100KN</t>
  </si>
  <si>
    <t>IC NAND HEF4011</t>
  </si>
  <si>
    <t>U1, U2, U4</t>
  </si>
  <si>
    <t>IC AmpIso BIPOL AMC1200</t>
  </si>
  <si>
    <t>U5, U8, U9</t>
  </si>
  <si>
    <t>IC XMC4500 Relax LITE</t>
  </si>
  <si>
    <t>"  KIT_XMC45_RELAX_LITE_V1 -  Evaluation Board, XMC4500 MCU, Detachable On-Board Debugger, USB Powered "</t>
  </si>
  <si>
    <t>XMC1</t>
  </si>
  <si>
    <t>2443552</t>
  </si>
  <si>
    <t>Board</t>
  </si>
  <si>
    <t>inversor</t>
  </si>
  <si>
    <t>middlePCB</t>
  </si>
  <si>
    <t>controlo</t>
  </si>
  <si>
    <t>C1, C2, C3, C18, C23, C26, C29</t>
  </si>
  <si>
    <t>C 10uF 2917 TANT 50V</t>
  </si>
  <si>
    <t>C 1nF 0805 MLCC 50V X7R</t>
  </si>
  <si>
    <t>Capacitores de cerâmica multicamada MLCC - SMD/SMT WCAP-CSGP 1000pF 0805 10% 50V MLCC</t>
  </si>
  <si>
    <t>C1uF 0805 MLCC 50V X5R</t>
  </si>
  <si>
    <t>C 470uF EleCap TH 450V</t>
  </si>
  <si>
    <t>C 470nF PPCap TH 630V</t>
  </si>
  <si>
    <t>Resistores de Filme Espesso - SMD 1/8watt 3Kohms 1% 100ppm</t>
  </si>
  <si>
    <t>R 3k6 1/8W 0805 1%</t>
  </si>
  <si>
    <t>Resistores de Filme Espesso - SMD 1/8watt 3.6Kohms 1%</t>
  </si>
  <si>
    <t>X COOLER H412R</t>
  </si>
  <si>
    <t>Cooler CPU Cooler Master Hyper H412R</t>
  </si>
  <si>
    <t>X?</t>
  </si>
  <si>
    <t>9751343</t>
  </si>
  <si>
    <t>710-885012207086</t>
  </si>
  <si>
    <t>PCDIGA VPN</t>
  </si>
  <si>
    <t>0,24</t>
  </si>
  <si>
    <t>0,162</t>
  </si>
  <si>
    <t>1,58</t>
  </si>
  <si>
    <t>0,08</t>
  </si>
  <si>
    <t>0,099</t>
  </si>
  <si>
    <t>0,153</t>
  </si>
  <si>
    <t>3,47</t>
  </si>
  <si>
    <t>6,28</t>
  </si>
  <si>
    <t>2,18</t>
  </si>
  <si>
    <t>0,09</t>
  </si>
  <si>
    <t>0,621</t>
  </si>
  <si>
    <t>0,271</t>
  </si>
  <si>
    <t>16,25</t>
  </si>
  <si>
    <t>1,4</t>
  </si>
  <si>
    <t>5,55</t>
  </si>
  <si>
    <t>22,90</t>
  </si>
  <si>
    <t>R6, R7, R8, R9, R11</t>
  </si>
  <si>
    <t>R5, R10</t>
  </si>
  <si>
    <t>0,31</t>
  </si>
  <si>
    <t>2,43</t>
  </si>
  <si>
    <t>5,31</t>
  </si>
  <si>
    <t>8,26</t>
  </si>
  <si>
    <t>0,891</t>
  </si>
  <si>
    <t>0,756</t>
  </si>
  <si>
    <t>1,82</t>
  </si>
  <si>
    <t>0,387</t>
  </si>
  <si>
    <t>1,59</t>
  </si>
  <si>
    <t>0,549</t>
  </si>
  <si>
    <t>0,405</t>
  </si>
  <si>
    <t>4,62</t>
  </si>
  <si>
    <t>0,296</t>
  </si>
  <si>
    <t>14,628</t>
  </si>
  <si>
    <t>0,324</t>
  </si>
  <si>
    <t>0,135</t>
  </si>
  <si>
    <t>0,126</t>
  </si>
  <si>
    <t>Filtro</t>
  </si>
  <si>
    <t>C 2uF PPCap TH 630V</t>
  </si>
  <si>
    <t>R 10 5W TH 5%</t>
  </si>
  <si>
    <t>Capacitores de película 2.0uF 630volts 10% 37.5mmL/S 1.0mmL/D</t>
  </si>
  <si>
    <t>Resistores de Fio Enrolado - Orifício de Passagem 5W 10 Ohms 5%</t>
  </si>
  <si>
    <t>C1</t>
  </si>
  <si>
    <t>C2</t>
  </si>
  <si>
    <t>CC1</t>
  </si>
  <si>
    <t>P1</t>
  </si>
  <si>
    <t>R1, R2, R3</t>
  </si>
  <si>
    <t>U1, U2, U4, U5</t>
  </si>
  <si>
    <t>PWR_CAP_PP_2u</t>
  </si>
  <si>
    <t>PWR_RESC_5W</t>
  </si>
  <si>
    <t>871-B32676E6205K</t>
  </si>
  <si>
    <t>756-WP5S-10RJT075</t>
  </si>
  <si>
    <t>3,62</t>
  </si>
  <si>
    <t>0,315</t>
  </si>
  <si>
    <t>CAN</t>
  </si>
  <si>
    <t>Supressores de ESD / Diodos TVS 500W 24V 2 CH ESD PROT</t>
  </si>
  <si>
    <t>Capacitores de cerâmica multicamada MLCC - SMD/SMT 0805 15pF 50volts C0G 1%</t>
  </si>
  <si>
    <t>Capacitores de cerâmica multicamada MLCC - SMD/SMT 0805 1uF 50volts X7R 10%</t>
  </si>
  <si>
    <t>Capacitores de cerâmica multicamada MLCC - SMD/SMT 50V .1uF X7R 0805 5% Tol</t>
  </si>
  <si>
    <t>Capacitores de cerâmica multicamada MLCC - SMD/SMT WCAP-CSGP 10000pF 0805 10% 25V MLCC</t>
  </si>
  <si>
    <t>Conectores modulares/Conectores de Ethernet WR-MJ Feml Shielded 8P8C Horztl Tab Down</t>
  </si>
  <si>
    <t>Conectores modulares/Conectores de Ethernet RJ45 Connector</t>
  </si>
  <si>
    <t>Isoladores digitais Iso 5V CAN Xcvr</t>
  </si>
  <si>
    <t>Resistores de Filme Espesso - SMD 49.9 OHM 1%</t>
  </si>
  <si>
    <t>Resistores de Filme Espesso - SMD 1/4W 59 OHM 1%</t>
  </si>
  <si>
    <t>Resistores de Filme Espesso - SMD 220 OHM 5%</t>
  </si>
  <si>
    <t>Resistores de Filme Espesso - SMD 1/4watts 330ohms 5</t>
  </si>
  <si>
    <t>Resistores de Filme Fino - SMD 1/8W 470 ohm 1% 50ppm</t>
  </si>
  <si>
    <t>LEDs padrão - SMD RED WATER CLEAR</t>
  </si>
  <si>
    <t>Distribuidores e Alojamento de Fios 20+20 DIL VERTICAL SOCKET TIN</t>
  </si>
  <si>
    <t>576-SM24CANB-02HTG</t>
  </si>
  <si>
    <t>77-VJ0805A150FXACBC</t>
  </si>
  <si>
    <t>81-GCM21BR71H105KA3L</t>
  </si>
  <si>
    <t>581-08055C104J</t>
  </si>
  <si>
    <t>710-885012207066</t>
  </si>
  <si>
    <t>710-61500814221</t>
  </si>
  <si>
    <t>530-3SP370808SM2A264</t>
  </si>
  <si>
    <t>595-ISO1050DUBR</t>
  </si>
  <si>
    <t>603-RC0805FR-0749R9L</t>
  </si>
  <si>
    <t>660-RK73H2ATTD59R0F</t>
  </si>
  <si>
    <t>660-RK73B2ATTDD221J</t>
  </si>
  <si>
    <t>660-RK73B2ATTD331J</t>
  </si>
  <si>
    <t>603-RT0805FRE07470RL</t>
  </si>
  <si>
    <t>604-APT2012SRCPRV</t>
  </si>
  <si>
    <t>855-M20-7832046</t>
  </si>
  <si>
    <t>IC TVS 500W 24V 2CH</t>
  </si>
  <si>
    <t>C 15pF 0805 MLCC 50V C0G</t>
  </si>
  <si>
    <t>C 1uF 0805 MLCC 50V X7R</t>
  </si>
  <si>
    <t>C 100nF 0805 MLCC 50V X7R</t>
  </si>
  <si>
    <t>C 10nF 0805 MLCC 25V</t>
  </si>
  <si>
    <t>P RJ45 FEMALE</t>
  </si>
  <si>
    <t>P RJ45 MALE</t>
  </si>
  <si>
    <t>IC ISO1050 CAN</t>
  </si>
  <si>
    <t xml:space="preserve">R 49.9 1/8W 0805 1% </t>
  </si>
  <si>
    <t>R 59 1/4W 0805 1%</t>
  </si>
  <si>
    <t>R 220 1/4W 0805 5%</t>
  </si>
  <si>
    <t>R 330 1/4W 0805 5%</t>
  </si>
  <si>
    <t>R 470 1/8W 0805 1%</t>
  </si>
  <si>
    <t>IC LED 0805</t>
  </si>
  <si>
    <t>P 20x2p 2.54</t>
  </si>
  <si>
    <t>polisol_price</t>
  </si>
  <si>
    <t>bundle_quantity</t>
  </si>
  <si>
    <t>C 33nF MLCC 1812 X7R 630V</t>
  </si>
  <si>
    <t>Multilayer Ceramic Capacitors MLCC - SMD/SMT 1812 630V 33nF 5% SOFT 2.00mm</t>
  </si>
  <si>
    <t>810-C4532C0G2J333J20</t>
  </si>
  <si>
    <t>Aluminium Electrolytic Capacitors - Snap In 550VDC 100uF 20% PVC STD 6.3mm Term</t>
  </si>
  <si>
    <t>C 100uF EleCap TH 550V</t>
  </si>
  <si>
    <t>Aluminium Electrolytic Capacitors - Snap In 600V 150UF 20%</t>
  </si>
  <si>
    <t>C 150uF EleCap TH 600V</t>
  </si>
  <si>
    <t>647-LGN2X151MELB50</t>
  </si>
  <si>
    <t>all</t>
  </si>
  <si>
    <t>Conector hembra para PCB Samtec Vertical 8 pines 1 fila filas paso 2.54mm Montaje Orificio Pasante Terminación Soldada</t>
  </si>
  <si>
    <t>159-1343 </t>
  </si>
  <si>
    <t>Cable USB USB 2.0, 150mm, Blanco, Male USB A a Male USB Micro B</t>
  </si>
  <si>
    <t>182-8870</t>
  </si>
  <si>
    <t>P CABLE MICRO USB</t>
  </si>
  <si>
    <t>P  XMC4500</t>
  </si>
  <si>
    <t>KIT_XMC45_RELAX_LITE_V1 -  Evaluation Board, XMC4500 MCU, Detachable On-Board Debugger, USB Powered</t>
  </si>
  <si>
    <t>Column1</t>
  </si>
  <si>
    <t>tenho 12 em existências</t>
  </si>
  <si>
    <t>tenho mais de 60</t>
  </si>
  <si>
    <t>tenho 28</t>
  </si>
  <si>
    <t>tenho 1 em existências</t>
  </si>
  <si>
    <t>tenho 5 em existências</t>
  </si>
  <si>
    <t>tenho 8 em existências</t>
  </si>
  <si>
    <t>tenho 7</t>
  </si>
  <si>
    <t>tenho 20 phoenix e 8 destes</t>
  </si>
  <si>
    <t>IC's</t>
  </si>
  <si>
    <t>Conectores</t>
  </si>
  <si>
    <t>resistências</t>
  </si>
  <si>
    <t>Condensadores</t>
  </si>
  <si>
    <t>X INDUCTOR</t>
  </si>
  <si>
    <t>Indutores fixos D.C. FILTER</t>
  </si>
  <si>
    <t>546-159ZL</t>
  </si>
  <si>
    <t>Outros</t>
  </si>
  <si>
    <t>preciso de 16</t>
  </si>
  <si>
    <t>preciso de 32</t>
  </si>
  <si>
    <t>P 8p 2.54 SR DW 8P (male)</t>
  </si>
  <si>
    <t>P 8p 2.54 SR 8P (female)</t>
  </si>
  <si>
    <t>Cabezal de pines, Stelvio Kontek serie 473, Recta 80 pines 2 filas paso 2.54mm 6mm, Terminación Soldada 3mm No</t>
  </si>
  <si>
    <t>155-721</t>
  </si>
  <si>
    <t>Supplier</t>
  </si>
  <si>
    <t>Mouser</t>
  </si>
  <si>
    <t>Farnell</t>
  </si>
  <si>
    <t>PCDIGA</t>
  </si>
  <si>
    <t>Vendor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</si>
</sst>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8"/>
      <color rgb="FF333333"/>
      <name val="Verdana"/>
      <family val="2"/>
    </font>
    <font>
      <b/>
      <sz val="8"/>
      <color rgb="FF000000"/>
      <name val="Segoe UI"/>
      <family val="2"/>
    </font>
    <font>
      <sz val="8"/>
      <color rgb="FF000000"/>
      <name val="Segoe UI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8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quotePrefix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1" quotePrefix="1" applyBorder="1"/>
    <xf numFmtId="0" fontId="2" fillId="0" borderId="2" xfId="0" quotePrefix="1" applyFont="1" applyBorder="1"/>
    <xf numFmtId="0" fontId="2" fillId="0" borderId="3" xfId="0" quotePrefix="1" applyFont="1" applyBorder="1"/>
    <xf numFmtId="0" fontId="3" fillId="0" borderId="1" xfId="1" applyBorder="1"/>
    <xf numFmtId="0" fontId="7" fillId="0" borderId="2" xfId="0" quotePrefix="1" applyFont="1" applyBorder="1"/>
    <xf numFmtId="0" fontId="7" fillId="2" borderId="0" xfId="0" quotePrefix="1" applyFont="1" applyFill="1" applyBorder="1" applyAlignment="1">
      <alignment horizontal="center" wrapText="1"/>
    </xf>
    <xf numFmtId="0" fontId="7" fillId="0" borderId="0" xfId="0" quotePrefix="1" applyFont="1" applyBorder="1"/>
    <xf numFmtId="0" fontId="1" fillId="0" borderId="0" xfId="0" applyFont="1"/>
    <xf numFmtId="0" fontId="2" fillId="0" borderId="4" xfId="0" applyFont="1" applyFill="1" applyBorder="1"/>
    <xf numFmtId="0" fontId="2" fillId="0" borderId="5" xfId="0" applyFont="1" applyFill="1" applyBorder="1"/>
    <xf numFmtId="0" fontId="2" fillId="3" borderId="3" xfId="0" quotePrefix="1" applyFont="1" applyFill="1" applyBorder="1"/>
    <xf numFmtId="0" fontId="2" fillId="0" borderId="3" xfId="0" quotePrefix="1" applyFont="1" applyFill="1" applyBorder="1"/>
    <xf numFmtId="0" fontId="2" fillId="0" borderId="1" xfId="0" quotePrefix="1" applyFont="1" applyFill="1" applyBorder="1"/>
    <xf numFmtId="0" fontId="2" fillId="4" borderId="1" xfId="0" quotePrefix="1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quotePrefix="1" applyFont="1" applyFill="1" applyBorder="1" applyAlignment="1">
      <alignment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  <xf numFmtId="0" fontId="2" fillId="0" borderId="3" xfId="0" quotePrefix="1" applyFont="1" applyBorder="1" applyAlignment="1">
      <alignment wrapText="1"/>
    </xf>
    <xf numFmtId="0" fontId="2" fillId="7" borderId="1" xfId="0" quotePrefix="1" applyFont="1" applyFill="1" applyBorder="1" applyAlignment="1">
      <alignment wrapText="1"/>
    </xf>
    <xf numFmtId="0" fontId="2" fillId="0" borderId="2" xfId="0" quotePrefix="1" applyFont="1" applyFill="1" applyBorder="1"/>
    <xf numFmtId="0" fontId="2" fillId="0" borderId="1" xfId="0" applyFont="1" applyFill="1" applyBorder="1"/>
    <xf numFmtId="165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quotePrefix="1" applyFont="1" applyFill="1" applyBorder="1"/>
    <xf numFmtId="0" fontId="2" fillId="0" borderId="3" xfId="0" quotePrefix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164" fontId="0" fillId="0" borderId="0" xfId="0" applyNumberFormat="1" applyFill="1"/>
    <xf numFmtId="0" fontId="0" fillId="0" borderId="1" xfId="0" applyBorder="1" applyAlignment="1">
      <alignment wrapText="1"/>
    </xf>
    <xf numFmtId="0" fontId="2" fillId="0" borderId="2" xfId="0" quotePrefix="1" applyFont="1" applyBorder="1" applyAlignment="1">
      <alignment wrapText="1"/>
    </xf>
    <xf numFmtId="0" fontId="2" fillId="2" borderId="6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 wrapText="1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2" fillId="0" borderId="10" xfId="0" quotePrefix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quotePrefix="1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0" xfId="0" applyNumberFormat="1" applyFont="1" applyBorder="1" applyAlignment="1">
      <alignment wrapText="1"/>
    </xf>
    <xf numFmtId="0" fontId="2" fillId="5" borderId="3" xfId="0" quotePrefix="1" applyFont="1" applyFill="1" applyBorder="1" applyAlignment="1">
      <alignment wrapText="1"/>
    </xf>
    <xf numFmtId="0" fontId="2" fillId="5" borderId="9" xfId="0" quotePrefix="1" applyFont="1" applyFill="1" applyBorder="1" applyAlignment="1">
      <alignment wrapText="1"/>
    </xf>
    <xf numFmtId="0" fontId="2" fillId="5" borderId="3" xfId="0" quotePrefix="1" applyFont="1" applyFill="1" applyBorder="1"/>
    <xf numFmtId="164" fontId="8" fillId="2" borderId="7" xfId="0" applyNumberFormat="1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wrapText="1"/>
    </xf>
    <xf numFmtId="164" fontId="8" fillId="0" borderId="10" xfId="0" applyNumberFormat="1" applyFont="1" applyBorder="1" applyAlignment="1">
      <alignment wrapText="1"/>
    </xf>
    <xf numFmtId="164" fontId="0" fillId="0" borderId="0" xfId="0" applyNumberFormat="1" applyAlignment="1">
      <alignment wrapText="1"/>
    </xf>
    <xf numFmtId="164" fontId="2" fillId="0" borderId="1" xfId="0" quotePrefix="1" applyNumberFormat="1" applyFont="1" applyBorder="1" applyAlignment="1">
      <alignment wrapText="1"/>
    </xf>
    <xf numFmtId="0" fontId="8" fillId="0" borderId="1" xfId="0" quotePrefix="1" applyFont="1" applyBorder="1" applyAlignment="1">
      <alignment wrapText="1"/>
    </xf>
    <xf numFmtId="0" fontId="8" fillId="0" borderId="10" xfId="0" quotePrefix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8" fillId="0" borderId="1" xfId="0" quotePrefix="1" applyNumberFormat="1" applyFont="1" applyBorder="1" applyAlignment="1">
      <alignment wrapText="1"/>
    </xf>
    <xf numFmtId="0" fontId="8" fillId="2" borderId="13" xfId="0" applyFont="1" applyFill="1" applyBorder="1" applyAlignment="1">
      <alignment horizontal="center" wrapText="1"/>
    </xf>
    <xf numFmtId="0" fontId="0" fillId="0" borderId="12" xfId="0" applyBorder="1" applyAlignment="1">
      <alignment wrapText="1"/>
    </xf>
    <xf numFmtId="0" fontId="8" fillId="5" borderId="1" xfId="0" quotePrefix="1" applyFont="1" applyFill="1" applyBorder="1" applyAlignment="1">
      <alignment wrapText="1"/>
    </xf>
    <xf numFmtId="0" fontId="8" fillId="7" borderId="1" xfId="0" quotePrefix="1" applyFont="1" applyFill="1" applyBorder="1" applyAlignment="1">
      <alignment wrapText="1"/>
    </xf>
    <xf numFmtId="0" fontId="2" fillId="8" borderId="1" xfId="0" quotePrefix="1" applyFont="1" applyFill="1" applyBorder="1" applyAlignment="1">
      <alignment wrapText="1"/>
    </xf>
    <xf numFmtId="0" fontId="8" fillId="0" borderId="1" xfId="0" applyNumberFormat="1" applyFont="1" applyBorder="1" applyAlignment="1">
      <alignment wrapText="1"/>
    </xf>
    <xf numFmtId="0" fontId="8" fillId="0" borderId="1" xfId="0" quotePrefix="1" applyFont="1" applyFill="1" applyBorder="1" applyAlignment="1">
      <alignment wrapText="1"/>
    </xf>
    <xf numFmtId="0" fontId="8" fillId="8" borderId="1" xfId="0" quotePrefix="1" applyFont="1" applyFill="1" applyBorder="1" applyAlignment="1">
      <alignment wrapText="1"/>
    </xf>
    <xf numFmtId="0" fontId="8" fillId="7" borderId="10" xfId="0" quotePrefix="1" applyFont="1" applyFill="1" applyBorder="1" applyAlignment="1">
      <alignment wrapText="1"/>
    </xf>
    <xf numFmtId="0" fontId="2" fillId="7" borderId="10" xfId="0" quotePrefix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8" fillId="0" borderId="1" xfId="0" quotePrefix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8" fillId="0" borderId="1" xfId="0" quotePrefix="1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164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/>
    </xf>
    <xf numFmtId="0" fontId="2" fillId="3" borderId="1" xfId="0" quotePrefix="1" applyFont="1" applyFill="1" applyBorder="1" applyAlignment="1">
      <alignment wrapText="1"/>
    </xf>
    <xf numFmtId="0" fontId="8" fillId="3" borderId="1" xfId="0" quotePrefix="1" applyFont="1" applyFill="1" applyBorder="1" applyAlignment="1">
      <alignment wrapText="1"/>
    </xf>
    <xf numFmtId="0" fontId="8" fillId="5" borderId="10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alignment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#,##0.00\ &quot;€&quot;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alignment vertical="bottom" textRotation="0" wrapText="1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2245" displayName="Table2245" ref="A1:G67" totalsRowCount="1" headerRowDxfId="105" dataDxfId="103" totalsRowDxfId="101" headerRowBorderDxfId="104" tableBorderDxfId="102" totalsRowBorderDxfId="100">
  <autoFilter ref="A1:G66"/>
  <sortState ref="A2:M90">
    <sortCondition ref="A1:A90"/>
  </sortState>
  <tableColumns count="7">
    <tableColumn id="1" name="Comment" dataDxfId="99"/>
    <tableColumn id="2" name="Description" dataDxfId="98"/>
    <tableColumn id="6" name="Quantity" dataDxfId="97"/>
    <tableColumn id="7" name="Supplier" dataDxfId="96"/>
    <tableColumn id="16" name="Vendor Part No" dataDxfId="95"/>
    <tableColumn id="11" name="price" totalsRowLabel="TOTAL" dataDxfId="94"/>
    <tableColumn id="12" name="price total" totalsRowFunction="custom" dataDxfId="93">
      <calculatedColumnFormula>Table2245[[#This Row],[price]]*Table2245[[#This Row],[Quantity]]</calculatedColumnFormula>
      <totalsRowFormula>SUM(Table2245[price total])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224" displayName="Table224" ref="A1:M92" totalsRowCount="1" headerRowDxfId="92" dataDxfId="90" totalsRowDxfId="88" headerRowBorderDxfId="91" tableBorderDxfId="89" totalsRowBorderDxfId="87">
  <autoFilter ref="A1:M91">
    <filterColumn colId="3">
      <filters>
        <filter val="inversor"/>
      </filters>
    </filterColumn>
  </autoFilter>
  <sortState ref="A3:M91">
    <sortCondition descending="1" ref="A1:A91"/>
  </sortState>
  <tableColumns count="13">
    <tableColumn id="1" name="Comment" dataDxfId="86" totalsRowDxfId="85"/>
    <tableColumn id="2" name="Description" dataDxfId="84" totalsRowDxfId="83"/>
    <tableColumn id="6" name="Quantity" dataDxfId="82" totalsRowDxfId="81"/>
    <tableColumn id="7" name="Board" dataDxfId="80" totalsRowDxfId="79"/>
    <tableColumn id="8" name="RS VPN" dataDxfId="78" totalsRowDxfId="77"/>
    <tableColumn id="9" name="Farnell VPN" dataDxfId="76" totalsRowDxfId="75"/>
    <tableColumn id="10" name="Mouser VPN" dataDxfId="74" totalsRowDxfId="73"/>
    <tableColumn id="13" name="PCDIGA VPN" dataDxfId="72" totalsRowDxfId="71"/>
    <tableColumn id="11" name="price" totalsRowLabel="TOTAL" dataDxfId="70" totalsRowDxfId="69"/>
    <tableColumn id="12" name="price total" totalsRowFunction="custom" dataDxfId="68" totalsRowDxfId="67">
      <calculatedColumnFormula>Table224[[#This Row],[price]]*Table224[[#This Row],[Quantity]]</calculatedColumnFormula>
      <totalsRowFormula>SUM(Table224[price total])</totalsRowFormula>
    </tableColumn>
    <tableColumn id="3" name="bundle_quantity" dataDxfId="66" totalsRowDxfId="65"/>
    <tableColumn id="4" name="polisol_price" totalsRowFunction="custom" dataDxfId="64" totalsRowDxfId="63">
      <calculatedColumnFormula>Table224[[#This Row],[price]]*Table224[[#This Row],[bundle_quantity]]</calculatedColumnFormula>
      <totalsRowFormula>SUM(Table224[polisol_price])</totalsRowFormula>
    </tableColumn>
    <tableColumn id="5" name="Column1" dataDxfId="62" totalsRowDxfId="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A1:M86" totalsRowCount="1" headerRowDxfId="60" dataDxfId="58" totalsRowDxfId="56" headerRowBorderDxfId="59" tableBorderDxfId="57" totalsRowBorderDxfId="55">
  <autoFilter ref="A1:M85"/>
  <sortState ref="A2:M85">
    <sortCondition ref="A1:A85"/>
  </sortState>
  <tableColumns count="13">
    <tableColumn id="1" name="Comment" dataDxfId="54" totalsRowDxfId="53"/>
    <tableColumn id="2" name="Description" dataDxfId="52" totalsRowDxfId="51"/>
    <tableColumn id="3" name="Designator" dataDxfId="50" totalsRowDxfId="49"/>
    <tableColumn id="4" name="Footprint" dataDxfId="48" totalsRowDxfId="47"/>
    <tableColumn id="5" name="LibRef" dataDxfId="46" totalsRowDxfId="45"/>
    <tableColumn id="6" name="Quantity" dataDxfId="44" totalsRowDxfId="43"/>
    <tableColumn id="7" name="Board" dataDxfId="42" totalsRowDxfId="41"/>
    <tableColumn id="8" name="RS VPN" dataDxfId="40" totalsRowDxfId="39"/>
    <tableColumn id="9" name="Farnell VPN" dataDxfId="38" totalsRowDxfId="37"/>
    <tableColumn id="10" name="Mouser VPN" dataDxfId="36" totalsRowDxfId="35"/>
    <tableColumn id="13" name="PCDIGA VPN" dataDxfId="34" totalsRowDxfId="33"/>
    <tableColumn id="11" name="price" totalsRowLabel="TOTAL" dataDxfId="32" totalsRowDxfId="31"/>
    <tableColumn id="12" name="price total" totalsRowFunction="custom" dataDxfId="30" totalsRowDxfId="29">
      <calculatedColumnFormula>Table22[[#This Row],[price]]*Table22[[#This Row],[Quantity]]</calculatedColumnFormula>
      <totalsRowFormula>SUM(Table22[price total])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L65" totalsRowCount="1" headerRowDxfId="28" dataDxfId="26" headerRowBorderDxfId="27" tableBorderDxfId="25" totalsRowBorderDxfId="24">
  <autoFilter ref="A1:L64">
    <filterColumn colId="6">
      <filters>
        <filter val="controlo"/>
      </filters>
    </filterColumn>
  </autoFilter>
  <sortState ref="A4:L64">
    <sortCondition ref="A1:A64"/>
  </sortState>
  <tableColumns count="12">
    <tableColumn id="1" name="Comment" dataDxfId="23" totalsRowDxfId="22"/>
    <tableColumn id="2" name="Description" dataDxfId="21" totalsRowDxfId="20"/>
    <tableColumn id="3" name="Designator" dataDxfId="19" totalsRowDxfId="18"/>
    <tableColumn id="4" name="Footprint" dataDxfId="17" totalsRowDxfId="16"/>
    <tableColumn id="5" name="LibRef" dataDxfId="15" totalsRowDxfId="14"/>
    <tableColumn id="6" name="Quantity" dataDxfId="13" totalsRowDxfId="12"/>
    <tableColumn id="7" name="Board" dataDxfId="11" totalsRowDxfId="10"/>
    <tableColumn id="8" name="RS VPN" dataDxfId="9" totalsRowDxfId="8"/>
    <tableColumn id="9" name="Farnell VPN" dataDxfId="7" totalsRowDxfId="6"/>
    <tableColumn id="10" name="Mouser VPN" dataDxfId="5" totalsRowDxfId="4"/>
    <tableColumn id="11" name="price" dataDxfId="3" totalsRowDxfId="2"/>
    <tableColumn id="12" name="price total" totalsRowFunction="custom" dataDxfId="1" totalsRowDxfId="0">
      <calculatedColumnFormula>Table2[[#This Row],[price]]*Table2[[#This Row],[Quantity]]</calculatedColumnFormula>
      <totalsRowFormula>SUM(Table2[price total])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6" Type="http://schemas.openxmlformats.org/officeDocument/2006/relationships/hyperlink" Target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pt.aliexpress.com/item/618830698.html?spm=a2g03.12010612.8148356.20.191e7ae6KYpSu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1909183" TargetMode="External"/><Relationship Id="rId3" Type="http://schemas.openxmlformats.org/officeDocument/2006/relationships/hyperlink" Target="https://www.aliexpress.com/store/430356" TargetMode="External"/><Relationship Id="rId7" Type="http://schemas.openxmlformats.org/officeDocument/2006/relationships/hyperlink" Target="https://www.aliexpress.com/store/511081" TargetMode="External"/><Relationship Id="rId2" Type="http://schemas.openxmlformats.org/officeDocument/2006/relationships/hyperlink" Target="https://www.aliexpress.com/store/1964891" TargetMode="External"/><Relationship Id="rId1" Type="http://schemas.openxmlformats.org/officeDocument/2006/relationships/hyperlink" Target="https://www.aliexpress.com/store/614856" TargetMode="External"/><Relationship Id="rId6" Type="http://schemas.openxmlformats.org/officeDocument/2006/relationships/hyperlink" Target="https://www.aliexpress.com/store/1361740" TargetMode="External"/><Relationship Id="rId5" Type="http://schemas.openxmlformats.org/officeDocument/2006/relationships/hyperlink" Target="https://www.aliexpress.com/store/1256002" TargetMode="External"/><Relationship Id="rId4" Type="http://schemas.openxmlformats.org/officeDocument/2006/relationships/hyperlink" Target="https://www.aliexpress.com/store/1229187" TargetMode="External"/><Relationship Id="rId9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3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3" Type="http://schemas.openxmlformats.org/officeDocument/2006/relationships/hyperlink" Target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 TargetMode="External"/><Relationship Id="rId7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2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2" Type="http://schemas.openxmlformats.org/officeDocument/2006/relationships/hyperlink" Target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 TargetMode="External"/><Relationship Id="rId1" Type="http://schemas.openxmlformats.org/officeDocument/2006/relationships/hyperlink" Target="https://pt.aliexpress.com/item/32371133579.html" TargetMode="External"/><Relationship Id="rId6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1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5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5" Type="http://schemas.openxmlformats.org/officeDocument/2006/relationships/hyperlink" Target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 TargetMode="External"/><Relationship Id="rId10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4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9" Type="http://schemas.openxmlformats.org/officeDocument/2006/relationships/hyperlink" Target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 TargetMode="External"/><Relationship Id="rId14" Type="http://schemas.openxmlformats.org/officeDocument/2006/relationships/hyperlink" Target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 TargetMode="External"/><Relationship Id="rId13" Type="http://schemas.openxmlformats.org/officeDocument/2006/relationships/hyperlink" Target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 TargetMode="External"/><Relationship Id="rId3" Type="http://schemas.openxmlformats.org/officeDocument/2006/relationships/hyperlink" Target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 TargetMode="External"/><Relationship Id="rId7" Type="http://schemas.openxmlformats.org/officeDocument/2006/relationships/hyperlink" Target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 TargetMode="External"/><Relationship Id="rId12" Type="http://schemas.openxmlformats.org/officeDocument/2006/relationships/hyperlink" Target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 TargetMode="External"/><Relationship Id="rId2" Type="http://schemas.openxmlformats.org/officeDocument/2006/relationships/hyperlink" Target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 TargetMode="External"/><Relationship Id="rId6" Type="http://schemas.openxmlformats.org/officeDocument/2006/relationships/hyperlink" Target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 TargetMode="External"/><Relationship Id="rId11" Type="http://schemas.openxmlformats.org/officeDocument/2006/relationships/hyperlink" Target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 TargetMode="External"/><Relationship Id="rId5" Type="http://schemas.openxmlformats.org/officeDocument/2006/relationships/hyperlink" Target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 TargetMode="External"/><Relationship Id="rId15" Type="http://schemas.openxmlformats.org/officeDocument/2006/relationships/hyperlink" Target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 TargetMode="External"/><Relationship Id="rId10" Type="http://schemas.openxmlformats.org/officeDocument/2006/relationships/hyperlink" Target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 TargetMode="External"/><Relationship Id="rId4" Type="http://schemas.openxmlformats.org/officeDocument/2006/relationships/hyperlink" Target="https://pt.aliexpress.com/item/32371133579.html" TargetMode="External"/><Relationship Id="rId9" Type="http://schemas.openxmlformats.org/officeDocument/2006/relationships/hyperlink" Target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 TargetMode="External"/><Relationship Id="rId14" Type="http://schemas.openxmlformats.org/officeDocument/2006/relationships/hyperlink" Target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zoomScaleNormal="100" workbookViewId="0">
      <pane xSplit="1" topLeftCell="B1" activePane="topRight" state="frozen"/>
      <selection pane="topRight" activeCell="K7" sqref="K7"/>
    </sheetView>
  </sheetViews>
  <sheetFormatPr defaultRowHeight="15" x14ac:dyDescent="0.25"/>
  <cols>
    <col min="1" max="1" width="22" style="5" bestFit="1" customWidth="1"/>
    <col min="2" max="2" width="68.7109375" style="5" customWidth="1"/>
    <col min="3" max="4" width="11" style="5" customWidth="1"/>
    <col min="5" max="5" width="44.5703125" style="5" customWidth="1"/>
    <col min="6" max="6" width="9.140625" style="74"/>
    <col min="7" max="7" width="12.140625" style="74" customWidth="1"/>
    <col min="8" max="16384" width="9.140625" style="5"/>
  </cols>
  <sheetData>
    <row r="1" spans="1:7" x14ac:dyDescent="0.25">
      <c r="A1" s="54" t="s">
        <v>0</v>
      </c>
      <c r="B1" s="55" t="s">
        <v>1</v>
      </c>
      <c r="C1" s="55" t="s">
        <v>5</v>
      </c>
      <c r="D1" s="55" t="s">
        <v>692</v>
      </c>
      <c r="E1" s="55" t="s">
        <v>696</v>
      </c>
      <c r="F1" s="71" t="s">
        <v>268</v>
      </c>
      <c r="G1" s="71" t="s">
        <v>269</v>
      </c>
    </row>
    <row r="2" spans="1:7" s="106" customFormat="1" ht="27.75" customHeight="1" x14ac:dyDescent="0.25">
      <c r="A2" s="112" t="s">
        <v>639</v>
      </c>
      <c r="B2" s="101" t="s">
        <v>609</v>
      </c>
      <c r="C2" s="102">
        <v>10</v>
      </c>
      <c r="D2" s="103" t="s">
        <v>693</v>
      </c>
      <c r="E2" s="101" t="s">
        <v>624</v>
      </c>
      <c r="F2" s="104">
        <v>2.1000000000000001E-2</v>
      </c>
      <c r="G2" s="105">
        <f>Table2245[[#This Row],[price]]*Table2245[[#This Row],[Quantity]]</f>
        <v>0.21000000000000002</v>
      </c>
    </row>
    <row r="3" spans="1:7" s="106" customFormat="1" ht="27.75" customHeight="1" x14ac:dyDescent="0.25">
      <c r="A3" s="113" t="s">
        <v>657</v>
      </c>
      <c r="B3" s="107" t="s">
        <v>656</v>
      </c>
      <c r="C3" s="103">
        <v>4</v>
      </c>
      <c r="D3" s="103" t="s">
        <v>693</v>
      </c>
      <c r="E3" s="107" t="s">
        <v>96</v>
      </c>
      <c r="F3" s="108">
        <v>6.31</v>
      </c>
      <c r="G3" s="105">
        <f>Table2245[[#This Row],[price]]*Table2245[[#This Row],[Quantity]]</f>
        <v>25.24</v>
      </c>
    </row>
    <row r="4" spans="1:7" s="106" customFormat="1" ht="27.75" customHeight="1" x14ac:dyDescent="0.25">
      <c r="A4" s="112" t="s">
        <v>640</v>
      </c>
      <c r="B4" s="101" t="s">
        <v>610</v>
      </c>
      <c r="C4" s="103">
        <v>10</v>
      </c>
      <c r="D4" s="103" t="s">
        <v>693</v>
      </c>
      <c r="E4" s="101" t="s">
        <v>625</v>
      </c>
      <c r="F4" s="104">
        <v>7.1999999999999995E-2</v>
      </c>
      <c r="G4" s="105">
        <f>Table2245[[#This Row],[price]]*Table2245[[#This Row],[Quantity]]</f>
        <v>0.72</v>
      </c>
    </row>
    <row r="5" spans="1:7" s="106" customFormat="1" ht="27.75" customHeight="1" x14ac:dyDescent="0.25">
      <c r="A5" s="113" t="s">
        <v>500</v>
      </c>
      <c r="B5" s="107" t="s">
        <v>271</v>
      </c>
      <c r="C5" s="103">
        <v>30</v>
      </c>
      <c r="D5" s="103" t="s">
        <v>693</v>
      </c>
      <c r="E5" s="107" t="s">
        <v>93</v>
      </c>
      <c r="F5" s="108" t="s">
        <v>557</v>
      </c>
      <c r="G5" s="105">
        <f>Table2245[[#This Row],[price]]*Table2245[[#This Row],[Quantity]]</f>
        <v>2.97</v>
      </c>
    </row>
    <row r="6" spans="1:7" s="106" customFormat="1" ht="27.75" customHeight="1" x14ac:dyDescent="0.25">
      <c r="A6" s="113" t="s">
        <v>497</v>
      </c>
      <c r="B6" s="107" t="s">
        <v>272</v>
      </c>
      <c r="C6" s="103">
        <v>70</v>
      </c>
      <c r="D6" s="103" t="s">
        <v>693</v>
      </c>
      <c r="E6" s="107" t="s">
        <v>141</v>
      </c>
      <c r="F6" s="108" t="s">
        <v>554</v>
      </c>
      <c r="G6" s="105">
        <f>Table2245[[#This Row],[price]]*Table2245[[#This Row],[Quantity]]</f>
        <v>11.34</v>
      </c>
    </row>
    <row r="7" spans="1:7" s="106" customFormat="1" ht="27.75" customHeight="1" x14ac:dyDescent="0.25">
      <c r="A7" s="112" t="s">
        <v>495</v>
      </c>
      <c r="B7" s="101" t="s">
        <v>267</v>
      </c>
      <c r="C7" s="103">
        <v>50</v>
      </c>
      <c r="D7" s="103" t="s">
        <v>693</v>
      </c>
      <c r="E7" s="107" t="s">
        <v>82</v>
      </c>
      <c r="F7" s="108" t="s">
        <v>571</v>
      </c>
      <c r="G7" s="105">
        <f>Table2245[[#This Row],[price]]*Table2245[[#This Row],[Quantity]]</f>
        <v>15.5</v>
      </c>
    </row>
    <row r="8" spans="1:7" s="106" customFormat="1" ht="27.75" customHeight="1" x14ac:dyDescent="0.25">
      <c r="A8" s="113" t="s">
        <v>538</v>
      </c>
      <c r="B8" s="107" t="s">
        <v>270</v>
      </c>
      <c r="C8" s="103">
        <v>30</v>
      </c>
      <c r="D8" s="103" t="s">
        <v>693</v>
      </c>
      <c r="E8" s="107" t="s">
        <v>86</v>
      </c>
      <c r="F8" s="108" t="s">
        <v>555</v>
      </c>
      <c r="G8" s="105">
        <f>Table2245[[#This Row],[price]]*Table2245[[#This Row],[Quantity]]</f>
        <v>47.400000000000006</v>
      </c>
    </row>
    <row r="9" spans="1:7" s="106" customFormat="1" ht="27.75" customHeight="1" x14ac:dyDescent="0.25">
      <c r="A9" s="113" t="s">
        <v>659</v>
      </c>
      <c r="B9" s="107" t="s">
        <v>658</v>
      </c>
      <c r="C9" s="109">
        <v>8</v>
      </c>
      <c r="D9" s="103" t="s">
        <v>693</v>
      </c>
      <c r="E9" s="107" t="s">
        <v>660</v>
      </c>
      <c r="F9" s="108">
        <v>7.98</v>
      </c>
      <c r="G9" s="110">
        <f>Table2245[[#This Row],[price]]*Table2245[[#This Row],[Quantity]]</f>
        <v>63.84</v>
      </c>
    </row>
    <row r="10" spans="1:7" s="106" customFormat="1" ht="27.75" customHeight="1" x14ac:dyDescent="0.25">
      <c r="A10" s="112" t="s">
        <v>637</v>
      </c>
      <c r="B10" s="101" t="s">
        <v>607</v>
      </c>
      <c r="C10" s="103">
        <v>5</v>
      </c>
      <c r="D10" s="103" t="s">
        <v>693</v>
      </c>
      <c r="E10" s="101" t="s">
        <v>622</v>
      </c>
      <c r="F10" s="104">
        <v>0.189</v>
      </c>
      <c r="G10" s="105">
        <f>Table2245[[#This Row],[price]]*Table2245[[#This Row],[Quantity]]</f>
        <v>0.94500000000000006</v>
      </c>
    </row>
    <row r="11" spans="1:7" s="106" customFormat="1" ht="27.75" customHeight="1" x14ac:dyDescent="0.25">
      <c r="A11" s="113" t="s">
        <v>539</v>
      </c>
      <c r="B11" s="107" t="s">
        <v>540</v>
      </c>
      <c r="C11" s="103">
        <v>25</v>
      </c>
      <c r="D11" s="103" t="s">
        <v>693</v>
      </c>
      <c r="E11" s="107" t="s">
        <v>551</v>
      </c>
      <c r="F11" s="108" t="s">
        <v>556</v>
      </c>
      <c r="G11" s="105">
        <f>Table2245[[#This Row],[price]]*Table2245[[#This Row],[Quantity]]</f>
        <v>2</v>
      </c>
    </row>
    <row r="12" spans="1:7" s="106" customFormat="1" ht="27.75" customHeight="1" x14ac:dyDescent="0.25">
      <c r="A12" s="113" t="s">
        <v>498</v>
      </c>
      <c r="B12" s="107" t="s">
        <v>273</v>
      </c>
      <c r="C12" s="103">
        <v>25</v>
      </c>
      <c r="D12" s="103" t="s">
        <v>693</v>
      </c>
      <c r="E12" s="107" t="s">
        <v>144</v>
      </c>
      <c r="F12" s="108" t="s">
        <v>558</v>
      </c>
      <c r="G12" s="105">
        <f>Table2245[[#This Row],[price]]*Table2245[[#This Row],[Quantity]]</f>
        <v>3.8249999999999997</v>
      </c>
    </row>
    <row r="13" spans="1:7" s="106" customFormat="1" ht="27.75" customHeight="1" x14ac:dyDescent="0.25">
      <c r="A13" s="112" t="s">
        <v>638</v>
      </c>
      <c r="B13" s="101" t="s">
        <v>608</v>
      </c>
      <c r="C13" s="103">
        <v>5</v>
      </c>
      <c r="D13" s="103" t="s">
        <v>693</v>
      </c>
      <c r="E13" s="101" t="s">
        <v>623</v>
      </c>
      <c r="F13" s="104">
        <v>0.16700000000000001</v>
      </c>
      <c r="G13" s="105">
        <f>Table2245[[#This Row],[price]]*Table2245[[#This Row],[Quantity]]</f>
        <v>0.83500000000000008</v>
      </c>
    </row>
    <row r="14" spans="1:7" s="106" customFormat="1" ht="27.75" customHeight="1" x14ac:dyDescent="0.25">
      <c r="A14" s="112" t="s">
        <v>589</v>
      </c>
      <c r="B14" s="101" t="s">
        <v>591</v>
      </c>
      <c r="C14" s="103">
        <v>1</v>
      </c>
      <c r="D14" s="103" t="s">
        <v>693</v>
      </c>
      <c r="E14" s="101" t="s">
        <v>601</v>
      </c>
      <c r="F14" s="104" t="s">
        <v>603</v>
      </c>
      <c r="G14" s="105">
        <f>Table2245[[#This Row],[price]]*Table2245[[#This Row],[Quantity]]</f>
        <v>3.62</v>
      </c>
    </row>
    <row r="15" spans="1:7" s="106" customFormat="1" ht="27.75" customHeight="1" x14ac:dyDescent="0.25">
      <c r="A15" s="114" t="s">
        <v>653</v>
      </c>
      <c r="B15" s="101" t="s">
        <v>654</v>
      </c>
      <c r="C15" s="103">
        <v>16</v>
      </c>
      <c r="D15" s="103" t="s">
        <v>693</v>
      </c>
      <c r="E15" s="101" t="s">
        <v>655</v>
      </c>
      <c r="F15" s="104">
        <v>1.8</v>
      </c>
      <c r="G15" s="105">
        <f>Table2245[[#This Row],[price]]*Table2245[[#This Row],[Quantity]]</f>
        <v>28.8</v>
      </c>
    </row>
    <row r="16" spans="1:7" s="106" customFormat="1" ht="27.75" customHeight="1" x14ac:dyDescent="0.25">
      <c r="A16" s="112" t="s">
        <v>527</v>
      </c>
      <c r="B16" s="101" t="s">
        <v>290</v>
      </c>
      <c r="C16" s="103">
        <v>7</v>
      </c>
      <c r="D16" s="103" t="s">
        <v>693</v>
      </c>
      <c r="E16" s="107" t="s">
        <v>100</v>
      </c>
      <c r="F16" s="108" t="s">
        <v>582</v>
      </c>
      <c r="G16" s="105">
        <f>Table2245[[#This Row],[price]]*Table2245[[#This Row],[Quantity]]</f>
        <v>32.340000000000003</v>
      </c>
    </row>
    <row r="17" spans="1:7" s="106" customFormat="1" ht="27.75" customHeight="1" x14ac:dyDescent="0.25">
      <c r="A17" s="113" t="s">
        <v>413</v>
      </c>
      <c r="B17" s="107" t="s">
        <v>414</v>
      </c>
      <c r="C17" s="103">
        <v>5</v>
      </c>
      <c r="D17" s="103" t="s">
        <v>693</v>
      </c>
      <c r="E17" s="107" t="s">
        <v>415</v>
      </c>
      <c r="F17" s="108" t="s">
        <v>567</v>
      </c>
      <c r="G17" s="105">
        <f>Table2245[[#This Row],[price]]*Table2245[[#This Row],[Quantity]]</f>
        <v>27.75</v>
      </c>
    </row>
    <row r="18" spans="1:7" s="106" customFormat="1" ht="27.75" customHeight="1" x14ac:dyDescent="0.25">
      <c r="A18" s="113" t="s">
        <v>385</v>
      </c>
      <c r="B18" s="107" t="s">
        <v>274</v>
      </c>
      <c r="C18" s="103">
        <v>5</v>
      </c>
      <c r="D18" s="103" t="s">
        <v>693</v>
      </c>
      <c r="E18" s="107" t="s">
        <v>104</v>
      </c>
      <c r="F18" s="108" t="s">
        <v>559</v>
      </c>
      <c r="G18" s="105">
        <f>Table2245[[#This Row],[price]]*Table2245[[#This Row],[Quantity]]</f>
        <v>17.350000000000001</v>
      </c>
    </row>
    <row r="19" spans="1:7" s="106" customFormat="1" ht="27.75" customHeight="1" x14ac:dyDescent="0.25">
      <c r="A19" s="113" t="s">
        <v>412</v>
      </c>
      <c r="B19" s="107" t="s">
        <v>289</v>
      </c>
      <c r="C19" s="103">
        <v>4</v>
      </c>
      <c r="D19" s="103" t="s">
        <v>693</v>
      </c>
      <c r="E19" s="107" t="s">
        <v>101</v>
      </c>
      <c r="F19" s="108" t="s">
        <v>566</v>
      </c>
      <c r="G19" s="105">
        <f>Table2245[[#This Row],[price]]*Table2245[[#This Row],[Quantity]]</f>
        <v>5.6</v>
      </c>
    </row>
    <row r="20" spans="1:7" s="106" customFormat="1" ht="27.75" customHeight="1" x14ac:dyDescent="0.25">
      <c r="A20" s="112" t="s">
        <v>482</v>
      </c>
      <c r="B20" s="101" t="s">
        <v>483</v>
      </c>
      <c r="C20" s="103">
        <v>4</v>
      </c>
      <c r="D20" s="103" t="s">
        <v>693</v>
      </c>
      <c r="E20" s="107" t="s">
        <v>487</v>
      </c>
      <c r="F20" s="108" t="s">
        <v>573</v>
      </c>
      <c r="G20" s="105">
        <f>Table2245[[#This Row],[price]]*Table2245[[#This Row],[Quantity]]</f>
        <v>21.24</v>
      </c>
    </row>
    <row r="21" spans="1:7" s="106" customFormat="1" ht="27.75" customHeight="1" x14ac:dyDescent="0.25">
      <c r="A21" s="112" t="s">
        <v>476</v>
      </c>
      <c r="B21" s="101" t="s">
        <v>477</v>
      </c>
      <c r="C21" s="103">
        <v>4</v>
      </c>
      <c r="D21" s="103" t="s">
        <v>693</v>
      </c>
      <c r="E21" s="107" t="s">
        <v>481</v>
      </c>
      <c r="F21" s="108" t="s">
        <v>574</v>
      </c>
      <c r="G21" s="105">
        <f>Table2245[[#This Row],[price]]*Table2245[[#This Row],[Quantity]]</f>
        <v>33.04</v>
      </c>
    </row>
    <row r="22" spans="1:7" s="106" customFormat="1" ht="27.75" customHeight="1" x14ac:dyDescent="0.25">
      <c r="A22" s="112" t="s">
        <v>492</v>
      </c>
      <c r="B22" s="101" t="s">
        <v>493</v>
      </c>
      <c r="C22" s="103">
        <v>4</v>
      </c>
      <c r="D22" s="103" t="s">
        <v>693</v>
      </c>
      <c r="E22" s="107" t="s">
        <v>494</v>
      </c>
      <c r="F22" s="108" t="s">
        <v>572</v>
      </c>
      <c r="G22" s="105">
        <f>Table2245[[#This Row],[price]]*Table2245[[#This Row],[Quantity]]</f>
        <v>9.7200000000000006</v>
      </c>
    </row>
    <row r="23" spans="1:7" s="106" customFormat="1" ht="27.75" customHeight="1" x14ac:dyDescent="0.25">
      <c r="A23" s="112" t="s">
        <v>488</v>
      </c>
      <c r="B23" s="101" t="s">
        <v>489</v>
      </c>
      <c r="C23" s="103">
        <v>5</v>
      </c>
      <c r="D23" s="103" t="s">
        <v>693</v>
      </c>
      <c r="E23" s="107" t="s">
        <v>491</v>
      </c>
      <c r="F23" s="108" t="s">
        <v>573</v>
      </c>
      <c r="G23" s="105">
        <f>Table2245[[#This Row],[price]]*Table2245[[#This Row],[Quantity]]</f>
        <v>26.549999999999997</v>
      </c>
    </row>
    <row r="24" spans="1:7" s="106" customFormat="1" ht="27.75" customHeight="1" x14ac:dyDescent="0.25">
      <c r="A24" s="112" t="s">
        <v>471</v>
      </c>
      <c r="B24" s="101" t="s">
        <v>472</v>
      </c>
      <c r="C24" s="103">
        <v>10</v>
      </c>
      <c r="D24" s="103" t="s">
        <v>693</v>
      </c>
      <c r="E24" s="107" t="s">
        <v>475</v>
      </c>
      <c r="F24" s="108" t="s">
        <v>575</v>
      </c>
      <c r="G24" s="105">
        <f>Table2245[[#This Row],[price]]*Table2245[[#This Row],[Quantity]]</f>
        <v>8.91</v>
      </c>
    </row>
    <row r="25" spans="1:7" s="106" customFormat="1" ht="27.75" customHeight="1" x14ac:dyDescent="0.25">
      <c r="A25" s="112" t="s">
        <v>465</v>
      </c>
      <c r="B25" s="101" t="s">
        <v>466</v>
      </c>
      <c r="C25" s="103">
        <v>3</v>
      </c>
      <c r="D25" s="103" t="s">
        <v>693</v>
      </c>
      <c r="E25" s="107" t="s">
        <v>470</v>
      </c>
      <c r="F25" s="108" t="s">
        <v>576</v>
      </c>
      <c r="G25" s="105">
        <f>Table2245[[#This Row],[price]]*Table2245[[#This Row],[Quantity]]</f>
        <v>2.2679999999999998</v>
      </c>
    </row>
    <row r="26" spans="1:7" s="106" customFormat="1" ht="27.75" customHeight="1" x14ac:dyDescent="0.25">
      <c r="A26" s="113" t="s">
        <v>411</v>
      </c>
      <c r="B26" s="107" t="s">
        <v>288</v>
      </c>
      <c r="C26" s="103">
        <v>4</v>
      </c>
      <c r="D26" s="103" t="s">
        <v>693</v>
      </c>
      <c r="E26" s="107" t="s">
        <v>72</v>
      </c>
      <c r="F26" s="108" t="s">
        <v>565</v>
      </c>
      <c r="G26" s="105">
        <f>Table2245[[#This Row],[price]]*Table2245[[#This Row],[Quantity]]</f>
        <v>65</v>
      </c>
    </row>
    <row r="27" spans="1:7" s="106" customFormat="1" ht="27.75" customHeight="1" x14ac:dyDescent="0.25">
      <c r="A27" s="112" t="s">
        <v>459</v>
      </c>
      <c r="B27" s="101" t="s">
        <v>460</v>
      </c>
      <c r="C27" s="103">
        <v>10</v>
      </c>
      <c r="D27" s="103" t="s">
        <v>693</v>
      </c>
      <c r="E27" s="107" t="s">
        <v>464</v>
      </c>
      <c r="F27" s="108" t="s">
        <v>577</v>
      </c>
      <c r="G27" s="105">
        <f>Table2245[[#This Row],[price]]*Table2245[[#This Row],[Quantity]]</f>
        <v>18.2</v>
      </c>
    </row>
    <row r="28" spans="1:7" s="106" customFormat="1" ht="27.75" customHeight="1" x14ac:dyDescent="0.25">
      <c r="A28" s="112" t="s">
        <v>643</v>
      </c>
      <c r="B28" s="101" t="s">
        <v>613</v>
      </c>
      <c r="C28" s="103">
        <v>2</v>
      </c>
      <c r="D28" s="103" t="s">
        <v>693</v>
      </c>
      <c r="E28" s="101" t="s">
        <v>628</v>
      </c>
      <c r="F28" s="104">
        <v>3.65</v>
      </c>
      <c r="G28" s="105">
        <f>Table2245[[#This Row],[price]]*Table2245[[#This Row],[Quantity]]</f>
        <v>7.3</v>
      </c>
    </row>
    <row r="29" spans="1:7" s="106" customFormat="1" ht="27.75" customHeight="1" x14ac:dyDescent="0.25">
      <c r="A29" s="112" t="s">
        <v>649</v>
      </c>
      <c r="B29" s="101" t="s">
        <v>619</v>
      </c>
      <c r="C29" s="103">
        <v>10</v>
      </c>
      <c r="D29" s="103" t="s">
        <v>693</v>
      </c>
      <c r="E29" s="101" t="s">
        <v>634</v>
      </c>
      <c r="F29" s="104">
        <v>8.1000000000000003E-2</v>
      </c>
      <c r="G29" s="105">
        <f>Table2245[[#This Row],[price]]*Table2245[[#This Row],[Quantity]]</f>
        <v>0.81</v>
      </c>
    </row>
    <row r="30" spans="1:7" s="106" customFormat="1" ht="27.75" customHeight="1" x14ac:dyDescent="0.25">
      <c r="A30" s="112" t="s">
        <v>525</v>
      </c>
      <c r="B30" s="101" t="s">
        <v>295</v>
      </c>
      <c r="C30" s="103">
        <v>5</v>
      </c>
      <c r="D30" s="103" t="s">
        <v>693</v>
      </c>
      <c r="E30" s="107" t="s">
        <v>218</v>
      </c>
      <c r="F30" s="108" t="s">
        <v>583</v>
      </c>
      <c r="G30" s="105">
        <f>Table2245[[#This Row],[price]]*Table2245[[#This Row],[Quantity]]</f>
        <v>1.48</v>
      </c>
    </row>
    <row r="31" spans="1:7" s="106" customFormat="1" ht="27.75" customHeight="1" x14ac:dyDescent="0.25">
      <c r="A31" s="112" t="s">
        <v>452</v>
      </c>
      <c r="B31" s="101" t="s">
        <v>453</v>
      </c>
      <c r="C31" s="103">
        <v>5</v>
      </c>
      <c r="D31" s="103" t="s">
        <v>693</v>
      </c>
      <c r="E31" s="107" t="s">
        <v>456</v>
      </c>
      <c r="F31" s="108" t="s">
        <v>579</v>
      </c>
      <c r="G31" s="105">
        <f>Table2245[[#This Row],[price]]*Table2245[[#This Row],[Quantity]]</f>
        <v>7.95</v>
      </c>
    </row>
    <row r="32" spans="1:7" s="106" customFormat="1" ht="27.75" customHeight="1" x14ac:dyDescent="0.25">
      <c r="A32" s="112" t="s">
        <v>636</v>
      </c>
      <c r="B32" s="101" t="s">
        <v>606</v>
      </c>
      <c r="C32" s="103">
        <v>2</v>
      </c>
      <c r="D32" s="103" t="s">
        <v>693</v>
      </c>
      <c r="E32" s="101" t="s">
        <v>621</v>
      </c>
      <c r="F32" s="104">
        <v>0.38500000000000001</v>
      </c>
      <c r="G32" s="105">
        <f>Table2245[[#This Row],[price]]*Table2245[[#This Row],[Quantity]]</f>
        <v>0.77</v>
      </c>
    </row>
    <row r="33" spans="1:7" s="106" customFormat="1" ht="27.75" customHeight="1" x14ac:dyDescent="0.25">
      <c r="A33" s="112" t="s">
        <v>529</v>
      </c>
      <c r="B33" s="107" t="s">
        <v>668</v>
      </c>
      <c r="C33" s="103">
        <v>5</v>
      </c>
      <c r="D33" s="103" t="s">
        <v>694</v>
      </c>
      <c r="E33" s="107" t="s">
        <v>532</v>
      </c>
      <c r="F33" s="108">
        <v>11.4</v>
      </c>
      <c r="G33" s="105">
        <f>Table2245[[#This Row],[price]]*Table2245[[#This Row],[Quantity]]</f>
        <v>57</v>
      </c>
    </row>
    <row r="34" spans="1:7" s="106" customFormat="1" ht="27.75" customHeight="1" x14ac:dyDescent="0.25">
      <c r="A34" s="112" t="s">
        <v>446</v>
      </c>
      <c r="B34" s="101" t="s">
        <v>447</v>
      </c>
      <c r="C34" s="103">
        <v>15</v>
      </c>
      <c r="D34" s="109" t="s">
        <v>693</v>
      </c>
      <c r="E34" s="107" t="s">
        <v>451</v>
      </c>
      <c r="F34" s="108" t="s">
        <v>580</v>
      </c>
      <c r="G34" s="105">
        <f>Table2245[[#This Row],[price]]*Table2245[[#This Row],[Quantity]]</f>
        <v>8.2350000000000012</v>
      </c>
    </row>
    <row r="35" spans="1:7" s="106" customFormat="1" ht="27.75" customHeight="1" x14ac:dyDescent="0.25">
      <c r="A35" s="113" t="s">
        <v>667</v>
      </c>
      <c r="B35" s="107" t="s">
        <v>690</v>
      </c>
      <c r="C35" s="109">
        <v>10</v>
      </c>
      <c r="D35" s="109" t="s">
        <v>344</v>
      </c>
      <c r="E35" s="107" t="s">
        <v>691</v>
      </c>
      <c r="F35" s="108">
        <v>0.57099999999999995</v>
      </c>
      <c r="G35" s="110">
        <f>Table2245[[#This Row],[price]]*Table2245[[#This Row],[Quantity]]</f>
        <v>5.7099999999999991</v>
      </c>
    </row>
    <row r="36" spans="1:7" s="106" customFormat="1" ht="27.75" customHeight="1" x14ac:dyDescent="0.25">
      <c r="A36" s="112" t="s">
        <v>650</v>
      </c>
      <c r="B36" s="101" t="s">
        <v>620</v>
      </c>
      <c r="C36" s="103">
        <v>12</v>
      </c>
      <c r="D36" s="109" t="s">
        <v>693</v>
      </c>
      <c r="E36" s="101" t="s">
        <v>635</v>
      </c>
      <c r="F36" s="104">
        <v>2.5299999999999998</v>
      </c>
      <c r="G36" s="105">
        <f>Table2245[[#This Row],[price]]*Table2245[[#This Row],[Quantity]]</f>
        <v>30.36</v>
      </c>
    </row>
    <row r="37" spans="1:7" s="106" customFormat="1" ht="27.75" customHeight="1" x14ac:dyDescent="0.25">
      <c r="A37" s="112" t="s">
        <v>443</v>
      </c>
      <c r="B37" s="101" t="s">
        <v>444</v>
      </c>
      <c r="C37" s="103">
        <v>20</v>
      </c>
      <c r="D37" s="109" t="s">
        <v>344</v>
      </c>
      <c r="E37" s="107" t="s">
        <v>347</v>
      </c>
      <c r="F37" s="108" t="s">
        <v>553</v>
      </c>
      <c r="G37" s="105">
        <f>Table2245[[#This Row],[price]]*Table2245[[#This Row],[Quantity]]</f>
        <v>4.8</v>
      </c>
    </row>
    <row r="38" spans="1:7" s="106" customFormat="1" ht="27.75" customHeight="1" x14ac:dyDescent="0.25">
      <c r="A38" s="112" t="s">
        <v>437</v>
      </c>
      <c r="B38" s="101" t="s">
        <v>438</v>
      </c>
      <c r="C38" s="103">
        <v>5</v>
      </c>
      <c r="D38" s="109" t="s">
        <v>693</v>
      </c>
      <c r="E38" s="107" t="s">
        <v>442</v>
      </c>
      <c r="F38" s="108" t="s">
        <v>581</v>
      </c>
      <c r="G38" s="105">
        <f>Table2245[[#This Row],[price]]*Table2245[[#This Row],[Quantity]]</f>
        <v>2.0250000000000004</v>
      </c>
    </row>
    <row r="39" spans="1:7" s="106" customFormat="1" ht="27.75" customHeight="1" x14ac:dyDescent="0.25">
      <c r="A39" s="113" t="s">
        <v>688</v>
      </c>
      <c r="B39" s="101" t="s">
        <v>432</v>
      </c>
      <c r="C39" s="103">
        <v>50</v>
      </c>
      <c r="D39" s="109" t="s">
        <v>693</v>
      </c>
      <c r="E39" s="107" t="s">
        <v>389</v>
      </c>
      <c r="F39" s="108" t="s">
        <v>563</v>
      </c>
      <c r="G39" s="105">
        <f>Table2245[[#This Row],[price]]*Table2245[[#This Row],[Quantity]]</f>
        <v>31.05</v>
      </c>
    </row>
    <row r="40" spans="1:7" s="106" customFormat="1" ht="27.75" customHeight="1" x14ac:dyDescent="0.25">
      <c r="A40" s="113" t="s">
        <v>689</v>
      </c>
      <c r="B40" s="101" t="s">
        <v>662</v>
      </c>
      <c r="C40" s="103">
        <v>100</v>
      </c>
      <c r="D40" s="109" t="s">
        <v>344</v>
      </c>
      <c r="E40" s="103" t="s">
        <v>663</v>
      </c>
      <c r="F40" s="104">
        <v>0.66100000000000003</v>
      </c>
      <c r="G40" s="105">
        <f>Table2245[[#This Row],[price]]*Table2245[[#This Row],[Quantity]]</f>
        <v>66.100000000000009</v>
      </c>
    </row>
    <row r="41" spans="1:7" s="106" customFormat="1" ht="27.75" customHeight="1" x14ac:dyDescent="0.25">
      <c r="A41" s="113" t="s">
        <v>666</v>
      </c>
      <c r="B41" s="107" t="s">
        <v>664</v>
      </c>
      <c r="C41" s="109">
        <v>3</v>
      </c>
      <c r="D41" s="109" t="s">
        <v>344</v>
      </c>
      <c r="E41" s="107" t="s">
        <v>665</v>
      </c>
      <c r="F41" s="108">
        <v>1.6</v>
      </c>
      <c r="G41" s="110">
        <f>Table2245[[#This Row],[price]]*Table2245[[#This Row],[Quantity]]</f>
        <v>4.8000000000000007</v>
      </c>
    </row>
    <row r="42" spans="1:7" s="106" customFormat="1" ht="27.75" customHeight="1" x14ac:dyDescent="0.25">
      <c r="A42" s="112" t="s">
        <v>641</v>
      </c>
      <c r="B42" s="101" t="s">
        <v>611</v>
      </c>
      <c r="C42" s="103">
        <v>2</v>
      </c>
      <c r="D42" s="109" t="s">
        <v>693</v>
      </c>
      <c r="E42" s="101" t="s">
        <v>626</v>
      </c>
      <c r="F42" s="104">
        <v>2.16</v>
      </c>
      <c r="G42" s="105">
        <f>Table2245[[#This Row],[price]]*Table2245[[#This Row],[Quantity]]</f>
        <v>4.32</v>
      </c>
    </row>
    <row r="43" spans="1:7" s="106" customFormat="1" ht="27.75" customHeight="1" x14ac:dyDescent="0.25">
      <c r="A43" s="112" t="s">
        <v>642</v>
      </c>
      <c r="B43" s="101" t="s">
        <v>612</v>
      </c>
      <c r="C43" s="103">
        <v>4</v>
      </c>
      <c r="D43" s="109" t="s">
        <v>693</v>
      </c>
      <c r="E43" s="101" t="s">
        <v>627</v>
      </c>
      <c r="F43" s="104">
        <v>0.79500000000000004</v>
      </c>
      <c r="G43" s="105">
        <f>Table2245[[#This Row],[price]]*Table2245[[#This Row],[Quantity]]</f>
        <v>3.18</v>
      </c>
    </row>
    <row r="44" spans="1:7" s="106" customFormat="1" ht="27.75" customHeight="1" x14ac:dyDescent="0.25">
      <c r="A44" s="112" t="s">
        <v>399</v>
      </c>
      <c r="B44" s="101" t="s">
        <v>283</v>
      </c>
      <c r="C44" s="103">
        <v>100</v>
      </c>
      <c r="D44" s="109" t="s">
        <v>693</v>
      </c>
      <c r="E44" s="107" t="s">
        <v>185</v>
      </c>
      <c r="F44" s="108" t="s">
        <v>562</v>
      </c>
      <c r="G44" s="105">
        <f>Table2245[[#This Row],[price]]*Table2245[[#This Row],[Quantity]]</f>
        <v>9</v>
      </c>
    </row>
    <row r="45" spans="1:7" s="106" customFormat="1" ht="27.75" customHeight="1" x14ac:dyDescent="0.25">
      <c r="A45" s="112" t="s">
        <v>419</v>
      </c>
      <c r="B45" s="101" t="s">
        <v>420</v>
      </c>
      <c r="C45" s="103">
        <v>10</v>
      </c>
      <c r="D45" s="109" t="s">
        <v>693</v>
      </c>
      <c r="E45" s="107" t="s">
        <v>422</v>
      </c>
      <c r="F45" s="108" t="s">
        <v>562</v>
      </c>
      <c r="G45" s="105">
        <f>Table2245[[#This Row],[price]]*Table2245[[#This Row],[Quantity]]</f>
        <v>0.89999999999999991</v>
      </c>
    </row>
    <row r="46" spans="1:7" s="106" customFormat="1" ht="27.75" customHeight="1" x14ac:dyDescent="0.25">
      <c r="A46" s="112" t="s">
        <v>590</v>
      </c>
      <c r="B46" s="101" t="s">
        <v>592</v>
      </c>
      <c r="C46" s="103">
        <v>5</v>
      </c>
      <c r="D46" s="109" t="s">
        <v>693</v>
      </c>
      <c r="E46" s="101" t="s">
        <v>602</v>
      </c>
      <c r="F46" s="104" t="s">
        <v>604</v>
      </c>
      <c r="G46" s="105">
        <f>Table2245[[#This Row],[price]]*Table2245[[#This Row],[Quantity]]</f>
        <v>1.575</v>
      </c>
    </row>
    <row r="47" spans="1:7" s="106" customFormat="1" ht="27.75" customHeight="1" x14ac:dyDescent="0.25">
      <c r="A47" s="113" t="s">
        <v>390</v>
      </c>
      <c r="B47" s="107" t="s">
        <v>278</v>
      </c>
      <c r="C47" s="103">
        <v>50</v>
      </c>
      <c r="D47" s="109" t="s">
        <v>693</v>
      </c>
      <c r="E47" s="107" t="s">
        <v>161</v>
      </c>
      <c r="F47" s="108" t="s">
        <v>562</v>
      </c>
      <c r="G47" s="105">
        <f>Table2245[[#This Row],[price]]*Table2245[[#This Row],[Quantity]]</f>
        <v>4.5</v>
      </c>
    </row>
    <row r="48" spans="1:7" s="106" customFormat="1" ht="27.75" customHeight="1" x14ac:dyDescent="0.25">
      <c r="A48" s="112" t="s">
        <v>521</v>
      </c>
      <c r="B48" s="101" t="s">
        <v>522</v>
      </c>
      <c r="C48" s="103">
        <v>150</v>
      </c>
      <c r="D48" s="109" t="s">
        <v>693</v>
      </c>
      <c r="E48" s="107" t="s">
        <v>524</v>
      </c>
      <c r="F48" s="108" t="s">
        <v>587</v>
      </c>
      <c r="G48" s="105">
        <f>Table2245[[#This Row],[price]]*Table2245[[#This Row],[Quantity]]</f>
        <v>18.899999999999999</v>
      </c>
    </row>
    <row r="49" spans="1:7" s="106" customFormat="1" ht="27.75" customHeight="1" x14ac:dyDescent="0.25">
      <c r="A49" s="113" t="s">
        <v>410</v>
      </c>
      <c r="B49" s="107" t="s">
        <v>287</v>
      </c>
      <c r="C49" s="103">
        <v>10</v>
      </c>
      <c r="D49" s="109" t="s">
        <v>693</v>
      </c>
      <c r="E49" s="107" t="s">
        <v>286</v>
      </c>
      <c r="F49" s="108" t="s">
        <v>562</v>
      </c>
      <c r="G49" s="105">
        <f>Table2245[[#This Row],[price]]*Table2245[[#This Row],[Quantity]]</f>
        <v>0.89999999999999991</v>
      </c>
    </row>
    <row r="50" spans="1:7" s="106" customFormat="1" ht="27.75" customHeight="1" x14ac:dyDescent="0.25">
      <c r="A50" s="112" t="s">
        <v>427</v>
      </c>
      <c r="B50" s="101" t="s">
        <v>428</v>
      </c>
      <c r="C50" s="103">
        <v>10</v>
      </c>
      <c r="D50" s="109" t="s">
        <v>693</v>
      </c>
      <c r="E50" s="107" t="s">
        <v>430</v>
      </c>
      <c r="F50" s="108" t="s">
        <v>562</v>
      </c>
      <c r="G50" s="105">
        <f>Table2245[[#This Row],[price]]*Table2245[[#This Row],[Quantity]]</f>
        <v>0.89999999999999991</v>
      </c>
    </row>
    <row r="51" spans="1:7" s="106" customFormat="1" ht="27.75" customHeight="1" x14ac:dyDescent="0.25">
      <c r="A51" s="113" t="s">
        <v>393</v>
      </c>
      <c r="B51" s="107" t="s">
        <v>394</v>
      </c>
      <c r="C51" s="103">
        <v>10</v>
      </c>
      <c r="D51" s="109" t="s">
        <v>693</v>
      </c>
      <c r="E51" s="107" t="s">
        <v>395</v>
      </c>
      <c r="F51" s="108" t="s">
        <v>562</v>
      </c>
      <c r="G51" s="105">
        <f>Table2245[[#This Row],[price]]*Table2245[[#This Row],[Quantity]]</f>
        <v>0.89999999999999991</v>
      </c>
    </row>
    <row r="52" spans="1:7" s="106" customFormat="1" ht="27.75" customHeight="1" x14ac:dyDescent="0.25">
      <c r="A52" s="112" t="s">
        <v>646</v>
      </c>
      <c r="B52" s="101" t="s">
        <v>616</v>
      </c>
      <c r="C52" s="103">
        <v>10</v>
      </c>
      <c r="D52" s="109" t="s">
        <v>693</v>
      </c>
      <c r="E52" s="101" t="s">
        <v>631</v>
      </c>
      <c r="F52" s="104">
        <v>1.6E-2</v>
      </c>
      <c r="G52" s="105">
        <f>Table2245[[#This Row],[price]]*Table2245[[#This Row],[Quantity]]</f>
        <v>0.16</v>
      </c>
    </row>
    <row r="53" spans="1:7" s="106" customFormat="1" ht="27.75" customHeight="1" x14ac:dyDescent="0.25">
      <c r="A53" s="112" t="s">
        <v>423</v>
      </c>
      <c r="B53" s="101" t="s">
        <v>424</v>
      </c>
      <c r="C53" s="103">
        <v>10</v>
      </c>
      <c r="D53" s="109" t="s">
        <v>693</v>
      </c>
      <c r="E53" s="107" t="s">
        <v>425</v>
      </c>
      <c r="F53" s="108" t="s">
        <v>562</v>
      </c>
      <c r="G53" s="105">
        <f>Table2245[[#This Row],[price]]*Table2245[[#This Row],[Quantity]]</f>
        <v>0.89999999999999991</v>
      </c>
    </row>
    <row r="54" spans="1:7" s="106" customFormat="1" ht="27.75" customHeight="1" x14ac:dyDescent="0.25">
      <c r="A54" s="113" t="s">
        <v>409</v>
      </c>
      <c r="B54" s="107" t="s">
        <v>284</v>
      </c>
      <c r="C54" s="103">
        <v>100</v>
      </c>
      <c r="D54" s="109" t="s">
        <v>693</v>
      </c>
      <c r="E54" s="107" t="s">
        <v>186</v>
      </c>
      <c r="F54" s="108" t="s">
        <v>562</v>
      </c>
      <c r="G54" s="105">
        <f>Table2245[[#This Row],[price]]*Table2245[[#This Row],[Quantity]]</f>
        <v>9</v>
      </c>
    </row>
    <row r="55" spans="1:7" s="106" customFormat="1" ht="27.75" customHeight="1" x14ac:dyDescent="0.25">
      <c r="A55" s="112" t="s">
        <v>513</v>
      </c>
      <c r="B55" s="101" t="s">
        <v>514</v>
      </c>
      <c r="C55" s="103">
        <v>50</v>
      </c>
      <c r="D55" s="109" t="s">
        <v>693</v>
      </c>
      <c r="E55" s="107" t="s">
        <v>516</v>
      </c>
      <c r="F55" s="108" t="s">
        <v>587</v>
      </c>
      <c r="G55" s="105">
        <f>Table2245[[#This Row],[price]]*Table2245[[#This Row],[Quantity]]</f>
        <v>6.3</v>
      </c>
    </row>
    <row r="56" spans="1:7" s="106" customFormat="1" ht="27.75" customHeight="1" x14ac:dyDescent="0.25">
      <c r="A56" s="113" t="s">
        <v>396</v>
      </c>
      <c r="B56" s="107" t="s">
        <v>544</v>
      </c>
      <c r="C56" s="103">
        <v>10</v>
      </c>
      <c r="D56" s="109" t="s">
        <v>693</v>
      </c>
      <c r="E56" s="107" t="s">
        <v>398</v>
      </c>
      <c r="F56" s="108" t="s">
        <v>562</v>
      </c>
      <c r="G56" s="105">
        <f>Table2245[[#This Row],[price]]*Table2245[[#This Row],[Quantity]]</f>
        <v>0.89999999999999991</v>
      </c>
    </row>
    <row r="57" spans="1:7" s="106" customFormat="1" ht="27.75" customHeight="1" x14ac:dyDescent="0.25">
      <c r="A57" s="112" t="s">
        <v>517</v>
      </c>
      <c r="B57" s="101" t="s">
        <v>518</v>
      </c>
      <c r="C57" s="103">
        <v>20</v>
      </c>
      <c r="D57" s="109" t="s">
        <v>693</v>
      </c>
      <c r="E57" s="107" t="s">
        <v>520</v>
      </c>
      <c r="F57" s="108" t="s">
        <v>578</v>
      </c>
      <c r="G57" s="105">
        <f>Table2245[[#This Row],[price]]*Table2245[[#This Row],[Quantity]]</f>
        <v>7.74</v>
      </c>
    </row>
    <row r="58" spans="1:7" s="106" customFormat="1" ht="27.75" customHeight="1" x14ac:dyDescent="0.25">
      <c r="A58" s="113" t="s">
        <v>545</v>
      </c>
      <c r="B58" s="107" t="s">
        <v>546</v>
      </c>
      <c r="C58" s="103">
        <v>0</v>
      </c>
      <c r="D58" s="109" t="s">
        <v>693</v>
      </c>
      <c r="E58" s="107" t="s">
        <v>403</v>
      </c>
      <c r="F58" s="108" t="s">
        <v>562</v>
      </c>
      <c r="G58" s="105">
        <f>Table2245[[#This Row],[price]]*Table2245[[#This Row],[Quantity]]</f>
        <v>0</v>
      </c>
    </row>
    <row r="59" spans="1:7" s="106" customFormat="1" ht="27.75" customHeight="1" x14ac:dyDescent="0.25">
      <c r="A59" s="112" t="s">
        <v>648</v>
      </c>
      <c r="B59" s="101" t="s">
        <v>618</v>
      </c>
      <c r="C59" s="103">
        <v>10</v>
      </c>
      <c r="D59" s="109" t="s">
        <v>693</v>
      </c>
      <c r="E59" s="101" t="s">
        <v>633</v>
      </c>
      <c r="F59" s="104">
        <v>5.1999999999999998E-2</v>
      </c>
      <c r="G59" s="105">
        <f>Table2245[[#This Row],[price]]*Table2245[[#This Row],[Quantity]]</f>
        <v>0.52</v>
      </c>
    </row>
    <row r="60" spans="1:7" s="106" customFormat="1" ht="27.75" customHeight="1" x14ac:dyDescent="0.25">
      <c r="A60" s="112" t="s">
        <v>644</v>
      </c>
      <c r="B60" s="101" t="s">
        <v>614</v>
      </c>
      <c r="C60" s="103">
        <v>10</v>
      </c>
      <c r="D60" s="109" t="s">
        <v>693</v>
      </c>
      <c r="E60" s="101" t="s">
        <v>629</v>
      </c>
      <c r="F60" s="104">
        <v>8.2000000000000003E-2</v>
      </c>
      <c r="G60" s="105">
        <f>Table2245[[#This Row],[price]]*Table2245[[#This Row],[Quantity]]</f>
        <v>0.82000000000000006</v>
      </c>
    </row>
    <row r="61" spans="1:7" s="106" customFormat="1" ht="27.75" customHeight="1" x14ac:dyDescent="0.25">
      <c r="A61" s="113" t="s">
        <v>404</v>
      </c>
      <c r="B61" s="107" t="s">
        <v>405</v>
      </c>
      <c r="C61" s="103">
        <v>10</v>
      </c>
      <c r="D61" s="109" t="s">
        <v>693</v>
      </c>
      <c r="E61" s="107" t="s">
        <v>407</v>
      </c>
      <c r="F61" s="108" t="s">
        <v>562</v>
      </c>
      <c r="G61" s="105">
        <f>Table2245[[#This Row],[price]]*Table2245[[#This Row],[Quantity]]</f>
        <v>0.89999999999999991</v>
      </c>
    </row>
    <row r="62" spans="1:7" s="106" customFormat="1" ht="27.75" customHeight="1" x14ac:dyDescent="0.25">
      <c r="A62" s="112" t="s">
        <v>645</v>
      </c>
      <c r="B62" s="101" t="s">
        <v>615</v>
      </c>
      <c r="C62" s="103">
        <v>10</v>
      </c>
      <c r="D62" s="109" t="s">
        <v>693</v>
      </c>
      <c r="E62" s="101" t="s">
        <v>630</v>
      </c>
      <c r="F62" s="104">
        <v>0.111</v>
      </c>
      <c r="G62" s="105">
        <f>Table2245[[#This Row],[price]]*Table2245[[#This Row],[Quantity]]</f>
        <v>1.1100000000000001</v>
      </c>
    </row>
    <row r="63" spans="1:7" s="106" customFormat="1" ht="27.75" customHeight="1" x14ac:dyDescent="0.25">
      <c r="A63" s="112" t="s">
        <v>505</v>
      </c>
      <c r="B63" s="101" t="s">
        <v>506</v>
      </c>
      <c r="C63" s="103">
        <v>40</v>
      </c>
      <c r="D63" s="109" t="s">
        <v>693</v>
      </c>
      <c r="E63" s="107" t="s">
        <v>508</v>
      </c>
      <c r="F63" s="108" t="s">
        <v>585</v>
      </c>
      <c r="G63" s="105">
        <f>Table2245[[#This Row],[price]]*Table2245[[#This Row],[Quantity]]</f>
        <v>12.96</v>
      </c>
    </row>
    <row r="64" spans="1:7" s="106" customFormat="1" ht="27.75" customHeight="1" x14ac:dyDescent="0.25">
      <c r="A64" s="112" t="s">
        <v>509</v>
      </c>
      <c r="B64" s="101" t="s">
        <v>510</v>
      </c>
      <c r="C64" s="103">
        <v>40</v>
      </c>
      <c r="D64" s="109" t="s">
        <v>693</v>
      </c>
      <c r="E64" s="107" t="s">
        <v>512</v>
      </c>
      <c r="F64" s="108" t="s">
        <v>586</v>
      </c>
      <c r="G64" s="105">
        <f>Table2245[[#This Row],[price]]*Table2245[[#This Row],[Quantity]]</f>
        <v>5.4</v>
      </c>
    </row>
    <row r="65" spans="1:7" s="106" customFormat="1" ht="27.75" customHeight="1" x14ac:dyDescent="0.25">
      <c r="A65" s="113" t="s">
        <v>682</v>
      </c>
      <c r="B65" s="111" t="s">
        <v>683</v>
      </c>
      <c r="C65" s="109">
        <v>2</v>
      </c>
      <c r="D65" s="109" t="s">
        <v>693</v>
      </c>
      <c r="E65" s="107" t="s">
        <v>684</v>
      </c>
      <c r="F65" s="108">
        <v>27.35</v>
      </c>
      <c r="G65" s="110">
        <f>Table2245[[#This Row],[price]]*Table2245[[#This Row],[Quantity]]</f>
        <v>54.7</v>
      </c>
    </row>
    <row r="66" spans="1:7" s="106" customFormat="1" ht="27.75" customHeight="1" x14ac:dyDescent="0.25">
      <c r="A66" s="113" t="s">
        <v>547</v>
      </c>
      <c r="B66" s="107" t="s">
        <v>548</v>
      </c>
      <c r="C66" s="103">
        <v>2</v>
      </c>
      <c r="D66" s="109" t="s">
        <v>695</v>
      </c>
      <c r="E66" s="107" t="s">
        <v>548</v>
      </c>
      <c r="F66" s="108" t="s">
        <v>568</v>
      </c>
      <c r="G66" s="105">
        <f>Table2245[[#This Row],[price]]*Table2245[[#This Row],[Quantity]]</f>
        <v>45.8</v>
      </c>
    </row>
    <row r="67" spans="1:7" x14ac:dyDescent="0.25">
      <c r="A67" s="63"/>
      <c r="B67" s="63"/>
      <c r="C67" s="63"/>
      <c r="D67" s="63"/>
      <c r="E67" s="63"/>
      <c r="F67" s="91" t="s">
        <v>305</v>
      </c>
      <c r="G67" s="91">
        <f>SUM(Table2245[price total])</f>
        <v>895.88799999999992</v>
      </c>
    </row>
  </sheetData>
  <pageMargins left="0.7" right="0.7" top="0.75" bottom="0.75" header="0.3" footer="0.3"/>
  <pageSetup paperSize="8" scale="73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B10" zoomScale="85" zoomScaleNormal="85" workbookViewId="0">
      <selection activeCell="D36" sqref="D3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  <col min="17" max="17" width="9.140625" style="19"/>
  </cols>
  <sheetData>
    <row r="1" spans="1:19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  <c r="N1" s="4"/>
      <c r="O1" s="4"/>
      <c r="Q1" s="17"/>
    </row>
    <row r="2" spans="1:19" x14ac:dyDescent="0.25">
      <c r="A2" s="2" t="s">
        <v>17</v>
      </c>
      <c r="B2" s="13" t="s">
        <v>7</v>
      </c>
      <c r="C2" s="6" t="s">
        <v>134</v>
      </c>
      <c r="D2" s="6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81</v>
      </c>
      <c r="K2" s="2" t="s">
        <v>79</v>
      </c>
      <c r="L2" s="12" t="s">
        <v>76</v>
      </c>
      <c r="M2" s="14" t="s">
        <v>77</v>
      </c>
      <c r="N2" s="2">
        <v>0.57999999999999996</v>
      </c>
      <c r="O2" s="2">
        <f t="shared" ref="O2:O30" si="1">I2*20</f>
        <v>200</v>
      </c>
      <c r="P2">
        <f>O2/10</f>
        <v>20</v>
      </c>
      <c r="Q2" s="18">
        <v>20</v>
      </c>
      <c r="R2">
        <f>Q2*N2</f>
        <v>11.6</v>
      </c>
      <c r="S2">
        <f>R2*100/$R$30</f>
        <v>0.66316788438010965</v>
      </c>
    </row>
    <row r="3" spans="1:19" x14ac:dyDescent="0.25">
      <c r="A3" s="2" t="s">
        <v>22</v>
      </c>
      <c r="B3" s="13" t="s">
        <v>32</v>
      </c>
      <c r="C3" s="6" t="s">
        <v>136</v>
      </c>
      <c r="D3" s="6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80</v>
      </c>
      <c r="K3" s="2" t="s">
        <v>82</v>
      </c>
      <c r="L3" s="12" t="s">
        <v>83</v>
      </c>
      <c r="M3" s="22" t="s">
        <v>84</v>
      </c>
      <c r="N3" s="2">
        <v>1.54</v>
      </c>
      <c r="O3" s="2">
        <f t="shared" si="1"/>
        <v>100</v>
      </c>
      <c r="P3">
        <f>O3/100</f>
        <v>1</v>
      </c>
      <c r="Q3" s="18">
        <v>1</v>
      </c>
      <c r="R3">
        <f t="shared" ref="R3:R29" si="2">Q3*N3</f>
        <v>1.54</v>
      </c>
      <c r="S3">
        <f t="shared" ref="S3:S29" si="3">R3*100/$R$30</f>
        <v>8.8041253615980072E-2</v>
      </c>
    </row>
    <row r="4" spans="1:19" ht="22.5" x14ac:dyDescent="0.25">
      <c r="A4" s="2" t="s">
        <v>137</v>
      </c>
      <c r="B4" s="13" t="s">
        <v>90</v>
      </c>
      <c r="C4" s="6" t="s">
        <v>138</v>
      </c>
      <c r="D4" s="6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26</v>
      </c>
      <c r="K4" s="2" t="s">
        <v>86</v>
      </c>
      <c r="L4" s="12" t="s">
        <v>85</v>
      </c>
      <c r="M4" s="22" t="s">
        <v>132</v>
      </c>
      <c r="N4" s="2">
        <v>1.1399999999999999</v>
      </c>
      <c r="O4" s="2">
        <f t="shared" si="1"/>
        <v>180</v>
      </c>
      <c r="P4">
        <f>O4/10</f>
        <v>18</v>
      </c>
      <c r="Q4" s="18">
        <v>18</v>
      </c>
      <c r="R4">
        <f t="shared" si="2"/>
        <v>20.52</v>
      </c>
      <c r="S4">
        <f t="shared" si="3"/>
        <v>1.1731211196103317</v>
      </c>
    </row>
    <row r="5" spans="1:19" ht="22.5" x14ac:dyDescent="0.25">
      <c r="A5" s="2" t="s">
        <v>22</v>
      </c>
      <c r="B5" s="13" t="s">
        <v>91</v>
      </c>
      <c r="C5" s="6" t="s">
        <v>195</v>
      </c>
      <c r="D5" s="6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92</v>
      </c>
      <c r="K5" s="2" t="s">
        <v>93</v>
      </c>
      <c r="L5" s="12" t="s">
        <v>94</v>
      </c>
      <c r="M5" s="22" t="s">
        <v>95</v>
      </c>
      <c r="N5" s="2">
        <v>0.72</v>
      </c>
      <c r="O5" s="2">
        <f t="shared" si="1"/>
        <v>200</v>
      </c>
      <c r="P5">
        <f>O5/100</f>
        <v>2</v>
      </c>
      <c r="Q5" s="18">
        <v>2</v>
      </c>
      <c r="R5">
        <f t="shared" si="2"/>
        <v>1.44</v>
      </c>
      <c r="S5">
        <f t="shared" si="3"/>
        <v>8.2324289095461883E-2</v>
      </c>
    </row>
    <row r="6" spans="1:19" ht="22.5" x14ac:dyDescent="0.25">
      <c r="A6" s="2" t="s">
        <v>22</v>
      </c>
      <c r="B6" s="13" t="s">
        <v>32</v>
      </c>
      <c r="C6" s="6" t="s">
        <v>140</v>
      </c>
      <c r="D6" s="6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34</v>
      </c>
      <c r="K6" s="2" t="s">
        <v>141</v>
      </c>
      <c r="L6" s="12" t="s">
        <v>142</v>
      </c>
      <c r="M6" s="22" t="s">
        <v>107</v>
      </c>
      <c r="N6" s="2">
        <v>0.8</v>
      </c>
      <c r="O6" s="2">
        <f t="shared" si="1"/>
        <v>240</v>
      </c>
      <c r="P6">
        <f>O6/100</f>
        <v>2.4</v>
      </c>
      <c r="Q6" s="18">
        <v>3</v>
      </c>
      <c r="R6">
        <f t="shared" si="2"/>
        <v>2.4000000000000004</v>
      </c>
      <c r="S6">
        <f t="shared" si="3"/>
        <v>0.13720714849243648</v>
      </c>
    </row>
    <row r="7" spans="1:19" x14ac:dyDescent="0.25">
      <c r="A7" s="2" t="s">
        <v>22</v>
      </c>
      <c r="B7" s="13" t="s">
        <v>35</v>
      </c>
      <c r="C7" s="6" t="s">
        <v>143</v>
      </c>
      <c r="D7" s="6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6" t="s">
        <v>37</v>
      </c>
      <c r="K7" s="2" t="s">
        <v>144</v>
      </c>
      <c r="L7" s="12" t="s">
        <v>142</v>
      </c>
      <c r="M7" s="22" t="s">
        <v>145</v>
      </c>
      <c r="N7" s="2">
        <v>0.72</v>
      </c>
      <c r="O7" s="2">
        <f t="shared" si="1"/>
        <v>160</v>
      </c>
      <c r="P7">
        <f>O7/100</f>
        <v>1.6</v>
      </c>
      <c r="Q7" s="18">
        <v>2</v>
      </c>
      <c r="R7">
        <f t="shared" si="2"/>
        <v>1.44</v>
      </c>
      <c r="S7">
        <f t="shared" si="3"/>
        <v>8.2324289095461883E-2</v>
      </c>
    </row>
    <row r="8" spans="1:19" x14ac:dyDescent="0.25">
      <c r="A8" s="2" t="s">
        <v>146</v>
      </c>
      <c r="B8" s="13" t="s">
        <v>7</v>
      </c>
      <c r="C8" s="6" t="s">
        <v>38</v>
      </c>
      <c r="D8" s="6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147</v>
      </c>
      <c r="K8" s="2" t="s">
        <v>104</v>
      </c>
      <c r="L8" s="12" t="s">
        <v>105</v>
      </c>
      <c r="M8" s="22" t="s">
        <v>148</v>
      </c>
      <c r="N8" s="2">
        <v>2.73</v>
      </c>
      <c r="O8" s="2">
        <f t="shared" si="1"/>
        <v>60</v>
      </c>
      <c r="P8">
        <f>O8/1</f>
        <v>60</v>
      </c>
      <c r="Q8" s="18">
        <v>60</v>
      </c>
      <c r="R8">
        <f t="shared" si="2"/>
        <v>163.80000000000001</v>
      </c>
      <c r="S8">
        <f t="shared" si="3"/>
        <v>9.3643878846087905</v>
      </c>
    </row>
    <row r="9" spans="1:19" x14ac:dyDescent="0.25">
      <c r="A9" s="2" t="s">
        <v>149</v>
      </c>
      <c r="B9" s="13" t="s">
        <v>150</v>
      </c>
      <c r="C9" s="6" t="s">
        <v>151</v>
      </c>
      <c r="D9" s="6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152</v>
      </c>
      <c r="K9" s="2" t="s">
        <v>96</v>
      </c>
      <c r="L9" s="12" t="s">
        <v>97</v>
      </c>
      <c r="M9" s="14" t="s">
        <v>98</v>
      </c>
      <c r="N9" s="2">
        <v>14.48</v>
      </c>
      <c r="O9" s="2">
        <f t="shared" si="1"/>
        <v>80</v>
      </c>
      <c r="P9">
        <f>O9/2</f>
        <v>40</v>
      </c>
      <c r="Q9" s="18">
        <v>40</v>
      </c>
      <c r="R9">
        <f t="shared" si="2"/>
        <v>579.20000000000005</v>
      </c>
      <c r="S9">
        <f t="shared" si="3"/>
        <v>33.112658502841342</v>
      </c>
    </row>
    <row r="10" spans="1:19" x14ac:dyDescent="0.25">
      <c r="A10" s="2" t="s">
        <v>153</v>
      </c>
      <c r="B10" s="13" t="s">
        <v>154</v>
      </c>
      <c r="C10" s="6" t="s">
        <v>155</v>
      </c>
      <c r="D10" s="6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7</v>
      </c>
      <c r="K10" s="2" t="s">
        <v>75</v>
      </c>
      <c r="L10" s="12"/>
      <c r="M10" s="14"/>
      <c r="N10" s="2"/>
      <c r="O10" s="2">
        <f t="shared" si="1"/>
        <v>20</v>
      </c>
      <c r="Q10" s="18"/>
      <c r="R10">
        <f t="shared" si="2"/>
        <v>0</v>
      </c>
      <c r="S10">
        <f t="shared" si="3"/>
        <v>0</v>
      </c>
    </row>
    <row r="11" spans="1:19" x14ac:dyDescent="0.25">
      <c r="A11" s="2" t="s">
        <v>41</v>
      </c>
      <c r="B11" s="13" t="s">
        <v>156</v>
      </c>
      <c r="C11" s="6" t="s">
        <v>43</v>
      </c>
      <c r="D11" s="6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157</v>
      </c>
      <c r="K11" s="2" t="s">
        <v>158</v>
      </c>
      <c r="L11" s="12" t="s">
        <v>128</v>
      </c>
      <c r="M11" s="22" t="s">
        <v>129</v>
      </c>
      <c r="N11" s="2">
        <v>0.17</v>
      </c>
      <c r="O11" s="2">
        <f t="shared" si="1"/>
        <v>60</v>
      </c>
      <c r="P11">
        <f>O11/10</f>
        <v>6</v>
      </c>
      <c r="Q11" s="18">
        <v>6</v>
      </c>
      <c r="R11">
        <f t="shared" si="2"/>
        <v>1.02</v>
      </c>
      <c r="S11">
        <f t="shared" si="3"/>
        <v>5.8313038109285502E-2</v>
      </c>
    </row>
    <row r="12" spans="1:19" x14ac:dyDescent="0.25">
      <c r="A12" s="2" t="s">
        <v>45</v>
      </c>
      <c r="B12" s="13" t="s">
        <v>46</v>
      </c>
      <c r="C12" s="6" t="s">
        <v>47</v>
      </c>
      <c r="D12" s="6"/>
      <c r="E12" s="2" t="s">
        <v>48</v>
      </c>
      <c r="F12" s="14" t="s">
        <v>45</v>
      </c>
      <c r="G12" s="3">
        <v>8</v>
      </c>
      <c r="H12" s="3"/>
      <c r="I12" s="3">
        <f t="shared" si="0"/>
        <v>8</v>
      </c>
      <c r="J12" s="2" t="s">
        <v>7</v>
      </c>
      <c r="K12" s="2"/>
      <c r="L12" s="12" t="s">
        <v>130</v>
      </c>
      <c r="M12" s="14" t="s">
        <v>131</v>
      </c>
      <c r="N12" s="2">
        <v>4.01</v>
      </c>
      <c r="O12" s="2">
        <f t="shared" si="1"/>
        <v>160</v>
      </c>
      <c r="P12">
        <f>O12/5</f>
        <v>32</v>
      </c>
      <c r="Q12" s="18">
        <v>32</v>
      </c>
      <c r="R12">
        <f t="shared" si="2"/>
        <v>128.32</v>
      </c>
      <c r="S12">
        <f t="shared" si="3"/>
        <v>7.3360088727289368</v>
      </c>
    </row>
    <row r="13" spans="1:19" ht="22.5" x14ac:dyDescent="0.25">
      <c r="A13" s="2" t="s">
        <v>49</v>
      </c>
      <c r="B13" s="13" t="s">
        <v>159</v>
      </c>
      <c r="C13" s="6" t="s">
        <v>160</v>
      </c>
      <c r="D13" s="6"/>
      <c r="E13" s="2" t="s">
        <v>51</v>
      </c>
      <c r="F13" s="14" t="s">
        <v>49</v>
      </c>
      <c r="G13" s="3">
        <v>9</v>
      </c>
      <c r="H13" s="3"/>
      <c r="I13" s="3">
        <f t="shared" si="0"/>
        <v>9</v>
      </c>
      <c r="J13" s="2" t="s">
        <v>60</v>
      </c>
      <c r="K13" s="2" t="s">
        <v>161</v>
      </c>
      <c r="L13" s="15" t="s">
        <v>162</v>
      </c>
      <c r="M13" s="22" t="s">
        <v>163</v>
      </c>
      <c r="N13" s="2">
        <v>0.5</v>
      </c>
      <c r="O13" s="2">
        <f t="shared" si="1"/>
        <v>180</v>
      </c>
      <c r="P13">
        <f>O13/100</f>
        <v>1.8</v>
      </c>
      <c r="Q13" s="18">
        <v>2</v>
      </c>
      <c r="R13">
        <f t="shared" si="2"/>
        <v>1</v>
      </c>
      <c r="S13">
        <f t="shared" si="3"/>
        <v>5.7169645205181863E-2</v>
      </c>
    </row>
    <row r="14" spans="1:19" x14ac:dyDescent="0.25">
      <c r="A14" s="2" t="s">
        <v>49</v>
      </c>
      <c r="B14" s="13" t="s">
        <v>125</v>
      </c>
      <c r="C14" s="6" t="s">
        <v>52</v>
      </c>
      <c r="D14" s="6"/>
      <c r="E14" s="2" t="s">
        <v>53</v>
      </c>
      <c r="F14" s="14" t="s">
        <v>49</v>
      </c>
      <c r="G14" s="3">
        <v>3</v>
      </c>
      <c r="H14" s="3"/>
      <c r="I14" s="3">
        <f t="shared" si="0"/>
        <v>3</v>
      </c>
      <c r="J14" s="2" t="s">
        <v>164</v>
      </c>
      <c r="K14" s="2" t="s">
        <v>123</v>
      </c>
      <c r="L14" s="12" t="s">
        <v>126</v>
      </c>
      <c r="M14" s="22" t="s">
        <v>127</v>
      </c>
      <c r="N14" s="2">
        <v>4.7300000000000004</v>
      </c>
      <c r="O14" s="2">
        <f t="shared" si="1"/>
        <v>60</v>
      </c>
      <c r="P14">
        <f>O14/20</f>
        <v>3</v>
      </c>
      <c r="Q14" s="18">
        <v>3</v>
      </c>
      <c r="R14">
        <f t="shared" si="2"/>
        <v>14.190000000000001</v>
      </c>
      <c r="S14">
        <f t="shared" si="3"/>
        <v>0.81123726546153074</v>
      </c>
    </row>
    <row r="15" spans="1:19" x14ac:dyDescent="0.25">
      <c r="A15" s="2" t="s">
        <v>49</v>
      </c>
      <c r="B15" s="13" t="s">
        <v>165</v>
      </c>
      <c r="C15" s="6" t="s">
        <v>166</v>
      </c>
      <c r="D15" s="6"/>
      <c r="E15" s="2" t="s">
        <v>51</v>
      </c>
      <c r="F15" s="14" t="s">
        <v>49</v>
      </c>
      <c r="G15" s="3">
        <v>1</v>
      </c>
      <c r="H15" s="3"/>
      <c r="I15" s="3">
        <f t="shared" si="0"/>
        <v>1</v>
      </c>
      <c r="J15" s="2" t="s">
        <v>167</v>
      </c>
      <c r="K15" s="2" t="s">
        <v>168</v>
      </c>
      <c r="L15" s="15" t="s">
        <v>169</v>
      </c>
      <c r="M15" s="22" t="s">
        <v>163</v>
      </c>
      <c r="N15" s="2">
        <v>0.5</v>
      </c>
      <c r="O15" s="2">
        <f t="shared" si="1"/>
        <v>20</v>
      </c>
      <c r="P15">
        <f t="shared" ref="P15:P22" si="4">O15/100</f>
        <v>0.2</v>
      </c>
      <c r="Q15" s="18">
        <v>1</v>
      </c>
      <c r="R15">
        <f t="shared" si="2"/>
        <v>0.5</v>
      </c>
      <c r="S15">
        <f t="shared" si="3"/>
        <v>2.8584822602590931E-2</v>
      </c>
    </row>
    <row r="16" spans="1:19" x14ac:dyDescent="0.25">
      <c r="A16" s="2" t="s">
        <v>49</v>
      </c>
      <c r="B16" s="13" t="s">
        <v>170</v>
      </c>
      <c r="C16" s="6" t="s">
        <v>171</v>
      </c>
      <c r="D16" s="6" t="s">
        <v>225</v>
      </c>
      <c r="E16" s="2" t="s">
        <v>51</v>
      </c>
      <c r="F16" s="14" t="s">
        <v>49</v>
      </c>
      <c r="G16" s="3">
        <v>1</v>
      </c>
      <c r="H16" s="3">
        <v>1</v>
      </c>
      <c r="I16" s="3">
        <f t="shared" si="0"/>
        <v>2</v>
      </c>
      <c r="J16" s="2" t="s">
        <v>172</v>
      </c>
      <c r="K16" s="2" t="s">
        <v>173</v>
      </c>
      <c r="L16" s="15" t="s">
        <v>169</v>
      </c>
      <c r="M16" s="22" t="s">
        <v>163</v>
      </c>
      <c r="N16" s="2">
        <v>0.5</v>
      </c>
      <c r="O16" s="2">
        <f t="shared" si="1"/>
        <v>40</v>
      </c>
      <c r="P16">
        <f t="shared" si="4"/>
        <v>0.4</v>
      </c>
      <c r="Q16" s="18">
        <v>1</v>
      </c>
      <c r="R16">
        <f t="shared" si="2"/>
        <v>0.5</v>
      </c>
      <c r="S16">
        <f t="shared" si="3"/>
        <v>2.8584822602590931E-2</v>
      </c>
    </row>
    <row r="17" spans="1:19" x14ac:dyDescent="0.25">
      <c r="A17" s="2" t="s">
        <v>49</v>
      </c>
      <c r="B17" s="13" t="s">
        <v>174</v>
      </c>
      <c r="C17" s="6" t="s">
        <v>175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176</v>
      </c>
      <c r="K17" s="2" t="s">
        <v>177</v>
      </c>
      <c r="L17" s="15" t="s">
        <v>169</v>
      </c>
      <c r="M17" s="22" t="s">
        <v>163</v>
      </c>
      <c r="N17" s="2">
        <v>0.5</v>
      </c>
      <c r="O17" s="2">
        <f t="shared" si="1"/>
        <v>20</v>
      </c>
      <c r="P17">
        <f t="shared" si="4"/>
        <v>0.2</v>
      </c>
      <c r="Q17" s="18">
        <v>1</v>
      </c>
      <c r="R17">
        <f t="shared" si="2"/>
        <v>0.5</v>
      </c>
      <c r="S17">
        <f t="shared" si="3"/>
        <v>2.8584822602590931E-2</v>
      </c>
    </row>
    <row r="18" spans="1:19" x14ac:dyDescent="0.25">
      <c r="A18" s="2" t="s">
        <v>49</v>
      </c>
      <c r="B18" s="13" t="s">
        <v>178</v>
      </c>
      <c r="C18" s="6" t="s">
        <v>179</v>
      </c>
      <c r="D18" s="6" t="s">
        <v>224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180</v>
      </c>
      <c r="K18" s="2" t="s">
        <v>181</v>
      </c>
      <c r="L18" s="15" t="s">
        <v>169</v>
      </c>
      <c r="M18" s="22" t="s">
        <v>163</v>
      </c>
      <c r="N18" s="2">
        <v>0.5</v>
      </c>
      <c r="O18" s="2">
        <f t="shared" si="1"/>
        <v>40</v>
      </c>
      <c r="P18">
        <f t="shared" si="4"/>
        <v>0.4</v>
      </c>
      <c r="Q18" s="18">
        <v>1</v>
      </c>
      <c r="R18">
        <f t="shared" si="2"/>
        <v>0.5</v>
      </c>
      <c r="S18">
        <f t="shared" si="3"/>
        <v>2.8584822602590931E-2</v>
      </c>
    </row>
    <row r="19" spans="1:19" x14ac:dyDescent="0.25">
      <c r="A19" s="2" t="s">
        <v>49</v>
      </c>
      <c r="B19" s="13" t="s">
        <v>182</v>
      </c>
      <c r="C19" s="6" t="s">
        <v>183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184</v>
      </c>
      <c r="K19" s="2" t="s">
        <v>185</v>
      </c>
      <c r="L19" s="15" t="s">
        <v>169</v>
      </c>
      <c r="M19" s="22" t="s">
        <v>163</v>
      </c>
      <c r="N19" s="2">
        <v>0.5</v>
      </c>
      <c r="O19" s="2">
        <f t="shared" si="1"/>
        <v>20</v>
      </c>
      <c r="P19">
        <f t="shared" si="4"/>
        <v>0.2</v>
      </c>
      <c r="Q19" s="18">
        <v>1</v>
      </c>
      <c r="R19">
        <f t="shared" si="2"/>
        <v>0.5</v>
      </c>
      <c r="S19">
        <f t="shared" si="3"/>
        <v>2.8584822602590931E-2</v>
      </c>
    </row>
    <row r="20" spans="1:19" ht="54" x14ac:dyDescent="0.25">
      <c r="A20" s="2" t="s">
        <v>49</v>
      </c>
      <c r="B20" s="13" t="s">
        <v>54</v>
      </c>
      <c r="C20" s="6" t="s">
        <v>122</v>
      </c>
      <c r="D20" s="6" t="s">
        <v>227</v>
      </c>
      <c r="E20" s="2" t="s">
        <v>51</v>
      </c>
      <c r="F20" s="14" t="s">
        <v>49</v>
      </c>
      <c r="G20" s="3">
        <v>8</v>
      </c>
      <c r="H20" s="3">
        <v>30</v>
      </c>
      <c r="I20" s="3">
        <f t="shared" si="0"/>
        <v>38</v>
      </c>
      <c r="J20" s="2" t="s">
        <v>55</v>
      </c>
      <c r="K20" s="2" t="s">
        <v>186</v>
      </c>
      <c r="L20" s="15" t="s">
        <v>169</v>
      </c>
      <c r="M20" s="22" t="s">
        <v>163</v>
      </c>
      <c r="N20" s="2">
        <v>0.5</v>
      </c>
      <c r="O20" s="2">
        <f t="shared" si="1"/>
        <v>760</v>
      </c>
      <c r="P20">
        <f t="shared" si="4"/>
        <v>7.6</v>
      </c>
      <c r="Q20" s="18">
        <v>8</v>
      </c>
      <c r="R20">
        <f t="shared" si="2"/>
        <v>4</v>
      </c>
      <c r="S20">
        <f t="shared" si="3"/>
        <v>0.22867858082072745</v>
      </c>
    </row>
    <row r="21" spans="1:19" x14ac:dyDescent="0.25">
      <c r="A21" s="2" t="s">
        <v>49</v>
      </c>
      <c r="B21" s="13" t="s">
        <v>57</v>
      </c>
      <c r="C21" s="6" t="s">
        <v>59</v>
      </c>
      <c r="D21" s="6" t="s">
        <v>226</v>
      </c>
      <c r="E21" s="2" t="s">
        <v>51</v>
      </c>
      <c r="F21" s="14" t="s">
        <v>49</v>
      </c>
      <c r="G21" s="3">
        <v>1</v>
      </c>
      <c r="H21" s="3">
        <v>3</v>
      </c>
      <c r="I21" s="3">
        <f t="shared" si="0"/>
        <v>4</v>
      </c>
      <c r="J21" s="2" t="s">
        <v>187</v>
      </c>
      <c r="K21" s="2" t="s">
        <v>188</v>
      </c>
      <c r="L21" s="15" t="s">
        <v>169</v>
      </c>
      <c r="M21" s="22" t="s">
        <v>163</v>
      </c>
      <c r="N21" s="14">
        <v>0.5</v>
      </c>
      <c r="O21" s="2">
        <f t="shared" si="1"/>
        <v>80</v>
      </c>
      <c r="P21">
        <f t="shared" si="4"/>
        <v>0.8</v>
      </c>
      <c r="Q21" s="18">
        <v>1</v>
      </c>
      <c r="R21">
        <f t="shared" si="2"/>
        <v>0.5</v>
      </c>
      <c r="S21">
        <f t="shared" si="3"/>
        <v>2.8584822602590931E-2</v>
      </c>
    </row>
    <row r="22" spans="1:19" x14ac:dyDescent="0.25">
      <c r="A22" s="2" t="s">
        <v>58</v>
      </c>
      <c r="B22" s="13" t="s">
        <v>118</v>
      </c>
      <c r="C22" s="6" t="s">
        <v>62</v>
      </c>
      <c r="D22" s="6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189</v>
      </c>
      <c r="K22" s="2" t="s">
        <v>190</v>
      </c>
      <c r="L22" s="15" t="s">
        <v>169</v>
      </c>
      <c r="M22" s="22" t="s">
        <v>163</v>
      </c>
      <c r="N22" s="14">
        <v>0.5</v>
      </c>
      <c r="O22" s="2">
        <f t="shared" si="1"/>
        <v>80</v>
      </c>
      <c r="P22">
        <f t="shared" si="4"/>
        <v>0.8</v>
      </c>
      <c r="Q22" s="18">
        <v>1</v>
      </c>
      <c r="R22">
        <f t="shared" si="2"/>
        <v>0.5</v>
      </c>
      <c r="S22">
        <f t="shared" si="3"/>
        <v>2.8584822602590931E-2</v>
      </c>
    </row>
    <row r="23" spans="1:19" x14ac:dyDescent="0.25">
      <c r="A23" s="2" t="s">
        <v>11</v>
      </c>
      <c r="B23" s="16" t="s">
        <v>191</v>
      </c>
      <c r="C23" s="6" t="s">
        <v>64</v>
      </c>
      <c r="D23" s="6"/>
      <c r="E23" s="2" t="s">
        <v>13</v>
      </c>
      <c r="F23" s="14" t="s">
        <v>11</v>
      </c>
      <c r="G23" s="3">
        <v>1</v>
      </c>
      <c r="H23" s="3"/>
      <c r="I23" s="3">
        <f t="shared" si="0"/>
        <v>1</v>
      </c>
      <c r="J23" s="2" t="s">
        <v>7</v>
      </c>
      <c r="K23" s="2" t="s">
        <v>72</v>
      </c>
      <c r="L23" s="15" t="s">
        <v>73</v>
      </c>
      <c r="M23" s="22" t="s">
        <v>192</v>
      </c>
      <c r="N23" s="14">
        <v>10.36</v>
      </c>
      <c r="O23" s="2">
        <f t="shared" si="1"/>
        <v>20</v>
      </c>
      <c r="P23">
        <f>O23/1</f>
        <v>20</v>
      </c>
      <c r="Q23" s="18">
        <v>20</v>
      </c>
      <c r="R23">
        <f t="shared" si="2"/>
        <v>207.2</v>
      </c>
      <c r="S23">
        <f t="shared" si="3"/>
        <v>11.845550486513682</v>
      </c>
    </row>
    <row r="24" spans="1:19" x14ac:dyDescent="0.25">
      <c r="A24" s="2" t="s">
        <v>63</v>
      </c>
      <c r="B24" s="13" t="s">
        <v>63</v>
      </c>
      <c r="C24" s="6" t="s">
        <v>67</v>
      </c>
      <c r="D24" s="6" t="s">
        <v>229</v>
      </c>
      <c r="E24" s="2" t="s">
        <v>63</v>
      </c>
      <c r="F24" s="14" t="s">
        <v>63</v>
      </c>
      <c r="G24" s="3">
        <v>1</v>
      </c>
      <c r="H24" s="3">
        <v>3</v>
      </c>
      <c r="I24" s="3">
        <f t="shared" si="0"/>
        <v>4</v>
      </c>
      <c r="J24" s="2" t="s">
        <v>65</v>
      </c>
      <c r="K24" s="2" t="s">
        <v>101</v>
      </c>
      <c r="L24" s="15" t="s">
        <v>102</v>
      </c>
      <c r="M24" s="14" t="s">
        <v>103</v>
      </c>
      <c r="N24" s="14">
        <v>5.52</v>
      </c>
      <c r="O24" s="2">
        <f t="shared" si="1"/>
        <v>80</v>
      </c>
      <c r="P24">
        <f>O24/2</f>
        <v>40</v>
      </c>
      <c r="Q24" s="18">
        <v>40</v>
      </c>
      <c r="R24">
        <f t="shared" si="2"/>
        <v>220.79999999999998</v>
      </c>
      <c r="S24">
        <f t="shared" si="3"/>
        <v>12.623057661304156</v>
      </c>
    </row>
    <row r="25" spans="1:19" x14ac:dyDescent="0.25">
      <c r="A25" s="2" t="s">
        <v>66</v>
      </c>
      <c r="B25" s="13" t="s">
        <v>7</v>
      </c>
      <c r="C25" s="6" t="s">
        <v>193</v>
      </c>
      <c r="D25" s="6" t="s">
        <v>230</v>
      </c>
      <c r="E25" s="2" t="s">
        <v>68</v>
      </c>
      <c r="F25" s="14" t="s">
        <v>66</v>
      </c>
      <c r="G25" s="3">
        <v>1</v>
      </c>
      <c r="H25" s="3">
        <v>3</v>
      </c>
      <c r="I25" s="3">
        <f t="shared" si="0"/>
        <v>4</v>
      </c>
      <c r="J25" s="2" t="s">
        <v>69</v>
      </c>
      <c r="K25" s="2" t="s">
        <v>100</v>
      </c>
      <c r="L25" s="15" t="s">
        <v>99</v>
      </c>
      <c r="M25" s="14" t="s">
        <v>194</v>
      </c>
      <c r="N25" s="14">
        <v>4.76</v>
      </c>
      <c r="O25" s="2">
        <f t="shared" si="1"/>
        <v>80</v>
      </c>
      <c r="P25">
        <f>O25/1</f>
        <v>80</v>
      </c>
      <c r="Q25" s="18">
        <v>80</v>
      </c>
      <c r="R25">
        <f t="shared" si="2"/>
        <v>380.79999999999995</v>
      </c>
      <c r="S25">
        <f t="shared" si="3"/>
        <v>21.77020089413325</v>
      </c>
    </row>
    <row r="26" spans="1:19" x14ac:dyDescent="0.25">
      <c r="A26" s="2" t="s">
        <v>196</v>
      </c>
      <c r="B26" s="13" t="s">
        <v>196</v>
      </c>
      <c r="C26" s="6"/>
      <c r="D26" s="6" t="s">
        <v>197</v>
      </c>
      <c r="E26" s="2" t="s">
        <v>198</v>
      </c>
      <c r="F26" s="14" t="s">
        <v>196</v>
      </c>
      <c r="G26" s="2"/>
      <c r="H26" s="3">
        <v>2</v>
      </c>
      <c r="I26" s="3">
        <f t="shared" si="0"/>
        <v>2</v>
      </c>
      <c r="J26" s="2" t="s">
        <v>199</v>
      </c>
      <c r="K26" s="2" t="s">
        <v>216</v>
      </c>
      <c r="L26" s="8" t="s">
        <v>219</v>
      </c>
      <c r="M26" s="22" t="s">
        <v>220</v>
      </c>
      <c r="N26" s="14">
        <v>0.33</v>
      </c>
      <c r="O26" s="2">
        <f t="shared" si="1"/>
        <v>40</v>
      </c>
      <c r="P26">
        <f>O26/100</f>
        <v>0.4</v>
      </c>
      <c r="Q26" s="18">
        <v>1</v>
      </c>
      <c r="R26">
        <f t="shared" si="2"/>
        <v>0.33</v>
      </c>
      <c r="S26">
        <f t="shared" si="3"/>
        <v>1.8865982917710016E-2</v>
      </c>
    </row>
    <row r="27" spans="1:19" ht="22.5" x14ac:dyDescent="0.25">
      <c r="A27" s="2" t="s">
        <v>49</v>
      </c>
      <c r="B27" s="13" t="s">
        <v>200</v>
      </c>
      <c r="C27" s="6"/>
      <c r="D27" s="6" t="s">
        <v>201</v>
      </c>
      <c r="E27" s="2" t="s">
        <v>51</v>
      </c>
      <c r="F27" s="14" t="s">
        <v>49</v>
      </c>
      <c r="G27" s="2"/>
      <c r="H27" s="3">
        <v>8</v>
      </c>
      <c r="I27" s="3">
        <f t="shared" si="0"/>
        <v>8</v>
      </c>
      <c r="J27" s="2" t="s">
        <v>207</v>
      </c>
      <c r="K27" s="2" t="s">
        <v>213</v>
      </c>
      <c r="L27" s="15" t="s">
        <v>169</v>
      </c>
      <c r="M27" s="22" t="s">
        <v>163</v>
      </c>
      <c r="N27" s="14">
        <v>0.5</v>
      </c>
      <c r="O27" s="2">
        <f t="shared" si="1"/>
        <v>160</v>
      </c>
      <c r="P27">
        <f>O27/100</f>
        <v>1.6</v>
      </c>
      <c r="Q27" s="18">
        <v>2</v>
      </c>
      <c r="R27">
        <f t="shared" si="2"/>
        <v>1</v>
      </c>
      <c r="S27">
        <f t="shared" si="3"/>
        <v>5.7169645205181863E-2</v>
      </c>
    </row>
    <row r="28" spans="1:19" ht="22.5" x14ac:dyDescent="0.25">
      <c r="A28" s="2" t="s">
        <v>49</v>
      </c>
      <c r="B28" s="13" t="s">
        <v>61</v>
      </c>
      <c r="C28" s="6"/>
      <c r="D28" s="6" t="s">
        <v>202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214</v>
      </c>
      <c r="K28" s="2" t="s">
        <v>215</v>
      </c>
      <c r="L28" s="15" t="s">
        <v>169</v>
      </c>
      <c r="M28" s="22" t="s">
        <v>163</v>
      </c>
      <c r="N28" s="14">
        <v>0.5</v>
      </c>
      <c r="O28" s="2">
        <f t="shared" si="1"/>
        <v>160</v>
      </c>
      <c r="P28">
        <f>O28/100</f>
        <v>1.6</v>
      </c>
      <c r="Q28" s="18">
        <v>2</v>
      </c>
      <c r="R28">
        <f t="shared" si="2"/>
        <v>1</v>
      </c>
      <c r="S28">
        <f t="shared" si="3"/>
        <v>5.7169645205181863E-2</v>
      </c>
    </row>
    <row r="29" spans="1:19" x14ac:dyDescent="0.25">
      <c r="A29" s="2" t="s">
        <v>203</v>
      </c>
      <c r="B29" s="13" t="s">
        <v>203</v>
      </c>
      <c r="C29" s="6"/>
      <c r="D29" s="6" t="s">
        <v>204</v>
      </c>
      <c r="E29" s="2" t="s">
        <v>205</v>
      </c>
      <c r="F29" s="14" t="s">
        <v>203</v>
      </c>
      <c r="G29" s="2"/>
      <c r="H29" s="3">
        <v>3</v>
      </c>
      <c r="I29" s="3">
        <f t="shared" si="0"/>
        <v>3</v>
      </c>
      <c r="J29" s="3" t="s">
        <v>206</v>
      </c>
      <c r="K29" s="3" t="s">
        <v>218</v>
      </c>
      <c r="L29" s="8" t="s">
        <v>217</v>
      </c>
      <c r="M29" s="14" t="s">
        <v>78</v>
      </c>
      <c r="N29" s="14">
        <v>0.68</v>
      </c>
      <c r="O29" s="2">
        <f t="shared" si="1"/>
        <v>60</v>
      </c>
      <c r="P29">
        <f>O29/10</f>
        <v>6</v>
      </c>
      <c r="Q29" s="18">
        <v>6</v>
      </c>
      <c r="R29">
        <f t="shared" si="2"/>
        <v>4.08</v>
      </c>
      <c r="S29">
        <f t="shared" si="3"/>
        <v>0.23325215243714201</v>
      </c>
    </row>
    <row r="30" spans="1:19" x14ac:dyDescent="0.25">
      <c r="A30" s="20" t="s">
        <v>232</v>
      </c>
      <c r="D30" s="5" t="s">
        <v>233</v>
      </c>
      <c r="H30" s="20">
        <v>2</v>
      </c>
      <c r="I30" s="20">
        <f t="shared" si="0"/>
        <v>2</v>
      </c>
      <c r="J30" s="3" t="s">
        <v>237</v>
      </c>
      <c r="K30" s="3" t="s">
        <v>234</v>
      </c>
      <c r="L30" s="8" t="s">
        <v>235</v>
      </c>
      <c r="M30" s="21" t="s">
        <v>236</v>
      </c>
      <c r="N30" s="21">
        <v>3.08</v>
      </c>
      <c r="O30" s="20">
        <f t="shared" si="1"/>
        <v>40</v>
      </c>
      <c r="P30">
        <v>40</v>
      </c>
      <c r="Q30" s="19">
        <v>40</v>
      </c>
      <c r="R30">
        <f>SUM(R2:R29)</f>
        <v>1749.1799999999998</v>
      </c>
    </row>
    <row r="31" spans="1:19" x14ac:dyDescent="0.25">
      <c r="J31" s="3"/>
      <c r="K31" s="3"/>
      <c r="L31" s="8"/>
    </row>
    <row r="32" spans="1:19" x14ac:dyDescent="0.25">
      <c r="J32" s="3"/>
      <c r="K32" s="3"/>
      <c r="L32" s="8"/>
    </row>
    <row r="33" spans="10:15" x14ac:dyDescent="0.25">
      <c r="J33" s="3"/>
      <c r="K33" s="3"/>
    </row>
    <row r="35" spans="10:15" x14ac:dyDescent="0.25">
      <c r="M35" t="s">
        <v>231</v>
      </c>
      <c r="N35">
        <v>100</v>
      </c>
      <c r="O35">
        <f>(N35+R30)/19</f>
        <v>97.325263157894724</v>
      </c>
    </row>
  </sheetData>
  <conditionalFormatting sqref="S2:S29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L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4" r:id="rId1"/>
    <hyperlink ref="L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6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7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3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5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6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7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7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8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6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  <hyperlink ref="L30" r:id="rId16" display="https://pt.aliexpress.com/item/32981882695.html?spm=a2g0o.productlist.0.0.3fa53788dYkxPI&amp;algo_pvid=b7d0370c-56dd-4302-a037-a0651512354b&amp;algo_expid=b7d0370c-56dd-4302-a037-a0651512354b-2&amp;btsid=2e64f77e-d528-4b60-97f3-2a31eec50f45&amp;ws_ab_test=searchweb0_0,searchweb201602_9,searchweb201603_60"/>
  </hyperlinks>
  <pageMargins left="0.7" right="0.7" top="0.75" bottom="0.75" header="0.3" footer="0.3"/>
  <pageSetup paperSize="9" orientation="portrait" r:id="rId1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40" workbookViewId="0">
      <selection activeCell="L15" sqref="L15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8" t="s">
        <v>240</v>
      </c>
      <c r="M3" s="14" t="s">
        <v>241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6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/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/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6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/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/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/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8"/>
      <c r="M10" s="23" t="s">
        <v>238</v>
      </c>
      <c r="N10" s="24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/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8"/>
      <c r="M13" s="14" t="s">
        <v>239</v>
      </c>
      <c r="N13" s="2">
        <v>0.46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/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6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/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/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6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/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6" t="s">
        <v>171</v>
      </c>
      <c r="D18" s="6" t="s">
        <v>225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/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6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/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6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/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6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/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6" t="s">
        <v>122</v>
      </c>
      <c r="D22" s="6" t="s">
        <v>227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/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6" t="s">
        <v>59</v>
      </c>
      <c r="D23" s="6" t="s">
        <v>226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/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118</v>
      </c>
      <c r="C24" s="6" t="s">
        <v>62</v>
      </c>
      <c r="D24" s="6" t="s">
        <v>228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/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/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/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/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/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201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/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6" t="s">
        <v>202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/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/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E3" sqref="E3"/>
    </sheetView>
  </sheetViews>
  <sheetFormatPr defaultRowHeight="15" x14ac:dyDescent="0.25"/>
  <cols>
    <col min="2" max="2" width="34.85546875" bestFit="1" customWidth="1"/>
    <col min="3" max="3" width="44.7109375" customWidth="1"/>
    <col min="4" max="4" width="20.140625" customWidth="1"/>
  </cols>
  <sheetData>
    <row r="2" spans="2:4" x14ac:dyDescent="0.25">
      <c r="D2" t="s">
        <v>13</v>
      </c>
    </row>
    <row r="3" spans="2:4" x14ac:dyDescent="0.25">
      <c r="B3" s="10" t="s">
        <v>242</v>
      </c>
      <c r="C3" s="8" t="s">
        <v>249</v>
      </c>
      <c r="D3" t="s">
        <v>259</v>
      </c>
    </row>
    <row r="4" spans="2:4" x14ac:dyDescent="0.25">
      <c r="B4" s="10" t="s">
        <v>243</v>
      </c>
      <c r="C4" s="8" t="s">
        <v>248</v>
      </c>
      <c r="D4" t="s">
        <v>259</v>
      </c>
    </row>
    <row r="5" spans="2:4" x14ac:dyDescent="0.25">
      <c r="B5" s="10" t="s">
        <v>244</v>
      </c>
      <c r="C5" s="8" t="s">
        <v>247</v>
      </c>
      <c r="D5" t="s">
        <v>259</v>
      </c>
    </row>
    <row r="6" spans="2:4" x14ac:dyDescent="0.25">
      <c r="B6" s="10" t="s">
        <v>245</v>
      </c>
      <c r="C6" s="8" t="s">
        <v>246</v>
      </c>
      <c r="D6" t="s">
        <v>259</v>
      </c>
    </row>
    <row r="7" spans="2:4" x14ac:dyDescent="0.25">
      <c r="B7" s="10" t="s">
        <v>250</v>
      </c>
      <c r="C7" s="8" t="s">
        <v>251</v>
      </c>
      <c r="D7" t="s">
        <v>259</v>
      </c>
    </row>
    <row r="8" spans="2:4" x14ac:dyDescent="0.25">
      <c r="B8" s="10" t="s">
        <v>252</v>
      </c>
      <c r="C8" s="8" t="s">
        <v>253</v>
      </c>
      <c r="D8" t="s">
        <v>259</v>
      </c>
    </row>
    <row r="9" spans="2:4" x14ac:dyDescent="0.25">
      <c r="B9" s="10" t="s">
        <v>254</v>
      </c>
      <c r="C9" s="8" t="s">
        <v>255</v>
      </c>
      <c r="D9" t="s">
        <v>259</v>
      </c>
    </row>
    <row r="10" spans="2:4" x14ac:dyDescent="0.25">
      <c r="B10" s="10" t="s">
        <v>256</v>
      </c>
      <c r="C10" s="8" t="s">
        <v>257</v>
      </c>
      <c r="D10" t="s">
        <v>258</v>
      </c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"/>
  <sheetViews>
    <sheetView zoomScaleNormal="100" workbookViewId="0">
      <pane xSplit="1" topLeftCell="B1" activePane="topRight" state="frozen"/>
      <selection pane="topRight" activeCell="A6" sqref="A6"/>
    </sheetView>
  </sheetViews>
  <sheetFormatPr defaultRowHeight="15" x14ac:dyDescent="0.25"/>
  <cols>
    <col min="1" max="1" width="22" style="5" bestFit="1" customWidth="1"/>
    <col min="2" max="2" width="56.5703125" style="5" customWidth="1"/>
    <col min="3" max="4" width="11" style="5" customWidth="1"/>
    <col min="5" max="5" width="10.85546875" style="5" customWidth="1"/>
    <col min="6" max="6" width="14.42578125" style="5" customWidth="1"/>
    <col min="7" max="7" width="19.85546875" style="5" bestFit="1" customWidth="1"/>
    <col min="8" max="8" width="9.140625" style="5"/>
    <col min="9" max="9" width="9.140625" style="74"/>
    <col min="10" max="10" width="12.140625" style="74" customWidth="1"/>
    <col min="11" max="11" width="15.7109375" style="5" customWidth="1"/>
    <col min="12" max="12" width="16.5703125" style="5" customWidth="1"/>
    <col min="13" max="13" width="24.42578125" style="5" customWidth="1"/>
    <col min="14" max="16384" width="9.140625" style="5"/>
  </cols>
  <sheetData>
    <row r="1" spans="1:13" ht="22.5" x14ac:dyDescent="0.25">
      <c r="A1" s="54" t="s">
        <v>0</v>
      </c>
      <c r="B1" s="55" t="s">
        <v>1</v>
      </c>
      <c r="C1" s="55" t="s">
        <v>5</v>
      </c>
      <c r="D1" s="55" t="s">
        <v>533</v>
      </c>
      <c r="E1" s="55" t="s">
        <v>416</v>
      </c>
      <c r="F1" s="55" t="s">
        <v>373</v>
      </c>
      <c r="G1" s="57" t="s">
        <v>374</v>
      </c>
      <c r="H1" s="4" t="s">
        <v>552</v>
      </c>
      <c r="I1" s="71" t="s">
        <v>268</v>
      </c>
      <c r="J1" s="71" t="s">
        <v>269</v>
      </c>
      <c r="K1" s="80" t="s">
        <v>652</v>
      </c>
      <c r="L1" s="80" t="s">
        <v>651</v>
      </c>
      <c r="M1" s="94" t="s">
        <v>669</v>
      </c>
    </row>
    <row r="2" spans="1:13" ht="22.5" hidden="1" x14ac:dyDescent="0.25">
      <c r="A2" s="76" t="s">
        <v>639</v>
      </c>
      <c r="B2" s="76" t="s">
        <v>609</v>
      </c>
      <c r="C2" s="58">
        <v>2</v>
      </c>
      <c r="D2" s="58" t="s">
        <v>605</v>
      </c>
      <c r="E2" s="58"/>
      <c r="F2" s="76"/>
      <c r="G2" s="76" t="s">
        <v>624</v>
      </c>
      <c r="H2" s="76"/>
      <c r="I2" s="79">
        <v>2.1000000000000001E-2</v>
      </c>
      <c r="J2" s="72">
        <f>Table224[[#This Row],[price]]*Table224[[#This Row],[Quantity]]</f>
        <v>4.2000000000000003E-2</v>
      </c>
      <c r="K2" s="59">
        <v>10</v>
      </c>
      <c r="L2" s="59">
        <f>Table224[[#This Row],[price]]*Table224[[#This Row],[bundle_quantity]]</f>
        <v>0.21000000000000002</v>
      </c>
      <c r="M2" s="93"/>
    </row>
    <row r="3" spans="1:13" ht="64.5" x14ac:dyDescent="0.25">
      <c r="A3" s="6" t="s">
        <v>547</v>
      </c>
      <c r="B3" s="6" t="s">
        <v>548</v>
      </c>
      <c r="C3" s="7">
        <v>1</v>
      </c>
      <c r="D3" s="58" t="s">
        <v>534</v>
      </c>
      <c r="E3" s="58"/>
      <c r="F3" s="6" t="s">
        <v>7</v>
      </c>
      <c r="G3" s="6" t="s">
        <v>7</v>
      </c>
      <c r="H3" s="6" t="s">
        <v>548</v>
      </c>
      <c r="I3" s="75" t="s">
        <v>568</v>
      </c>
      <c r="J3" s="72">
        <f>Table224[[#This Row],[price]]*Table224[[#This Row],[Quantity]]</f>
        <v>22.9</v>
      </c>
      <c r="K3" s="58">
        <v>2</v>
      </c>
      <c r="L3" s="58">
        <f>Table224[[#This Row],[price]]*Table224[[#This Row],[bundle_quantity]]</f>
        <v>45.8</v>
      </c>
      <c r="M3" s="93"/>
    </row>
    <row r="4" spans="1:13" ht="22.5" hidden="1" x14ac:dyDescent="0.25">
      <c r="A4" s="76" t="s">
        <v>640</v>
      </c>
      <c r="B4" s="76" t="s">
        <v>610</v>
      </c>
      <c r="C4" s="58">
        <v>2</v>
      </c>
      <c r="D4" s="58" t="s">
        <v>605</v>
      </c>
      <c r="E4" s="58"/>
      <c r="F4" s="76"/>
      <c r="G4" s="76" t="s">
        <v>625</v>
      </c>
      <c r="H4" s="76"/>
      <c r="I4" s="79">
        <v>7.1999999999999995E-2</v>
      </c>
      <c r="J4" s="72">
        <f>Table224[[#This Row],[price]]*Table224[[#This Row],[Quantity]]</f>
        <v>0.14399999999999999</v>
      </c>
      <c r="K4" s="58">
        <v>10</v>
      </c>
      <c r="L4" s="58">
        <f>Table224[[#This Row],[price]]*Table224[[#This Row],[bundle_quantity]]</f>
        <v>0.72</v>
      </c>
      <c r="M4" s="93"/>
    </row>
    <row r="5" spans="1:13" hidden="1" x14ac:dyDescent="0.25">
      <c r="A5" s="82" t="s">
        <v>500</v>
      </c>
      <c r="B5" s="76" t="s">
        <v>271</v>
      </c>
      <c r="C5" s="58">
        <v>3</v>
      </c>
      <c r="D5" s="58" t="s">
        <v>536</v>
      </c>
      <c r="E5" s="6" t="s">
        <v>7</v>
      </c>
      <c r="F5" s="6" t="s">
        <v>7</v>
      </c>
      <c r="G5" s="6" t="s">
        <v>93</v>
      </c>
      <c r="H5" s="58"/>
      <c r="I5" s="75" t="s">
        <v>557</v>
      </c>
      <c r="J5" s="72">
        <f>Table224[[#This Row],[price]]*Table224[[#This Row],[Quantity]]</f>
        <v>0.29700000000000004</v>
      </c>
      <c r="K5" s="58">
        <v>0</v>
      </c>
      <c r="L5" s="58">
        <f>Table224[[#This Row],[price]]*Table224[[#This Row],[bundle_quantity]]</f>
        <v>0</v>
      </c>
      <c r="M5" s="93"/>
    </row>
    <row r="6" spans="1:13" ht="22.5" x14ac:dyDescent="0.25">
      <c r="A6" s="6" t="s">
        <v>404</v>
      </c>
      <c r="B6" s="6" t="s">
        <v>405</v>
      </c>
      <c r="C6" s="7">
        <v>2</v>
      </c>
      <c r="D6" s="58" t="s">
        <v>534</v>
      </c>
      <c r="E6" s="58"/>
      <c r="F6" s="6" t="s">
        <v>7</v>
      </c>
      <c r="G6" s="6" t="s">
        <v>407</v>
      </c>
      <c r="H6" s="6" t="s">
        <v>7</v>
      </c>
      <c r="I6" s="75" t="s">
        <v>562</v>
      </c>
      <c r="J6" s="72">
        <f>Table224[[#This Row],[price]]*Table224[[#This Row],[Quantity]]</f>
        <v>0.18</v>
      </c>
      <c r="K6" s="58">
        <v>10</v>
      </c>
      <c r="L6" s="58">
        <f>Table224[[#This Row],[price]]*Table224[[#This Row],[bundle_quantity]]</f>
        <v>0.89999999999999991</v>
      </c>
      <c r="M6" s="93"/>
    </row>
    <row r="7" spans="1:13" ht="22.5" hidden="1" x14ac:dyDescent="0.25">
      <c r="A7" s="83" t="s">
        <v>497</v>
      </c>
      <c r="B7" s="76" t="s">
        <v>272</v>
      </c>
      <c r="C7" s="58">
        <v>9</v>
      </c>
      <c r="D7" s="58" t="s">
        <v>536</v>
      </c>
      <c r="E7" s="6" t="s">
        <v>7</v>
      </c>
      <c r="F7" s="6" t="s">
        <v>7</v>
      </c>
      <c r="G7" s="6" t="s">
        <v>141</v>
      </c>
      <c r="H7" s="58"/>
      <c r="I7" s="75" t="s">
        <v>554</v>
      </c>
      <c r="J7" s="72">
        <f>Table224[[#This Row],[price]]*Table224[[#This Row],[Quantity]]</f>
        <v>1.458</v>
      </c>
      <c r="K7" s="58">
        <v>0</v>
      </c>
      <c r="L7" s="58">
        <f>Table224[[#This Row],[price]]*Table224[[#This Row],[bundle_quantity]]</f>
        <v>0</v>
      </c>
      <c r="M7" s="93"/>
    </row>
    <row r="8" spans="1:13" ht="22.5" hidden="1" x14ac:dyDescent="0.25">
      <c r="A8" s="83" t="s">
        <v>497</v>
      </c>
      <c r="B8" s="76" t="s">
        <v>272</v>
      </c>
      <c r="C8" s="58">
        <v>1</v>
      </c>
      <c r="D8" s="58" t="s">
        <v>588</v>
      </c>
      <c r="E8" s="76"/>
      <c r="F8" s="58"/>
      <c r="G8" s="76" t="s">
        <v>141</v>
      </c>
      <c r="H8" s="58"/>
      <c r="I8" s="79" t="s">
        <v>554</v>
      </c>
      <c r="J8" s="72">
        <f>Table224[[#This Row],[price]]*Table224[[#This Row],[Quantity]]</f>
        <v>0.16200000000000001</v>
      </c>
      <c r="K8" s="58">
        <v>0</v>
      </c>
      <c r="L8" s="58">
        <f>Table224[[#This Row],[price]]*Table224[[#This Row],[bundle_quantity]]</f>
        <v>0</v>
      </c>
      <c r="M8" s="93"/>
    </row>
    <row r="9" spans="1:13" x14ac:dyDescent="0.25">
      <c r="A9" s="27" t="s">
        <v>545</v>
      </c>
      <c r="B9" s="6" t="s">
        <v>546</v>
      </c>
      <c r="C9" s="7">
        <v>1</v>
      </c>
      <c r="D9" s="58" t="s">
        <v>534</v>
      </c>
      <c r="E9" s="58"/>
      <c r="F9" s="6" t="s">
        <v>7</v>
      </c>
      <c r="G9" s="6" t="s">
        <v>403</v>
      </c>
      <c r="H9" s="6" t="s">
        <v>7</v>
      </c>
      <c r="I9" s="75" t="s">
        <v>562</v>
      </c>
      <c r="J9" s="72">
        <f>Table224[[#This Row],[price]]*Table224[[#This Row],[Quantity]]</f>
        <v>0.09</v>
      </c>
      <c r="K9" s="58">
        <v>0</v>
      </c>
      <c r="L9" s="58">
        <f>Table224[[#This Row],[price]]*Table224[[#This Row],[bundle_quantity]]</f>
        <v>0</v>
      </c>
      <c r="M9" s="93"/>
    </row>
    <row r="10" spans="1:13" ht="22.5" hidden="1" x14ac:dyDescent="0.25">
      <c r="A10" s="76" t="s">
        <v>495</v>
      </c>
      <c r="B10" s="76" t="s">
        <v>267</v>
      </c>
      <c r="C10" s="58">
        <v>12</v>
      </c>
      <c r="D10" s="58" t="s">
        <v>535</v>
      </c>
      <c r="E10" s="6" t="s">
        <v>7</v>
      </c>
      <c r="F10" s="58"/>
      <c r="G10" s="6" t="s">
        <v>82</v>
      </c>
      <c r="H10" s="58"/>
      <c r="I10" s="75" t="s">
        <v>571</v>
      </c>
      <c r="J10" s="72">
        <f>Table224[[#This Row],[price]]*Table224[[#This Row],[Quantity]]</f>
        <v>3.7199999999999998</v>
      </c>
      <c r="K10" s="58">
        <v>50</v>
      </c>
      <c r="L10" s="58">
        <f>Table224[[#This Row],[price]]*Table224[[#This Row],[bundle_quantity]]</f>
        <v>15.5</v>
      </c>
      <c r="M10" s="93"/>
    </row>
    <row r="11" spans="1:13" x14ac:dyDescent="0.25">
      <c r="A11" s="6" t="s">
        <v>396</v>
      </c>
      <c r="B11" s="6" t="s">
        <v>544</v>
      </c>
      <c r="C11" s="7">
        <v>1</v>
      </c>
      <c r="D11" s="58" t="s">
        <v>534</v>
      </c>
      <c r="E11" s="58"/>
      <c r="F11" s="6" t="s">
        <v>7</v>
      </c>
      <c r="G11" s="6" t="s">
        <v>398</v>
      </c>
      <c r="H11" s="6" t="s">
        <v>7</v>
      </c>
      <c r="I11" s="75" t="s">
        <v>562</v>
      </c>
      <c r="J11" s="72">
        <f>Table224[[#This Row],[price]]*Table224[[#This Row],[Quantity]]</f>
        <v>0.09</v>
      </c>
      <c r="K11" s="58">
        <v>10</v>
      </c>
      <c r="L11" s="58">
        <f>Table224[[#This Row],[price]]*Table224[[#This Row],[bundle_quantity]]</f>
        <v>0.89999999999999991</v>
      </c>
      <c r="M11" s="93"/>
    </row>
    <row r="12" spans="1:13" x14ac:dyDescent="0.25">
      <c r="A12" s="40" t="s">
        <v>408</v>
      </c>
      <c r="B12" s="6" t="s">
        <v>285</v>
      </c>
      <c r="C12" s="7">
        <v>2</v>
      </c>
      <c r="D12" s="58" t="s">
        <v>534</v>
      </c>
      <c r="E12" s="58"/>
      <c r="F12" s="6" t="s">
        <v>7</v>
      </c>
      <c r="G12" s="6" t="s">
        <v>188</v>
      </c>
      <c r="H12" s="6" t="s">
        <v>7</v>
      </c>
      <c r="I12" s="75" t="s">
        <v>562</v>
      </c>
      <c r="J12" s="72">
        <f>Table224[[#This Row],[price]]*Table224[[#This Row],[Quantity]]</f>
        <v>0.18</v>
      </c>
      <c r="K12" s="58">
        <v>0</v>
      </c>
      <c r="L12" s="58">
        <f>Table224[[#This Row],[price]]*Table224[[#This Row],[bundle_quantity]]</f>
        <v>0</v>
      </c>
      <c r="M12" s="93"/>
    </row>
    <row r="13" spans="1:13" ht="22.5" hidden="1" x14ac:dyDescent="0.25">
      <c r="A13" s="76" t="s">
        <v>637</v>
      </c>
      <c r="B13" s="76" t="s">
        <v>607</v>
      </c>
      <c r="C13" s="58">
        <v>1</v>
      </c>
      <c r="D13" s="58" t="s">
        <v>605</v>
      </c>
      <c r="E13" s="58"/>
      <c r="F13" s="76"/>
      <c r="G13" s="76" t="s">
        <v>622</v>
      </c>
      <c r="H13" s="76"/>
      <c r="I13" s="79">
        <v>0.189</v>
      </c>
      <c r="J13" s="72">
        <f>Table224[[#This Row],[price]]*Table224[[#This Row],[Quantity]]</f>
        <v>0.189</v>
      </c>
      <c r="K13" s="58">
        <v>5</v>
      </c>
      <c r="L13" s="58">
        <f>Table224[[#This Row],[price]]*Table224[[#This Row],[bundle_quantity]]</f>
        <v>0.94500000000000006</v>
      </c>
      <c r="M13" s="93"/>
    </row>
    <row r="14" spans="1:13" x14ac:dyDescent="0.25">
      <c r="A14" s="6" t="s">
        <v>409</v>
      </c>
      <c r="B14" s="6" t="s">
        <v>284</v>
      </c>
      <c r="C14" s="7">
        <v>12</v>
      </c>
      <c r="D14" s="58" t="s">
        <v>534</v>
      </c>
      <c r="E14" s="58"/>
      <c r="F14" s="6" t="s">
        <v>7</v>
      </c>
      <c r="G14" s="6" t="s">
        <v>186</v>
      </c>
      <c r="H14" s="6" t="s">
        <v>7</v>
      </c>
      <c r="I14" s="75" t="s">
        <v>562</v>
      </c>
      <c r="J14" s="72">
        <f>Table224[[#This Row],[price]]*Table224[[#This Row],[Quantity]]</f>
        <v>1.08</v>
      </c>
      <c r="K14" s="58">
        <v>100</v>
      </c>
      <c r="L14" s="58">
        <f>Table224[[#This Row],[price]]*Table224[[#This Row],[bundle_quantity]]</f>
        <v>9</v>
      </c>
      <c r="M14" s="93"/>
    </row>
    <row r="15" spans="1:13" ht="22.5" hidden="1" x14ac:dyDescent="0.25">
      <c r="A15" s="83" t="s">
        <v>498</v>
      </c>
      <c r="B15" s="76" t="s">
        <v>273</v>
      </c>
      <c r="C15" s="58">
        <v>3</v>
      </c>
      <c r="D15" s="58" t="s">
        <v>536</v>
      </c>
      <c r="E15" s="6" t="s">
        <v>7</v>
      </c>
      <c r="F15" s="6" t="s">
        <v>7</v>
      </c>
      <c r="G15" s="6" t="s">
        <v>144</v>
      </c>
      <c r="H15" s="58"/>
      <c r="I15" s="75" t="s">
        <v>558</v>
      </c>
      <c r="J15" s="72">
        <f>Table224[[#This Row],[price]]*Table224[[#This Row],[Quantity]]</f>
        <v>0.45899999999999996</v>
      </c>
      <c r="K15" s="58">
        <v>0</v>
      </c>
      <c r="L15" s="58">
        <f>Table224[[#This Row],[price]]*Table224[[#This Row],[bundle_quantity]]</f>
        <v>0</v>
      </c>
      <c r="M15" s="93"/>
    </row>
    <row r="16" spans="1:13" x14ac:dyDescent="0.25">
      <c r="A16" s="6" t="s">
        <v>393</v>
      </c>
      <c r="B16" s="6" t="s">
        <v>394</v>
      </c>
      <c r="C16" s="7">
        <v>1</v>
      </c>
      <c r="D16" s="58" t="s">
        <v>534</v>
      </c>
      <c r="E16" s="58"/>
      <c r="F16" s="6" t="s">
        <v>7</v>
      </c>
      <c r="G16" s="6" t="s">
        <v>395</v>
      </c>
      <c r="H16" s="6" t="s">
        <v>7</v>
      </c>
      <c r="I16" s="75" t="s">
        <v>562</v>
      </c>
      <c r="J16" s="72">
        <f>Table224[[#This Row],[price]]*Table224[[#This Row],[Quantity]]</f>
        <v>0.09</v>
      </c>
      <c r="K16" s="58">
        <v>10</v>
      </c>
      <c r="L16" s="58">
        <f>Table224[[#This Row],[price]]*Table224[[#This Row],[bundle_quantity]]</f>
        <v>0.89999999999999991</v>
      </c>
      <c r="M16" s="93"/>
    </row>
    <row r="17" spans="1:13" ht="22.5" hidden="1" x14ac:dyDescent="0.25">
      <c r="A17" s="76" t="s">
        <v>638</v>
      </c>
      <c r="B17" s="76" t="s">
        <v>608</v>
      </c>
      <c r="C17" s="58">
        <v>2</v>
      </c>
      <c r="D17" s="58" t="s">
        <v>605</v>
      </c>
      <c r="E17" s="58"/>
      <c r="F17" s="76"/>
      <c r="G17" s="76" t="s">
        <v>623</v>
      </c>
      <c r="H17" s="76"/>
      <c r="I17" s="79">
        <v>0.16700000000000001</v>
      </c>
      <c r="J17" s="72">
        <f>Table224[[#This Row],[price]]*Table224[[#This Row],[Quantity]]</f>
        <v>0.33400000000000002</v>
      </c>
      <c r="K17" s="58">
        <v>5</v>
      </c>
      <c r="L17" s="58">
        <f>Table224[[#This Row],[price]]*Table224[[#This Row],[bundle_quantity]]</f>
        <v>0.83500000000000008</v>
      </c>
      <c r="M17" s="93"/>
    </row>
    <row r="18" spans="1:13" hidden="1" x14ac:dyDescent="0.25">
      <c r="A18" s="76" t="s">
        <v>589</v>
      </c>
      <c r="B18" s="76" t="s">
        <v>591</v>
      </c>
      <c r="C18" s="58">
        <v>1</v>
      </c>
      <c r="D18" s="58" t="s">
        <v>588</v>
      </c>
      <c r="E18" s="76"/>
      <c r="F18" s="58"/>
      <c r="G18" s="76" t="s">
        <v>601</v>
      </c>
      <c r="H18" s="58"/>
      <c r="I18" s="79" t="s">
        <v>603</v>
      </c>
      <c r="J18" s="72">
        <f>Table224[[#This Row],[price]]*Table224[[#This Row],[Quantity]]</f>
        <v>3.62</v>
      </c>
      <c r="K18" s="58">
        <v>1</v>
      </c>
      <c r="L18" s="58">
        <f>Table224[[#This Row],[price]]*Table224[[#This Row],[bundle_quantity]]</f>
        <v>3.62</v>
      </c>
      <c r="M18" s="93"/>
    </row>
    <row r="19" spans="1:13" x14ac:dyDescent="0.25">
      <c r="A19" s="40" t="s">
        <v>410</v>
      </c>
      <c r="B19" s="6" t="s">
        <v>287</v>
      </c>
      <c r="C19" s="7">
        <v>1</v>
      </c>
      <c r="D19" s="58" t="s">
        <v>534</v>
      </c>
      <c r="E19" s="58"/>
      <c r="F19" s="6" t="s">
        <v>7</v>
      </c>
      <c r="G19" s="6" t="s">
        <v>286</v>
      </c>
      <c r="H19" s="6" t="s">
        <v>7</v>
      </c>
      <c r="I19" s="75" t="s">
        <v>562</v>
      </c>
      <c r="J19" s="72">
        <f>Table224[[#This Row],[price]]*Table224[[#This Row],[Quantity]]</f>
        <v>0.09</v>
      </c>
      <c r="K19" s="58">
        <v>10</v>
      </c>
      <c r="L19" s="58">
        <f>Table224[[#This Row],[price]]*Table224[[#This Row],[bundle_quantity]]</f>
        <v>0.89999999999999991</v>
      </c>
      <c r="M19" s="93"/>
    </row>
    <row r="20" spans="1:13" x14ac:dyDescent="0.25">
      <c r="A20" s="6" t="s">
        <v>390</v>
      </c>
      <c r="B20" s="6" t="s">
        <v>278</v>
      </c>
      <c r="C20" s="7">
        <v>9</v>
      </c>
      <c r="D20" s="58" t="s">
        <v>534</v>
      </c>
      <c r="E20" s="58"/>
      <c r="F20" s="6" t="s">
        <v>7</v>
      </c>
      <c r="G20" s="6" t="s">
        <v>161</v>
      </c>
      <c r="H20" s="6" t="s">
        <v>7</v>
      </c>
      <c r="I20" s="75" t="s">
        <v>562</v>
      </c>
      <c r="J20" s="72">
        <f>Table224[[#This Row],[price]]*Table224[[#This Row],[Quantity]]</f>
        <v>0.80999999999999994</v>
      </c>
      <c r="K20" s="58">
        <v>50</v>
      </c>
      <c r="L20" s="58">
        <f>Table224[[#This Row],[price]]*Table224[[#This Row],[bundle_quantity]]</f>
        <v>4.5</v>
      </c>
      <c r="M20" s="93"/>
    </row>
    <row r="21" spans="1:13" hidden="1" x14ac:dyDescent="0.25">
      <c r="A21" s="76" t="s">
        <v>527</v>
      </c>
      <c r="B21" s="76" t="s">
        <v>290</v>
      </c>
      <c r="C21" s="58">
        <v>3</v>
      </c>
      <c r="D21" s="58" t="s">
        <v>536</v>
      </c>
      <c r="E21" s="6" t="s">
        <v>7</v>
      </c>
      <c r="F21" s="6" t="s">
        <v>7</v>
      </c>
      <c r="G21" s="6" t="s">
        <v>100</v>
      </c>
      <c r="H21" s="58"/>
      <c r="I21" s="75" t="s">
        <v>582</v>
      </c>
      <c r="J21" s="72">
        <f>Table224[[#This Row],[price]]*Table224[[#This Row],[Quantity]]</f>
        <v>13.86</v>
      </c>
      <c r="K21" s="58">
        <v>7</v>
      </c>
      <c r="L21" s="58">
        <f>Table224[[#This Row],[price]]*Table224[[#This Row],[bundle_quantity]]</f>
        <v>32.340000000000003</v>
      </c>
      <c r="M21" s="93" t="s">
        <v>674</v>
      </c>
    </row>
    <row r="22" spans="1:13" ht="22.5" x14ac:dyDescent="0.25">
      <c r="A22" s="6" t="s">
        <v>391</v>
      </c>
      <c r="B22" s="6" t="s">
        <v>299</v>
      </c>
      <c r="C22" s="7">
        <v>3</v>
      </c>
      <c r="D22" s="58" t="s">
        <v>534</v>
      </c>
      <c r="E22" s="58"/>
      <c r="F22" s="6" t="s">
        <v>392</v>
      </c>
      <c r="G22" s="6" t="s">
        <v>7</v>
      </c>
      <c r="H22" s="6" t="s">
        <v>7</v>
      </c>
      <c r="I22" s="75" t="s">
        <v>564</v>
      </c>
      <c r="J22" s="72">
        <f>Table224[[#This Row],[price]]*Table224[[#This Row],[Quantity]]</f>
        <v>0.81300000000000006</v>
      </c>
      <c r="K22" s="58">
        <v>0</v>
      </c>
      <c r="L22" s="58">
        <f>Table224[[#This Row],[price]]*Table224[[#This Row],[bundle_quantity]]</f>
        <v>0</v>
      </c>
      <c r="M22" s="93" t="s">
        <v>672</v>
      </c>
    </row>
    <row r="23" spans="1:13" ht="22.5" hidden="1" x14ac:dyDescent="0.25">
      <c r="A23" s="83" t="s">
        <v>385</v>
      </c>
      <c r="B23" s="76" t="s">
        <v>274</v>
      </c>
      <c r="C23" s="58">
        <v>1</v>
      </c>
      <c r="D23" s="58" t="s">
        <v>588</v>
      </c>
      <c r="E23" s="58"/>
      <c r="F23" s="76"/>
      <c r="G23" s="76" t="s">
        <v>104</v>
      </c>
      <c r="H23" s="76"/>
      <c r="I23" s="79" t="s">
        <v>559</v>
      </c>
      <c r="J23" s="72">
        <f>Table224[[#This Row],[price]]*Table224[[#This Row],[Quantity]]</f>
        <v>3.47</v>
      </c>
      <c r="K23" s="58">
        <v>0</v>
      </c>
      <c r="L23" s="58">
        <f>Table224[[#This Row],[price]]*Table224[[#This Row],[bundle_quantity]]</f>
        <v>0</v>
      </c>
      <c r="M23" s="93"/>
    </row>
    <row r="24" spans="1:13" x14ac:dyDescent="0.25">
      <c r="A24" s="40" t="s">
        <v>399</v>
      </c>
      <c r="B24" s="6" t="s">
        <v>283</v>
      </c>
      <c r="C24" s="7">
        <v>1</v>
      </c>
      <c r="D24" s="58" t="s">
        <v>534</v>
      </c>
      <c r="E24" s="58"/>
      <c r="F24" s="6" t="s">
        <v>7</v>
      </c>
      <c r="G24" s="6" t="s">
        <v>185</v>
      </c>
      <c r="H24" s="6" t="s">
        <v>7</v>
      </c>
      <c r="I24" s="75" t="s">
        <v>562</v>
      </c>
      <c r="J24" s="72">
        <f>Table224[[#This Row],[price]]*Table224[[#This Row],[Quantity]]</f>
        <v>0.09</v>
      </c>
      <c r="K24" s="58"/>
      <c r="L24" s="58">
        <f>Table224[[#This Row],[price]]*Table224[[#This Row],[bundle_quantity]]</f>
        <v>0</v>
      </c>
      <c r="M24" s="93"/>
    </row>
    <row r="25" spans="1:13" hidden="1" x14ac:dyDescent="0.25">
      <c r="A25" s="83" t="s">
        <v>412</v>
      </c>
      <c r="B25" s="76" t="s">
        <v>289</v>
      </c>
      <c r="C25" s="58">
        <v>3</v>
      </c>
      <c r="D25" s="58" t="s">
        <v>536</v>
      </c>
      <c r="E25" s="6" t="s">
        <v>7</v>
      </c>
      <c r="F25" s="6" t="s">
        <v>7</v>
      </c>
      <c r="G25" s="6" t="s">
        <v>101</v>
      </c>
      <c r="H25" s="58"/>
      <c r="I25" s="75" t="s">
        <v>566</v>
      </c>
      <c r="J25" s="72">
        <f>Table224[[#This Row],[price]]*Table224[[#This Row],[Quantity]]</f>
        <v>4.1999999999999993</v>
      </c>
      <c r="K25" s="58">
        <v>0</v>
      </c>
      <c r="L25" s="58">
        <f>Table224[[#This Row],[price]]*Table224[[#This Row],[bundle_quantity]]</f>
        <v>0</v>
      </c>
      <c r="M25" s="93"/>
    </row>
    <row r="26" spans="1:13" x14ac:dyDescent="0.25">
      <c r="A26" s="40" t="s">
        <v>436</v>
      </c>
      <c r="B26" s="6" t="s">
        <v>432</v>
      </c>
      <c r="C26" s="7">
        <v>4</v>
      </c>
      <c r="D26" s="58" t="s">
        <v>534</v>
      </c>
      <c r="E26" s="58"/>
      <c r="F26" s="6" t="s">
        <v>7</v>
      </c>
      <c r="G26" s="6" t="s">
        <v>389</v>
      </c>
      <c r="H26" s="6" t="s">
        <v>7</v>
      </c>
      <c r="I26" s="75" t="s">
        <v>563</v>
      </c>
      <c r="J26" s="72">
        <f>Table224[[#This Row],[price]]*Table224[[#This Row],[Quantity]]</f>
        <v>2.484</v>
      </c>
      <c r="K26" s="58"/>
      <c r="L26" s="58">
        <f>Table224[[#This Row],[price]]*Table224[[#This Row],[bundle_quantity]]</f>
        <v>0</v>
      </c>
      <c r="M26" s="93"/>
    </row>
    <row r="27" spans="1:13" hidden="1" x14ac:dyDescent="0.25">
      <c r="A27" s="76" t="s">
        <v>482</v>
      </c>
      <c r="B27" s="76" t="s">
        <v>483</v>
      </c>
      <c r="C27" s="58">
        <v>1</v>
      </c>
      <c r="D27" s="58" t="s">
        <v>535</v>
      </c>
      <c r="E27" s="6" t="s">
        <v>7</v>
      </c>
      <c r="F27" s="58"/>
      <c r="G27" s="6" t="s">
        <v>487</v>
      </c>
      <c r="H27" s="58"/>
      <c r="I27" s="75" t="s">
        <v>573</v>
      </c>
      <c r="J27" s="72">
        <f>Table224[[#This Row],[price]]*Table224[[#This Row],[Quantity]]</f>
        <v>5.31</v>
      </c>
      <c r="K27" s="58">
        <v>4</v>
      </c>
      <c r="L27" s="58">
        <f>Table224[[#This Row],[price]]*Table224[[#This Row],[bundle_quantity]]</f>
        <v>21.24</v>
      </c>
      <c r="M27" s="93"/>
    </row>
    <row r="28" spans="1:13" hidden="1" x14ac:dyDescent="0.25">
      <c r="A28" s="76" t="s">
        <v>476</v>
      </c>
      <c r="B28" s="76" t="s">
        <v>477</v>
      </c>
      <c r="C28" s="58">
        <v>1</v>
      </c>
      <c r="D28" s="58" t="s">
        <v>535</v>
      </c>
      <c r="E28" s="6" t="s">
        <v>7</v>
      </c>
      <c r="F28" s="58"/>
      <c r="G28" s="6" t="s">
        <v>481</v>
      </c>
      <c r="H28" s="58"/>
      <c r="I28" s="75" t="s">
        <v>574</v>
      </c>
      <c r="J28" s="72">
        <f>Table224[[#This Row],[price]]*Table224[[#This Row],[Quantity]]</f>
        <v>8.26</v>
      </c>
      <c r="K28" s="58">
        <v>4</v>
      </c>
      <c r="L28" s="58">
        <f>Table224[[#This Row],[price]]*Table224[[#This Row],[bundle_quantity]]</f>
        <v>33.04</v>
      </c>
      <c r="M28" s="93"/>
    </row>
    <row r="29" spans="1:13" hidden="1" x14ac:dyDescent="0.25">
      <c r="A29" s="76" t="s">
        <v>492</v>
      </c>
      <c r="B29" s="76" t="s">
        <v>493</v>
      </c>
      <c r="C29" s="58">
        <v>1</v>
      </c>
      <c r="D29" s="58" t="s">
        <v>535</v>
      </c>
      <c r="E29" s="6" t="s">
        <v>7</v>
      </c>
      <c r="F29" s="58"/>
      <c r="G29" s="6" t="s">
        <v>494</v>
      </c>
      <c r="H29" s="58"/>
      <c r="I29" s="75" t="s">
        <v>572</v>
      </c>
      <c r="J29" s="72">
        <f>Table224[[#This Row],[price]]*Table224[[#This Row],[Quantity]]</f>
        <v>2.4300000000000002</v>
      </c>
      <c r="K29" s="58">
        <v>4</v>
      </c>
      <c r="L29" s="58">
        <f>Table224[[#This Row],[price]]*Table224[[#This Row],[bundle_quantity]]</f>
        <v>9.7200000000000006</v>
      </c>
      <c r="M29" s="93"/>
    </row>
    <row r="30" spans="1:13" hidden="1" x14ac:dyDescent="0.25">
      <c r="A30" s="76" t="s">
        <v>488</v>
      </c>
      <c r="B30" s="76" t="s">
        <v>489</v>
      </c>
      <c r="C30" s="58">
        <v>2</v>
      </c>
      <c r="D30" s="58" t="s">
        <v>535</v>
      </c>
      <c r="E30" s="6" t="s">
        <v>7</v>
      </c>
      <c r="F30" s="58"/>
      <c r="G30" s="6" t="s">
        <v>491</v>
      </c>
      <c r="H30" s="58"/>
      <c r="I30" s="75" t="s">
        <v>573</v>
      </c>
      <c r="J30" s="72">
        <f>Table224[[#This Row],[price]]*Table224[[#This Row],[Quantity]]</f>
        <v>10.62</v>
      </c>
      <c r="K30" s="58">
        <v>5</v>
      </c>
      <c r="L30" s="58">
        <f>Table224[[#This Row],[price]]*Table224[[#This Row],[bundle_quantity]]</f>
        <v>26.549999999999997</v>
      </c>
      <c r="M30" s="93"/>
    </row>
    <row r="31" spans="1:13" x14ac:dyDescent="0.25">
      <c r="A31" s="40" t="s">
        <v>443</v>
      </c>
      <c r="B31" s="6" t="s">
        <v>444</v>
      </c>
      <c r="C31" s="7">
        <v>5</v>
      </c>
      <c r="D31" s="58" t="s">
        <v>534</v>
      </c>
      <c r="E31" s="6" t="s">
        <v>347</v>
      </c>
      <c r="F31" s="6" t="s">
        <v>7</v>
      </c>
      <c r="G31" s="6" t="s">
        <v>7</v>
      </c>
      <c r="H31" s="6" t="s">
        <v>7</v>
      </c>
      <c r="I31" s="75" t="s">
        <v>553</v>
      </c>
      <c r="J31" s="72">
        <f>Table224[[#This Row],[price]]*Table224[[#This Row],[Quantity]]</f>
        <v>1.2</v>
      </c>
      <c r="K31" s="58">
        <v>0</v>
      </c>
      <c r="L31" s="58">
        <f>Table224[[#This Row],[price]]*Table224[[#This Row],[bundle_quantity]]</f>
        <v>0</v>
      </c>
      <c r="M31" s="93"/>
    </row>
    <row r="32" spans="1:13" ht="22.5" hidden="1" x14ac:dyDescent="0.25">
      <c r="A32" s="76" t="s">
        <v>471</v>
      </c>
      <c r="B32" s="76" t="s">
        <v>472</v>
      </c>
      <c r="C32" s="58">
        <v>3</v>
      </c>
      <c r="D32" s="58" t="s">
        <v>535</v>
      </c>
      <c r="E32" s="6" t="s">
        <v>7</v>
      </c>
      <c r="F32" s="58"/>
      <c r="G32" s="6" t="s">
        <v>475</v>
      </c>
      <c r="H32" s="58"/>
      <c r="I32" s="75" t="s">
        <v>575</v>
      </c>
      <c r="J32" s="72">
        <f>Table224[[#This Row],[price]]*Table224[[#This Row],[Quantity]]</f>
        <v>2.673</v>
      </c>
      <c r="K32" s="58">
        <v>10</v>
      </c>
      <c r="L32" s="58">
        <f>Table224[[#This Row],[price]]*Table224[[#This Row],[bundle_quantity]]</f>
        <v>8.91</v>
      </c>
      <c r="M32" s="93"/>
    </row>
    <row r="33" spans="1:13" ht="22.5" hidden="1" x14ac:dyDescent="0.25">
      <c r="A33" s="76" t="s">
        <v>465</v>
      </c>
      <c r="B33" s="76" t="s">
        <v>466</v>
      </c>
      <c r="C33" s="58">
        <v>1</v>
      </c>
      <c r="D33" s="58" t="s">
        <v>535</v>
      </c>
      <c r="E33" s="6" t="s">
        <v>7</v>
      </c>
      <c r="F33" s="58"/>
      <c r="G33" s="6" t="s">
        <v>470</v>
      </c>
      <c r="H33" s="58"/>
      <c r="I33" s="75" t="s">
        <v>576</v>
      </c>
      <c r="J33" s="72">
        <f>Table224[[#This Row],[price]]*Table224[[#This Row],[Quantity]]</f>
        <v>0.75600000000000001</v>
      </c>
      <c r="K33" s="58">
        <v>3</v>
      </c>
      <c r="L33" s="58">
        <f>Table224[[#This Row],[price]]*Table224[[#This Row],[bundle_quantity]]</f>
        <v>2.2679999999999998</v>
      </c>
      <c r="M33" s="93"/>
    </row>
    <row r="34" spans="1:13" x14ac:dyDescent="0.25">
      <c r="A34" s="6" t="s">
        <v>20</v>
      </c>
      <c r="B34" s="6" t="s">
        <v>7</v>
      </c>
      <c r="C34" s="7">
        <v>2</v>
      </c>
      <c r="D34" s="58" t="s">
        <v>534</v>
      </c>
      <c r="E34" s="58"/>
      <c r="F34" s="6" t="s">
        <v>7</v>
      </c>
      <c r="G34" s="6" t="s">
        <v>7</v>
      </c>
      <c r="H34" s="6" t="s">
        <v>7</v>
      </c>
      <c r="I34" s="75">
        <v>0</v>
      </c>
      <c r="J34" s="72">
        <f>Table224[[#This Row],[price]]*Table224[[#This Row],[Quantity]]</f>
        <v>0</v>
      </c>
      <c r="K34" s="58"/>
      <c r="L34" s="58">
        <f>Table224[[#This Row],[price]]*Table224[[#This Row],[bundle_quantity]]</f>
        <v>0</v>
      </c>
      <c r="M34" s="93"/>
    </row>
    <row r="35" spans="1:13" hidden="1" x14ac:dyDescent="0.25">
      <c r="A35" s="76" t="s">
        <v>459</v>
      </c>
      <c r="B35" s="76" t="s">
        <v>460</v>
      </c>
      <c r="C35" s="58">
        <v>2</v>
      </c>
      <c r="D35" s="58" t="s">
        <v>535</v>
      </c>
      <c r="E35" s="6" t="s">
        <v>7</v>
      </c>
      <c r="F35" s="58"/>
      <c r="G35" s="6" t="s">
        <v>464</v>
      </c>
      <c r="H35" s="58"/>
      <c r="I35" s="75" t="s">
        <v>577</v>
      </c>
      <c r="J35" s="72">
        <f>Table224[[#This Row],[price]]*Table224[[#This Row],[Quantity]]</f>
        <v>3.64</v>
      </c>
      <c r="K35" s="58">
        <v>10</v>
      </c>
      <c r="L35" s="58">
        <f>Table224[[#This Row],[price]]*Table224[[#This Row],[bundle_quantity]]</f>
        <v>18.2</v>
      </c>
      <c r="M35" s="93"/>
    </row>
    <row r="36" spans="1:13" hidden="1" x14ac:dyDescent="0.25">
      <c r="A36" s="76" t="s">
        <v>643</v>
      </c>
      <c r="B36" s="76" t="s">
        <v>613</v>
      </c>
      <c r="C36" s="58">
        <v>1</v>
      </c>
      <c r="D36" s="58" t="s">
        <v>605</v>
      </c>
      <c r="E36" s="58"/>
      <c r="F36" s="76"/>
      <c r="G36" s="76" t="s">
        <v>628</v>
      </c>
      <c r="H36" s="76"/>
      <c r="I36" s="79">
        <v>3.65</v>
      </c>
      <c r="J36" s="72">
        <f>Table224[[#This Row],[price]]*Table224[[#This Row],[Quantity]]</f>
        <v>3.65</v>
      </c>
      <c r="K36" s="58">
        <v>2</v>
      </c>
      <c r="L36" s="58">
        <f>Table224[[#This Row],[price]]*Table224[[#This Row],[bundle_quantity]]</f>
        <v>7.3</v>
      </c>
      <c r="M36" s="93"/>
    </row>
    <row r="37" spans="1:13" hidden="1" x14ac:dyDescent="0.25">
      <c r="A37" s="76" t="s">
        <v>649</v>
      </c>
      <c r="B37" s="76" t="s">
        <v>619</v>
      </c>
      <c r="C37" s="58">
        <v>2</v>
      </c>
      <c r="D37" s="58" t="s">
        <v>605</v>
      </c>
      <c r="E37" s="58"/>
      <c r="F37" s="76"/>
      <c r="G37" s="76" t="s">
        <v>634</v>
      </c>
      <c r="H37" s="76"/>
      <c r="I37" s="79">
        <v>8.1000000000000003E-2</v>
      </c>
      <c r="J37" s="72">
        <f>Table224[[#This Row],[price]]*Table224[[#This Row],[Quantity]]</f>
        <v>0.16200000000000001</v>
      </c>
      <c r="K37" s="58">
        <v>10</v>
      </c>
      <c r="L37" s="58">
        <f>Table224[[#This Row],[price]]*Table224[[#This Row],[bundle_quantity]]</f>
        <v>0.81</v>
      </c>
      <c r="M37" s="93"/>
    </row>
    <row r="38" spans="1:13" hidden="1" x14ac:dyDescent="0.25">
      <c r="A38" s="76" t="s">
        <v>457</v>
      </c>
      <c r="B38" s="76" t="s">
        <v>291</v>
      </c>
      <c r="C38" s="58">
        <v>4</v>
      </c>
      <c r="D38" s="58" t="s">
        <v>535</v>
      </c>
      <c r="E38" s="6" t="s">
        <v>7</v>
      </c>
      <c r="F38" s="58"/>
      <c r="G38" s="6" t="s">
        <v>216</v>
      </c>
      <c r="H38" s="58"/>
      <c r="I38" s="75" t="s">
        <v>578</v>
      </c>
      <c r="J38" s="72">
        <f>Table224[[#This Row],[price]]*Table224[[#This Row],[Quantity]]</f>
        <v>1.548</v>
      </c>
      <c r="K38" s="58">
        <v>0</v>
      </c>
      <c r="L38" s="58">
        <f>Table224[[#This Row],[price]]*Table224[[#This Row],[bundle_quantity]]</f>
        <v>0</v>
      </c>
      <c r="M38" s="93"/>
    </row>
    <row r="39" spans="1:13" hidden="1" x14ac:dyDescent="0.25">
      <c r="A39" s="76" t="s">
        <v>525</v>
      </c>
      <c r="B39" s="76" t="s">
        <v>295</v>
      </c>
      <c r="C39" s="58">
        <v>3</v>
      </c>
      <c r="D39" s="58" t="s">
        <v>536</v>
      </c>
      <c r="E39" s="6" t="s">
        <v>7</v>
      </c>
      <c r="F39" s="6" t="s">
        <v>7</v>
      </c>
      <c r="G39" s="6" t="s">
        <v>218</v>
      </c>
      <c r="H39" s="58"/>
      <c r="I39" s="75" t="s">
        <v>583</v>
      </c>
      <c r="J39" s="72">
        <f>Table224[[#This Row],[price]]*Table224[[#This Row],[Quantity]]</f>
        <v>0.8879999999999999</v>
      </c>
      <c r="K39" s="58">
        <v>5</v>
      </c>
      <c r="L39" s="58">
        <f>Table224[[#This Row],[price]]*Table224[[#This Row],[bundle_quantity]]</f>
        <v>1.48</v>
      </c>
      <c r="M39" s="93" t="s">
        <v>676</v>
      </c>
    </row>
    <row r="40" spans="1:13" hidden="1" x14ac:dyDescent="0.25">
      <c r="A40" s="76" t="s">
        <v>452</v>
      </c>
      <c r="B40" s="76" t="s">
        <v>453</v>
      </c>
      <c r="C40" s="58">
        <v>2</v>
      </c>
      <c r="D40" s="58" t="s">
        <v>535</v>
      </c>
      <c r="E40" s="6" t="s">
        <v>7</v>
      </c>
      <c r="F40" s="58"/>
      <c r="G40" s="6" t="s">
        <v>456</v>
      </c>
      <c r="H40" s="58"/>
      <c r="I40" s="75" t="s">
        <v>579</v>
      </c>
      <c r="J40" s="72">
        <f>Table224[[#This Row],[price]]*Table224[[#This Row],[Quantity]]</f>
        <v>3.18</v>
      </c>
      <c r="K40" s="58">
        <v>5</v>
      </c>
      <c r="L40" s="58">
        <f>Table224[[#This Row],[price]]*Table224[[#This Row],[bundle_quantity]]</f>
        <v>7.95</v>
      </c>
      <c r="M40" s="93"/>
    </row>
    <row r="41" spans="1:13" hidden="1" x14ac:dyDescent="0.25">
      <c r="A41" s="76" t="s">
        <v>636</v>
      </c>
      <c r="B41" s="76" t="s">
        <v>606</v>
      </c>
      <c r="C41" s="58">
        <v>1</v>
      </c>
      <c r="D41" s="58" t="s">
        <v>605</v>
      </c>
      <c r="E41" s="58"/>
      <c r="F41" s="76"/>
      <c r="G41" s="76" t="s">
        <v>621</v>
      </c>
      <c r="H41" s="76"/>
      <c r="I41" s="79">
        <v>0.38500000000000001</v>
      </c>
      <c r="J41" s="72">
        <f>Table224[[#This Row],[price]]*Table224[[#This Row],[Quantity]]</f>
        <v>0.38500000000000001</v>
      </c>
      <c r="K41" s="58">
        <v>2</v>
      </c>
      <c r="L41" s="58">
        <f>Table224[[#This Row],[price]]*Table224[[#This Row],[bundle_quantity]]</f>
        <v>0.77</v>
      </c>
      <c r="M41" s="93"/>
    </row>
    <row r="42" spans="1:13" ht="22.5" hidden="1" x14ac:dyDescent="0.25">
      <c r="A42" s="87" t="s">
        <v>529</v>
      </c>
      <c r="B42" s="6" t="s">
        <v>668</v>
      </c>
      <c r="C42" s="58">
        <v>1</v>
      </c>
      <c r="D42" s="58" t="s">
        <v>536</v>
      </c>
      <c r="E42" s="7"/>
      <c r="F42" s="6" t="s">
        <v>532</v>
      </c>
      <c r="G42" s="6" t="s">
        <v>7</v>
      </c>
      <c r="H42" s="58"/>
      <c r="I42" s="75">
        <v>11.4</v>
      </c>
      <c r="J42" s="72">
        <f>Table224[[#This Row],[price]]*Table224[[#This Row],[Quantity]]</f>
        <v>11.4</v>
      </c>
      <c r="K42" s="58">
        <v>5</v>
      </c>
      <c r="L42" s="58">
        <f>Table224[[#This Row],[price]]*Table224[[#This Row],[bundle_quantity]]</f>
        <v>57</v>
      </c>
      <c r="M42" s="93"/>
    </row>
    <row r="43" spans="1:13" hidden="1" x14ac:dyDescent="0.25">
      <c r="A43" s="76" t="s">
        <v>446</v>
      </c>
      <c r="B43" s="76" t="s">
        <v>447</v>
      </c>
      <c r="C43" s="58">
        <v>4</v>
      </c>
      <c r="D43" s="58" t="s">
        <v>535</v>
      </c>
      <c r="E43" s="6" t="s">
        <v>7</v>
      </c>
      <c r="F43" s="58"/>
      <c r="G43" s="6" t="s">
        <v>451</v>
      </c>
      <c r="H43" s="58"/>
      <c r="I43" s="75" t="s">
        <v>580</v>
      </c>
      <c r="J43" s="72">
        <f>Table224[[#This Row],[price]]*Table224[[#This Row],[Quantity]]</f>
        <v>2.1960000000000002</v>
      </c>
      <c r="K43" s="58">
        <v>15</v>
      </c>
      <c r="L43" s="58">
        <f>Table224[[#This Row],[price]]*Table224[[#This Row],[bundle_quantity]]</f>
        <v>8.2350000000000012</v>
      </c>
      <c r="M43" s="93"/>
    </row>
    <row r="44" spans="1:13" x14ac:dyDescent="0.25">
      <c r="A44" s="6" t="s">
        <v>411</v>
      </c>
      <c r="B44" s="6" t="s">
        <v>288</v>
      </c>
      <c r="C44" s="7">
        <v>1</v>
      </c>
      <c r="D44" s="58" t="s">
        <v>534</v>
      </c>
      <c r="E44" s="58"/>
      <c r="F44" s="6" t="s">
        <v>7</v>
      </c>
      <c r="G44" s="6" t="s">
        <v>72</v>
      </c>
      <c r="H44" s="6" t="s">
        <v>7</v>
      </c>
      <c r="I44" s="75" t="s">
        <v>565</v>
      </c>
      <c r="J44" s="72">
        <f>Table224[[#This Row],[price]]*Table224[[#This Row],[Quantity]]</f>
        <v>16.25</v>
      </c>
      <c r="K44" s="58">
        <v>4</v>
      </c>
      <c r="L44" s="58">
        <f>Table224[[#This Row],[price]]*Table224[[#This Row],[bundle_quantity]]</f>
        <v>65</v>
      </c>
      <c r="M44" s="93" t="s">
        <v>673</v>
      </c>
    </row>
    <row r="45" spans="1:13" ht="22.5" hidden="1" x14ac:dyDescent="0.25">
      <c r="A45" s="6" t="s">
        <v>667</v>
      </c>
      <c r="B45" s="6" t="s">
        <v>690</v>
      </c>
      <c r="C45" s="7">
        <v>2</v>
      </c>
      <c r="D45" s="7" t="s">
        <v>661</v>
      </c>
      <c r="E45" s="6" t="s">
        <v>691</v>
      </c>
      <c r="F45" s="6"/>
      <c r="G45" s="6"/>
      <c r="H45" s="7"/>
      <c r="I45" s="75">
        <v>0.57099999999999995</v>
      </c>
      <c r="J45" s="78">
        <f>Table224[[#This Row],[price]]*Table224[[#This Row],[Quantity]]</f>
        <v>1.1419999999999999</v>
      </c>
      <c r="K45" s="7">
        <v>10</v>
      </c>
      <c r="L45" s="90">
        <f>Table224[[#This Row],[price]]*Table224[[#This Row],[bundle_quantity]]</f>
        <v>5.7099999999999991</v>
      </c>
      <c r="M45" s="93"/>
    </row>
    <row r="46" spans="1:13" hidden="1" x14ac:dyDescent="0.25">
      <c r="A46" s="82" t="s">
        <v>650</v>
      </c>
      <c r="B46" s="76" t="s">
        <v>620</v>
      </c>
      <c r="C46" s="58">
        <v>2</v>
      </c>
      <c r="D46" s="58" t="s">
        <v>536</v>
      </c>
      <c r="E46" s="58"/>
      <c r="F46" s="76"/>
      <c r="G46" s="76" t="s">
        <v>635</v>
      </c>
      <c r="H46" s="76"/>
      <c r="I46" s="79">
        <v>2.5299999999999998</v>
      </c>
      <c r="J46" s="72">
        <f>Table224[[#This Row],[price]]*Table224[[#This Row],[Quantity]]</f>
        <v>5.0599999999999996</v>
      </c>
      <c r="K46" s="58">
        <v>0</v>
      </c>
      <c r="L46" s="58">
        <f>Table224[[#This Row],[price]]*Table224[[#This Row],[bundle_quantity]]</f>
        <v>0</v>
      </c>
      <c r="M46" s="93"/>
    </row>
    <row r="47" spans="1:13" hidden="1" x14ac:dyDescent="0.25">
      <c r="A47" s="87" t="s">
        <v>650</v>
      </c>
      <c r="B47" s="76" t="s">
        <v>620</v>
      </c>
      <c r="C47" s="58">
        <v>2</v>
      </c>
      <c r="D47" s="58" t="s">
        <v>605</v>
      </c>
      <c r="E47" s="58"/>
      <c r="F47" s="76"/>
      <c r="G47" s="76" t="s">
        <v>635</v>
      </c>
      <c r="H47" s="76"/>
      <c r="I47" s="79">
        <v>2.5299999999999998</v>
      </c>
      <c r="J47" s="72">
        <f>Table224[[#This Row],[price]]*Table224[[#This Row],[Quantity]]</f>
        <v>5.0599999999999996</v>
      </c>
      <c r="K47" s="58">
        <v>12</v>
      </c>
      <c r="L47" s="58">
        <f>Table224[[#This Row],[price]]*Table224[[#This Row],[bundle_quantity]]</f>
        <v>30.36</v>
      </c>
      <c r="M47" s="93"/>
    </row>
    <row r="48" spans="1:13" hidden="1" x14ac:dyDescent="0.25">
      <c r="A48" s="83" t="s">
        <v>443</v>
      </c>
      <c r="B48" s="76" t="s">
        <v>444</v>
      </c>
      <c r="C48" s="58">
        <v>3</v>
      </c>
      <c r="D48" s="58" t="s">
        <v>536</v>
      </c>
      <c r="E48" s="6" t="s">
        <v>347</v>
      </c>
      <c r="F48" s="6" t="s">
        <v>7</v>
      </c>
      <c r="G48" s="6" t="s">
        <v>7</v>
      </c>
      <c r="H48" s="58"/>
      <c r="I48" s="75" t="s">
        <v>553</v>
      </c>
      <c r="J48" s="72">
        <f>Table224[[#This Row],[price]]*Table224[[#This Row],[Quantity]]</f>
        <v>0.72</v>
      </c>
      <c r="K48" s="58">
        <v>0</v>
      </c>
      <c r="L48" s="58">
        <f>Table224[[#This Row],[price]]*Table224[[#This Row],[bundle_quantity]]</f>
        <v>0</v>
      </c>
      <c r="M48" s="93"/>
    </row>
    <row r="49" spans="1:13" hidden="1" x14ac:dyDescent="0.25">
      <c r="A49" s="83" t="s">
        <v>443</v>
      </c>
      <c r="B49" s="76" t="s">
        <v>444</v>
      </c>
      <c r="C49" s="58">
        <v>4</v>
      </c>
      <c r="D49" s="58" t="s">
        <v>588</v>
      </c>
      <c r="E49" s="58" t="s">
        <v>347</v>
      </c>
      <c r="F49" s="76"/>
      <c r="G49" s="76"/>
      <c r="H49" s="76"/>
      <c r="I49" s="79">
        <v>0.24</v>
      </c>
      <c r="J49" s="72">
        <f>Table224[[#This Row],[price]]*Table224[[#This Row],[Quantity]]</f>
        <v>0.96</v>
      </c>
      <c r="K49" s="58">
        <v>0</v>
      </c>
      <c r="L49" s="58">
        <f>Table224[[#This Row],[price]]*Table224[[#This Row],[bundle_quantity]]</f>
        <v>0</v>
      </c>
      <c r="M49" s="93"/>
    </row>
    <row r="50" spans="1:13" x14ac:dyDescent="0.25">
      <c r="A50" s="84" t="s">
        <v>387</v>
      </c>
      <c r="B50" s="6" t="s">
        <v>277</v>
      </c>
      <c r="C50" s="7">
        <v>3</v>
      </c>
      <c r="D50" s="58" t="s">
        <v>534</v>
      </c>
      <c r="E50" s="58"/>
      <c r="F50" s="6" t="s">
        <v>7</v>
      </c>
      <c r="G50" s="6" t="s">
        <v>276</v>
      </c>
      <c r="H50" s="6" t="s">
        <v>7</v>
      </c>
      <c r="I50" s="75" t="s">
        <v>562</v>
      </c>
      <c r="J50" s="72">
        <f>Table224[[#This Row],[price]]*Table224[[#This Row],[Quantity]]</f>
        <v>0.27</v>
      </c>
      <c r="K50" s="58">
        <v>0</v>
      </c>
      <c r="L50" s="58">
        <f>Table224[[#This Row],[price]]*Table224[[#This Row],[bundle_quantity]]</f>
        <v>0</v>
      </c>
      <c r="M50" s="93" t="s">
        <v>671</v>
      </c>
    </row>
    <row r="51" spans="1:13" hidden="1" x14ac:dyDescent="0.25">
      <c r="A51" s="83" t="s">
        <v>443</v>
      </c>
      <c r="B51" s="76" t="s">
        <v>444</v>
      </c>
      <c r="C51" s="58">
        <v>4</v>
      </c>
      <c r="D51" s="58" t="s">
        <v>535</v>
      </c>
      <c r="E51" s="6" t="s">
        <v>347</v>
      </c>
      <c r="F51" s="58"/>
      <c r="G51" s="6" t="s">
        <v>7</v>
      </c>
      <c r="H51" s="58"/>
      <c r="I51" s="75" t="s">
        <v>553</v>
      </c>
      <c r="J51" s="72">
        <f>Table224[[#This Row],[price]]*Table224[[#This Row],[Quantity]]</f>
        <v>0.96</v>
      </c>
      <c r="K51" s="58">
        <v>20</v>
      </c>
      <c r="L51" s="58">
        <f>Table224[[#This Row],[price]]*Table224[[#This Row],[bundle_quantity]]</f>
        <v>4.8</v>
      </c>
      <c r="M51" s="93" t="s">
        <v>677</v>
      </c>
    </row>
    <row r="52" spans="1:13" ht="22.5" hidden="1" x14ac:dyDescent="0.25">
      <c r="A52" s="76" t="s">
        <v>437</v>
      </c>
      <c r="B52" s="76" t="s">
        <v>438</v>
      </c>
      <c r="C52" s="58">
        <v>1</v>
      </c>
      <c r="D52" s="58" t="s">
        <v>535</v>
      </c>
      <c r="E52" s="6" t="s">
        <v>7</v>
      </c>
      <c r="F52" s="58"/>
      <c r="G52" s="6" t="s">
        <v>442</v>
      </c>
      <c r="H52" s="58"/>
      <c r="I52" s="75" t="s">
        <v>581</v>
      </c>
      <c r="J52" s="72">
        <f>Table224[[#This Row],[price]]*Table224[[#This Row],[Quantity]]</f>
        <v>0.40500000000000003</v>
      </c>
      <c r="K52" s="58">
        <v>5</v>
      </c>
      <c r="L52" s="58">
        <f>Table224[[#This Row],[price]]*Table224[[#This Row],[bundle_quantity]]</f>
        <v>2.0250000000000004</v>
      </c>
      <c r="M52" s="93"/>
    </row>
    <row r="53" spans="1:13" hidden="1" x14ac:dyDescent="0.25">
      <c r="A53" s="83" t="s">
        <v>436</v>
      </c>
      <c r="B53" s="76" t="s">
        <v>432</v>
      </c>
      <c r="C53" s="58">
        <v>1</v>
      </c>
      <c r="D53" s="58" t="s">
        <v>588</v>
      </c>
      <c r="E53" s="58"/>
      <c r="F53" s="76"/>
      <c r="G53" s="76" t="s">
        <v>389</v>
      </c>
      <c r="H53" s="76"/>
      <c r="I53" s="79" t="s">
        <v>563</v>
      </c>
      <c r="J53" s="72">
        <f>Table224[[#This Row],[price]]*Table224[[#This Row],[Quantity]]</f>
        <v>0.621</v>
      </c>
      <c r="K53" s="58"/>
      <c r="L53" s="58">
        <f>Table224[[#This Row],[price]]*Table224[[#This Row],[bundle_quantity]]</f>
        <v>0</v>
      </c>
      <c r="M53" s="93"/>
    </row>
    <row r="54" spans="1:13" x14ac:dyDescent="0.25">
      <c r="A54" s="89" t="s">
        <v>412</v>
      </c>
      <c r="B54" s="62" t="s">
        <v>289</v>
      </c>
      <c r="C54" s="63">
        <v>1</v>
      </c>
      <c r="D54" s="58" t="s">
        <v>534</v>
      </c>
      <c r="E54" s="58"/>
      <c r="F54" s="62" t="s">
        <v>7</v>
      </c>
      <c r="G54" s="6" t="s">
        <v>101</v>
      </c>
      <c r="H54" s="62" t="s">
        <v>7</v>
      </c>
      <c r="I54" s="75" t="s">
        <v>566</v>
      </c>
      <c r="J54" s="73">
        <f>Table224[[#This Row],[price]]*Table224[[#This Row],[Quantity]]</f>
        <v>1.4</v>
      </c>
      <c r="K54" s="58">
        <v>4</v>
      </c>
      <c r="L54" s="58">
        <f>Table224[[#This Row],[price]]*Table224[[#This Row],[bundle_quantity]]</f>
        <v>5.6</v>
      </c>
      <c r="M54" s="93" t="s">
        <v>675</v>
      </c>
    </row>
    <row r="55" spans="1:13" hidden="1" x14ac:dyDescent="0.25">
      <c r="A55" s="83" t="s">
        <v>436</v>
      </c>
      <c r="B55" s="76" t="s">
        <v>432</v>
      </c>
      <c r="C55" s="58">
        <v>4</v>
      </c>
      <c r="D55" s="58" t="s">
        <v>535</v>
      </c>
      <c r="E55" s="6" t="s">
        <v>7</v>
      </c>
      <c r="F55" s="58"/>
      <c r="G55" s="6" t="s">
        <v>389</v>
      </c>
      <c r="H55" s="58"/>
      <c r="I55" s="75" t="s">
        <v>563</v>
      </c>
      <c r="J55" s="72">
        <f>Table224[[#This Row],[price]]*Table224[[#This Row],[Quantity]]</f>
        <v>2.484</v>
      </c>
      <c r="K55" s="58"/>
      <c r="L55" s="58">
        <f>Table224[[#This Row],[price]]*Table224[[#This Row],[bundle_quantity]]</f>
        <v>0</v>
      </c>
      <c r="M55" s="93"/>
    </row>
    <row r="56" spans="1:13" hidden="1" x14ac:dyDescent="0.25">
      <c r="A56" s="83" t="s">
        <v>431</v>
      </c>
      <c r="B56" s="76" t="s">
        <v>432</v>
      </c>
      <c r="C56" s="58">
        <v>6</v>
      </c>
      <c r="D56" s="58" t="s">
        <v>536</v>
      </c>
      <c r="E56" s="6" t="s">
        <v>7</v>
      </c>
      <c r="F56" s="6" t="s">
        <v>7</v>
      </c>
      <c r="G56" s="6" t="s">
        <v>389</v>
      </c>
      <c r="H56" s="58"/>
      <c r="I56" s="75" t="s">
        <v>563</v>
      </c>
      <c r="J56" s="72">
        <f>Table224[[#This Row],[price]]*Table224[[#This Row],[Quantity]]</f>
        <v>3.726</v>
      </c>
      <c r="K56" s="58"/>
      <c r="L56" s="58">
        <f>Table224[[#This Row],[price]]*Table224[[#This Row],[bundle_quantity]]</f>
        <v>0</v>
      </c>
      <c r="M56" s="93"/>
    </row>
    <row r="57" spans="1:13" hidden="1" x14ac:dyDescent="0.25">
      <c r="A57" s="40" t="s">
        <v>688</v>
      </c>
      <c r="B57" s="76" t="s">
        <v>432</v>
      </c>
      <c r="C57" s="58">
        <v>4</v>
      </c>
      <c r="D57" s="58" t="s">
        <v>535</v>
      </c>
      <c r="E57" s="6" t="s">
        <v>7</v>
      </c>
      <c r="F57" s="58"/>
      <c r="G57" s="6" t="s">
        <v>389</v>
      </c>
      <c r="H57" s="58"/>
      <c r="I57" s="75" t="s">
        <v>563</v>
      </c>
      <c r="J57" s="72">
        <f>Table224[[#This Row],[price]]*Table224[[#This Row],[Quantity]]</f>
        <v>2.484</v>
      </c>
      <c r="K57" s="58">
        <v>50</v>
      </c>
      <c r="L57" s="58">
        <f>Table224[[#This Row],[price]]*Table224[[#This Row],[bundle_quantity]]</f>
        <v>31.05</v>
      </c>
      <c r="M57" s="93" t="s">
        <v>686</v>
      </c>
    </row>
    <row r="58" spans="1:13" ht="22.5" hidden="1" x14ac:dyDescent="0.25">
      <c r="A58" s="6" t="s">
        <v>689</v>
      </c>
      <c r="B58" s="76" t="s">
        <v>662</v>
      </c>
      <c r="C58" s="58">
        <v>160</v>
      </c>
      <c r="D58" s="58" t="s">
        <v>661</v>
      </c>
      <c r="E58" s="58" t="s">
        <v>663</v>
      </c>
      <c r="F58" s="76"/>
      <c r="G58" s="76"/>
      <c r="H58" s="76"/>
      <c r="I58" s="79">
        <v>0.66100000000000003</v>
      </c>
      <c r="J58" s="72">
        <f>Table224[[#This Row],[price]]*Table224[[#This Row],[Quantity]]</f>
        <v>105.76</v>
      </c>
      <c r="K58" s="58">
        <v>100</v>
      </c>
      <c r="L58" s="58">
        <f>Table224[[#This Row],[price]]*Table224[[#This Row],[bundle_quantity]]</f>
        <v>66.100000000000009</v>
      </c>
      <c r="M58" s="93" t="s">
        <v>687</v>
      </c>
    </row>
    <row r="59" spans="1:13" hidden="1" x14ac:dyDescent="0.25">
      <c r="A59" s="6" t="s">
        <v>666</v>
      </c>
      <c r="B59" s="6" t="s">
        <v>664</v>
      </c>
      <c r="C59" s="7">
        <v>1</v>
      </c>
      <c r="D59" s="7" t="s">
        <v>661</v>
      </c>
      <c r="E59" s="6" t="s">
        <v>665</v>
      </c>
      <c r="F59" s="6"/>
      <c r="G59" s="6"/>
      <c r="H59" s="7"/>
      <c r="I59" s="75">
        <v>1.6</v>
      </c>
      <c r="J59" s="78">
        <f>Table224[[#This Row],[price]]*Table224[[#This Row],[Quantity]]</f>
        <v>1.6</v>
      </c>
      <c r="K59" s="7">
        <v>3</v>
      </c>
      <c r="L59" s="90">
        <f>Table224[[#This Row],[price]]*Table224[[#This Row],[bundle_quantity]]</f>
        <v>4.8000000000000007</v>
      </c>
      <c r="M59" s="93"/>
    </row>
    <row r="60" spans="1:13" ht="22.5" hidden="1" x14ac:dyDescent="0.25">
      <c r="A60" s="76" t="s">
        <v>641</v>
      </c>
      <c r="B60" s="76" t="s">
        <v>611</v>
      </c>
      <c r="C60" s="58">
        <v>1</v>
      </c>
      <c r="D60" s="58" t="s">
        <v>605</v>
      </c>
      <c r="E60" s="58"/>
      <c r="F60" s="76"/>
      <c r="G60" s="76" t="s">
        <v>626</v>
      </c>
      <c r="H60" s="76"/>
      <c r="I60" s="79">
        <v>2.16</v>
      </c>
      <c r="J60" s="72">
        <f>Table224[[#This Row],[price]]*Table224[[#This Row],[Quantity]]</f>
        <v>2.16</v>
      </c>
      <c r="K60" s="58">
        <v>2</v>
      </c>
      <c r="L60" s="58">
        <f>Table224[[#This Row],[price]]*Table224[[#This Row],[bundle_quantity]]</f>
        <v>4.32</v>
      </c>
      <c r="M60" s="93"/>
    </row>
    <row r="61" spans="1:13" hidden="1" x14ac:dyDescent="0.25">
      <c r="A61" s="76" t="s">
        <v>642</v>
      </c>
      <c r="B61" s="76" t="s">
        <v>612</v>
      </c>
      <c r="C61" s="58">
        <v>2</v>
      </c>
      <c r="D61" s="58" t="s">
        <v>605</v>
      </c>
      <c r="E61" s="58"/>
      <c r="F61" s="76"/>
      <c r="G61" s="76" t="s">
        <v>627</v>
      </c>
      <c r="H61" s="76"/>
      <c r="I61" s="79">
        <v>0.79500000000000004</v>
      </c>
      <c r="J61" s="72">
        <f>Table224[[#This Row],[price]]*Table224[[#This Row],[Quantity]]</f>
        <v>1.59</v>
      </c>
      <c r="K61" s="58">
        <v>4</v>
      </c>
      <c r="L61" s="58">
        <f>Table224[[#This Row],[price]]*Table224[[#This Row],[bundle_quantity]]</f>
        <v>3.18</v>
      </c>
      <c r="M61" s="93"/>
    </row>
    <row r="62" spans="1:13" hidden="1" x14ac:dyDescent="0.25">
      <c r="A62" s="83" t="s">
        <v>399</v>
      </c>
      <c r="B62" s="76" t="s">
        <v>283</v>
      </c>
      <c r="C62" s="58">
        <v>17</v>
      </c>
      <c r="D62" s="58" t="s">
        <v>536</v>
      </c>
      <c r="E62" s="6" t="s">
        <v>7</v>
      </c>
      <c r="F62" s="6" t="s">
        <v>7</v>
      </c>
      <c r="G62" s="6" t="s">
        <v>185</v>
      </c>
      <c r="H62" s="58"/>
      <c r="I62" s="75" t="s">
        <v>562</v>
      </c>
      <c r="J62" s="72">
        <f>Table224[[#This Row],[price]]*Table224[[#This Row],[Quantity]]</f>
        <v>1.53</v>
      </c>
      <c r="K62" s="58"/>
      <c r="L62" s="58">
        <f>Table224[[#This Row],[price]]*Table224[[#This Row],[bundle_quantity]]</f>
        <v>0</v>
      </c>
      <c r="M62" s="93"/>
    </row>
    <row r="63" spans="1:13" ht="22.5" x14ac:dyDescent="0.25">
      <c r="A63" s="40" t="s">
        <v>385</v>
      </c>
      <c r="B63" s="6" t="s">
        <v>274</v>
      </c>
      <c r="C63" s="7">
        <v>3</v>
      </c>
      <c r="D63" s="58" t="s">
        <v>534</v>
      </c>
      <c r="E63" s="58"/>
      <c r="F63" s="6" t="s">
        <v>7</v>
      </c>
      <c r="G63" s="6" t="s">
        <v>104</v>
      </c>
      <c r="H63" s="6" t="s">
        <v>7</v>
      </c>
      <c r="I63" s="75" t="s">
        <v>559</v>
      </c>
      <c r="J63" s="72">
        <f>Table224[[#This Row],[price]]*Table224[[#This Row],[Quantity]]</f>
        <v>10.41</v>
      </c>
      <c r="K63" s="58">
        <v>5</v>
      </c>
      <c r="L63" s="58">
        <f>Table224[[#This Row],[price]]*Table224[[#This Row],[bundle_quantity]]</f>
        <v>17.350000000000001</v>
      </c>
      <c r="M63" s="93" t="s">
        <v>670</v>
      </c>
    </row>
    <row r="64" spans="1:13" hidden="1" x14ac:dyDescent="0.25">
      <c r="A64" s="83" t="s">
        <v>399</v>
      </c>
      <c r="B64" s="76" t="s">
        <v>283</v>
      </c>
      <c r="C64" s="58">
        <v>5</v>
      </c>
      <c r="D64" s="58" t="s">
        <v>535</v>
      </c>
      <c r="E64" s="6" t="s">
        <v>7</v>
      </c>
      <c r="F64" s="58"/>
      <c r="G64" s="6" t="s">
        <v>185</v>
      </c>
      <c r="H64" s="58"/>
      <c r="I64" s="75" t="s">
        <v>562</v>
      </c>
      <c r="J64" s="72">
        <f>Table224[[#This Row],[price]]*Table224[[#This Row],[Quantity]]</f>
        <v>0.44999999999999996</v>
      </c>
      <c r="K64" s="58">
        <v>100</v>
      </c>
      <c r="L64" s="58">
        <f>Table224[[#This Row],[price]]*Table224[[#This Row],[bundle_quantity]]</f>
        <v>9</v>
      </c>
      <c r="M64" s="93"/>
    </row>
    <row r="65" spans="1:13" x14ac:dyDescent="0.25">
      <c r="A65" s="6" t="s">
        <v>413</v>
      </c>
      <c r="B65" s="6" t="s">
        <v>414</v>
      </c>
      <c r="C65" s="7">
        <v>2</v>
      </c>
      <c r="D65" s="58" t="s">
        <v>534</v>
      </c>
      <c r="E65" s="58"/>
      <c r="F65" s="6" t="s">
        <v>7</v>
      </c>
      <c r="G65" s="6" t="s">
        <v>415</v>
      </c>
      <c r="H65" s="6" t="s">
        <v>7</v>
      </c>
      <c r="I65" s="75" t="s">
        <v>567</v>
      </c>
      <c r="J65" s="72">
        <f>Table224[[#This Row],[price]]*Table224[[#This Row],[Quantity]]</f>
        <v>11.1</v>
      </c>
      <c r="K65" s="58">
        <v>5</v>
      </c>
      <c r="L65" s="58">
        <f>Table224[[#This Row],[price]]*Table224[[#This Row],[bundle_quantity]]</f>
        <v>27.75</v>
      </c>
      <c r="M65" s="93"/>
    </row>
    <row r="66" spans="1:13" hidden="1" x14ac:dyDescent="0.25">
      <c r="A66" s="76" t="s">
        <v>419</v>
      </c>
      <c r="B66" s="76" t="s">
        <v>420</v>
      </c>
      <c r="C66" s="58">
        <v>2</v>
      </c>
      <c r="D66" s="58" t="s">
        <v>535</v>
      </c>
      <c r="E66" s="6" t="s">
        <v>7</v>
      </c>
      <c r="F66" s="58"/>
      <c r="G66" s="6" t="s">
        <v>422</v>
      </c>
      <c r="H66" s="58"/>
      <c r="I66" s="75" t="s">
        <v>562</v>
      </c>
      <c r="J66" s="72">
        <f>Table224[[#This Row],[price]]*Table224[[#This Row],[Quantity]]</f>
        <v>0.18</v>
      </c>
      <c r="K66" s="58">
        <v>10</v>
      </c>
      <c r="L66" s="58">
        <f>Table224[[#This Row],[price]]*Table224[[#This Row],[bundle_quantity]]</f>
        <v>0.89999999999999991</v>
      </c>
      <c r="M66" s="93"/>
    </row>
    <row r="67" spans="1:13" hidden="1" x14ac:dyDescent="0.25">
      <c r="A67" s="76" t="s">
        <v>590</v>
      </c>
      <c r="B67" s="76" t="s">
        <v>592</v>
      </c>
      <c r="C67" s="58">
        <v>3</v>
      </c>
      <c r="D67" s="58" t="s">
        <v>588</v>
      </c>
      <c r="E67" s="58"/>
      <c r="F67" s="76"/>
      <c r="G67" s="76" t="s">
        <v>602</v>
      </c>
      <c r="H67" s="76"/>
      <c r="I67" s="79" t="s">
        <v>604</v>
      </c>
      <c r="J67" s="72">
        <f>Table224[[#This Row],[price]]*Table224[[#This Row],[Quantity]]</f>
        <v>0.94500000000000006</v>
      </c>
      <c r="K67" s="58">
        <v>5</v>
      </c>
      <c r="L67" s="58">
        <f>Table224[[#This Row],[price]]*Table224[[#This Row],[bundle_quantity]]</f>
        <v>1.575</v>
      </c>
      <c r="M67" s="93"/>
    </row>
    <row r="68" spans="1:13" ht="22.5" x14ac:dyDescent="0.25">
      <c r="A68" s="84" t="s">
        <v>543</v>
      </c>
      <c r="B68" s="6" t="s">
        <v>298</v>
      </c>
      <c r="C68" s="7">
        <v>1</v>
      </c>
      <c r="D68" s="58" t="s">
        <v>534</v>
      </c>
      <c r="E68" s="58"/>
      <c r="F68" s="6" t="s">
        <v>550</v>
      </c>
      <c r="G68" s="6" t="s">
        <v>7</v>
      </c>
      <c r="H68" s="6" t="s">
        <v>7</v>
      </c>
      <c r="I68" s="75" t="s">
        <v>561</v>
      </c>
      <c r="J68" s="72">
        <f>Table224[[#This Row],[price]]*Table224[[#This Row],[Quantity]]</f>
        <v>2.1800000000000002</v>
      </c>
      <c r="K68" s="58">
        <v>0</v>
      </c>
      <c r="L68" s="58">
        <f>Table224[[#This Row],[price]]*Table224[[#This Row],[bundle_quantity]]</f>
        <v>0</v>
      </c>
      <c r="M68" s="93"/>
    </row>
    <row r="69" spans="1:13" hidden="1" x14ac:dyDescent="0.25">
      <c r="A69" s="76" t="s">
        <v>521</v>
      </c>
      <c r="B69" s="76" t="s">
        <v>522</v>
      </c>
      <c r="C69" s="58">
        <v>30</v>
      </c>
      <c r="D69" s="58" t="s">
        <v>536</v>
      </c>
      <c r="E69" s="6" t="s">
        <v>7</v>
      </c>
      <c r="F69" s="6" t="s">
        <v>7</v>
      </c>
      <c r="G69" s="6" t="s">
        <v>524</v>
      </c>
      <c r="H69" s="58"/>
      <c r="I69" s="75" t="s">
        <v>587</v>
      </c>
      <c r="J69" s="72">
        <f>Table224[[#This Row],[price]]*Table224[[#This Row],[Quantity]]</f>
        <v>3.7800000000000002</v>
      </c>
      <c r="K69" s="58">
        <v>150</v>
      </c>
      <c r="L69" s="58">
        <f>Table224[[#This Row],[price]]*Table224[[#This Row],[bundle_quantity]]</f>
        <v>18.899999999999999</v>
      </c>
      <c r="M69" s="93"/>
    </row>
    <row r="70" spans="1:13" hidden="1" x14ac:dyDescent="0.25">
      <c r="A70" s="88" t="s">
        <v>410</v>
      </c>
      <c r="B70" s="77" t="s">
        <v>287</v>
      </c>
      <c r="C70" s="60">
        <v>1</v>
      </c>
      <c r="D70" s="58" t="s">
        <v>535</v>
      </c>
      <c r="E70" s="6" t="s">
        <v>7</v>
      </c>
      <c r="F70" s="58"/>
      <c r="G70" s="6" t="s">
        <v>286</v>
      </c>
      <c r="H70" s="60"/>
      <c r="I70" s="75" t="s">
        <v>562</v>
      </c>
      <c r="J70" s="73">
        <f>Table224[[#This Row],[price]]*Table224[[#This Row],[Quantity]]</f>
        <v>0.09</v>
      </c>
      <c r="K70" s="58">
        <v>0</v>
      </c>
      <c r="L70" s="58">
        <f>Table224[[#This Row],[price]]*Table224[[#This Row],[bundle_quantity]]</f>
        <v>0</v>
      </c>
      <c r="M70" s="93"/>
    </row>
    <row r="71" spans="1:13" ht="22.5" x14ac:dyDescent="0.25">
      <c r="A71" s="2" t="s">
        <v>653</v>
      </c>
      <c r="B71" s="76" t="s">
        <v>654</v>
      </c>
      <c r="C71" s="58">
        <v>10</v>
      </c>
      <c r="D71" s="58" t="s">
        <v>534</v>
      </c>
      <c r="E71" s="58"/>
      <c r="F71" s="76"/>
      <c r="G71" s="76" t="s">
        <v>655</v>
      </c>
      <c r="H71" s="76"/>
      <c r="I71" s="79">
        <v>1.8</v>
      </c>
      <c r="J71" s="72">
        <f>Table224[[#This Row],[price]]*Table224[[#This Row],[Quantity]]</f>
        <v>18</v>
      </c>
      <c r="K71" s="58">
        <v>16</v>
      </c>
      <c r="L71" s="85">
        <f>Table224[[#This Row],[price]]*Table224[[#This Row],[bundle_quantity]]</f>
        <v>28.8</v>
      </c>
      <c r="M71" s="93"/>
    </row>
    <row r="72" spans="1:13" hidden="1" x14ac:dyDescent="0.25">
      <c r="A72" s="76" t="s">
        <v>427</v>
      </c>
      <c r="B72" s="76" t="s">
        <v>428</v>
      </c>
      <c r="C72" s="58">
        <v>1</v>
      </c>
      <c r="D72" s="58" t="s">
        <v>535</v>
      </c>
      <c r="E72" s="6" t="s">
        <v>7</v>
      </c>
      <c r="F72" s="58"/>
      <c r="G72" s="6" t="s">
        <v>430</v>
      </c>
      <c r="H72" s="58"/>
      <c r="I72" s="75" t="s">
        <v>562</v>
      </c>
      <c r="J72" s="72">
        <f>Table224[[#This Row],[price]]*Table224[[#This Row],[Quantity]]</f>
        <v>0.09</v>
      </c>
      <c r="K72" s="58">
        <v>10</v>
      </c>
      <c r="L72" s="58">
        <f>Table224[[#This Row],[price]]*Table224[[#This Row],[bundle_quantity]]</f>
        <v>0.89999999999999991</v>
      </c>
      <c r="M72" s="93"/>
    </row>
    <row r="73" spans="1:13" ht="22.5" x14ac:dyDescent="0.25">
      <c r="A73" s="40" t="s">
        <v>498</v>
      </c>
      <c r="B73" s="6" t="s">
        <v>273</v>
      </c>
      <c r="C73" s="7">
        <v>3</v>
      </c>
      <c r="D73" s="58" t="s">
        <v>534</v>
      </c>
      <c r="E73" s="58"/>
      <c r="F73" s="6" t="s">
        <v>7</v>
      </c>
      <c r="G73" s="6" t="s">
        <v>144</v>
      </c>
      <c r="H73" s="6" t="s">
        <v>7</v>
      </c>
      <c r="I73" s="75" t="s">
        <v>558</v>
      </c>
      <c r="J73" s="72">
        <f>Table224[[#This Row],[price]]*Table224[[#This Row],[Quantity]]</f>
        <v>0.45899999999999996</v>
      </c>
      <c r="K73" s="58">
        <v>25</v>
      </c>
      <c r="L73" s="58">
        <f>Table224[[#This Row],[price]]*Table224[[#This Row],[bundle_quantity]]</f>
        <v>3.8249999999999997</v>
      </c>
      <c r="M73" s="93"/>
    </row>
    <row r="74" spans="1:13" hidden="1" x14ac:dyDescent="0.25">
      <c r="A74" s="76" t="s">
        <v>646</v>
      </c>
      <c r="B74" s="76" t="s">
        <v>616</v>
      </c>
      <c r="C74" s="58">
        <v>1</v>
      </c>
      <c r="D74" s="58" t="s">
        <v>605</v>
      </c>
      <c r="E74" s="58"/>
      <c r="F74" s="76"/>
      <c r="G74" s="76" t="s">
        <v>631</v>
      </c>
      <c r="H74" s="76"/>
      <c r="I74" s="79">
        <v>1.6E-2</v>
      </c>
      <c r="J74" s="72">
        <f>Table224[[#This Row],[price]]*Table224[[#This Row],[Quantity]]</f>
        <v>1.6E-2</v>
      </c>
      <c r="K74" s="58">
        <v>10</v>
      </c>
      <c r="L74" s="58">
        <f>Table224[[#This Row],[price]]*Table224[[#This Row],[bundle_quantity]]</f>
        <v>0.16</v>
      </c>
      <c r="M74" s="93"/>
    </row>
    <row r="75" spans="1:13" hidden="1" x14ac:dyDescent="0.25">
      <c r="A75" s="76" t="s">
        <v>423</v>
      </c>
      <c r="B75" s="76" t="s">
        <v>424</v>
      </c>
      <c r="C75" s="58">
        <v>1</v>
      </c>
      <c r="D75" s="58" t="s">
        <v>535</v>
      </c>
      <c r="E75" s="6" t="s">
        <v>7</v>
      </c>
      <c r="F75" s="58"/>
      <c r="G75" s="6" t="s">
        <v>425</v>
      </c>
      <c r="H75" s="58"/>
      <c r="I75" s="75" t="s">
        <v>562</v>
      </c>
      <c r="J75" s="72">
        <f>Table224[[#This Row],[price]]*Table224[[#This Row],[Quantity]]</f>
        <v>0.09</v>
      </c>
      <c r="K75" s="58">
        <v>10</v>
      </c>
      <c r="L75" s="58">
        <f>Table224[[#This Row],[price]]*Table224[[#This Row],[bundle_quantity]]</f>
        <v>0.89999999999999991</v>
      </c>
      <c r="M75" s="93"/>
    </row>
    <row r="76" spans="1:13" ht="22.5" x14ac:dyDescent="0.25">
      <c r="A76" s="6" t="s">
        <v>539</v>
      </c>
      <c r="B76" s="6" t="s">
        <v>540</v>
      </c>
      <c r="C76" s="7">
        <v>6</v>
      </c>
      <c r="D76" s="58" t="s">
        <v>534</v>
      </c>
      <c r="E76" s="58"/>
      <c r="F76" s="6" t="s">
        <v>7</v>
      </c>
      <c r="G76" s="6" t="s">
        <v>551</v>
      </c>
      <c r="H76" s="6" t="s">
        <v>7</v>
      </c>
      <c r="I76" s="75" t="s">
        <v>556</v>
      </c>
      <c r="J76" s="72">
        <f>Table224[[#This Row],[price]]*Table224[[#This Row],[Quantity]]</f>
        <v>0.48</v>
      </c>
      <c r="K76" s="58">
        <v>25</v>
      </c>
      <c r="L76" s="58">
        <f>Table224[[#This Row],[price]]*Table224[[#This Row],[bundle_quantity]]</f>
        <v>2</v>
      </c>
      <c r="M76" s="93"/>
    </row>
    <row r="77" spans="1:13" hidden="1" x14ac:dyDescent="0.25">
      <c r="A77" s="83" t="s">
        <v>647</v>
      </c>
      <c r="B77" s="76" t="s">
        <v>617</v>
      </c>
      <c r="C77" s="58">
        <v>2</v>
      </c>
      <c r="D77" s="58" t="s">
        <v>605</v>
      </c>
      <c r="E77" s="58"/>
      <c r="F77" s="76"/>
      <c r="G77" s="76" t="s">
        <v>632</v>
      </c>
      <c r="H77" s="76"/>
      <c r="I77" s="79">
        <v>0.36099999999999999</v>
      </c>
      <c r="J77" s="72">
        <f>Table224[[#This Row],[price]]*Table224[[#This Row],[Quantity]]</f>
        <v>0.72199999999999998</v>
      </c>
      <c r="K77" s="58">
        <v>0</v>
      </c>
      <c r="L77" s="58">
        <f>Table224[[#This Row],[price]]*Table224[[#This Row],[bundle_quantity]]</f>
        <v>0</v>
      </c>
      <c r="M77" s="93"/>
    </row>
    <row r="78" spans="1:13" hidden="1" x14ac:dyDescent="0.25">
      <c r="A78" s="83" t="s">
        <v>513</v>
      </c>
      <c r="B78" s="76" t="s">
        <v>514</v>
      </c>
      <c r="C78" s="58">
        <v>3</v>
      </c>
      <c r="D78" s="58" t="s">
        <v>536</v>
      </c>
      <c r="E78" s="6" t="s">
        <v>7</v>
      </c>
      <c r="F78" s="6" t="s">
        <v>7</v>
      </c>
      <c r="G78" s="6" t="s">
        <v>516</v>
      </c>
      <c r="H78" s="58"/>
      <c r="I78" s="75" t="s">
        <v>587</v>
      </c>
      <c r="J78" s="72">
        <f>Table224[[#This Row],[price]]*Table224[[#This Row],[Quantity]]</f>
        <v>0.378</v>
      </c>
      <c r="K78" s="58">
        <v>0</v>
      </c>
      <c r="L78" s="58">
        <f>Table224[[#This Row],[price]]*Table224[[#This Row],[bundle_quantity]]</f>
        <v>0</v>
      </c>
      <c r="M78" s="93"/>
    </row>
    <row r="79" spans="1:13" x14ac:dyDescent="0.25">
      <c r="A79" s="6" t="s">
        <v>659</v>
      </c>
      <c r="B79" s="6" t="s">
        <v>658</v>
      </c>
      <c r="C79" s="7">
        <v>4</v>
      </c>
      <c r="D79" s="7" t="s">
        <v>534</v>
      </c>
      <c r="E79" s="7"/>
      <c r="F79" s="6"/>
      <c r="G79" s="6" t="s">
        <v>660</v>
      </c>
      <c r="H79" s="6"/>
      <c r="I79" s="75">
        <v>7.98</v>
      </c>
      <c r="J79" s="78">
        <f>Table224[[#This Row],[price]]*Table224[[#This Row],[Quantity]]</f>
        <v>31.92</v>
      </c>
      <c r="K79" s="7">
        <v>8</v>
      </c>
      <c r="L79" s="90">
        <f>Table224[[#This Row],[price]]*Table224[[#This Row],[bundle_quantity]]</f>
        <v>63.84</v>
      </c>
      <c r="M79" s="93"/>
    </row>
    <row r="80" spans="1:13" hidden="1" x14ac:dyDescent="0.25">
      <c r="A80" s="83" t="s">
        <v>408</v>
      </c>
      <c r="B80" s="76" t="s">
        <v>285</v>
      </c>
      <c r="C80" s="58">
        <v>1</v>
      </c>
      <c r="D80" s="58" t="s">
        <v>535</v>
      </c>
      <c r="E80" s="6" t="s">
        <v>7</v>
      </c>
      <c r="F80" s="58"/>
      <c r="G80" s="6" t="s">
        <v>188</v>
      </c>
      <c r="H80" s="58"/>
      <c r="I80" s="75" t="s">
        <v>562</v>
      </c>
      <c r="J80" s="72">
        <f>Table224[[#This Row],[price]]*Table224[[#This Row],[Quantity]]</f>
        <v>0.09</v>
      </c>
      <c r="K80" s="58">
        <v>50</v>
      </c>
      <c r="L80" s="58">
        <f>Table224[[#This Row],[price]]*Table224[[#This Row],[bundle_quantity]]</f>
        <v>4.5</v>
      </c>
      <c r="M80" s="93"/>
    </row>
    <row r="81" spans="1:13" ht="22.5" x14ac:dyDescent="0.25">
      <c r="A81" s="6" t="s">
        <v>538</v>
      </c>
      <c r="B81" s="6" t="s">
        <v>270</v>
      </c>
      <c r="C81" s="7">
        <v>9</v>
      </c>
      <c r="D81" s="58" t="s">
        <v>534</v>
      </c>
      <c r="E81" s="58"/>
      <c r="F81" s="6" t="s">
        <v>7</v>
      </c>
      <c r="G81" s="6" t="s">
        <v>86</v>
      </c>
      <c r="H81" s="6" t="s">
        <v>7</v>
      </c>
      <c r="I81" s="75" t="s">
        <v>555</v>
      </c>
      <c r="J81" s="72">
        <f>Table224[[#This Row],[price]]*Table224[[#This Row],[Quantity]]</f>
        <v>14.22</v>
      </c>
      <c r="K81" s="58">
        <v>30</v>
      </c>
      <c r="L81" s="58">
        <f>Table224[[#This Row],[price]]*Table224[[#This Row],[bundle_quantity]]</f>
        <v>47.400000000000006</v>
      </c>
      <c r="M81" s="93"/>
    </row>
    <row r="82" spans="1:13" hidden="1" x14ac:dyDescent="0.25">
      <c r="A82" s="86" t="s">
        <v>517</v>
      </c>
      <c r="B82" s="76" t="s">
        <v>518</v>
      </c>
      <c r="C82" s="58">
        <v>3</v>
      </c>
      <c r="D82" s="58" t="s">
        <v>536</v>
      </c>
      <c r="E82" s="6" t="s">
        <v>7</v>
      </c>
      <c r="F82" s="6" t="s">
        <v>7</v>
      </c>
      <c r="G82" s="6" t="s">
        <v>520</v>
      </c>
      <c r="H82" s="58"/>
      <c r="I82" s="75" t="s">
        <v>578</v>
      </c>
      <c r="J82" s="72">
        <f>Table224[[#This Row],[price]]*Table224[[#This Row],[Quantity]]</f>
        <v>1.161</v>
      </c>
      <c r="K82" s="58">
        <v>20</v>
      </c>
      <c r="L82" s="58">
        <f>Table224[[#This Row],[price]]*Table224[[#This Row],[bundle_quantity]]</f>
        <v>7.74</v>
      </c>
      <c r="M82" s="93"/>
    </row>
    <row r="83" spans="1:13" ht="22.5" x14ac:dyDescent="0.25">
      <c r="A83" s="40" t="s">
        <v>497</v>
      </c>
      <c r="B83" s="6" t="s">
        <v>272</v>
      </c>
      <c r="C83" s="7">
        <v>7</v>
      </c>
      <c r="D83" s="58" t="s">
        <v>534</v>
      </c>
      <c r="E83" s="58"/>
      <c r="F83" s="6" t="s">
        <v>7</v>
      </c>
      <c r="G83" s="6" t="s">
        <v>141</v>
      </c>
      <c r="H83" s="6" t="s">
        <v>7</v>
      </c>
      <c r="I83" s="75" t="s">
        <v>554</v>
      </c>
      <c r="J83" s="72">
        <f>Table224[[#This Row],[price]]*Table224[[#This Row],[Quantity]]</f>
        <v>1.1340000000000001</v>
      </c>
      <c r="K83" s="58">
        <v>70</v>
      </c>
      <c r="L83" s="58">
        <f>Table224[[#This Row],[price]]*Table224[[#This Row],[bundle_quantity]]</f>
        <v>11.34</v>
      </c>
      <c r="M83" s="93"/>
    </row>
    <row r="84" spans="1:13" hidden="1" x14ac:dyDescent="0.25">
      <c r="A84" s="76" t="s">
        <v>648</v>
      </c>
      <c r="B84" s="76" t="s">
        <v>618</v>
      </c>
      <c r="C84" s="58">
        <v>1</v>
      </c>
      <c r="D84" s="58" t="s">
        <v>605</v>
      </c>
      <c r="E84" s="58"/>
      <c r="F84" s="76"/>
      <c r="G84" s="76" t="s">
        <v>633</v>
      </c>
      <c r="H84" s="76"/>
      <c r="I84" s="79">
        <v>5.1999999999999998E-2</v>
      </c>
      <c r="J84" s="72">
        <f>Table224[[#This Row],[price]]*Table224[[#This Row],[Quantity]]</f>
        <v>5.1999999999999998E-2</v>
      </c>
      <c r="K84" s="58">
        <v>10</v>
      </c>
      <c r="L84" s="58">
        <f>Table224[[#This Row],[price]]*Table224[[#This Row],[bundle_quantity]]</f>
        <v>0.52</v>
      </c>
      <c r="M84" s="93"/>
    </row>
    <row r="85" spans="1:13" hidden="1" x14ac:dyDescent="0.25">
      <c r="A85" s="76" t="s">
        <v>644</v>
      </c>
      <c r="B85" s="76" t="s">
        <v>614</v>
      </c>
      <c r="C85" s="58">
        <v>1</v>
      </c>
      <c r="D85" s="58" t="s">
        <v>605</v>
      </c>
      <c r="E85" s="58"/>
      <c r="F85" s="76"/>
      <c r="G85" s="76" t="s">
        <v>629</v>
      </c>
      <c r="H85" s="76"/>
      <c r="I85" s="79">
        <v>8.2000000000000003E-2</v>
      </c>
      <c r="J85" s="72">
        <f>Table224[[#This Row],[price]]*Table224[[#This Row],[Quantity]]</f>
        <v>8.2000000000000003E-2</v>
      </c>
      <c r="K85" s="58">
        <v>10</v>
      </c>
      <c r="L85" s="58">
        <f>Table224[[#This Row],[price]]*Table224[[#This Row],[bundle_quantity]]</f>
        <v>0.82000000000000006</v>
      </c>
      <c r="M85" s="93"/>
    </row>
    <row r="86" spans="1:13" x14ac:dyDescent="0.25">
      <c r="A86" s="26" t="s">
        <v>500</v>
      </c>
      <c r="B86" s="6" t="s">
        <v>271</v>
      </c>
      <c r="C86" s="7">
        <v>4</v>
      </c>
      <c r="D86" s="58" t="s">
        <v>534</v>
      </c>
      <c r="E86" s="58"/>
      <c r="F86" s="6" t="s">
        <v>7</v>
      </c>
      <c r="G86" s="6" t="s">
        <v>93</v>
      </c>
      <c r="H86" s="6" t="s">
        <v>7</v>
      </c>
      <c r="I86" s="75" t="s">
        <v>557</v>
      </c>
      <c r="J86" s="72">
        <f>Table224[[#This Row],[price]]*Table224[[#This Row],[Quantity]]</f>
        <v>0.39600000000000002</v>
      </c>
      <c r="K86" s="58">
        <v>30</v>
      </c>
      <c r="L86" s="58">
        <f>Table224[[#This Row],[price]]*Table224[[#This Row],[bundle_quantity]]</f>
        <v>2.97</v>
      </c>
      <c r="M86" s="93"/>
    </row>
    <row r="87" spans="1:13" hidden="1" x14ac:dyDescent="0.25">
      <c r="A87" s="76" t="s">
        <v>645</v>
      </c>
      <c r="B87" s="76" t="s">
        <v>615</v>
      </c>
      <c r="C87" s="58">
        <v>1</v>
      </c>
      <c r="D87" s="58" t="s">
        <v>605</v>
      </c>
      <c r="E87" s="58"/>
      <c r="F87" s="76"/>
      <c r="G87" s="76" t="s">
        <v>630</v>
      </c>
      <c r="H87" s="76"/>
      <c r="I87" s="79">
        <v>0.111</v>
      </c>
      <c r="J87" s="72">
        <f>Table224[[#This Row],[price]]*Table224[[#This Row],[Quantity]]</f>
        <v>0.111</v>
      </c>
      <c r="K87" s="58">
        <v>10</v>
      </c>
      <c r="L87" s="58">
        <f>Table224[[#This Row],[price]]*Table224[[#This Row],[bundle_quantity]]</f>
        <v>1.1100000000000001</v>
      </c>
      <c r="M87" s="93"/>
    </row>
    <row r="88" spans="1:13" hidden="1" x14ac:dyDescent="0.25">
      <c r="A88" s="76" t="s">
        <v>505</v>
      </c>
      <c r="B88" s="76" t="s">
        <v>506</v>
      </c>
      <c r="C88" s="58">
        <v>8</v>
      </c>
      <c r="D88" s="58" t="s">
        <v>536</v>
      </c>
      <c r="E88" s="6" t="s">
        <v>7</v>
      </c>
      <c r="F88" s="6" t="s">
        <v>7</v>
      </c>
      <c r="G88" s="6" t="s">
        <v>508</v>
      </c>
      <c r="H88" s="58"/>
      <c r="I88" s="75" t="s">
        <v>585</v>
      </c>
      <c r="J88" s="72">
        <f>Table224[[#This Row],[price]]*Table224[[#This Row],[Quantity]]</f>
        <v>2.5920000000000001</v>
      </c>
      <c r="K88" s="58">
        <v>40</v>
      </c>
      <c r="L88" s="58">
        <f>Table224[[#This Row],[price]]*Table224[[#This Row],[bundle_quantity]]</f>
        <v>12.96</v>
      </c>
      <c r="M88" s="93"/>
    </row>
    <row r="89" spans="1:13" hidden="1" x14ac:dyDescent="0.25">
      <c r="A89" s="76" t="s">
        <v>509</v>
      </c>
      <c r="B89" s="76" t="s">
        <v>510</v>
      </c>
      <c r="C89" s="58">
        <v>8</v>
      </c>
      <c r="D89" s="58" t="s">
        <v>536</v>
      </c>
      <c r="E89" s="6" t="s">
        <v>7</v>
      </c>
      <c r="F89" s="6" t="s">
        <v>7</v>
      </c>
      <c r="G89" s="6" t="s">
        <v>512</v>
      </c>
      <c r="H89" s="58"/>
      <c r="I89" s="75" t="s">
        <v>586</v>
      </c>
      <c r="J89" s="72">
        <f>Table224[[#This Row],[price]]*Table224[[#This Row],[Quantity]]</f>
        <v>1.08</v>
      </c>
      <c r="K89" s="58">
        <v>40</v>
      </c>
      <c r="L89" s="58">
        <f>Table224[[#This Row],[price]]*Table224[[#This Row],[bundle_quantity]]</f>
        <v>5.4</v>
      </c>
      <c r="M89" s="93"/>
    </row>
    <row r="90" spans="1:13" hidden="1" x14ac:dyDescent="0.25">
      <c r="A90" s="6" t="s">
        <v>682</v>
      </c>
      <c r="B90" s="9" t="s">
        <v>683</v>
      </c>
      <c r="C90" s="7">
        <v>2</v>
      </c>
      <c r="D90" s="7" t="s">
        <v>588</v>
      </c>
      <c r="E90" s="6"/>
      <c r="F90" s="6"/>
      <c r="G90" s="6" t="s">
        <v>684</v>
      </c>
      <c r="H90" s="7"/>
      <c r="I90" s="75">
        <v>27.35</v>
      </c>
      <c r="J90" s="78">
        <f>Table224[[#This Row],[price]]*Table224[[#This Row],[Quantity]]</f>
        <v>54.7</v>
      </c>
      <c r="K90" s="7">
        <v>2</v>
      </c>
      <c r="L90" s="90">
        <f>Table224[[#This Row],[price]]*Table224[[#This Row],[bundle_quantity]]</f>
        <v>54.7</v>
      </c>
      <c r="M90" s="93"/>
    </row>
    <row r="91" spans="1:13" ht="22.5" x14ac:dyDescent="0.25">
      <c r="A91" s="6" t="s">
        <v>657</v>
      </c>
      <c r="B91" s="6" t="s">
        <v>656</v>
      </c>
      <c r="C91" s="7">
        <v>4</v>
      </c>
      <c r="D91" s="58" t="s">
        <v>534</v>
      </c>
      <c r="E91" s="58"/>
      <c r="F91" s="6" t="s">
        <v>7</v>
      </c>
      <c r="G91" s="6" t="s">
        <v>96</v>
      </c>
      <c r="H91" s="6" t="s">
        <v>7</v>
      </c>
      <c r="I91" s="75">
        <v>6.31</v>
      </c>
      <c r="J91" s="72">
        <f>Table224[[#This Row],[price]]*Table224[[#This Row],[Quantity]]</f>
        <v>25.24</v>
      </c>
      <c r="K91" s="58">
        <v>4</v>
      </c>
      <c r="L91" s="58">
        <f>Table224[[#This Row],[price]]*Table224[[#This Row],[bundle_quantity]]</f>
        <v>25.24</v>
      </c>
      <c r="M91" s="93"/>
    </row>
    <row r="92" spans="1:13" x14ac:dyDescent="0.25">
      <c r="A92" s="63"/>
      <c r="B92" s="63"/>
      <c r="C92" s="63"/>
      <c r="D92" s="63"/>
      <c r="E92" s="63"/>
      <c r="F92" s="63"/>
      <c r="G92" s="63"/>
      <c r="H92" s="63"/>
      <c r="I92" s="91" t="s">
        <v>305</v>
      </c>
      <c r="J92" s="91">
        <f>SUM(Table224[price total])</f>
        <v>455.48000000000008</v>
      </c>
      <c r="K92" s="92"/>
      <c r="L92" s="81">
        <f>SUM(Table224[polisol_price])</f>
        <v>894.08800000000008</v>
      </c>
      <c r="M92" s="81"/>
    </row>
    <row r="95" spans="1:13" ht="15.75" thickBot="1" x14ac:dyDescent="0.3"/>
    <row r="96" spans="1:13" x14ac:dyDescent="0.25">
      <c r="K96" s="95" t="s">
        <v>678</v>
      </c>
      <c r="L96" s="96">
        <f>SUM(L21:L43)</f>
        <v>235.81300000000002</v>
      </c>
    </row>
    <row r="97" spans="11:12" x14ac:dyDescent="0.25">
      <c r="K97" s="97" t="s">
        <v>679</v>
      </c>
      <c r="L97" s="98">
        <f>SUM(L45:L61)</f>
        <v>157.94500000000002</v>
      </c>
    </row>
    <row r="98" spans="11:12" x14ac:dyDescent="0.25">
      <c r="K98" s="97" t="s">
        <v>680</v>
      </c>
      <c r="L98" s="98">
        <f>SUM(L62:L89)</f>
        <v>270.66000000000003</v>
      </c>
    </row>
    <row r="99" spans="11:12" x14ac:dyDescent="0.25">
      <c r="K99" s="97" t="s">
        <v>681</v>
      </c>
      <c r="L99" s="98">
        <f>SUM(L2:L20)</f>
        <v>84.73</v>
      </c>
    </row>
    <row r="100" spans="11:12" ht="15.75" thickBot="1" x14ac:dyDescent="0.3">
      <c r="K100" s="99" t="s">
        <v>685</v>
      </c>
      <c r="L100" s="100">
        <f>Table224[[#Totals],[polisol_price]]-SUM(L96:L99)</f>
        <v>144.93999999999994</v>
      </c>
    </row>
  </sheetData>
  <pageMargins left="0.7" right="0.7" top="0.75" bottom="0.75" header="0.3" footer="0.3"/>
  <pageSetup paperSize="8" scale="8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tabSelected="1" topLeftCell="A58" zoomScaleNormal="100" workbookViewId="0">
      <pane xSplit="1" topLeftCell="B1" activePane="topRight" state="frozen"/>
      <selection pane="topRight" activeCell="A75" sqref="A75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1" width="9.140625" style="5"/>
    <col min="12" max="13" width="9.140625" style="74"/>
    <col min="14" max="16384" width="9.140625" style="5"/>
  </cols>
  <sheetData>
    <row r="1" spans="1:13" ht="22.5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5" t="s">
        <v>416</v>
      </c>
      <c r="I1" s="55" t="s">
        <v>373</v>
      </c>
      <c r="J1" s="57" t="s">
        <v>374</v>
      </c>
      <c r="K1" s="4" t="s">
        <v>552</v>
      </c>
      <c r="L1" s="71" t="s">
        <v>268</v>
      </c>
      <c r="M1" s="71" t="s">
        <v>269</v>
      </c>
    </row>
    <row r="2" spans="1:13" ht="22.5" x14ac:dyDescent="0.25">
      <c r="A2" s="76" t="s">
        <v>639</v>
      </c>
      <c r="B2" s="76" t="s">
        <v>609</v>
      </c>
      <c r="C2" s="76"/>
      <c r="D2" s="76"/>
      <c r="E2" s="76"/>
      <c r="F2" s="58">
        <v>2</v>
      </c>
      <c r="G2" s="58" t="s">
        <v>605</v>
      </c>
      <c r="H2" s="58"/>
      <c r="I2" s="76"/>
      <c r="J2" s="76" t="s">
        <v>624</v>
      </c>
      <c r="K2" s="76"/>
      <c r="L2" s="79">
        <v>2.1000000000000001E-2</v>
      </c>
      <c r="M2" s="72">
        <f>Table22[[#This Row],[price]]*Table22[[#This Row],[Quantity]]</f>
        <v>4.2000000000000003E-2</v>
      </c>
    </row>
    <row r="3" spans="1:13" ht="22.5" x14ac:dyDescent="0.25">
      <c r="A3" s="76" t="s">
        <v>640</v>
      </c>
      <c r="B3" s="76" t="s">
        <v>610</v>
      </c>
      <c r="C3" s="76"/>
      <c r="D3" s="76"/>
      <c r="E3" s="76"/>
      <c r="F3" s="58">
        <v>2</v>
      </c>
      <c r="G3" s="58" t="s">
        <v>605</v>
      </c>
      <c r="H3" s="58"/>
      <c r="I3" s="76"/>
      <c r="J3" s="76" t="s">
        <v>625</v>
      </c>
      <c r="K3" s="76"/>
      <c r="L3" s="79">
        <v>7.1999999999999995E-2</v>
      </c>
      <c r="M3" s="72">
        <f>Table22[[#This Row],[price]]*Table22[[#This Row],[Quantity]]</f>
        <v>0.14399999999999999</v>
      </c>
    </row>
    <row r="4" spans="1:13" ht="22.5" x14ac:dyDescent="0.25">
      <c r="A4" s="82" t="s">
        <v>500</v>
      </c>
      <c r="B4" s="76" t="s">
        <v>271</v>
      </c>
      <c r="C4" s="76" t="s">
        <v>501</v>
      </c>
      <c r="D4" s="76" t="s">
        <v>29</v>
      </c>
      <c r="E4" s="76" t="s">
        <v>22</v>
      </c>
      <c r="F4" s="58">
        <v>3</v>
      </c>
      <c r="G4" s="58" t="s">
        <v>536</v>
      </c>
      <c r="H4" s="6" t="s">
        <v>7</v>
      </c>
      <c r="I4" s="6" t="s">
        <v>7</v>
      </c>
      <c r="J4" s="6" t="s">
        <v>93</v>
      </c>
      <c r="K4" s="58"/>
      <c r="L4" s="75" t="s">
        <v>557</v>
      </c>
      <c r="M4" s="72">
        <f>Table22[[#This Row],[price]]*Table22[[#This Row],[Quantity]]</f>
        <v>0.29700000000000004</v>
      </c>
    </row>
    <row r="5" spans="1:13" ht="22.5" x14ac:dyDescent="0.25">
      <c r="A5" s="115" t="s">
        <v>500</v>
      </c>
      <c r="B5" s="6" t="s">
        <v>271</v>
      </c>
      <c r="C5" s="6" t="s">
        <v>383</v>
      </c>
      <c r="D5" s="6" t="s">
        <v>29</v>
      </c>
      <c r="E5" s="6" t="s">
        <v>22</v>
      </c>
      <c r="F5" s="7">
        <v>4</v>
      </c>
      <c r="G5" s="58" t="s">
        <v>534</v>
      </c>
      <c r="H5" s="58"/>
      <c r="I5" s="6" t="s">
        <v>7</v>
      </c>
      <c r="J5" s="6" t="s">
        <v>93</v>
      </c>
      <c r="K5" s="6" t="s">
        <v>7</v>
      </c>
      <c r="L5" s="75" t="s">
        <v>557</v>
      </c>
      <c r="M5" s="72">
        <f>Table22[[#This Row],[price]]*Table22[[#This Row],[Quantity]]</f>
        <v>0.39600000000000002</v>
      </c>
    </row>
    <row r="6" spans="1:13" ht="22.5" x14ac:dyDescent="0.25">
      <c r="A6" s="82" t="s">
        <v>497</v>
      </c>
      <c r="B6" s="76" t="s">
        <v>272</v>
      </c>
      <c r="C6" s="76" t="s">
        <v>221</v>
      </c>
      <c r="D6" s="76" t="s">
        <v>29</v>
      </c>
      <c r="E6" s="76" t="s">
        <v>22</v>
      </c>
      <c r="F6" s="58">
        <v>9</v>
      </c>
      <c r="G6" s="58" t="s">
        <v>536</v>
      </c>
      <c r="H6" s="6" t="s">
        <v>7</v>
      </c>
      <c r="I6" s="6" t="s">
        <v>7</v>
      </c>
      <c r="J6" s="6" t="s">
        <v>141</v>
      </c>
      <c r="K6" s="58"/>
      <c r="L6" s="75" t="s">
        <v>554</v>
      </c>
      <c r="M6" s="72">
        <f>Table22[[#This Row],[price]]*Table22[[#This Row],[Quantity]]</f>
        <v>1.458</v>
      </c>
    </row>
    <row r="7" spans="1:13" ht="22.5" x14ac:dyDescent="0.25">
      <c r="A7" s="115" t="s">
        <v>497</v>
      </c>
      <c r="B7" s="6" t="s">
        <v>272</v>
      </c>
      <c r="C7" s="6" t="s">
        <v>537</v>
      </c>
      <c r="D7" s="6" t="s">
        <v>29</v>
      </c>
      <c r="E7" s="6" t="s">
        <v>22</v>
      </c>
      <c r="F7" s="7">
        <v>7</v>
      </c>
      <c r="G7" s="58" t="s">
        <v>534</v>
      </c>
      <c r="H7" s="58"/>
      <c r="I7" s="6" t="s">
        <v>7</v>
      </c>
      <c r="J7" s="6" t="s">
        <v>141</v>
      </c>
      <c r="K7" s="6" t="s">
        <v>7</v>
      </c>
      <c r="L7" s="75" t="s">
        <v>554</v>
      </c>
      <c r="M7" s="72">
        <f>Table22[[#This Row],[price]]*Table22[[#This Row],[Quantity]]</f>
        <v>1.1340000000000001</v>
      </c>
    </row>
    <row r="8" spans="1:13" ht="22.5" x14ac:dyDescent="0.25">
      <c r="A8" s="116" t="s">
        <v>497</v>
      </c>
      <c r="B8" s="76" t="s">
        <v>272</v>
      </c>
      <c r="C8" s="76" t="s">
        <v>593</v>
      </c>
      <c r="D8" s="76" t="s">
        <v>29</v>
      </c>
      <c r="E8" s="76" t="s">
        <v>22</v>
      </c>
      <c r="F8" s="58">
        <v>1</v>
      </c>
      <c r="G8" s="58" t="s">
        <v>588</v>
      </c>
      <c r="H8" s="76"/>
      <c r="I8" s="58"/>
      <c r="J8" s="76" t="s">
        <v>141</v>
      </c>
      <c r="K8" s="58"/>
      <c r="L8" s="79" t="s">
        <v>554</v>
      </c>
      <c r="M8" s="72">
        <f>Table22[[#This Row],[price]]*Table22[[#This Row],[Quantity]]</f>
        <v>0.16200000000000001</v>
      </c>
    </row>
    <row r="9" spans="1:13" ht="22.5" x14ac:dyDescent="0.25">
      <c r="A9" s="116" t="s">
        <v>495</v>
      </c>
      <c r="B9" s="76" t="s">
        <v>267</v>
      </c>
      <c r="C9" s="76" t="s">
        <v>496</v>
      </c>
      <c r="D9" s="76" t="s">
        <v>27</v>
      </c>
      <c r="E9" s="76" t="s">
        <v>22</v>
      </c>
      <c r="F9" s="58">
        <v>12</v>
      </c>
      <c r="G9" s="58" t="s">
        <v>535</v>
      </c>
      <c r="H9" s="6" t="s">
        <v>7</v>
      </c>
      <c r="I9" s="58"/>
      <c r="J9" s="6" t="s">
        <v>82</v>
      </c>
      <c r="K9" s="58"/>
      <c r="L9" s="75" t="s">
        <v>571</v>
      </c>
      <c r="M9" s="72">
        <f>Table22[[#This Row],[price]]*Table22[[#This Row],[Quantity]]</f>
        <v>3.7199999999999998</v>
      </c>
    </row>
    <row r="10" spans="1:13" ht="22.5" x14ac:dyDescent="0.25">
      <c r="A10" s="26" t="s">
        <v>538</v>
      </c>
      <c r="B10" s="6" t="s">
        <v>270</v>
      </c>
      <c r="C10" s="6" t="s">
        <v>359</v>
      </c>
      <c r="D10" s="6" t="s">
        <v>24</v>
      </c>
      <c r="E10" s="6" t="s">
        <v>25</v>
      </c>
      <c r="F10" s="7">
        <v>9</v>
      </c>
      <c r="G10" s="58" t="s">
        <v>534</v>
      </c>
      <c r="H10" s="58"/>
      <c r="I10" s="6" t="s">
        <v>7</v>
      </c>
      <c r="J10" s="6" t="s">
        <v>86</v>
      </c>
      <c r="K10" s="6" t="s">
        <v>7</v>
      </c>
      <c r="L10" s="75" t="s">
        <v>555</v>
      </c>
      <c r="M10" s="72">
        <f>Table22[[#This Row],[price]]*Table22[[#This Row],[Quantity]]</f>
        <v>14.22</v>
      </c>
    </row>
    <row r="11" spans="1:13" ht="22.5" x14ac:dyDescent="0.25">
      <c r="A11" s="76" t="s">
        <v>637</v>
      </c>
      <c r="B11" s="76" t="s">
        <v>607</v>
      </c>
      <c r="C11" s="76"/>
      <c r="D11" s="76"/>
      <c r="E11" s="76"/>
      <c r="F11" s="58">
        <v>1</v>
      </c>
      <c r="G11" s="58" t="s">
        <v>605</v>
      </c>
      <c r="H11" s="58"/>
      <c r="I11" s="76"/>
      <c r="J11" s="76" t="s">
        <v>622</v>
      </c>
      <c r="K11" s="76"/>
      <c r="L11" s="79">
        <v>0.189</v>
      </c>
      <c r="M11" s="72">
        <f>Table22[[#This Row],[price]]*Table22[[#This Row],[Quantity]]</f>
        <v>0.189</v>
      </c>
    </row>
    <row r="12" spans="1:13" ht="22.5" x14ac:dyDescent="0.25">
      <c r="A12" s="26" t="s">
        <v>539</v>
      </c>
      <c r="B12" s="6" t="s">
        <v>540</v>
      </c>
      <c r="C12" s="6" t="s">
        <v>381</v>
      </c>
      <c r="D12" s="6" t="s">
        <v>29</v>
      </c>
      <c r="E12" s="6" t="s">
        <v>22</v>
      </c>
      <c r="F12" s="7">
        <v>6</v>
      </c>
      <c r="G12" s="58" t="s">
        <v>534</v>
      </c>
      <c r="H12" s="58"/>
      <c r="I12" s="6" t="s">
        <v>7</v>
      </c>
      <c r="J12" s="6" t="s">
        <v>551</v>
      </c>
      <c r="K12" s="6" t="s">
        <v>7</v>
      </c>
      <c r="L12" s="75" t="s">
        <v>556</v>
      </c>
      <c r="M12" s="72">
        <f>Table22[[#This Row],[price]]*Table22[[#This Row],[Quantity]]</f>
        <v>0.48</v>
      </c>
    </row>
    <row r="13" spans="1:13" ht="22.5" x14ac:dyDescent="0.25">
      <c r="A13" s="83" t="s">
        <v>498</v>
      </c>
      <c r="B13" s="76" t="s">
        <v>273</v>
      </c>
      <c r="C13" s="76" t="s">
        <v>499</v>
      </c>
      <c r="D13" s="76" t="s">
        <v>29</v>
      </c>
      <c r="E13" s="76" t="s">
        <v>22</v>
      </c>
      <c r="F13" s="58">
        <v>3</v>
      </c>
      <c r="G13" s="58" t="s">
        <v>536</v>
      </c>
      <c r="H13" s="6" t="s">
        <v>7</v>
      </c>
      <c r="I13" s="6" t="s">
        <v>7</v>
      </c>
      <c r="J13" s="6" t="s">
        <v>144</v>
      </c>
      <c r="K13" s="58"/>
      <c r="L13" s="75" t="s">
        <v>558</v>
      </c>
      <c r="M13" s="72">
        <f>Table22[[#This Row],[price]]*Table22[[#This Row],[Quantity]]</f>
        <v>0.45899999999999996</v>
      </c>
    </row>
    <row r="14" spans="1:13" ht="22.5" x14ac:dyDescent="0.25">
      <c r="A14" s="76" t="s">
        <v>638</v>
      </c>
      <c r="B14" s="76" t="s">
        <v>608</v>
      </c>
      <c r="C14" s="76"/>
      <c r="D14" s="76"/>
      <c r="E14" s="76"/>
      <c r="F14" s="58">
        <v>2</v>
      </c>
      <c r="G14" s="58" t="s">
        <v>605</v>
      </c>
      <c r="H14" s="58"/>
      <c r="I14" s="76"/>
      <c r="J14" s="76" t="s">
        <v>623</v>
      </c>
      <c r="K14" s="76"/>
      <c r="L14" s="79">
        <v>0.16700000000000001</v>
      </c>
      <c r="M14" s="72">
        <f>Table22[[#This Row],[price]]*Table22[[#This Row],[Quantity]]</f>
        <v>0.33400000000000002</v>
      </c>
    </row>
    <row r="15" spans="1:13" x14ac:dyDescent="0.25">
      <c r="A15" s="116" t="s">
        <v>589</v>
      </c>
      <c r="B15" s="76" t="s">
        <v>591</v>
      </c>
      <c r="C15" s="76" t="s">
        <v>594</v>
      </c>
      <c r="D15" s="76" t="s">
        <v>599</v>
      </c>
      <c r="E15" s="76" t="s">
        <v>14</v>
      </c>
      <c r="F15" s="58">
        <v>1</v>
      </c>
      <c r="G15" s="58" t="s">
        <v>588</v>
      </c>
      <c r="H15" s="76"/>
      <c r="I15" s="58"/>
      <c r="J15" s="76" t="s">
        <v>601</v>
      </c>
      <c r="K15" s="58"/>
      <c r="L15" s="79" t="s">
        <v>603</v>
      </c>
      <c r="M15" s="72">
        <f>Table22[[#This Row],[price]]*Table22[[#This Row],[Quantity]]</f>
        <v>3.62</v>
      </c>
    </row>
    <row r="16" spans="1:13" ht="22.5" x14ac:dyDescent="0.25">
      <c r="A16" s="6" t="s">
        <v>543</v>
      </c>
      <c r="B16" s="6" t="s">
        <v>298</v>
      </c>
      <c r="C16" s="6" t="s">
        <v>155</v>
      </c>
      <c r="D16" s="6" t="s">
        <v>16</v>
      </c>
      <c r="E16" s="6" t="s">
        <v>14</v>
      </c>
      <c r="F16" s="7">
        <v>1</v>
      </c>
      <c r="G16" s="58" t="s">
        <v>534</v>
      </c>
      <c r="H16" s="58"/>
      <c r="I16" s="6" t="s">
        <v>550</v>
      </c>
      <c r="J16" s="6" t="s">
        <v>7</v>
      </c>
      <c r="K16" s="6" t="s">
        <v>7</v>
      </c>
      <c r="L16" s="75" t="s">
        <v>561</v>
      </c>
      <c r="M16" s="72">
        <f>Table22[[#This Row],[price]]*Table22[[#This Row],[Quantity]]</f>
        <v>2.1800000000000002</v>
      </c>
    </row>
    <row r="17" spans="1:13" ht="22.5" x14ac:dyDescent="0.25">
      <c r="A17" s="6" t="s">
        <v>542</v>
      </c>
      <c r="B17" s="6" t="s">
        <v>275</v>
      </c>
      <c r="C17" s="6" t="s">
        <v>151</v>
      </c>
      <c r="D17" s="6" t="s">
        <v>31</v>
      </c>
      <c r="E17" s="6" t="s">
        <v>14</v>
      </c>
      <c r="F17" s="7">
        <v>4</v>
      </c>
      <c r="G17" s="58" t="s">
        <v>534</v>
      </c>
      <c r="H17" s="58"/>
      <c r="I17" s="6" t="s">
        <v>7</v>
      </c>
      <c r="J17" s="6" t="s">
        <v>96</v>
      </c>
      <c r="K17" s="6" t="s">
        <v>7</v>
      </c>
      <c r="L17" s="75" t="s">
        <v>560</v>
      </c>
      <c r="M17" s="72">
        <f>Table22[[#This Row],[price]]*Table22[[#This Row],[Quantity]]</f>
        <v>25.12</v>
      </c>
    </row>
    <row r="18" spans="1:13" ht="22.5" x14ac:dyDescent="0.25">
      <c r="A18" s="115" t="s">
        <v>541</v>
      </c>
      <c r="B18" s="6" t="s">
        <v>273</v>
      </c>
      <c r="C18" s="6" t="s">
        <v>361</v>
      </c>
      <c r="D18" s="6" t="s">
        <v>29</v>
      </c>
      <c r="E18" s="6" t="s">
        <v>22</v>
      </c>
      <c r="F18" s="7">
        <v>3</v>
      </c>
      <c r="G18" s="58" t="s">
        <v>534</v>
      </c>
      <c r="H18" s="58"/>
      <c r="I18" s="6" t="s">
        <v>7</v>
      </c>
      <c r="J18" s="6" t="s">
        <v>144</v>
      </c>
      <c r="K18" s="6" t="s">
        <v>7</v>
      </c>
      <c r="L18" s="75" t="s">
        <v>558</v>
      </c>
      <c r="M18" s="72">
        <f>Table22[[#This Row],[price]]*Table22[[#This Row],[Quantity]]</f>
        <v>0.45899999999999996</v>
      </c>
    </row>
    <row r="19" spans="1:13" x14ac:dyDescent="0.25">
      <c r="A19" s="82" t="s">
        <v>527</v>
      </c>
      <c r="B19" s="76" t="s">
        <v>290</v>
      </c>
      <c r="C19" s="76" t="s">
        <v>528</v>
      </c>
      <c r="D19" s="76" t="s">
        <v>68</v>
      </c>
      <c r="E19" s="76" t="s">
        <v>66</v>
      </c>
      <c r="F19" s="58">
        <v>3</v>
      </c>
      <c r="G19" s="58" t="s">
        <v>536</v>
      </c>
      <c r="H19" s="6" t="s">
        <v>7</v>
      </c>
      <c r="I19" s="6" t="s">
        <v>7</v>
      </c>
      <c r="J19" s="6" t="s">
        <v>100</v>
      </c>
      <c r="K19" s="58"/>
      <c r="L19" s="75" t="s">
        <v>582</v>
      </c>
      <c r="M19" s="72">
        <f>Table22[[#This Row],[price]]*Table22[[#This Row],[Quantity]]</f>
        <v>13.86</v>
      </c>
    </row>
    <row r="20" spans="1:13" x14ac:dyDescent="0.25">
      <c r="A20" s="26" t="s">
        <v>413</v>
      </c>
      <c r="B20" s="6" t="s">
        <v>414</v>
      </c>
      <c r="C20" s="6" t="s">
        <v>370</v>
      </c>
      <c r="D20" s="6" t="s">
        <v>371</v>
      </c>
      <c r="E20" s="6" t="s">
        <v>369</v>
      </c>
      <c r="F20" s="7">
        <v>2</v>
      </c>
      <c r="G20" s="58" t="s">
        <v>534</v>
      </c>
      <c r="H20" s="58"/>
      <c r="I20" s="6" t="s">
        <v>7</v>
      </c>
      <c r="J20" s="6" t="s">
        <v>415</v>
      </c>
      <c r="K20" s="6" t="s">
        <v>7</v>
      </c>
      <c r="L20" s="75" t="s">
        <v>567</v>
      </c>
      <c r="M20" s="72">
        <f>Table22[[#This Row],[price]]*Table22[[#This Row],[Quantity]]</f>
        <v>11.1</v>
      </c>
    </row>
    <row r="21" spans="1:13" ht="22.5" x14ac:dyDescent="0.25">
      <c r="A21" s="26" t="s">
        <v>385</v>
      </c>
      <c r="B21" s="6" t="s">
        <v>274</v>
      </c>
      <c r="C21" s="6" t="s">
        <v>38</v>
      </c>
      <c r="D21" s="6" t="s">
        <v>39</v>
      </c>
      <c r="E21" s="6" t="s">
        <v>40</v>
      </c>
      <c r="F21" s="7">
        <v>3</v>
      </c>
      <c r="G21" s="58" t="s">
        <v>534</v>
      </c>
      <c r="H21" s="58"/>
      <c r="I21" s="6" t="s">
        <v>7</v>
      </c>
      <c r="J21" s="6" t="s">
        <v>104</v>
      </c>
      <c r="K21" s="6" t="s">
        <v>7</v>
      </c>
      <c r="L21" s="75" t="s">
        <v>559</v>
      </c>
      <c r="M21" s="72">
        <f>Table22[[#This Row],[price]]*Table22[[#This Row],[Quantity]]</f>
        <v>10.41</v>
      </c>
    </row>
    <row r="22" spans="1:13" ht="22.5" x14ac:dyDescent="0.25">
      <c r="A22" s="116" t="s">
        <v>385</v>
      </c>
      <c r="B22" s="76" t="s">
        <v>274</v>
      </c>
      <c r="C22" s="76" t="s">
        <v>595</v>
      </c>
      <c r="D22" s="76" t="s">
        <v>39</v>
      </c>
      <c r="E22" s="76" t="s">
        <v>40</v>
      </c>
      <c r="F22" s="58">
        <v>1</v>
      </c>
      <c r="G22" s="58" t="s">
        <v>588</v>
      </c>
      <c r="H22" s="58"/>
      <c r="I22" s="76"/>
      <c r="J22" s="76" t="s">
        <v>104</v>
      </c>
      <c r="K22" s="76"/>
      <c r="L22" s="79" t="s">
        <v>559</v>
      </c>
      <c r="M22" s="72">
        <f>Table22[[#This Row],[price]]*Table22[[#This Row],[Quantity]]</f>
        <v>3.47</v>
      </c>
    </row>
    <row r="23" spans="1:13" x14ac:dyDescent="0.25">
      <c r="A23" s="82" t="s">
        <v>412</v>
      </c>
      <c r="B23" s="76" t="s">
        <v>289</v>
      </c>
      <c r="C23" s="76" t="s">
        <v>229</v>
      </c>
      <c r="D23" s="76" t="s">
        <v>63</v>
      </c>
      <c r="E23" s="76" t="s">
        <v>63</v>
      </c>
      <c r="F23" s="58">
        <v>3</v>
      </c>
      <c r="G23" s="58" t="s">
        <v>536</v>
      </c>
      <c r="H23" s="6" t="s">
        <v>7</v>
      </c>
      <c r="I23" s="6" t="s">
        <v>7</v>
      </c>
      <c r="J23" s="6" t="s">
        <v>101</v>
      </c>
      <c r="K23" s="58"/>
      <c r="L23" s="75" t="s">
        <v>566</v>
      </c>
      <c r="M23" s="72">
        <f>Table22[[#This Row],[price]]*Table22[[#This Row],[Quantity]]</f>
        <v>4.1999999999999993</v>
      </c>
    </row>
    <row r="24" spans="1:13" x14ac:dyDescent="0.25">
      <c r="A24" s="26" t="s">
        <v>412</v>
      </c>
      <c r="B24" s="6" t="s">
        <v>289</v>
      </c>
      <c r="C24" s="6" t="s">
        <v>67</v>
      </c>
      <c r="D24" s="6" t="s">
        <v>63</v>
      </c>
      <c r="E24" s="6" t="s">
        <v>63</v>
      </c>
      <c r="F24" s="7">
        <v>1</v>
      </c>
      <c r="G24" s="58" t="s">
        <v>534</v>
      </c>
      <c r="H24" s="58"/>
      <c r="I24" s="6" t="s">
        <v>7</v>
      </c>
      <c r="J24" s="6" t="s">
        <v>101</v>
      </c>
      <c r="K24" s="6" t="s">
        <v>7</v>
      </c>
      <c r="L24" s="75" t="s">
        <v>566</v>
      </c>
      <c r="M24" s="72">
        <f>Table22[[#This Row],[price]]*Table22[[#This Row],[Quantity]]</f>
        <v>1.4</v>
      </c>
    </row>
    <row r="25" spans="1:13" x14ac:dyDescent="0.25">
      <c r="A25" s="116" t="s">
        <v>482</v>
      </c>
      <c r="B25" s="76" t="s">
        <v>483</v>
      </c>
      <c r="C25" s="76" t="s">
        <v>484</v>
      </c>
      <c r="D25" s="76" t="s">
        <v>485</v>
      </c>
      <c r="E25" s="76" t="s">
        <v>486</v>
      </c>
      <c r="F25" s="58">
        <v>1</v>
      </c>
      <c r="G25" s="58" t="s">
        <v>535</v>
      </c>
      <c r="H25" s="6" t="s">
        <v>7</v>
      </c>
      <c r="I25" s="58"/>
      <c r="J25" s="6" t="s">
        <v>487</v>
      </c>
      <c r="K25" s="58"/>
      <c r="L25" s="75" t="s">
        <v>573</v>
      </c>
      <c r="M25" s="72">
        <f>Table22[[#This Row],[price]]*Table22[[#This Row],[Quantity]]</f>
        <v>5.31</v>
      </c>
    </row>
    <row r="26" spans="1:13" x14ac:dyDescent="0.25">
      <c r="A26" s="116" t="s">
        <v>476</v>
      </c>
      <c r="B26" s="76" t="s">
        <v>477</v>
      </c>
      <c r="C26" s="76" t="s">
        <v>478</v>
      </c>
      <c r="D26" s="76" t="s">
        <v>479</v>
      </c>
      <c r="E26" s="76" t="s">
        <v>480</v>
      </c>
      <c r="F26" s="58">
        <v>1</v>
      </c>
      <c r="G26" s="58" t="s">
        <v>535</v>
      </c>
      <c r="H26" s="6" t="s">
        <v>7</v>
      </c>
      <c r="I26" s="58"/>
      <c r="J26" s="6" t="s">
        <v>481</v>
      </c>
      <c r="K26" s="58"/>
      <c r="L26" s="75" t="s">
        <v>574</v>
      </c>
      <c r="M26" s="72">
        <f>Table22[[#This Row],[price]]*Table22[[#This Row],[Quantity]]</f>
        <v>8.26</v>
      </c>
    </row>
    <row r="27" spans="1:13" x14ac:dyDescent="0.25">
      <c r="A27" s="116" t="s">
        <v>492</v>
      </c>
      <c r="B27" s="76" t="s">
        <v>493</v>
      </c>
      <c r="C27" s="76" t="s">
        <v>64</v>
      </c>
      <c r="D27" s="76" t="s">
        <v>486</v>
      </c>
      <c r="E27" s="76" t="s">
        <v>486</v>
      </c>
      <c r="F27" s="58">
        <v>1</v>
      </c>
      <c r="G27" s="58" t="s">
        <v>535</v>
      </c>
      <c r="H27" s="6" t="s">
        <v>7</v>
      </c>
      <c r="I27" s="58"/>
      <c r="J27" s="6" t="s">
        <v>494</v>
      </c>
      <c r="K27" s="58"/>
      <c r="L27" s="75" t="s">
        <v>572</v>
      </c>
      <c r="M27" s="72">
        <f>Table22[[#This Row],[price]]*Table22[[#This Row],[Quantity]]</f>
        <v>2.4300000000000002</v>
      </c>
    </row>
    <row r="28" spans="1:13" x14ac:dyDescent="0.25">
      <c r="A28" s="116" t="s">
        <v>488</v>
      </c>
      <c r="B28" s="76" t="s">
        <v>489</v>
      </c>
      <c r="C28" s="76" t="s">
        <v>490</v>
      </c>
      <c r="D28" s="76" t="s">
        <v>485</v>
      </c>
      <c r="E28" s="76" t="s">
        <v>486</v>
      </c>
      <c r="F28" s="58">
        <v>2</v>
      </c>
      <c r="G28" s="58" t="s">
        <v>535</v>
      </c>
      <c r="H28" s="6" t="s">
        <v>7</v>
      </c>
      <c r="I28" s="58"/>
      <c r="J28" s="6" t="s">
        <v>491</v>
      </c>
      <c r="K28" s="58"/>
      <c r="L28" s="75" t="s">
        <v>573</v>
      </c>
      <c r="M28" s="72">
        <f>Table22[[#This Row],[price]]*Table22[[#This Row],[Quantity]]</f>
        <v>10.62</v>
      </c>
    </row>
    <row r="29" spans="1:13" x14ac:dyDescent="0.25">
      <c r="A29" s="26" t="s">
        <v>387</v>
      </c>
      <c r="B29" s="6" t="s">
        <v>277</v>
      </c>
      <c r="C29" s="6" t="s">
        <v>43</v>
      </c>
      <c r="D29" s="6" t="s">
        <v>44</v>
      </c>
      <c r="E29" s="6" t="s">
        <v>41</v>
      </c>
      <c r="F29" s="7">
        <v>3</v>
      </c>
      <c r="G29" s="58" t="s">
        <v>534</v>
      </c>
      <c r="H29" s="58"/>
      <c r="I29" s="6" t="s">
        <v>7</v>
      </c>
      <c r="J29" s="6" t="s">
        <v>276</v>
      </c>
      <c r="K29" s="6" t="s">
        <v>7</v>
      </c>
      <c r="L29" s="75" t="s">
        <v>562</v>
      </c>
      <c r="M29" s="72">
        <f>Table22[[#This Row],[price]]*Table22[[#This Row],[Quantity]]</f>
        <v>0.27</v>
      </c>
    </row>
    <row r="30" spans="1:13" ht="22.5" x14ac:dyDescent="0.25">
      <c r="A30" s="116" t="s">
        <v>471</v>
      </c>
      <c r="B30" s="76" t="s">
        <v>472</v>
      </c>
      <c r="C30" s="76" t="s">
        <v>473</v>
      </c>
      <c r="D30" s="76" t="s">
        <v>468</v>
      </c>
      <c r="E30" s="76" t="s">
        <v>474</v>
      </c>
      <c r="F30" s="58">
        <v>3</v>
      </c>
      <c r="G30" s="58" t="s">
        <v>535</v>
      </c>
      <c r="H30" s="6" t="s">
        <v>7</v>
      </c>
      <c r="I30" s="58"/>
      <c r="J30" s="6" t="s">
        <v>475</v>
      </c>
      <c r="K30" s="58"/>
      <c r="L30" s="75" t="s">
        <v>575</v>
      </c>
      <c r="M30" s="72">
        <f>Table22[[#This Row],[price]]*Table22[[#This Row],[Quantity]]</f>
        <v>2.673</v>
      </c>
    </row>
    <row r="31" spans="1:13" ht="22.5" x14ac:dyDescent="0.25">
      <c r="A31" s="82" t="s">
        <v>465</v>
      </c>
      <c r="B31" s="76" t="s">
        <v>466</v>
      </c>
      <c r="C31" s="76" t="s">
        <v>467</v>
      </c>
      <c r="D31" s="76" t="s">
        <v>468</v>
      </c>
      <c r="E31" s="76" t="s">
        <v>469</v>
      </c>
      <c r="F31" s="58">
        <v>1</v>
      </c>
      <c r="G31" s="58" t="s">
        <v>535</v>
      </c>
      <c r="H31" s="6" t="s">
        <v>7</v>
      </c>
      <c r="I31" s="58"/>
      <c r="J31" s="6" t="s">
        <v>470</v>
      </c>
      <c r="K31" s="58"/>
      <c r="L31" s="75" t="s">
        <v>576</v>
      </c>
      <c r="M31" s="72">
        <f>Table22[[#This Row],[price]]*Table22[[#This Row],[Quantity]]</f>
        <v>0.75600000000000001</v>
      </c>
    </row>
    <row r="32" spans="1:13" x14ac:dyDescent="0.25">
      <c r="A32" s="26" t="s">
        <v>411</v>
      </c>
      <c r="B32" s="6" t="s">
        <v>288</v>
      </c>
      <c r="C32" s="6" t="s">
        <v>64</v>
      </c>
      <c r="D32" s="6" t="s">
        <v>13</v>
      </c>
      <c r="E32" s="6" t="s">
        <v>11</v>
      </c>
      <c r="F32" s="7">
        <v>1</v>
      </c>
      <c r="G32" s="58" t="s">
        <v>534</v>
      </c>
      <c r="H32" s="58"/>
      <c r="I32" s="6" t="s">
        <v>7</v>
      </c>
      <c r="J32" s="6" t="s">
        <v>72</v>
      </c>
      <c r="K32" s="6" t="s">
        <v>7</v>
      </c>
      <c r="L32" s="75" t="s">
        <v>565</v>
      </c>
      <c r="M32" s="72">
        <f>Table22[[#This Row],[price]]*Table22[[#This Row],[Quantity]]</f>
        <v>16.25</v>
      </c>
    </row>
    <row r="33" spans="1:13" x14ac:dyDescent="0.25">
      <c r="A33" s="116" t="s">
        <v>459</v>
      </c>
      <c r="B33" s="76" t="s">
        <v>460</v>
      </c>
      <c r="C33" s="76" t="s">
        <v>461</v>
      </c>
      <c r="D33" s="76" t="s">
        <v>462</v>
      </c>
      <c r="E33" s="76" t="s">
        <v>463</v>
      </c>
      <c r="F33" s="58">
        <v>2</v>
      </c>
      <c r="G33" s="58" t="s">
        <v>535</v>
      </c>
      <c r="H33" s="6" t="s">
        <v>7</v>
      </c>
      <c r="I33" s="58"/>
      <c r="J33" s="6" t="s">
        <v>464</v>
      </c>
      <c r="K33" s="58"/>
      <c r="L33" s="75" t="s">
        <v>577</v>
      </c>
      <c r="M33" s="72">
        <f>Table22[[#This Row],[price]]*Table22[[#This Row],[Quantity]]</f>
        <v>3.64</v>
      </c>
    </row>
    <row r="34" spans="1:13" x14ac:dyDescent="0.25">
      <c r="A34" s="76" t="s">
        <v>643</v>
      </c>
      <c r="B34" s="76" t="s">
        <v>613</v>
      </c>
      <c r="C34" s="76"/>
      <c r="D34" s="76"/>
      <c r="E34" s="76"/>
      <c r="F34" s="58">
        <v>1</v>
      </c>
      <c r="G34" s="58" t="s">
        <v>605</v>
      </c>
      <c r="H34" s="58"/>
      <c r="I34" s="76"/>
      <c r="J34" s="76" t="s">
        <v>628</v>
      </c>
      <c r="K34" s="76"/>
      <c r="L34" s="79">
        <v>3.65</v>
      </c>
      <c r="M34" s="72">
        <f>Table22[[#This Row],[price]]*Table22[[#This Row],[Quantity]]</f>
        <v>3.65</v>
      </c>
    </row>
    <row r="35" spans="1:13" x14ac:dyDescent="0.25">
      <c r="A35" s="76" t="s">
        <v>649</v>
      </c>
      <c r="B35" s="76" t="s">
        <v>619</v>
      </c>
      <c r="C35" s="76"/>
      <c r="D35" s="76"/>
      <c r="E35" s="76"/>
      <c r="F35" s="58">
        <v>2</v>
      </c>
      <c r="G35" s="58" t="s">
        <v>605</v>
      </c>
      <c r="H35" s="58"/>
      <c r="I35" s="76"/>
      <c r="J35" s="76" t="s">
        <v>634</v>
      </c>
      <c r="K35" s="76"/>
      <c r="L35" s="79">
        <v>8.1000000000000003E-2</v>
      </c>
      <c r="M35" s="72">
        <f>Table22[[#This Row],[price]]*Table22[[#This Row],[Quantity]]</f>
        <v>0.16200000000000001</v>
      </c>
    </row>
    <row r="36" spans="1:13" x14ac:dyDescent="0.25">
      <c r="A36" s="116" t="s">
        <v>457</v>
      </c>
      <c r="B36" s="76" t="s">
        <v>291</v>
      </c>
      <c r="C36" s="76" t="s">
        <v>458</v>
      </c>
      <c r="D36" s="76" t="s">
        <v>198</v>
      </c>
      <c r="E36" s="76" t="s">
        <v>196</v>
      </c>
      <c r="F36" s="58">
        <v>4</v>
      </c>
      <c r="G36" s="58" t="s">
        <v>535</v>
      </c>
      <c r="H36" s="6" t="s">
        <v>7</v>
      </c>
      <c r="I36" s="58"/>
      <c r="J36" s="6" t="s">
        <v>216</v>
      </c>
      <c r="K36" s="58"/>
      <c r="L36" s="75" t="s">
        <v>578</v>
      </c>
      <c r="M36" s="72">
        <f>Table22[[#This Row],[price]]*Table22[[#This Row],[Quantity]]</f>
        <v>1.548</v>
      </c>
    </row>
    <row r="37" spans="1:13" x14ac:dyDescent="0.25">
      <c r="A37" s="82" t="s">
        <v>525</v>
      </c>
      <c r="B37" s="76" t="s">
        <v>295</v>
      </c>
      <c r="C37" s="76" t="s">
        <v>526</v>
      </c>
      <c r="D37" s="76" t="s">
        <v>205</v>
      </c>
      <c r="E37" s="76" t="s">
        <v>203</v>
      </c>
      <c r="F37" s="58">
        <v>3</v>
      </c>
      <c r="G37" s="58" t="s">
        <v>536</v>
      </c>
      <c r="H37" s="6" t="s">
        <v>7</v>
      </c>
      <c r="I37" s="6" t="s">
        <v>7</v>
      </c>
      <c r="J37" s="6" t="s">
        <v>218</v>
      </c>
      <c r="K37" s="58"/>
      <c r="L37" s="75" t="s">
        <v>583</v>
      </c>
      <c r="M37" s="72">
        <f>Table22[[#This Row],[price]]*Table22[[#This Row],[Quantity]]</f>
        <v>0.8879999999999999</v>
      </c>
    </row>
    <row r="38" spans="1:13" x14ac:dyDescent="0.25">
      <c r="A38" s="116" t="s">
        <v>452</v>
      </c>
      <c r="B38" s="76" t="s">
        <v>453</v>
      </c>
      <c r="C38" s="76" t="s">
        <v>454</v>
      </c>
      <c r="D38" s="76" t="s">
        <v>455</v>
      </c>
      <c r="E38" s="76" t="s">
        <v>455</v>
      </c>
      <c r="F38" s="58">
        <v>2</v>
      </c>
      <c r="G38" s="58" t="s">
        <v>535</v>
      </c>
      <c r="H38" s="6" t="s">
        <v>7</v>
      </c>
      <c r="I38" s="58"/>
      <c r="J38" s="6" t="s">
        <v>456</v>
      </c>
      <c r="K38" s="58"/>
      <c r="L38" s="75" t="s">
        <v>579</v>
      </c>
      <c r="M38" s="72">
        <f>Table22[[#This Row],[price]]*Table22[[#This Row],[Quantity]]</f>
        <v>3.18</v>
      </c>
    </row>
    <row r="39" spans="1:13" x14ac:dyDescent="0.25">
      <c r="A39" s="76" t="s">
        <v>636</v>
      </c>
      <c r="B39" s="76" t="s">
        <v>606</v>
      </c>
      <c r="C39" s="76"/>
      <c r="D39" s="76"/>
      <c r="E39" s="76"/>
      <c r="F39" s="58">
        <v>1</v>
      </c>
      <c r="G39" s="58" t="s">
        <v>605</v>
      </c>
      <c r="H39" s="58"/>
      <c r="I39" s="76"/>
      <c r="J39" s="76" t="s">
        <v>621</v>
      </c>
      <c r="K39" s="76"/>
      <c r="L39" s="79">
        <v>0.38500000000000001</v>
      </c>
      <c r="M39" s="72">
        <f>Table22[[#This Row],[price]]*Table22[[#This Row],[Quantity]]</f>
        <v>0.38500000000000001</v>
      </c>
    </row>
    <row r="40" spans="1:13" ht="22.5" x14ac:dyDescent="0.25">
      <c r="A40" s="76" t="s">
        <v>529</v>
      </c>
      <c r="B40" s="76" t="s">
        <v>530</v>
      </c>
      <c r="C40" s="76" t="s">
        <v>531</v>
      </c>
      <c r="D40" s="76" t="s">
        <v>308</v>
      </c>
      <c r="E40" s="76" t="s">
        <v>308</v>
      </c>
      <c r="F40" s="58">
        <v>1</v>
      </c>
      <c r="G40" s="58" t="s">
        <v>536</v>
      </c>
      <c r="H40" s="6" t="s">
        <v>327</v>
      </c>
      <c r="I40" s="6" t="s">
        <v>532</v>
      </c>
      <c r="J40" s="6" t="s">
        <v>7</v>
      </c>
      <c r="K40" s="58"/>
      <c r="L40" s="75" t="s">
        <v>584</v>
      </c>
      <c r="M40" s="72">
        <f>Table22[[#This Row],[price]]*Table22[[#This Row],[Quantity]]</f>
        <v>14.628</v>
      </c>
    </row>
    <row r="41" spans="1:13" x14ac:dyDescent="0.25">
      <c r="A41" s="82" t="s">
        <v>446</v>
      </c>
      <c r="B41" s="76" t="s">
        <v>447</v>
      </c>
      <c r="C41" s="76" t="s">
        <v>448</v>
      </c>
      <c r="D41" s="76" t="s">
        <v>449</v>
      </c>
      <c r="E41" s="76" t="s">
        <v>450</v>
      </c>
      <c r="F41" s="58">
        <v>4</v>
      </c>
      <c r="G41" s="58" t="s">
        <v>535</v>
      </c>
      <c r="H41" s="6" t="s">
        <v>7</v>
      </c>
      <c r="I41" s="58"/>
      <c r="J41" s="6" t="s">
        <v>451</v>
      </c>
      <c r="K41" s="58"/>
      <c r="L41" s="75" t="s">
        <v>580</v>
      </c>
      <c r="M41" s="72">
        <f>Table22[[#This Row],[price]]*Table22[[#This Row],[Quantity]]</f>
        <v>2.1960000000000002</v>
      </c>
    </row>
    <row r="42" spans="1:13" x14ac:dyDescent="0.25">
      <c r="A42" s="6" t="s">
        <v>20</v>
      </c>
      <c r="B42" s="6" t="s">
        <v>7</v>
      </c>
      <c r="C42" s="6" t="s">
        <v>135</v>
      </c>
      <c r="D42" s="6" t="s">
        <v>21</v>
      </c>
      <c r="E42" s="6" t="s">
        <v>20</v>
      </c>
      <c r="F42" s="7">
        <v>2</v>
      </c>
      <c r="G42" s="58" t="s">
        <v>534</v>
      </c>
      <c r="H42" s="58"/>
      <c r="I42" s="6" t="s">
        <v>7</v>
      </c>
      <c r="J42" s="6" t="s">
        <v>7</v>
      </c>
      <c r="K42" s="6" t="s">
        <v>7</v>
      </c>
      <c r="L42" s="75">
        <v>0</v>
      </c>
      <c r="M42" s="72">
        <f>Table22[[#This Row],[price]]*Table22[[#This Row],[Quantity]]</f>
        <v>0</v>
      </c>
    </row>
    <row r="43" spans="1:13" x14ac:dyDescent="0.25">
      <c r="A43" s="76" t="s">
        <v>650</v>
      </c>
      <c r="B43" s="76" t="s">
        <v>620</v>
      </c>
      <c r="C43" s="76"/>
      <c r="D43" s="76"/>
      <c r="E43" s="76"/>
      <c r="F43" s="58">
        <v>2</v>
      </c>
      <c r="G43" s="58" t="s">
        <v>605</v>
      </c>
      <c r="H43" s="58"/>
      <c r="I43" s="76"/>
      <c r="J43" s="76" t="s">
        <v>635</v>
      </c>
      <c r="K43" s="76"/>
      <c r="L43" s="79">
        <v>2.5299999999999998</v>
      </c>
      <c r="M43" s="72">
        <f>Table22[[#This Row],[price]]*Table22[[#This Row],[Quantity]]</f>
        <v>5.0599999999999996</v>
      </c>
    </row>
    <row r="44" spans="1:13" x14ac:dyDescent="0.25">
      <c r="A44" s="6" t="s">
        <v>443</v>
      </c>
      <c r="B44" s="6" t="s">
        <v>444</v>
      </c>
      <c r="C44" s="6" t="s">
        <v>134</v>
      </c>
      <c r="D44" s="6" t="s">
        <v>19</v>
      </c>
      <c r="E44" s="6" t="s">
        <v>17</v>
      </c>
      <c r="F44" s="7">
        <v>5</v>
      </c>
      <c r="G44" s="58" t="s">
        <v>534</v>
      </c>
      <c r="H44" s="76"/>
      <c r="I44" s="6" t="s">
        <v>7</v>
      </c>
      <c r="J44" s="6" t="s">
        <v>7</v>
      </c>
      <c r="K44" s="6" t="s">
        <v>7</v>
      </c>
      <c r="L44" s="75" t="s">
        <v>553</v>
      </c>
      <c r="M44" s="72">
        <f>Table22[[#This Row],[price]]*Table22[[#This Row],[Quantity]]</f>
        <v>1.2</v>
      </c>
    </row>
    <row r="45" spans="1:13" x14ac:dyDescent="0.25">
      <c r="A45" s="76" t="s">
        <v>443</v>
      </c>
      <c r="B45" s="76" t="s">
        <v>444</v>
      </c>
      <c r="C45" s="76" t="s">
        <v>503</v>
      </c>
      <c r="D45" s="76" t="s">
        <v>19</v>
      </c>
      <c r="E45" s="76" t="s">
        <v>17</v>
      </c>
      <c r="F45" s="58">
        <v>3</v>
      </c>
      <c r="G45" s="58" t="s">
        <v>536</v>
      </c>
      <c r="H45" s="6" t="s">
        <v>347</v>
      </c>
      <c r="I45" s="6" t="s">
        <v>7</v>
      </c>
      <c r="J45" s="6" t="s">
        <v>7</v>
      </c>
      <c r="K45" s="58"/>
      <c r="L45" s="75" t="s">
        <v>553</v>
      </c>
      <c r="M45" s="72">
        <f>Table22[[#This Row],[price]]*Table22[[#This Row],[Quantity]]</f>
        <v>0.72</v>
      </c>
    </row>
    <row r="46" spans="1:13" x14ac:dyDescent="0.25">
      <c r="A46" s="76" t="s">
        <v>443</v>
      </c>
      <c r="B46" s="76" t="s">
        <v>444</v>
      </c>
      <c r="C46" s="76" t="s">
        <v>445</v>
      </c>
      <c r="D46" s="76" t="s">
        <v>19</v>
      </c>
      <c r="E46" s="76" t="s">
        <v>17</v>
      </c>
      <c r="F46" s="58">
        <v>4</v>
      </c>
      <c r="G46" s="58" t="s">
        <v>535</v>
      </c>
      <c r="H46" s="6" t="s">
        <v>347</v>
      </c>
      <c r="I46" s="58"/>
      <c r="J46" s="6" t="s">
        <v>7</v>
      </c>
      <c r="K46" s="58"/>
      <c r="L46" s="75" t="s">
        <v>553</v>
      </c>
      <c r="M46" s="72">
        <f>Table22[[#This Row],[price]]*Table22[[#This Row],[Quantity]]</f>
        <v>0.96</v>
      </c>
    </row>
    <row r="47" spans="1:13" x14ac:dyDescent="0.25">
      <c r="A47" s="76" t="s">
        <v>443</v>
      </c>
      <c r="B47" s="76" t="s">
        <v>444</v>
      </c>
      <c r="C47" s="76" t="s">
        <v>598</v>
      </c>
      <c r="D47" s="76" t="s">
        <v>19</v>
      </c>
      <c r="E47" s="76" t="s">
        <v>17</v>
      </c>
      <c r="F47" s="58">
        <v>4</v>
      </c>
      <c r="G47" s="58" t="s">
        <v>588</v>
      </c>
      <c r="H47" s="58" t="s">
        <v>347</v>
      </c>
      <c r="I47" s="76"/>
      <c r="J47" s="76"/>
      <c r="K47" s="76"/>
      <c r="L47" s="79">
        <v>0.24</v>
      </c>
      <c r="M47" s="72">
        <f>Table22[[#This Row],[price]]*Table22[[#This Row],[Quantity]]</f>
        <v>0.96</v>
      </c>
    </row>
    <row r="48" spans="1:13" ht="22.5" x14ac:dyDescent="0.25">
      <c r="A48" s="77" t="s">
        <v>437</v>
      </c>
      <c r="B48" s="77" t="s">
        <v>438</v>
      </c>
      <c r="C48" s="77" t="s">
        <v>439</v>
      </c>
      <c r="D48" s="77" t="s">
        <v>440</v>
      </c>
      <c r="E48" s="77" t="s">
        <v>441</v>
      </c>
      <c r="F48" s="60">
        <v>1</v>
      </c>
      <c r="G48" s="58" t="s">
        <v>535</v>
      </c>
      <c r="H48" s="6" t="s">
        <v>7</v>
      </c>
      <c r="I48" s="60"/>
      <c r="J48" s="6" t="s">
        <v>442</v>
      </c>
      <c r="K48" s="60"/>
      <c r="L48" s="75" t="s">
        <v>581</v>
      </c>
      <c r="M48" s="73">
        <f>Table22[[#This Row],[price]]*Table22[[#This Row],[Quantity]]</f>
        <v>0.40500000000000003</v>
      </c>
    </row>
    <row r="49" spans="1:13" x14ac:dyDescent="0.25">
      <c r="A49" s="6" t="s">
        <v>436</v>
      </c>
      <c r="B49" s="6" t="s">
        <v>432</v>
      </c>
      <c r="C49" s="6" t="s">
        <v>47</v>
      </c>
      <c r="D49" s="6" t="s">
        <v>362</v>
      </c>
      <c r="E49" s="6" t="s">
        <v>45</v>
      </c>
      <c r="F49" s="7">
        <v>8</v>
      </c>
      <c r="G49" s="58" t="s">
        <v>534</v>
      </c>
      <c r="H49" s="58"/>
      <c r="I49" s="6" t="s">
        <v>7</v>
      </c>
      <c r="J49" s="6" t="s">
        <v>389</v>
      </c>
      <c r="K49" s="6" t="s">
        <v>7</v>
      </c>
      <c r="L49" s="75" t="s">
        <v>563</v>
      </c>
      <c r="M49" s="72">
        <f>Table22[[#This Row],[price]]*Table22[[#This Row],[Quantity]]</f>
        <v>4.968</v>
      </c>
    </row>
    <row r="50" spans="1:13" x14ac:dyDescent="0.25">
      <c r="A50" s="76" t="s">
        <v>436</v>
      </c>
      <c r="B50" s="76" t="s">
        <v>432</v>
      </c>
      <c r="C50" s="76" t="s">
        <v>47</v>
      </c>
      <c r="D50" s="76" t="s">
        <v>362</v>
      </c>
      <c r="E50" s="76" t="s">
        <v>45</v>
      </c>
      <c r="F50" s="58">
        <v>8</v>
      </c>
      <c r="G50" s="58" t="s">
        <v>535</v>
      </c>
      <c r="H50" s="6" t="s">
        <v>7</v>
      </c>
      <c r="I50" s="58"/>
      <c r="J50" s="6" t="s">
        <v>389</v>
      </c>
      <c r="K50" s="58"/>
      <c r="L50" s="75" t="s">
        <v>563</v>
      </c>
      <c r="M50" s="72">
        <f>Table22[[#This Row],[price]]*Table22[[#This Row],[Quantity]]</f>
        <v>4.968</v>
      </c>
    </row>
    <row r="51" spans="1:13" x14ac:dyDescent="0.25">
      <c r="A51" s="76" t="s">
        <v>436</v>
      </c>
      <c r="B51" s="76" t="s">
        <v>432</v>
      </c>
      <c r="C51" s="76" t="s">
        <v>596</v>
      </c>
      <c r="D51" s="76" t="s">
        <v>362</v>
      </c>
      <c r="E51" s="76" t="s">
        <v>45</v>
      </c>
      <c r="F51" s="58">
        <v>1</v>
      </c>
      <c r="G51" s="58" t="s">
        <v>588</v>
      </c>
      <c r="H51" s="58"/>
      <c r="I51" s="76"/>
      <c r="J51" s="76" t="s">
        <v>389</v>
      </c>
      <c r="K51" s="76"/>
      <c r="L51" s="79" t="s">
        <v>563</v>
      </c>
      <c r="M51" s="72">
        <f>Table22[[#This Row],[price]]*Table22[[#This Row],[Quantity]]</f>
        <v>0.621</v>
      </c>
    </row>
    <row r="52" spans="1:13" x14ac:dyDescent="0.25">
      <c r="A52" s="76" t="s">
        <v>431</v>
      </c>
      <c r="B52" s="76" t="s">
        <v>432</v>
      </c>
      <c r="C52" s="76" t="s">
        <v>502</v>
      </c>
      <c r="D52" s="76" t="s">
        <v>434</v>
      </c>
      <c r="E52" s="76" t="s">
        <v>435</v>
      </c>
      <c r="F52" s="58">
        <v>6</v>
      </c>
      <c r="G52" s="58" t="s">
        <v>536</v>
      </c>
      <c r="H52" s="6" t="s">
        <v>7</v>
      </c>
      <c r="I52" s="6" t="s">
        <v>7</v>
      </c>
      <c r="J52" s="6" t="s">
        <v>389</v>
      </c>
      <c r="K52" s="58"/>
      <c r="L52" s="75" t="s">
        <v>563</v>
      </c>
      <c r="M52" s="72">
        <f>Table22[[#This Row],[price]]*Table22[[#This Row],[Quantity]]</f>
        <v>3.726</v>
      </c>
    </row>
    <row r="53" spans="1:13" x14ac:dyDescent="0.25">
      <c r="A53" s="76" t="s">
        <v>431</v>
      </c>
      <c r="B53" s="76" t="s">
        <v>432</v>
      </c>
      <c r="C53" s="76" t="s">
        <v>433</v>
      </c>
      <c r="D53" s="76" t="s">
        <v>434</v>
      </c>
      <c r="E53" s="76" t="s">
        <v>435</v>
      </c>
      <c r="F53" s="58">
        <v>4</v>
      </c>
      <c r="G53" s="58" t="s">
        <v>535</v>
      </c>
      <c r="H53" s="6" t="s">
        <v>7</v>
      </c>
      <c r="I53" s="58"/>
      <c r="J53" s="6" t="s">
        <v>389</v>
      </c>
      <c r="K53" s="58"/>
      <c r="L53" s="75" t="s">
        <v>563</v>
      </c>
      <c r="M53" s="72">
        <f>Table22[[#This Row],[price]]*Table22[[#This Row],[Quantity]]</f>
        <v>2.484</v>
      </c>
    </row>
    <row r="54" spans="1:13" ht="22.5" x14ac:dyDescent="0.25">
      <c r="A54" s="76" t="s">
        <v>641</v>
      </c>
      <c r="B54" s="76" t="s">
        <v>611</v>
      </c>
      <c r="C54" s="76"/>
      <c r="D54" s="76"/>
      <c r="E54" s="76"/>
      <c r="F54" s="58">
        <v>1</v>
      </c>
      <c r="G54" s="58" t="s">
        <v>605</v>
      </c>
      <c r="H54" s="58"/>
      <c r="I54" s="76"/>
      <c r="J54" s="76" t="s">
        <v>626</v>
      </c>
      <c r="K54" s="76"/>
      <c r="L54" s="79">
        <v>2.16</v>
      </c>
      <c r="M54" s="72">
        <f>Table22[[#This Row],[price]]*Table22[[#This Row],[Quantity]]</f>
        <v>2.16</v>
      </c>
    </row>
    <row r="55" spans="1:13" x14ac:dyDescent="0.25">
      <c r="A55" s="76" t="s">
        <v>642</v>
      </c>
      <c r="B55" s="76" t="s">
        <v>612</v>
      </c>
      <c r="C55" s="76"/>
      <c r="D55" s="76"/>
      <c r="E55" s="76"/>
      <c r="F55" s="58">
        <v>2</v>
      </c>
      <c r="G55" s="58" t="s">
        <v>605</v>
      </c>
      <c r="H55" s="58"/>
      <c r="I55" s="76"/>
      <c r="J55" s="76" t="s">
        <v>627</v>
      </c>
      <c r="K55" s="76"/>
      <c r="L55" s="79">
        <v>0.79500000000000004</v>
      </c>
      <c r="M55" s="72">
        <f>Table22[[#This Row],[price]]*Table22[[#This Row],[Quantity]]</f>
        <v>1.59</v>
      </c>
    </row>
    <row r="56" spans="1:13" x14ac:dyDescent="0.25">
      <c r="A56" s="115" t="s">
        <v>399</v>
      </c>
      <c r="B56" s="6" t="s">
        <v>283</v>
      </c>
      <c r="C56" s="6" t="s">
        <v>365</v>
      </c>
      <c r="D56" s="6" t="s">
        <v>51</v>
      </c>
      <c r="E56" s="6" t="s">
        <v>49</v>
      </c>
      <c r="F56" s="7">
        <v>1</v>
      </c>
      <c r="G56" s="58" t="s">
        <v>534</v>
      </c>
      <c r="H56" s="58"/>
      <c r="I56" s="6" t="s">
        <v>7</v>
      </c>
      <c r="J56" s="6" t="s">
        <v>185</v>
      </c>
      <c r="K56" s="6" t="s">
        <v>7</v>
      </c>
      <c r="L56" s="75" t="s">
        <v>562</v>
      </c>
      <c r="M56" s="72">
        <f>Table22[[#This Row],[price]]*Table22[[#This Row],[Quantity]]</f>
        <v>0.09</v>
      </c>
    </row>
    <row r="57" spans="1:13" ht="33" x14ac:dyDescent="0.25">
      <c r="A57" s="116" t="s">
        <v>399</v>
      </c>
      <c r="B57" s="76" t="s">
        <v>283</v>
      </c>
      <c r="C57" s="76" t="s">
        <v>504</v>
      </c>
      <c r="D57" s="76" t="s">
        <v>51</v>
      </c>
      <c r="E57" s="76" t="s">
        <v>49</v>
      </c>
      <c r="F57" s="58">
        <v>17</v>
      </c>
      <c r="G57" s="58" t="s">
        <v>536</v>
      </c>
      <c r="H57" s="6" t="s">
        <v>7</v>
      </c>
      <c r="I57" s="6" t="s">
        <v>7</v>
      </c>
      <c r="J57" s="6" t="s">
        <v>185</v>
      </c>
      <c r="K57" s="58"/>
      <c r="L57" s="75" t="s">
        <v>562</v>
      </c>
      <c r="M57" s="72">
        <f>Table22[[#This Row],[price]]*Table22[[#This Row],[Quantity]]</f>
        <v>1.53</v>
      </c>
    </row>
    <row r="58" spans="1:13" x14ac:dyDescent="0.25">
      <c r="A58" s="116" t="s">
        <v>399</v>
      </c>
      <c r="B58" s="76" t="s">
        <v>283</v>
      </c>
      <c r="C58" s="76" t="s">
        <v>569</v>
      </c>
      <c r="D58" s="76" t="s">
        <v>51</v>
      </c>
      <c r="E58" s="76" t="s">
        <v>49</v>
      </c>
      <c r="F58" s="58">
        <v>5</v>
      </c>
      <c r="G58" s="58" t="s">
        <v>535</v>
      </c>
      <c r="H58" s="6" t="s">
        <v>7</v>
      </c>
      <c r="I58" s="58"/>
      <c r="J58" s="6" t="s">
        <v>185</v>
      </c>
      <c r="K58" s="58"/>
      <c r="L58" s="75" t="s">
        <v>562</v>
      </c>
      <c r="M58" s="72">
        <f>Table22[[#This Row],[price]]*Table22[[#This Row],[Quantity]]</f>
        <v>0.44999999999999996</v>
      </c>
    </row>
    <row r="59" spans="1:13" ht="22.5" x14ac:dyDescent="0.25">
      <c r="A59" s="115" t="s">
        <v>391</v>
      </c>
      <c r="B59" s="6" t="s">
        <v>299</v>
      </c>
      <c r="C59" s="6" t="s">
        <v>52</v>
      </c>
      <c r="D59" s="6" t="s">
        <v>53</v>
      </c>
      <c r="E59" s="6" t="s">
        <v>49</v>
      </c>
      <c r="F59" s="7">
        <v>3</v>
      </c>
      <c r="G59" s="58" t="s">
        <v>534</v>
      </c>
      <c r="H59" s="58"/>
      <c r="I59" s="6" t="s">
        <v>392</v>
      </c>
      <c r="J59" s="6" t="s">
        <v>7</v>
      </c>
      <c r="K59" s="6" t="s">
        <v>7</v>
      </c>
      <c r="L59" s="75" t="s">
        <v>564</v>
      </c>
      <c r="M59" s="72">
        <f>Table22[[#This Row],[price]]*Table22[[#This Row],[Quantity]]</f>
        <v>0.81300000000000006</v>
      </c>
    </row>
    <row r="60" spans="1:13" x14ac:dyDescent="0.25">
      <c r="A60" s="116" t="s">
        <v>419</v>
      </c>
      <c r="B60" s="76" t="s">
        <v>420</v>
      </c>
      <c r="C60" s="76" t="s">
        <v>570</v>
      </c>
      <c r="D60" s="76" t="s">
        <v>51</v>
      </c>
      <c r="E60" s="76" t="s">
        <v>49</v>
      </c>
      <c r="F60" s="58">
        <v>2</v>
      </c>
      <c r="G60" s="58" t="s">
        <v>535</v>
      </c>
      <c r="H60" s="6" t="s">
        <v>7</v>
      </c>
      <c r="I60" s="58"/>
      <c r="J60" s="6" t="s">
        <v>422</v>
      </c>
      <c r="K60" s="58"/>
      <c r="L60" s="75" t="s">
        <v>562</v>
      </c>
      <c r="M60" s="72">
        <f>Table22[[#This Row],[price]]*Table22[[#This Row],[Quantity]]</f>
        <v>0.18</v>
      </c>
    </row>
    <row r="61" spans="1:13" x14ac:dyDescent="0.25">
      <c r="A61" s="116" t="s">
        <v>590</v>
      </c>
      <c r="B61" s="76" t="s">
        <v>592</v>
      </c>
      <c r="C61" s="76" t="s">
        <v>597</v>
      </c>
      <c r="D61" s="76" t="s">
        <v>600</v>
      </c>
      <c r="E61" s="76" t="s">
        <v>49</v>
      </c>
      <c r="F61" s="58">
        <v>3</v>
      </c>
      <c r="G61" s="58" t="s">
        <v>588</v>
      </c>
      <c r="H61" s="58"/>
      <c r="I61" s="76"/>
      <c r="J61" s="76" t="s">
        <v>602</v>
      </c>
      <c r="K61" s="76"/>
      <c r="L61" s="79" t="s">
        <v>604</v>
      </c>
      <c r="M61" s="72">
        <f>Table22[[#This Row],[price]]*Table22[[#This Row],[Quantity]]</f>
        <v>0.94500000000000006</v>
      </c>
    </row>
    <row r="62" spans="1:13" ht="22.5" x14ac:dyDescent="0.25">
      <c r="A62" s="115" t="s">
        <v>390</v>
      </c>
      <c r="B62" s="6" t="s">
        <v>278</v>
      </c>
      <c r="C62" s="6" t="s">
        <v>363</v>
      </c>
      <c r="D62" s="6" t="s">
        <v>51</v>
      </c>
      <c r="E62" s="6" t="s">
        <v>49</v>
      </c>
      <c r="F62" s="7">
        <v>9</v>
      </c>
      <c r="G62" s="58" t="s">
        <v>534</v>
      </c>
      <c r="H62" s="58"/>
      <c r="I62" s="6" t="s">
        <v>7</v>
      </c>
      <c r="J62" s="6" t="s">
        <v>161</v>
      </c>
      <c r="K62" s="6" t="s">
        <v>7</v>
      </c>
      <c r="L62" s="75" t="s">
        <v>562</v>
      </c>
      <c r="M62" s="72">
        <f>Table22[[#This Row],[price]]*Table22[[#This Row],[Quantity]]</f>
        <v>0.80999999999999994</v>
      </c>
    </row>
    <row r="63" spans="1:13" ht="54" x14ac:dyDescent="0.25">
      <c r="A63" s="117" t="s">
        <v>521</v>
      </c>
      <c r="B63" s="77" t="s">
        <v>522</v>
      </c>
      <c r="C63" s="77" t="s">
        <v>523</v>
      </c>
      <c r="D63" s="77" t="s">
        <v>51</v>
      </c>
      <c r="E63" s="77" t="s">
        <v>49</v>
      </c>
      <c r="F63" s="60">
        <v>30</v>
      </c>
      <c r="G63" s="58" t="s">
        <v>536</v>
      </c>
      <c r="H63" s="6" t="s">
        <v>7</v>
      </c>
      <c r="I63" s="6" t="s">
        <v>7</v>
      </c>
      <c r="J63" s="6" t="s">
        <v>524</v>
      </c>
      <c r="K63" s="60"/>
      <c r="L63" s="75" t="s">
        <v>587</v>
      </c>
      <c r="M63" s="73">
        <f>Table22[[#This Row],[price]]*Table22[[#This Row],[Quantity]]</f>
        <v>3.7800000000000002</v>
      </c>
    </row>
    <row r="64" spans="1:13" x14ac:dyDescent="0.25">
      <c r="A64" s="116" t="s">
        <v>418</v>
      </c>
      <c r="B64" s="76" t="s">
        <v>287</v>
      </c>
      <c r="C64" s="76" t="s">
        <v>224</v>
      </c>
      <c r="D64" s="76" t="s">
        <v>51</v>
      </c>
      <c r="E64" s="76" t="s">
        <v>49</v>
      </c>
      <c r="F64" s="58">
        <v>1</v>
      </c>
      <c r="G64" s="58" t="s">
        <v>535</v>
      </c>
      <c r="H64" s="6" t="s">
        <v>7</v>
      </c>
      <c r="I64" s="58"/>
      <c r="J64" s="6" t="s">
        <v>286</v>
      </c>
      <c r="K64" s="58"/>
      <c r="L64" s="75" t="s">
        <v>562</v>
      </c>
      <c r="M64" s="72">
        <f>Table22[[#This Row],[price]]*Table22[[#This Row],[Quantity]]</f>
        <v>0.09</v>
      </c>
    </row>
    <row r="65" spans="1:13" x14ac:dyDescent="0.25">
      <c r="A65" s="115" t="s">
        <v>410</v>
      </c>
      <c r="B65" s="6" t="s">
        <v>287</v>
      </c>
      <c r="C65" s="6" t="s">
        <v>368</v>
      </c>
      <c r="D65" s="6" t="s">
        <v>51</v>
      </c>
      <c r="E65" s="6" t="s">
        <v>49</v>
      </c>
      <c r="F65" s="7">
        <v>1</v>
      </c>
      <c r="G65" s="58" t="s">
        <v>534</v>
      </c>
      <c r="H65" s="58"/>
      <c r="I65" s="6" t="s">
        <v>7</v>
      </c>
      <c r="J65" s="6" t="s">
        <v>286</v>
      </c>
      <c r="K65" s="6" t="s">
        <v>7</v>
      </c>
      <c r="L65" s="75" t="s">
        <v>562</v>
      </c>
      <c r="M65" s="72">
        <f>Table22[[#This Row],[price]]*Table22[[#This Row],[Quantity]]</f>
        <v>0.09</v>
      </c>
    </row>
    <row r="66" spans="1:13" x14ac:dyDescent="0.25">
      <c r="A66" s="116" t="s">
        <v>427</v>
      </c>
      <c r="B66" s="76" t="s">
        <v>428</v>
      </c>
      <c r="C66" s="76" t="s">
        <v>429</v>
      </c>
      <c r="D66" s="76" t="s">
        <v>51</v>
      </c>
      <c r="E66" s="76" t="s">
        <v>49</v>
      </c>
      <c r="F66" s="58">
        <v>1</v>
      </c>
      <c r="G66" s="58" t="s">
        <v>535</v>
      </c>
      <c r="H66" s="6" t="s">
        <v>7</v>
      </c>
      <c r="I66" s="58"/>
      <c r="J66" s="6" t="s">
        <v>430</v>
      </c>
      <c r="K66" s="58"/>
      <c r="L66" s="75" t="s">
        <v>562</v>
      </c>
      <c r="M66" s="72">
        <f>Table22[[#This Row],[price]]*Table22[[#This Row],[Quantity]]</f>
        <v>0.09</v>
      </c>
    </row>
    <row r="67" spans="1:13" x14ac:dyDescent="0.25">
      <c r="A67" s="115" t="s">
        <v>393</v>
      </c>
      <c r="B67" s="6" t="s">
        <v>394</v>
      </c>
      <c r="C67" s="6" t="s">
        <v>171</v>
      </c>
      <c r="D67" s="6" t="s">
        <v>51</v>
      </c>
      <c r="E67" s="6" t="s">
        <v>49</v>
      </c>
      <c r="F67" s="7">
        <v>1</v>
      </c>
      <c r="G67" s="58" t="s">
        <v>534</v>
      </c>
      <c r="H67" s="58"/>
      <c r="I67" s="6" t="s">
        <v>7</v>
      </c>
      <c r="J67" s="6" t="s">
        <v>395</v>
      </c>
      <c r="K67" s="6" t="s">
        <v>7</v>
      </c>
      <c r="L67" s="75" t="s">
        <v>562</v>
      </c>
      <c r="M67" s="72">
        <f>Table22[[#This Row],[price]]*Table22[[#This Row],[Quantity]]</f>
        <v>0.09</v>
      </c>
    </row>
    <row r="68" spans="1:13" x14ac:dyDescent="0.25">
      <c r="A68" s="76" t="s">
        <v>646</v>
      </c>
      <c r="B68" s="76" t="s">
        <v>616</v>
      </c>
      <c r="C68" s="76"/>
      <c r="D68" s="76"/>
      <c r="E68" s="76"/>
      <c r="F68" s="58">
        <v>1</v>
      </c>
      <c r="G68" s="58" t="s">
        <v>605</v>
      </c>
      <c r="H68" s="58"/>
      <c r="I68" s="76"/>
      <c r="J68" s="76" t="s">
        <v>631</v>
      </c>
      <c r="K68" s="76"/>
      <c r="L68" s="79">
        <v>1.6E-2</v>
      </c>
      <c r="M68" s="72">
        <f>Table22[[#This Row],[price]]*Table22[[#This Row],[Quantity]]</f>
        <v>1.6E-2</v>
      </c>
    </row>
    <row r="69" spans="1:13" x14ac:dyDescent="0.25">
      <c r="A69" s="116" t="s">
        <v>423</v>
      </c>
      <c r="B69" s="76" t="s">
        <v>424</v>
      </c>
      <c r="C69" s="76" t="s">
        <v>225</v>
      </c>
      <c r="D69" s="76" t="s">
        <v>51</v>
      </c>
      <c r="E69" s="76" t="s">
        <v>49</v>
      </c>
      <c r="F69" s="58">
        <v>1</v>
      </c>
      <c r="G69" s="58" t="s">
        <v>535</v>
      </c>
      <c r="H69" s="6" t="s">
        <v>7</v>
      </c>
      <c r="I69" s="58"/>
      <c r="J69" s="6" t="s">
        <v>425</v>
      </c>
      <c r="K69" s="58"/>
      <c r="L69" s="75" t="s">
        <v>562</v>
      </c>
      <c r="M69" s="72">
        <f>Table22[[#This Row],[price]]*Table22[[#This Row],[Quantity]]</f>
        <v>0.09</v>
      </c>
    </row>
    <row r="70" spans="1:13" ht="22.5" x14ac:dyDescent="0.25">
      <c r="A70" s="115" t="s">
        <v>409</v>
      </c>
      <c r="B70" s="6" t="s">
        <v>284</v>
      </c>
      <c r="C70" s="6" t="s">
        <v>366</v>
      </c>
      <c r="D70" s="6" t="s">
        <v>51</v>
      </c>
      <c r="E70" s="6" t="s">
        <v>49</v>
      </c>
      <c r="F70" s="7">
        <v>12</v>
      </c>
      <c r="G70" s="58" t="s">
        <v>534</v>
      </c>
      <c r="H70" s="58"/>
      <c r="I70" s="6" t="s">
        <v>7</v>
      </c>
      <c r="J70" s="6" t="s">
        <v>186</v>
      </c>
      <c r="K70" s="6" t="s">
        <v>7</v>
      </c>
      <c r="L70" s="75" t="s">
        <v>562</v>
      </c>
      <c r="M70" s="72">
        <f>Table22[[#This Row],[price]]*Table22[[#This Row],[Quantity]]</f>
        <v>1.08</v>
      </c>
    </row>
    <row r="71" spans="1:13" x14ac:dyDescent="0.25">
      <c r="A71" s="76" t="s">
        <v>647</v>
      </c>
      <c r="B71" s="76" t="s">
        <v>617</v>
      </c>
      <c r="C71" s="76"/>
      <c r="D71" s="76"/>
      <c r="E71" s="76"/>
      <c r="F71" s="58">
        <v>2</v>
      </c>
      <c r="G71" s="58" t="s">
        <v>605</v>
      </c>
      <c r="H71" s="58"/>
      <c r="I71" s="76"/>
      <c r="J71" s="76" t="s">
        <v>632</v>
      </c>
      <c r="K71" s="76"/>
      <c r="L71" s="79">
        <v>0.36099999999999999</v>
      </c>
      <c r="M71" s="72">
        <f>Table22[[#This Row],[price]]*Table22[[#This Row],[Quantity]]</f>
        <v>0.72199999999999998</v>
      </c>
    </row>
    <row r="72" spans="1:13" x14ac:dyDescent="0.25">
      <c r="A72" s="116" t="s">
        <v>513</v>
      </c>
      <c r="B72" s="76" t="s">
        <v>514</v>
      </c>
      <c r="C72" s="76" t="s">
        <v>515</v>
      </c>
      <c r="D72" s="76" t="s">
        <v>51</v>
      </c>
      <c r="E72" s="76" t="s">
        <v>49</v>
      </c>
      <c r="F72" s="58">
        <v>3</v>
      </c>
      <c r="G72" s="58" t="s">
        <v>536</v>
      </c>
      <c r="H72" s="6" t="s">
        <v>7</v>
      </c>
      <c r="I72" s="6" t="s">
        <v>7</v>
      </c>
      <c r="J72" s="6" t="s">
        <v>516</v>
      </c>
      <c r="K72" s="58"/>
      <c r="L72" s="75" t="s">
        <v>587</v>
      </c>
      <c r="M72" s="72">
        <f>Table22[[#This Row],[price]]*Table22[[#This Row],[Quantity]]</f>
        <v>0.378</v>
      </c>
    </row>
    <row r="73" spans="1:13" x14ac:dyDescent="0.25">
      <c r="A73" s="115" t="s">
        <v>408</v>
      </c>
      <c r="B73" s="6" t="s">
        <v>285</v>
      </c>
      <c r="C73" s="6" t="s">
        <v>367</v>
      </c>
      <c r="D73" s="6" t="s">
        <v>51</v>
      </c>
      <c r="E73" s="6" t="s">
        <v>49</v>
      </c>
      <c r="F73" s="7">
        <v>2</v>
      </c>
      <c r="G73" s="58" t="s">
        <v>534</v>
      </c>
      <c r="H73" s="58"/>
      <c r="I73" s="6" t="s">
        <v>7</v>
      </c>
      <c r="J73" s="6" t="s">
        <v>188</v>
      </c>
      <c r="K73" s="6" t="s">
        <v>7</v>
      </c>
      <c r="L73" s="75" t="s">
        <v>562</v>
      </c>
      <c r="M73" s="72">
        <f>Table22[[#This Row],[price]]*Table22[[#This Row],[Quantity]]</f>
        <v>0.18</v>
      </c>
    </row>
    <row r="74" spans="1:13" x14ac:dyDescent="0.25">
      <c r="A74" s="116" t="s">
        <v>408</v>
      </c>
      <c r="B74" s="76" t="s">
        <v>285</v>
      </c>
      <c r="C74" s="76" t="s">
        <v>417</v>
      </c>
      <c r="D74" s="76" t="s">
        <v>51</v>
      </c>
      <c r="E74" s="76" t="s">
        <v>49</v>
      </c>
      <c r="F74" s="58">
        <v>1</v>
      </c>
      <c r="G74" s="58" t="s">
        <v>535</v>
      </c>
      <c r="H74" s="6" t="s">
        <v>7</v>
      </c>
      <c r="I74" s="58"/>
      <c r="J74" s="6" t="s">
        <v>188</v>
      </c>
      <c r="K74" s="58"/>
      <c r="L74" s="75" t="s">
        <v>562</v>
      </c>
      <c r="M74" s="72">
        <f>Table22[[#This Row],[price]]*Table22[[#This Row],[Quantity]]</f>
        <v>0.09</v>
      </c>
    </row>
    <row r="75" spans="1:13" x14ac:dyDescent="0.25">
      <c r="A75" s="115" t="s">
        <v>396</v>
      </c>
      <c r="B75" s="6" t="s">
        <v>544</v>
      </c>
      <c r="C75" s="6" t="s">
        <v>364</v>
      </c>
      <c r="D75" s="6" t="s">
        <v>51</v>
      </c>
      <c r="E75" s="6" t="s">
        <v>49</v>
      </c>
      <c r="F75" s="7">
        <v>1</v>
      </c>
      <c r="G75" s="58" t="s">
        <v>534</v>
      </c>
      <c r="H75" s="58"/>
      <c r="I75" s="6" t="s">
        <v>7</v>
      </c>
      <c r="J75" s="6" t="s">
        <v>398</v>
      </c>
      <c r="K75" s="6" t="s">
        <v>7</v>
      </c>
      <c r="L75" s="75" t="s">
        <v>562</v>
      </c>
      <c r="M75" s="72">
        <f>Table22[[#This Row],[price]]*Table22[[#This Row],[Quantity]]</f>
        <v>0.09</v>
      </c>
    </row>
    <row r="76" spans="1:13" x14ac:dyDescent="0.25">
      <c r="A76" s="116" t="s">
        <v>517</v>
      </c>
      <c r="B76" s="76" t="s">
        <v>518</v>
      </c>
      <c r="C76" s="76" t="s">
        <v>519</v>
      </c>
      <c r="D76" s="76" t="s">
        <v>51</v>
      </c>
      <c r="E76" s="76" t="s">
        <v>49</v>
      </c>
      <c r="F76" s="58">
        <v>3</v>
      </c>
      <c r="G76" s="58" t="s">
        <v>536</v>
      </c>
      <c r="H76" s="6" t="s">
        <v>7</v>
      </c>
      <c r="I76" s="6" t="s">
        <v>7</v>
      </c>
      <c r="J76" s="6" t="s">
        <v>520</v>
      </c>
      <c r="K76" s="58"/>
      <c r="L76" s="75" t="s">
        <v>578</v>
      </c>
      <c r="M76" s="72">
        <f>Table22[[#This Row],[price]]*Table22[[#This Row],[Quantity]]</f>
        <v>1.161</v>
      </c>
    </row>
    <row r="77" spans="1:13" x14ac:dyDescent="0.25">
      <c r="A77" s="115" t="s">
        <v>545</v>
      </c>
      <c r="B77" s="6" t="s">
        <v>546</v>
      </c>
      <c r="C77" s="6" t="s">
        <v>179</v>
      </c>
      <c r="D77" s="6" t="s">
        <v>51</v>
      </c>
      <c r="E77" s="6" t="s">
        <v>49</v>
      </c>
      <c r="F77" s="7">
        <v>1</v>
      </c>
      <c r="G77" s="58" t="s">
        <v>534</v>
      </c>
      <c r="H77" s="58"/>
      <c r="I77" s="6" t="s">
        <v>7</v>
      </c>
      <c r="J77" s="6" t="s">
        <v>403</v>
      </c>
      <c r="K77" s="6" t="s">
        <v>7</v>
      </c>
      <c r="L77" s="75" t="s">
        <v>562</v>
      </c>
      <c r="M77" s="72">
        <f>Table22[[#This Row],[price]]*Table22[[#This Row],[Quantity]]</f>
        <v>0.09</v>
      </c>
    </row>
    <row r="78" spans="1:13" x14ac:dyDescent="0.25">
      <c r="A78" s="76" t="s">
        <v>648</v>
      </c>
      <c r="B78" s="76" t="s">
        <v>618</v>
      </c>
      <c r="C78" s="76"/>
      <c r="D78" s="76"/>
      <c r="E78" s="76"/>
      <c r="F78" s="58">
        <v>1</v>
      </c>
      <c r="G78" s="58" t="s">
        <v>605</v>
      </c>
      <c r="H78" s="58"/>
      <c r="I78" s="76"/>
      <c r="J78" s="76" t="s">
        <v>633</v>
      </c>
      <c r="K78" s="76"/>
      <c r="L78" s="79">
        <v>5.1999999999999998E-2</v>
      </c>
      <c r="M78" s="72">
        <f>Table22[[#This Row],[price]]*Table22[[#This Row],[Quantity]]</f>
        <v>5.1999999999999998E-2</v>
      </c>
    </row>
    <row r="79" spans="1:13" x14ac:dyDescent="0.25">
      <c r="A79" s="76" t="s">
        <v>644</v>
      </c>
      <c r="B79" s="76" t="s">
        <v>614</v>
      </c>
      <c r="C79" s="76"/>
      <c r="D79" s="76"/>
      <c r="E79" s="76"/>
      <c r="F79" s="58">
        <v>1</v>
      </c>
      <c r="G79" s="58" t="s">
        <v>605</v>
      </c>
      <c r="H79" s="58"/>
      <c r="I79" s="76"/>
      <c r="J79" s="76" t="s">
        <v>629</v>
      </c>
      <c r="K79" s="76"/>
      <c r="L79" s="79">
        <v>8.2000000000000003E-2</v>
      </c>
      <c r="M79" s="72">
        <f>Table22[[#This Row],[price]]*Table22[[#This Row],[Quantity]]</f>
        <v>8.2000000000000003E-2</v>
      </c>
    </row>
    <row r="80" spans="1:13" ht="22.5" x14ac:dyDescent="0.25">
      <c r="A80" s="115" t="s">
        <v>404</v>
      </c>
      <c r="B80" s="6" t="s">
        <v>405</v>
      </c>
      <c r="C80" s="6" t="s">
        <v>406</v>
      </c>
      <c r="D80" s="6" t="s">
        <v>51</v>
      </c>
      <c r="E80" s="6" t="s">
        <v>49</v>
      </c>
      <c r="F80" s="7">
        <v>2</v>
      </c>
      <c r="G80" s="58" t="s">
        <v>534</v>
      </c>
      <c r="H80" s="58"/>
      <c r="I80" s="6" t="s">
        <v>7</v>
      </c>
      <c r="J80" s="6" t="s">
        <v>407</v>
      </c>
      <c r="K80" s="6" t="s">
        <v>7</v>
      </c>
      <c r="L80" s="75" t="s">
        <v>562</v>
      </c>
      <c r="M80" s="72">
        <f>Table22[[#This Row],[price]]*Table22[[#This Row],[Quantity]]</f>
        <v>0.18</v>
      </c>
    </row>
    <row r="81" spans="1:13" x14ac:dyDescent="0.25">
      <c r="A81" s="76" t="s">
        <v>645</v>
      </c>
      <c r="B81" s="76" t="s">
        <v>615</v>
      </c>
      <c r="C81" s="76"/>
      <c r="D81" s="76"/>
      <c r="E81" s="76"/>
      <c r="F81" s="58">
        <v>1</v>
      </c>
      <c r="G81" s="58" t="s">
        <v>605</v>
      </c>
      <c r="H81" s="58"/>
      <c r="I81" s="76"/>
      <c r="J81" s="76" t="s">
        <v>630</v>
      </c>
      <c r="K81" s="76"/>
      <c r="L81" s="79">
        <v>0.111</v>
      </c>
      <c r="M81" s="72">
        <f>Table22[[#This Row],[price]]*Table22[[#This Row],[Quantity]]</f>
        <v>0.111</v>
      </c>
    </row>
    <row r="82" spans="1:13" ht="22.5" x14ac:dyDescent="0.25">
      <c r="A82" s="116" t="s">
        <v>505</v>
      </c>
      <c r="B82" s="76" t="s">
        <v>506</v>
      </c>
      <c r="C82" s="76" t="s">
        <v>507</v>
      </c>
      <c r="D82" s="76" t="s">
        <v>51</v>
      </c>
      <c r="E82" s="76" t="s">
        <v>49</v>
      </c>
      <c r="F82" s="58">
        <v>8</v>
      </c>
      <c r="G82" s="58" t="s">
        <v>536</v>
      </c>
      <c r="H82" s="6" t="s">
        <v>7</v>
      </c>
      <c r="I82" s="6" t="s">
        <v>7</v>
      </c>
      <c r="J82" s="6" t="s">
        <v>508</v>
      </c>
      <c r="K82" s="58"/>
      <c r="L82" s="75" t="s">
        <v>585</v>
      </c>
      <c r="M82" s="72">
        <f>Table22[[#This Row],[price]]*Table22[[#This Row],[Quantity]]</f>
        <v>2.5920000000000001</v>
      </c>
    </row>
    <row r="83" spans="1:13" ht="22.5" x14ac:dyDescent="0.25">
      <c r="A83" s="116" t="s">
        <v>509</v>
      </c>
      <c r="B83" s="76" t="s">
        <v>510</v>
      </c>
      <c r="C83" s="76" t="s">
        <v>511</v>
      </c>
      <c r="D83" s="76" t="s">
        <v>51</v>
      </c>
      <c r="E83" s="76" t="s">
        <v>49</v>
      </c>
      <c r="F83" s="58">
        <v>8</v>
      </c>
      <c r="G83" s="58" t="s">
        <v>536</v>
      </c>
      <c r="H83" s="6" t="s">
        <v>7</v>
      </c>
      <c r="I83" s="6" t="s">
        <v>7</v>
      </c>
      <c r="J83" s="6" t="s">
        <v>512</v>
      </c>
      <c r="K83" s="58"/>
      <c r="L83" s="75" t="s">
        <v>586</v>
      </c>
      <c r="M83" s="72">
        <f>Table22[[#This Row],[price]]*Table22[[#This Row],[Quantity]]</f>
        <v>1.08</v>
      </c>
    </row>
    <row r="84" spans="1:13" ht="64.5" x14ac:dyDescent="0.25">
      <c r="A84" s="6" t="s">
        <v>547</v>
      </c>
      <c r="B84" s="6" t="s">
        <v>548</v>
      </c>
      <c r="C84" s="6" t="s">
        <v>549</v>
      </c>
      <c r="D84" s="6" t="s">
        <v>9</v>
      </c>
      <c r="E84" s="6" t="s">
        <v>10</v>
      </c>
      <c r="F84" s="7">
        <v>1</v>
      </c>
      <c r="G84" s="58" t="s">
        <v>534</v>
      </c>
      <c r="H84" s="58"/>
      <c r="I84" s="6" t="s">
        <v>7</v>
      </c>
      <c r="J84" s="6" t="s">
        <v>7</v>
      </c>
      <c r="K84" s="6" t="s">
        <v>548</v>
      </c>
      <c r="L84" s="75" t="s">
        <v>568</v>
      </c>
      <c r="M84" s="72">
        <f>Table22[[#This Row],[price]]*Table22[[#This Row],[Quantity]]</f>
        <v>22.9</v>
      </c>
    </row>
    <row r="85" spans="1:13" x14ac:dyDescent="0.25">
      <c r="A85" s="76"/>
      <c r="B85" s="76"/>
      <c r="C85" s="76"/>
      <c r="D85" s="76"/>
      <c r="E85" s="76"/>
      <c r="F85" s="58"/>
      <c r="G85" s="58"/>
      <c r="H85" s="58"/>
      <c r="I85" s="76"/>
      <c r="J85" s="76"/>
      <c r="K85" s="76"/>
      <c r="L85" s="79"/>
      <c r="M85" s="72">
        <f>Table22[[#This Row],[price]]*Table22[[#This Row],[Quantity]]</f>
        <v>0</v>
      </c>
    </row>
    <row r="86" spans="1:13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73" t="s">
        <v>305</v>
      </c>
      <c r="M86" s="73">
        <f>SUM(Table22[price total])</f>
        <v>245.37400000000005</v>
      </c>
    </row>
  </sheetData>
  <pageMargins left="0.7" right="0.7" top="0.75" bottom="0.75" header="0.3" footer="0.3"/>
  <pageSetup paperSize="8" scale="81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zoomScale="115" zoomScaleNormal="115" workbookViewId="0">
      <pane xSplit="1" topLeftCell="B1" activePane="topRight" state="frozen"/>
      <selection pane="topRight" activeCell="E75" sqref="E75"/>
    </sheetView>
  </sheetViews>
  <sheetFormatPr defaultRowHeight="15" x14ac:dyDescent="0.25"/>
  <cols>
    <col min="1" max="1" width="20.5703125" style="5" bestFit="1" customWidth="1"/>
    <col min="2" max="2" width="56.5703125" style="5" customWidth="1"/>
    <col min="3" max="3" width="25" style="5" customWidth="1"/>
    <col min="4" max="4" width="22" style="5" customWidth="1"/>
    <col min="5" max="5" width="19.42578125" style="5" customWidth="1"/>
    <col min="6" max="7" width="11" style="5" customWidth="1"/>
    <col min="8" max="8" width="10.85546875" style="5" customWidth="1"/>
    <col min="9" max="9" width="14.42578125" style="5" customWidth="1"/>
    <col min="10" max="10" width="19.85546875" style="5" bestFit="1" customWidth="1"/>
    <col min="11" max="16384" width="9.140625" style="5"/>
  </cols>
  <sheetData>
    <row r="1" spans="1:12" x14ac:dyDescent="0.2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533</v>
      </c>
      <c r="H1" s="56" t="s">
        <v>416</v>
      </c>
      <c r="I1" s="55" t="s">
        <v>373</v>
      </c>
      <c r="J1" s="57" t="s">
        <v>374</v>
      </c>
      <c r="K1" s="61" t="s">
        <v>268</v>
      </c>
      <c r="L1" s="61" t="s">
        <v>269</v>
      </c>
    </row>
    <row r="2" spans="1:12" x14ac:dyDescent="0.25">
      <c r="A2" s="70" t="s">
        <v>509</v>
      </c>
      <c r="B2" s="2" t="s">
        <v>510</v>
      </c>
      <c r="C2" s="2" t="s">
        <v>511</v>
      </c>
      <c r="D2" s="2" t="s">
        <v>51</v>
      </c>
      <c r="E2" s="2" t="s">
        <v>49</v>
      </c>
      <c r="F2" s="3">
        <v>8</v>
      </c>
      <c r="G2" s="3" t="s">
        <v>536</v>
      </c>
      <c r="H2" s="2" t="s">
        <v>7</v>
      </c>
      <c r="I2" s="2" t="s">
        <v>7</v>
      </c>
      <c r="J2" s="13" t="s">
        <v>512</v>
      </c>
      <c r="K2" s="59">
        <v>0.13500000000000001</v>
      </c>
      <c r="L2" s="59">
        <f>Table2[[#This Row],[price]]*Table2[[#This Row],[Quantity]]</f>
        <v>1.08</v>
      </c>
    </row>
    <row r="3" spans="1:12" x14ac:dyDescent="0.25">
      <c r="A3" s="70" t="s">
        <v>505</v>
      </c>
      <c r="B3" s="2" t="s">
        <v>506</v>
      </c>
      <c r="C3" s="2" t="s">
        <v>507</v>
      </c>
      <c r="D3" s="2" t="s">
        <v>51</v>
      </c>
      <c r="E3" s="2" t="s">
        <v>49</v>
      </c>
      <c r="F3" s="3">
        <v>8</v>
      </c>
      <c r="G3" s="3" t="s">
        <v>536</v>
      </c>
      <c r="H3" s="2" t="s">
        <v>7</v>
      </c>
      <c r="I3" s="2" t="s">
        <v>7</v>
      </c>
      <c r="J3" s="13" t="s">
        <v>508</v>
      </c>
      <c r="K3" s="58">
        <v>0.32400000000000001</v>
      </c>
      <c r="L3" s="58">
        <f>Table2[[#This Row],[price]]*Table2[[#This Row],[Quantity]]</f>
        <v>2.5920000000000001</v>
      </c>
    </row>
    <row r="4" spans="1:12" hidden="1" x14ac:dyDescent="0.25">
      <c r="A4" s="68" t="s">
        <v>7</v>
      </c>
      <c r="B4" s="6" t="s">
        <v>7</v>
      </c>
      <c r="C4" s="6" t="s">
        <v>8</v>
      </c>
      <c r="D4" s="6" t="s">
        <v>9</v>
      </c>
      <c r="E4" s="6" t="s">
        <v>10</v>
      </c>
      <c r="F4" s="7">
        <v>1</v>
      </c>
      <c r="G4" s="7" t="s">
        <v>534</v>
      </c>
      <c r="H4" s="6" t="s">
        <v>7</v>
      </c>
      <c r="I4" s="6" t="s">
        <v>7</v>
      </c>
      <c r="J4" s="53" t="s">
        <v>7</v>
      </c>
      <c r="K4" s="58">
        <v>0</v>
      </c>
      <c r="L4" s="58">
        <f>Table2[[#This Row],[price]]*Table2[[#This Row],[Quantity]]</f>
        <v>0</v>
      </c>
    </row>
    <row r="5" spans="1:12" hidden="1" x14ac:dyDescent="0.25">
      <c r="A5" s="68" t="s">
        <v>382</v>
      </c>
      <c r="B5" s="6" t="s">
        <v>271</v>
      </c>
      <c r="C5" s="6" t="s">
        <v>383</v>
      </c>
      <c r="D5" s="6" t="s">
        <v>29</v>
      </c>
      <c r="E5" s="6" t="s">
        <v>22</v>
      </c>
      <c r="F5" s="7">
        <v>4</v>
      </c>
      <c r="G5" s="7" t="s">
        <v>534</v>
      </c>
      <c r="H5" s="6" t="s">
        <v>7</v>
      </c>
      <c r="I5" s="6" t="s">
        <v>7</v>
      </c>
      <c r="J5" s="53" t="s">
        <v>93</v>
      </c>
      <c r="K5" s="58">
        <v>9.9000000000000005E-2</v>
      </c>
      <c r="L5" s="58">
        <f>Table2[[#This Row],[price]]*Table2[[#This Row],[Quantity]]</f>
        <v>0.39600000000000002</v>
      </c>
    </row>
    <row r="6" spans="1:12" x14ac:dyDescent="0.25">
      <c r="A6" s="70" t="s">
        <v>517</v>
      </c>
      <c r="B6" s="2" t="s">
        <v>518</v>
      </c>
      <c r="C6" s="2" t="s">
        <v>519</v>
      </c>
      <c r="D6" s="2" t="s">
        <v>51</v>
      </c>
      <c r="E6" s="2" t="s">
        <v>49</v>
      </c>
      <c r="F6" s="3">
        <v>3</v>
      </c>
      <c r="G6" s="3" t="s">
        <v>536</v>
      </c>
      <c r="H6" s="2" t="s">
        <v>7</v>
      </c>
      <c r="I6" s="2" t="s">
        <v>7</v>
      </c>
      <c r="J6" s="13" t="s">
        <v>520</v>
      </c>
      <c r="K6" s="58">
        <v>0.38700000000000001</v>
      </c>
      <c r="L6" s="58">
        <f>Table2[[#This Row],[price]]*Table2[[#This Row],[Quantity]]</f>
        <v>1.161</v>
      </c>
    </row>
    <row r="7" spans="1:12" ht="22.5" hidden="1" x14ac:dyDescent="0.25">
      <c r="A7" s="68" t="s">
        <v>375</v>
      </c>
      <c r="B7" s="6" t="s">
        <v>272</v>
      </c>
      <c r="C7" s="6" t="s">
        <v>376</v>
      </c>
      <c r="D7" s="6" t="s">
        <v>29</v>
      </c>
      <c r="E7" s="6" t="s">
        <v>22</v>
      </c>
      <c r="F7" s="7">
        <v>2</v>
      </c>
      <c r="G7" s="7" t="s">
        <v>534</v>
      </c>
      <c r="H7" s="6" t="s">
        <v>7</v>
      </c>
      <c r="I7" s="6" t="s">
        <v>7</v>
      </c>
      <c r="J7" s="53" t="s">
        <v>141</v>
      </c>
      <c r="K7" s="58">
        <v>0.16200000000000001</v>
      </c>
      <c r="L7" s="58">
        <f>Table2[[#This Row],[price]]*Table2[[#This Row],[Quantity]]</f>
        <v>0.32400000000000001</v>
      </c>
    </row>
    <row r="8" spans="1:12" ht="22.5" hidden="1" x14ac:dyDescent="0.25">
      <c r="A8" s="68" t="s">
        <v>375</v>
      </c>
      <c r="B8" s="6" t="s">
        <v>377</v>
      </c>
      <c r="C8" s="6" t="s">
        <v>378</v>
      </c>
      <c r="D8" s="6" t="s">
        <v>29</v>
      </c>
      <c r="E8" s="6" t="s">
        <v>22</v>
      </c>
      <c r="F8" s="7">
        <v>5</v>
      </c>
      <c r="G8" s="7" t="s">
        <v>534</v>
      </c>
      <c r="H8" s="6" t="s">
        <v>7</v>
      </c>
      <c r="I8" s="6" t="s">
        <v>7</v>
      </c>
      <c r="J8" s="53" t="s">
        <v>141</v>
      </c>
      <c r="K8" s="58">
        <v>0.16200000000000001</v>
      </c>
      <c r="L8" s="58">
        <f>Table2[[#This Row],[price]]*Table2[[#This Row],[Quantity]]</f>
        <v>0.81</v>
      </c>
    </row>
    <row r="9" spans="1:12" hidden="1" x14ac:dyDescent="0.25">
      <c r="A9" s="70" t="s">
        <v>408</v>
      </c>
      <c r="B9" s="2" t="s">
        <v>285</v>
      </c>
      <c r="C9" s="2" t="s">
        <v>417</v>
      </c>
      <c r="D9" s="2" t="s">
        <v>51</v>
      </c>
      <c r="E9" s="2" t="s">
        <v>49</v>
      </c>
      <c r="F9" s="3">
        <v>1</v>
      </c>
      <c r="G9" s="3" t="s">
        <v>535</v>
      </c>
      <c r="H9" s="2" t="s">
        <v>7</v>
      </c>
      <c r="I9" s="52"/>
      <c r="J9" s="13" t="s">
        <v>188</v>
      </c>
      <c r="K9" s="58">
        <v>0.09</v>
      </c>
      <c r="L9" s="58">
        <f>Table2[[#This Row],[price]]*Table2[[#This Row],[Quantity]]</f>
        <v>0.09</v>
      </c>
    </row>
    <row r="10" spans="1:12" x14ac:dyDescent="0.25">
      <c r="A10" s="70" t="s">
        <v>513</v>
      </c>
      <c r="B10" s="2" t="s">
        <v>514</v>
      </c>
      <c r="C10" s="2" t="s">
        <v>515</v>
      </c>
      <c r="D10" s="2" t="s">
        <v>51</v>
      </c>
      <c r="E10" s="2" t="s">
        <v>49</v>
      </c>
      <c r="F10" s="3">
        <v>3</v>
      </c>
      <c r="G10" s="3" t="s">
        <v>536</v>
      </c>
      <c r="H10" s="2" t="s">
        <v>7</v>
      </c>
      <c r="I10" s="2" t="s">
        <v>7</v>
      </c>
      <c r="J10" s="13" t="s">
        <v>516</v>
      </c>
      <c r="K10" s="58">
        <v>0.126</v>
      </c>
      <c r="L10" s="58">
        <f>Table2[[#This Row],[price]]*Table2[[#This Row],[Quantity]]</f>
        <v>0.378</v>
      </c>
    </row>
    <row r="11" spans="1:12" ht="22.5" hidden="1" x14ac:dyDescent="0.25">
      <c r="A11" s="68" t="s">
        <v>379</v>
      </c>
      <c r="B11" s="6" t="s">
        <v>270</v>
      </c>
      <c r="C11" s="6" t="s">
        <v>359</v>
      </c>
      <c r="D11" s="6" t="s">
        <v>24</v>
      </c>
      <c r="E11" s="6" t="s">
        <v>25</v>
      </c>
      <c r="F11" s="7">
        <v>9</v>
      </c>
      <c r="G11" s="7" t="s">
        <v>534</v>
      </c>
      <c r="H11" s="6" t="s">
        <v>7</v>
      </c>
      <c r="I11" s="6" t="s">
        <v>7</v>
      </c>
      <c r="J11" s="53" t="s">
        <v>86</v>
      </c>
      <c r="K11" s="58">
        <v>1.58</v>
      </c>
      <c r="L11" s="58">
        <f>Table2[[#This Row],[price]]*Table2[[#This Row],[Quantity]]</f>
        <v>14.22</v>
      </c>
    </row>
    <row r="12" spans="1:12" hidden="1" x14ac:dyDescent="0.25">
      <c r="A12" s="70" t="s">
        <v>423</v>
      </c>
      <c r="B12" s="2" t="s">
        <v>424</v>
      </c>
      <c r="C12" s="2" t="s">
        <v>225</v>
      </c>
      <c r="D12" s="2" t="s">
        <v>51</v>
      </c>
      <c r="E12" s="2" t="s">
        <v>49</v>
      </c>
      <c r="F12" s="3">
        <v>1</v>
      </c>
      <c r="G12" s="3" t="s">
        <v>535</v>
      </c>
      <c r="H12" s="2" t="s">
        <v>7</v>
      </c>
      <c r="I12" s="52"/>
      <c r="J12" s="13" t="s">
        <v>425</v>
      </c>
      <c r="K12" s="58">
        <v>0.09</v>
      </c>
      <c r="L12" s="58">
        <f>Table2[[#This Row],[price]]*Table2[[#This Row],[Quantity]]</f>
        <v>0.09</v>
      </c>
    </row>
    <row r="13" spans="1:12" ht="22.5" hidden="1" x14ac:dyDescent="0.25">
      <c r="A13" s="68" t="s">
        <v>384</v>
      </c>
      <c r="B13" s="6" t="s">
        <v>273</v>
      </c>
      <c r="C13" s="6" t="s">
        <v>361</v>
      </c>
      <c r="D13" s="6" t="s">
        <v>29</v>
      </c>
      <c r="E13" s="6" t="s">
        <v>22</v>
      </c>
      <c r="F13" s="7">
        <v>3</v>
      </c>
      <c r="G13" s="7" t="s">
        <v>534</v>
      </c>
      <c r="H13" s="6" t="s">
        <v>7</v>
      </c>
      <c r="I13" s="6" t="s">
        <v>7</v>
      </c>
      <c r="J13" s="53" t="s">
        <v>144</v>
      </c>
      <c r="K13" s="58">
        <v>0.153</v>
      </c>
      <c r="L13" s="58">
        <f>Table2[[#This Row],[price]]*Table2[[#This Row],[Quantity]]</f>
        <v>0.45899999999999996</v>
      </c>
    </row>
    <row r="14" spans="1:12" hidden="1" x14ac:dyDescent="0.25">
      <c r="A14" s="70" t="s">
        <v>427</v>
      </c>
      <c r="B14" s="2" t="s">
        <v>428</v>
      </c>
      <c r="C14" s="2" t="s">
        <v>429</v>
      </c>
      <c r="D14" s="2" t="s">
        <v>51</v>
      </c>
      <c r="E14" s="2" t="s">
        <v>49</v>
      </c>
      <c r="F14" s="3">
        <v>1</v>
      </c>
      <c r="G14" s="3" t="s">
        <v>535</v>
      </c>
      <c r="H14" s="2" t="s">
        <v>7</v>
      </c>
      <c r="I14" s="52"/>
      <c r="J14" s="13" t="s">
        <v>430</v>
      </c>
      <c r="K14" s="58">
        <v>0.09</v>
      </c>
      <c r="L14" s="58">
        <f>Table2[[#This Row],[price]]*Table2[[#This Row],[Quantity]]</f>
        <v>0.09</v>
      </c>
    </row>
    <row r="15" spans="1:12" ht="22.5" hidden="1" x14ac:dyDescent="0.25">
      <c r="A15" s="68" t="s">
        <v>386</v>
      </c>
      <c r="B15" s="6" t="s">
        <v>275</v>
      </c>
      <c r="C15" s="6" t="s">
        <v>151</v>
      </c>
      <c r="D15" s="6" t="s">
        <v>31</v>
      </c>
      <c r="E15" s="6" t="s">
        <v>14</v>
      </c>
      <c r="F15" s="7">
        <v>4</v>
      </c>
      <c r="G15" s="7" t="s">
        <v>534</v>
      </c>
      <c r="H15" s="6" t="s">
        <v>7</v>
      </c>
      <c r="I15" s="6" t="s">
        <v>7</v>
      </c>
      <c r="J15" s="53" t="s">
        <v>96</v>
      </c>
      <c r="K15" s="58">
        <v>6.28</v>
      </c>
      <c r="L15" s="58">
        <f>Table2[[#This Row],[price]]*Table2[[#This Row],[Quantity]]</f>
        <v>25.12</v>
      </c>
    </row>
    <row r="16" spans="1:12" hidden="1" x14ac:dyDescent="0.25">
      <c r="A16" s="70" t="s">
        <v>418</v>
      </c>
      <c r="B16" s="2" t="s">
        <v>287</v>
      </c>
      <c r="C16" s="2" t="s">
        <v>224</v>
      </c>
      <c r="D16" s="2" t="s">
        <v>51</v>
      </c>
      <c r="E16" s="2" t="s">
        <v>49</v>
      </c>
      <c r="F16" s="3">
        <v>1</v>
      </c>
      <c r="G16" s="3" t="s">
        <v>535</v>
      </c>
      <c r="H16" s="2" t="s">
        <v>7</v>
      </c>
      <c r="I16" s="52"/>
      <c r="J16" s="13" t="s">
        <v>286</v>
      </c>
      <c r="K16" s="58">
        <v>0.09</v>
      </c>
      <c r="L16" s="58">
        <f>Table2[[#This Row],[price]]*Table2[[#This Row],[Quantity]]</f>
        <v>0.09</v>
      </c>
    </row>
    <row r="17" spans="1:12" x14ac:dyDescent="0.25">
      <c r="A17" s="70" t="s">
        <v>521</v>
      </c>
      <c r="B17" s="2" t="s">
        <v>522</v>
      </c>
      <c r="C17" s="2" t="s">
        <v>523</v>
      </c>
      <c r="D17" s="2" t="s">
        <v>51</v>
      </c>
      <c r="E17" s="2" t="s">
        <v>49</v>
      </c>
      <c r="F17" s="3">
        <v>30</v>
      </c>
      <c r="G17" s="3" t="s">
        <v>536</v>
      </c>
      <c r="H17" s="2" t="s">
        <v>7</v>
      </c>
      <c r="I17" s="2" t="s">
        <v>7</v>
      </c>
      <c r="J17" s="13" t="s">
        <v>524</v>
      </c>
      <c r="K17" s="58">
        <v>0.126</v>
      </c>
      <c r="L17" s="58">
        <f>Table2[[#This Row],[price]]*Table2[[#This Row],[Quantity]]</f>
        <v>3.7800000000000002</v>
      </c>
    </row>
    <row r="18" spans="1:12" hidden="1" x14ac:dyDescent="0.25">
      <c r="A18" s="68" t="s">
        <v>22</v>
      </c>
      <c r="B18" s="6" t="s">
        <v>380</v>
      </c>
      <c r="C18" s="6" t="s">
        <v>381</v>
      </c>
      <c r="D18" s="6" t="s">
        <v>29</v>
      </c>
      <c r="E18" s="6" t="s">
        <v>22</v>
      </c>
      <c r="F18" s="7">
        <v>6</v>
      </c>
      <c r="G18" s="7" t="s">
        <v>534</v>
      </c>
      <c r="H18" s="6" t="s">
        <v>7</v>
      </c>
      <c r="I18" s="6" t="s">
        <v>7</v>
      </c>
      <c r="J18" s="53" t="s">
        <v>7</v>
      </c>
      <c r="K18" s="58"/>
      <c r="L18" s="58">
        <f>Table2[[#This Row],[price]]*Table2[[#This Row],[Quantity]]</f>
        <v>0</v>
      </c>
    </row>
    <row r="19" spans="1:12" hidden="1" x14ac:dyDescent="0.25">
      <c r="A19" s="70" t="s">
        <v>419</v>
      </c>
      <c r="B19" s="2" t="s">
        <v>420</v>
      </c>
      <c r="C19" s="2" t="s">
        <v>421</v>
      </c>
      <c r="D19" s="2" t="s">
        <v>51</v>
      </c>
      <c r="E19" s="2" t="s">
        <v>49</v>
      </c>
      <c r="F19" s="3">
        <v>2</v>
      </c>
      <c r="G19" s="3" t="s">
        <v>535</v>
      </c>
      <c r="H19" s="2" t="s">
        <v>7</v>
      </c>
      <c r="I19" s="52"/>
      <c r="J19" s="13" t="s">
        <v>422</v>
      </c>
      <c r="K19" s="58">
        <v>0.09</v>
      </c>
      <c r="L19" s="58">
        <f>Table2[[#This Row],[price]]*Table2[[#This Row],[Quantity]]</f>
        <v>0.18</v>
      </c>
    </row>
    <row r="20" spans="1:12" hidden="1" x14ac:dyDescent="0.25">
      <c r="A20" s="68" t="s">
        <v>153</v>
      </c>
      <c r="B20" s="6" t="s">
        <v>154</v>
      </c>
      <c r="C20" s="6" t="s">
        <v>155</v>
      </c>
      <c r="D20" s="6" t="s">
        <v>16</v>
      </c>
      <c r="E20" s="6" t="s">
        <v>14</v>
      </c>
      <c r="F20" s="7">
        <v>1</v>
      </c>
      <c r="G20" s="7" t="s">
        <v>534</v>
      </c>
      <c r="H20" s="6" t="s">
        <v>7</v>
      </c>
      <c r="I20" s="6" t="s">
        <v>7</v>
      </c>
      <c r="J20" s="53" t="s">
        <v>7</v>
      </c>
      <c r="K20" s="58"/>
      <c r="L20" s="58">
        <f>Table2[[#This Row],[price]]*Table2[[#This Row],[Quantity]]</f>
        <v>0</v>
      </c>
    </row>
    <row r="21" spans="1:12" x14ac:dyDescent="0.25">
      <c r="A21" s="70" t="s">
        <v>399</v>
      </c>
      <c r="B21" s="2" t="s">
        <v>283</v>
      </c>
      <c r="C21" s="2" t="s">
        <v>504</v>
      </c>
      <c r="D21" s="2" t="s">
        <v>51</v>
      </c>
      <c r="E21" s="2" t="s">
        <v>49</v>
      </c>
      <c r="F21" s="3">
        <v>17</v>
      </c>
      <c r="G21" s="3" t="s">
        <v>536</v>
      </c>
      <c r="H21" s="2" t="s">
        <v>7</v>
      </c>
      <c r="I21" s="2" t="s">
        <v>7</v>
      </c>
      <c r="J21" s="13" t="s">
        <v>185</v>
      </c>
      <c r="K21" s="58">
        <v>0.09</v>
      </c>
      <c r="L21" s="58">
        <f>Table2[[#This Row],[price]]*Table2[[#This Row],[Quantity]]</f>
        <v>1.53</v>
      </c>
    </row>
    <row r="22" spans="1:12" hidden="1" x14ac:dyDescent="0.25">
      <c r="A22" s="68" t="s">
        <v>17</v>
      </c>
      <c r="B22" s="6" t="s">
        <v>7</v>
      </c>
      <c r="C22" s="6" t="s">
        <v>134</v>
      </c>
      <c r="D22" s="6" t="s">
        <v>19</v>
      </c>
      <c r="E22" s="6" t="s">
        <v>17</v>
      </c>
      <c r="F22" s="7">
        <v>5</v>
      </c>
      <c r="G22" s="7" t="s">
        <v>534</v>
      </c>
      <c r="H22" s="6"/>
      <c r="I22" s="6" t="s">
        <v>7</v>
      </c>
      <c r="J22" s="53" t="s">
        <v>7</v>
      </c>
      <c r="K22" s="58"/>
      <c r="L22" s="58">
        <f>Table2[[#This Row],[price]]*Table2[[#This Row],[Quantity]]</f>
        <v>0</v>
      </c>
    </row>
    <row r="23" spans="1:12" hidden="1" x14ac:dyDescent="0.25">
      <c r="A23" s="70" t="s">
        <v>399</v>
      </c>
      <c r="B23" s="2" t="s">
        <v>283</v>
      </c>
      <c r="C23" s="2" t="s">
        <v>426</v>
      </c>
      <c r="D23" s="2" t="s">
        <v>51</v>
      </c>
      <c r="E23" s="2" t="s">
        <v>49</v>
      </c>
      <c r="F23" s="3">
        <v>2</v>
      </c>
      <c r="G23" s="3" t="s">
        <v>535</v>
      </c>
      <c r="H23" s="2" t="s">
        <v>7</v>
      </c>
      <c r="I23" s="52"/>
      <c r="J23" s="13" t="s">
        <v>185</v>
      </c>
      <c r="K23" s="58">
        <v>0.09</v>
      </c>
      <c r="L23" s="58">
        <f>Table2[[#This Row],[price]]*Table2[[#This Row],[Quantity]]</f>
        <v>0.18</v>
      </c>
    </row>
    <row r="24" spans="1:12" x14ac:dyDescent="0.25">
      <c r="A24" s="70" t="s">
        <v>431</v>
      </c>
      <c r="B24" s="2" t="s">
        <v>432</v>
      </c>
      <c r="C24" s="2" t="s">
        <v>502</v>
      </c>
      <c r="D24" s="2" t="s">
        <v>434</v>
      </c>
      <c r="E24" s="2" t="s">
        <v>435</v>
      </c>
      <c r="F24" s="3">
        <v>6</v>
      </c>
      <c r="G24" s="3" t="s">
        <v>536</v>
      </c>
      <c r="H24" s="2" t="s">
        <v>7</v>
      </c>
      <c r="I24" s="2" t="s">
        <v>7</v>
      </c>
      <c r="J24" s="13" t="s">
        <v>389</v>
      </c>
      <c r="K24" s="58">
        <v>0.621</v>
      </c>
      <c r="L24" s="58">
        <f>Table2[[#This Row],[price]]*Table2[[#This Row],[Quantity]]</f>
        <v>3.726</v>
      </c>
    </row>
    <row r="25" spans="1:12" hidden="1" x14ac:dyDescent="0.25">
      <c r="A25" s="70" t="s">
        <v>431</v>
      </c>
      <c r="B25" s="2" t="s">
        <v>432</v>
      </c>
      <c r="C25" s="2" t="s">
        <v>433</v>
      </c>
      <c r="D25" s="2" t="s">
        <v>434</v>
      </c>
      <c r="E25" s="2" t="s">
        <v>435</v>
      </c>
      <c r="F25" s="3">
        <v>4</v>
      </c>
      <c r="G25" s="3" t="s">
        <v>535</v>
      </c>
      <c r="H25" s="2" t="s">
        <v>7</v>
      </c>
      <c r="I25" s="52"/>
      <c r="J25" s="13" t="s">
        <v>389</v>
      </c>
      <c r="K25" s="58">
        <v>0.621</v>
      </c>
      <c r="L25" s="58">
        <f>Table2[[#This Row],[price]]*Table2[[#This Row],[Quantity]]</f>
        <v>2.484</v>
      </c>
    </row>
    <row r="26" spans="1:12" hidden="1" x14ac:dyDescent="0.25">
      <c r="A26" s="70" t="s">
        <v>436</v>
      </c>
      <c r="B26" s="2" t="s">
        <v>432</v>
      </c>
      <c r="C26" s="2" t="s">
        <v>47</v>
      </c>
      <c r="D26" s="2" t="s">
        <v>362</v>
      </c>
      <c r="E26" s="2" t="s">
        <v>45</v>
      </c>
      <c r="F26" s="3">
        <v>8</v>
      </c>
      <c r="G26" s="3" t="s">
        <v>535</v>
      </c>
      <c r="H26" s="2" t="s">
        <v>7</v>
      </c>
      <c r="I26" s="52"/>
      <c r="J26" s="13" t="s">
        <v>389</v>
      </c>
      <c r="K26" s="58">
        <v>0.621</v>
      </c>
      <c r="L26" s="58">
        <f>Table2[[#This Row],[price]]*Table2[[#This Row],[Quantity]]</f>
        <v>4.968</v>
      </c>
    </row>
    <row r="27" spans="1:12" hidden="1" x14ac:dyDescent="0.25">
      <c r="A27" s="70" t="s">
        <v>437</v>
      </c>
      <c r="B27" s="2" t="s">
        <v>438</v>
      </c>
      <c r="C27" s="2" t="s">
        <v>439</v>
      </c>
      <c r="D27" s="2" t="s">
        <v>440</v>
      </c>
      <c r="E27" s="2" t="s">
        <v>441</v>
      </c>
      <c r="F27" s="3">
        <v>1</v>
      </c>
      <c r="G27" s="3" t="s">
        <v>535</v>
      </c>
      <c r="H27" s="2" t="s">
        <v>7</v>
      </c>
      <c r="I27" s="52"/>
      <c r="J27" s="13" t="s">
        <v>442</v>
      </c>
      <c r="K27" s="58">
        <v>0.40500000000000003</v>
      </c>
      <c r="L27" s="58">
        <f>Table2[[#This Row],[price]]*Table2[[#This Row],[Quantity]]</f>
        <v>0.40500000000000003</v>
      </c>
    </row>
    <row r="28" spans="1:12" x14ac:dyDescent="0.25">
      <c r="A28" s="70" t="s">
        <v>443</v>
      </c>
      <c r="B28" s="2" t="s">
        <v>444</v>
      </c>
      <c r="C28" s="2" t="s">
        <v>503</v>
      </c>
      <c r="D28" s="2" t="s">
        <v>19</v>
      </c>
      <c r="E28" s="2" t="s">
        <v>17</v>
      </c>
      <c r="F28" s="3">
        <v>3</v>
      </c>
      <c r="G28" s="3" t="s">
        <v>536</v>
      </c>
      <c r="H28" s="2" t="s">
        <v>347</v>
      </c>
      <c r="I28" s="2" t="s">
        <v>7</v>
      </c>
      <c r="J28" s="13" t="s">
        <v>7</v>
      </c>
      <c r="K28" s="58">
        <v>0.24</v>
      </c>
      <c r="L28" s="58">
        <f>Table2[[#This Row],[price]]*Table2[[#This Row],[Quantity]]</f>
        <v>0.72</v>
      </c>
    </row>
    <row r="29" spans="1:12" hidden="1" x14ac:dyDescent="0.25">
      <c r="A29" s="70" t="s">
        <v>443</v>
      </c>
      <c r="B29" s="2" t="s">
        <v>444</v>
      </c>
      <c r="C29" s="2" t="s">
        <v>445</v>
      </c>
      <c r="D29" s="2" t="s">
        <v>19</v>
      </c>
      <c r="E29" s="2" t="s">
        <v>17</v>
      </c>
      <c r="F29" s="3">
        <v>4</v>
      </c>
      <c r="G29" s="3" t="s">
        <v>535</v>
      </c>
      <c r="H29" s="2" t="s">
        <v>347</v>
      </c>
      <c r="I29" s="52"/>
      <c r="J29" s="13" t="s">
        <v>7</v>
      </c>
      <c r="K29" s="58">
        <v>0.24</v>
      </c>
      <c r="L29" s="58">
        <f>Table2[[#This Row],[price]]*Table2[[#This Row],[Quantity]]</f>
        <v>0.96</v>
      </c>
    </row>
    <row r="30" spans="1:12" hidden="1" x14ac:dyDescent="0.25">
      <c r="A30" s="68" t="s">
        <v>45</v>
      </c>
      <c r="B30" s="6" t="s">
        <v>388</v>
      </c>
      <c r="C30" s="6" t="s">
        <v>47</v>
      </c>
      <c r="D30" s="6" t="s">
        <v>362</v>
      </c>
      <c r="E30" s="6" t="s">
        <v>45</v>
      </c>
      <c r="F30" s="7">
        <v>8</v>
      </c>
      <c r="G30" s="7" t="s">
        <v>534</v>
      </c>
      <c r="H30" s="6" t="s">
        <v>7</v>
      </c>
      <c r="I30" s="6" t="s">
        <v>7</v>
      </c>
      <c r="J30" s="53" t="s">
        <v>389</v>
      </c>
      <c r="K30" s="58">
        <v>0.621</v>
      </c>
      <c r="L30" s="58">
        <f>Table2[[#This Row],[price]]*Table2[[#This Row],[Quantity]]</f>
        <v>4.968</v>
      </c>
    </row>
    <row r="31" spans="1:12" hidden="1" x14ac:dyDescent="0.25">
      <c r="A31" s="70" t="s">
        <v>446</v>
      </c>
      <c r="B31" s="2" t="s">
        <v>447</v>
      </c>
      <c r="C31" s="2" t="s">
        <v>448</v>
      </c>
      <c r="D31" s="2" t="s">
        <v>449</v>
      </c>
      <c r="E31" s="2" t="s">
        <v>450</v>
      </c>
      <c r="F31" s="3">
        <v>4</v>
      </c>
      <c r="G31" s="3" t="s">
        <v>535</v>
      </c>
      <c r="H31" s="2" t="s">
        <v>7</v>
      </c>
      <c r="I31" s="52"/>
      <c r="J31" s="13" t="s">
        <v>451</v>
      </c>
      <c r="K31" s="58">
        <v>0.54900000000000004</v>
      </c>
      <c r="L31" s="58">
        <f>Table2[[#This Row],[price]]*Table2[[#This Row],[Quantity]]</f>
        <v>2.1960000000000002</v>
      </c>
    </row>
    <row r="32" spans="1:12" x14ac:dyDescent="0.25">
      <c r="A32" s="70" t="s">
        <v>529</v>
      </c>
      <c r="B32" s="2" t="s">
        <v>530</v>
      </c>
      <c r="C32" s="2" t="s">
        <v>531</v>
      </c>
      <c r="D32" s="2" t="s">
        <v>308</v>
      </c>
      <c r="E32" s="2" t="s">
        <v>308</v>
      </c>
      <c r="F32" s="3">
        <v>1</v>
      </c>
      <c r="G32" s="3" t="s">
        <v>536</v>
      </c>
      <c r="H32" s="2" t="s">
        <v>327</v>
      </c>
      <c r="I32" s="2" t="s">
        <v>532</v>
      </c>
      <c r="J32" s="13" t="s">
        <v>7</v>
      </c>
      <c r="K32" s="58">
        <f>11.4+3.228</f>
        <v>14.628</v>
      </c>
      <c r="L32" s="58">
        <f>Table2[[#This Row],[price]]*Table2[[#This Row],[Quantity]]</f>
        <v>14.628</v>
      </c>
    </row>
    <row r="33" spans="1:12" hidden="1" x14ac:dyDescent="0.25">
      <c r="A33" s="70" t="s">
        <v>452</v>
      </c>
      <c r="B33" s="2" t="s">
        <v>453</v>
      </c>
      <c r="C33" s="2" t="s">
        <v>454</v>
      </c>
      <c r="D33" s="2" t="s">
        <v>455</v>
      </c>
      <c r="E33" s="2" t="s">
        <v>455</v>
      </c>
      <c r="F33" s="3">
        <v>2</v>
      </c>
      <c r="G33" s="3" t="s">
        <v>535</v>
      </c>
      <c r="H33" s="2" t="s">
        <v>7</v>
      </c>
      <c r="I33" s="52"/>
      <c r="J33" s="13" t="s">
        <v>456</v>
      </c>
      <c r="K33" s="58">
        <v>1.59</v>
      </c>
      <c r="L33" s="58">
        <f>Table2[[#This Row],[price]]*Table2[[#This Row],[Quantity]]</f>
        <v>3.18</v>
      </c>
    </row>
    <row r="34" spans="1:12" x14ac:dyDescent="0.25">
      <c r="A34" s="70" t="s">
        <v>525</v>
      </c>
      <c r="B34" s="2" t="s">
        <v>295</v>
      </c>
      <c r="C34" s="2" t="s">
        <v>526</v>
      </c>
      <c r="D34" s="2" t="s">
        <v>205</v>
      </c>
      <c r="E34" s="2" t="s">
        <v>203</v>
      </c>
      <c r="F34" s="3">
        <v>3</v>
      </c>
      <c r="G34" s="3" t="s">
        <v>536</v>
      </c>
      <c r="H34" s="2" t="s">
        <v>7</v>
      </c>
      <c r="I34" s="2" t="s">
        <v>7</v>
      </c>
      <c r="J34" s="13" t="s">
        <v>218</v>
      </c>
      <c r="K34" s="58">
        <v>0.29599999999999999</v>
      </c>
      <c r="L34" s="58">
        <f>Table2[[#This Row],[price]]*Table2[[#This Row],[Quantity]]</f>
        <v>0.8879999999999999</v>
      </c>
    </row>
    <row r="35" spans="1:12" hidden="1" x14ac:dyDescent="0.25">
      <c r="A35" s="70" t="s">
        <v>457</v>
      </c>
      <c r="B35" s="2" t="s">
        <v>291</v>
      </c>
      <c r="C35" s="2" t="s">
        <v>458</v>
      </c>
      <c r="D35" s="2" t="s">
        <v>198</v>
      </c>
      <c r="E35" s="2" t="s">
        <v>196</v>
      </c>
      <c r="F35" s="3">
        <v>4</v>
      </c>
      <c r="G35" s="3" t="s">
        <v>535</v>
      </c>
      <c r="H35" s="2" t="s">
        <v>7</v>
      </c>
      <c r="I35" s="52"/>
      <c r="J35" s="13" t="s">
        <v>216</v>
      </c>
      <c r="K35" s="58">
        <v>0.38700000000000001</v>
      </c>
      <c r="L35" s="58">
        <f>Table2[[#This Row],[price]]*Table2[[#This Row],[Quantity]]</f>
        <v>1.548</v>
      </c>
    </row>
    <row r="36" spans="1:12" hidden="1" x14ac:dyDescent="0.25">
      <c r="A36" s="70" t="s">
        <v>459</v>
      </c>
      <c r="B36" s="2" t="s">
        <v>460</v>
      </c>
      <c r="C36" s="2" t="s">
        <v>461</v>
      </c>
      <c r="D36" s="2" t="s">
        <v>462</v>
      </c>
      <c r="E36" s="2" t="s">
        <v>463</v>
      </c>
      <c r="F36" s="3">
        <v>2</v>
      </c>
      <c r="G36" s="3" t="s">
        <v>535</v>
      </c>
      <c r="H36" s="2" t="s">
        <v>7</v>
      </c>
      <c r="I36" s="52"/>
      <c r="J36" s="13" t="s">
        <v>464</v>
      </c>
      <c r="K36" s="58">
        <v>1.82</v>
      </c>
      <c r="L36" s="58">
        <f>Table2[[#This Row],[price]]*Table2[[#This Row],[Quantity]]</f>
        <v>3.64</v>
      </c>
    </row>
    <row r="37" spans="1:12" hidden="1" x14ac:dyDescent="0.25">
      <c r="A37" s="68" t="s">
        <v>413</v>
      </c>
      <c r="B37" s="6" t="s">
        <v>414</v>
      </c>
      <c r="C37" s="6" t="s">
        <v>370</v>
      </c>
      <c r="D37" s="6" t="s">
        <v>371</v>
      </c>
      <c r="E37" s="6" t="s">
        <v>369</v>
      </c>
      <c r="F37" s="7">
        <v>2</v>
      </c>
      <c r="G37" s="7" t="s">
        <v>534</v>
      </c>
      <c r="H37" s="6" t="s">
        <v>7</v>
      </c>
      <c r="I37" s="6" t="s">
        <v>7</v>
      </c>
      <c r="J37" s="53" t="s">
        <v>415</v>
      </c>
      <c r="K37" s="58">
        <v>5.55</v>
      </c>
      <c r="L37" s="58">
        <f>Table2[[#This Row],[price]]*Table2[[#This Row],[Quantity]]</f>
        <v>11.1</v>
      </c>
    </row>
    <row r="38" spans="1:12" hidden="1" x14ac:dyDescent="0.25">
      <c r="A38" s="70" t="s">
        <v>465</v>
      </c>
      <c r="B38" s="2" t="s">
        <v>466</v>
      </c>
      <c r="C38" s="2" t="s">
        <v>467</v>
      </c>
      <c r="D38" s="2" t="s">
        <v>468</v>
      </c>
      <c r="E38" s="2" t="s">
        <v>469</v>
      </c>
      <c r="F38" s="3">
        <v>1</v>
      </c>
      <c r="G38" s="3" t="s">
        <v>535</v>
      </c>
      <c r="H38" s="2" t="s">
        <v>7</v>
      </c>
      <c r="I38" s="52"/>
      <c r="J38" s="13" t="s">
        <v>470</v>
      </c>
      <c r="K38" s="58">
        <v>0.75600000000000001</v>
      </c>
      <c r="L38" s="58">
        <f>Table2[[#This Row],[price]]*Table2[[#This Row],[Quantity]]</f>
        <v>0.75600000000000001</v>
      </c>
    </row>
    <row r="39" spans="1:12" hidden="1" x14ac:dyDescent="0.25">
      <c r="A39" s="70" t="s">
        <v>471</v>
      </c>
      <c r="B39" s="2" t="s">
        <v>472</v>
      </c>
      <c r="C39" s="2" t="s">
        <v>473</v>
      </c>
      <c r="D39" s="2" t="s">
        <v>468</v>
      </c>
      <c r="E39" s="2" t="s">
        <v>474</v>
      </c>
      <c r="F39" s="3">
        <v>3</v>
      </c>
      <c r="G39" s="3" t="s">
        <v>535</v>
      </c>
      <c r="H39" s="2" t="s">
        <v>7</v>
      </c>
      <c r="I39" s="52"/>
      <c r="J39" s="13" t="s">
        <v>475</v>
      </c>
      <c r="K39" s="58">
        <v>0.89100000000000001</v>
      </c>
      <c r="L39" s="58">
        <f>Table2[[#This Row],[price]]*Table2[[#This Row],[Quantity]]</f>
        <v>2.673</v>
      </c>
    </row>
    <row r="40" spans="1:12" ht="22.5" hidden="1" x14ac:dyDescent="0.25">
      <c r="A40" s="68" t="s">
        <v>385</v>
      </c>
      <c r="B40" s="6" t="s">
        <v>274</v>
      </c>
      <c r="C40" s="6" t="s">
        <v>38</v>
      </c>
      <c r="D40" s="6" t="s">
        <v>39</v>
      </c>
      <c r="E40" s="6" t="s">
        <v>40</v>
      </c>
      <c r="F40" s="7">
        <v>3</v>
      </c>
      <c r="G40" s="7" t="s">
        <v>534</v>
      </c>
      <c r="H40" s="6" t="s">
        <v>7</v>
      </c>
      <c r="I40" s="6" t="s">
        <v>7</v>
      </c>
      <c r="J40" s="53" t="s">
        <v>104</v>
      </c>
      <c r="K40" s="58">
        <v>3.47</v>
      </c>
      <c r="L40" s="58">
        <f>Table2[[#This Row],[price]]*Table2[[#This Row],[Quantity]]</f>
        <v>10.41</v>
      </c>
    </row>
    <row r="41" spans="1:12" hidden="1" x14ac:dyDescent="0.25">
      <c r="A41" s="70" t="s">
        <v>488</v>
      </c>
      <c r="B41" s="2" t="s">
        <v>489</v>
      </c>
      <c r="C41" s="2" t="s">
        <v>490</v>
      </c>
      <c r="D41" s="2" t="s">
        <v>485</v>
      </c>
      <c r="E41" s="2" t="s">
        <v>486</v>
      </c>
      <c r="F41" s="3">
        <v>2</v>
      </c>
      <c r="G41" s="3" t="s">
        <v>535</v>
      </c>
      <c r="H41" s="2" t="s">
        <v>7</v>
      </c>
      <c r="I41" s="52"/>
      <c r="J41" s="13" t="s">
        <v>491</v>
      </c>
      <c r="K41" s="58">
        <v>5.31</v>
      </c>
      <c r="L41" s="58">
        <f>Table2[[#This Row],[price]]*Table2[[#This Row],[Quantity]]</f>
        <v>10.62</v>
      </c>
    </row>
    <row r="42" spans="1:12" hidden="1" x14ac:dyDescent="0.25">
      <c r="A42" s="70" t="s">
        <v>492</v>
      </c>
      <c r="B42" s="2" t="s">
        <v>493</v>
      </c>
      <c r="C42" s="2" t="s">
        <v>64</v>
      </c>
      <c r="D42" s="2" t="s">
        <v>486</v>
      </c>
      <c r="E42" s="2" t="s">
        <v>486</v>
      </c>
      <c r="F42" s="3">
        <v>1</v>
      </c>
      <c r="G42" s="3" t="s">
        <v>535</v>
      </c>
      <c r="H42" s="2" t="s">
        <v>7</v>
      </c>
      <c r="I42" s="52"/>
      <c r="J42" s="13" t="s">
        <v>494</v>
      </c>
      <c r="K42" s="58">
        <v>2.4300000000000002</v>
      </c>
      <c r="L42" s="58">
        <f>Table2[[#This Row],[price]]*Table2[[#This Row],[Quantity]]</f>
        <v>2.4300000000000002</v>
      </c>
    </row>
    <row r="43" spans="1:12" hidden="1" x14ac:dyDescent="0.25">
      <c r="A43" s="70" t="s">
        <v>476</v>
      </c>
      <c r="B43" s="2" t="s">
        <v>477</v>
      </c>
      <c r="C43" s="2" t="s">
        <v>478</v>
      </c>
      <c r="D43" s="2" t="s">
        <v>479</v>
      </c>
      <c r="E43" s="2" t="s">
        <v>480</v>
      </c>
      <c r="F43" s="3">
        <v>1</v>
      </c>
      <c r="G43" s="3" t="s">
        <v>535</v>
      </c>
      <c r="H43" s="2" t="s">
        <v>7</v>
      </c>
      <c r="I43" s="52"/>
      <c r="J43" s="13" t="s">
        <v>481</v>
      </c>
      <c r="K43" s="58">
        <v>8.26</v>
      </c>
      <c r="L43" s="58">
        <f>Table2[[#This Row],[price]]*Table2[[#This Row],[Quantity]]</f>
        <v>8.26</v>
      </c>
    </row>
    <row r="44" spans="1:12" hidden="1" x14ac:dyDescent="0.25">
      <c r="A44" s="70" t="s">
        <v>482</v>
      </c>
      <c r="B44" s="2" t="s">
        <v>483</v>
      </c>
      <c r="C44" s="2" t="s">
        <v>484</v>
      </c>
      <c r="D44" s="2" t="s">
        <v>485</v>
      </c>
      <c r="E44" s="2" t="s">
        <v>486</v>
      </c>
      <c r="F44" s="3">
        <v>1</v>
      </c>
      <c r="G44" s="3" t="s">
        <v>535</v>
      </c>
      <c r="H44" s="2" t="s">
        <v>7</v>
      </c>
      <c r="I44" s="52"/>
      <c r="J44" s="13" t="s">
        <v>487</v>
      </c>
      <c r="K44" s="58">
        <v>5.31</v>
      </c>
      <c r="L44" s="58">
        <f>Table2[[#This Row],[price]]*Table2[[#This Row],[Quantity]]</f>
        <v>5.31</v>
      </c>
    </row>
    <row r="45" spans="1:12" x14ac:dyDescent="0.25">
      <c r="A45" s="70" t="s">
        <v>412</v>
      </c>
      <c r="B45" s="2" t="s">
        <v>289</v>
      </c>
      <c r="C45" s="2" t="s">
        <v>229</v>
      </c>
      <c r="D45" s="2" t="s">
        <v>63</v>
      </c>
      <c r="E45" s="2" t="s">
        <v>63</v>
      </c>
      <c r="F45" s="3">
        <v>3</v>
      </c>
      <c r="G45" s="3" t="s">
        <v>536</v>
      </c>
      <c r="H45" s="2" t="s">
        <v>7</v>
      </c>
      <c r="I45" s="2" t="s">
        <v>7</v>
      </c>
      <c r="J45" s="13" t="s">
        <v>101</v>
      </c>
      <c r="K45" s="58">
        <v>1.4</v>
      </c>
      <c r="L45" s="58">
        <f>Table2[[#This Row],[price]]*Table2[[#This Row],[Quantity]]</f>
        <v>4.1999999999999993</v>
      </c>
    </row>
    <row r="46" spans="1:12" hidden="1" x14ac:dyDescent="0.25">
      <c r="A46" s="68" t="s">
        <v>412</v>
      </c>
      <c r="B46" s="6" t="s">
        <v>289</v>
      </c>
      <c r="C46" s="6" t="s">
        <v>67</v>
      </c>
      <c r="D46" s="6" t="s">
        <v>63</v>
      </c>
      <c r="E46" s="6" t="s">
        <v>63</v>
      </c>
      <c r="F46" s="7">
        <v>1</v>
      </c>
      <c r="G46" s="7" t="s">
        <v>534</v>
      </c>
      <c r="H46" s="6" t="s">
        <v>7</v>
      </c>
      <c r="I46" s="6" t="s">
        <v>7</v>
      </c>
      <c r="J46" s="53" t="s">
        <v>101</v>
      </c>
      <c r="K46" s="58">
        <v>1.4</v>
      </c>
      <c r="L46" s="58">
        <f>Table2[[#This Row],[price]]*Table2[[#This Row],[Quantity]]</f>
        <v>1.4</v>
      </c>
    </row>
    <row r="47" spans="1:12" hidden="1" x14ac:dyDescent="0.25">
      <c r="A47" s="68" t="s">
        <v>387</v>
      </c>
      <c r="B47" s="6" t="s">
        <v>277</v>
      </c>
      <c r="C47" s="6" t="s">
        <v>43</v>
      </c>
      <c r="D47" s="6" t="s">
        <v>44</v>
      </c>
      <c r="E47" s="6" t="s">
        <v>41</v>
      </c>
      <c r="F47" s="7">
        <v>3</v>
      </c>
      <c r="G47" s="7" t="s">
        <v>534</v>
      </c>
      <c r="H47" s="6" t="s">
        <v>7</v>
      </c>
      <c r="I47" s="6" t="s">
        <v>7</v>
      </c>
      <c r="J47" s="53" t="s">
        <v>276</v>
      </c>
      <c r="K47" s="58">
        <v>0.09</v>
      </c>
      <c r="L47" s="58">
        <f>Table2[[#This Row],[price]]*Table2[[#This Row],[Quantity]]</f>
        <v>0.27</v>
      </c>
    </row>
    <row r="48" spans="1:12" hidden="1" x14ac:dyDescent="0.25">
      <c r="A48" s="68" t="s">
        <v>411</v>
      </c>
      <c r="B48" s="6" t="s">
        <v>288</v>
      </c>
      <c r="C48" s="6" t="s">
        <v>64</v>
      </c>
      <c r="D48" s="6" t="s">
        <v>13</v>
      </c>
      <c r="E48" s="6" t="s">
        <v>11</v>
      </c>
      <c r="F48" s="7">
        <v>1</v>
      </c>
      <c r="G48" s="7" t="s">
        <v>534</v>
      </c>
      <c r="H48" s="6" t="s">
        <v>7</v>
      </c>
      <c r="I48" s="6" t="s">
        <v>7</v>
      </c>
      <c r="J48" s="53" t="s">
        <v>72</v>
      </c>
      <c r="K48" s="58">
        <v>16.25</v>
      </c>
      <c r="L48" s="58">
        <f>Table2[[#This Row],[price]]*Table2[[#This Row],[Quantity]]</f>
        <v>16.25</v>
      </c>
    </row>
    <row r="49" spans="1:12" x14ac:dyDescent="0.25">
      <c r="A49" s="70" t="s">
        <v>527</v>
      </c>
      <c r="B49" s="2" t="s">
        <v>290</v>
      </c>
      <c r="C49" s="2" t="s">
        <v>528</v>
      </c>
      <c r="D49" s="2" t="s">
        <v>68</v>
      </c>
      <c r="E49" s="2" t="s">
        <v>66</v>
      </c>
      <c r="F49" s="3">
        <v>3</v>
      </c>
      <c r="G49" s="3" t="s">
        <v>536</v>
      </c>
      <c r="H49" s="2" t="s">
        <v>7</v>
      </c>
      <c r="I49" s="2" t="s">
        <v>7</v>
      </c>
      <c r="J49" s="13" t="s">
        <v>100</v>
      </c>
      <c r="K49" s="58">
        <v>4.62</v>
      </c>
      <c r="L49" s="58">
        <f>Table2[[#This Row],[price]]*Table2[[#This Row],[Quantity]]</f>
        <v>13.86</v>
      </c>
    </row>
    <row r="50" spans="1:12" hidden="1" x14ac:dyDescent="0.25">
      <c r="A50" s="39" t="s">
        <v>20</v>
      </c>
      <c r="B50" s="6" t="s">
        <v>7</v>
      </c>
      <c r="C50" s="6" t="s">
        <v>135</v>
      </c>
      <c r="D50" s="6" t="s">
        <v>21</v>
      </c>
      <c r="E50" s="6" t="s">
        <v>20</v>
      </c>
      <c r="F50" s="7">
        <v>2</v>
      </c>
      <c r="G50" s="7" t="s">
        <v>534</v>
      </c>
      <c r="H50" s="6" t="s">
        <v>7</v>
      </c>
      <c r="I50" s="6" t="s">
        <v>7</v>
      </c>
      <c r="J50" s="53" t="s">
        <v>7</v>
      </c>
      <c r="K50" s="58"/>
      <c r="L50" s="58">
        <f>Table2[[#This Row],[price]]*Table2[[#This Row],[Quantity]]</f>
        <v>0</v>
      </c>
    </row>
    <row r="51" spans="1:12" hidden="1" x14ac:dyDescent="0.25">
      <c r="A51" s="68" t="s">
        <v>399</v>
      </c>
      <c r="B51" s="6" t="s">
        <v>400</v>
      </c>
      <c r="C51" s="6" t="s">
        <v>365</v>
      </c>
      <c r="D51" s="6" t="s">
        <v>51</v>
      </c>
      <c r="E51" s="6" t="s">
        <v>49</v>
      </c>
      <c r="F51" s="7">
        <v>1</v>
      </c>
      <c r="G51" s="7" t="s">
        <v>534</v>
      </c>
      <c r="H51" s="6" t="s">
        <v>7</v>
      </c>
      <c r="I51" s="6" t="s">
        <v>7</v>
      </c>
      <c r="J51" s="53" t="s">
        <v>185</v>
      </c>
      <c r="K51" s="58">
        <v>0.09</v>
      </c>
      <c r="L51" s="58">
        <f>Table2[[#This Row],[price]]*Table2[[#This Row],[Quantity]]</f>
        <v>0.09</v>
      </c>
    </row>
    <row r="52" spans="1:12" ht="22.5" hidden="1" x14ac:dyDescent="0.25">
      <c r="A52" s="68" t="s">
        <v>391</v>
      </c>
      <c r="B52" s="6" t="s">
        <v>299</v>
      </c>
      <c r="C52" s="6" t="s">
        <v>52</v>
      </c>
      <c r="D52" s="6" t="s">
        <v>53</v>
      </c>
      <c r="E52" s="6" t="s">
        <v>49</v>
      </c>
      <c r="F52" s="7">
        <v>3</v>
      </c>
      <c r="G52" s="7" t="s">
        <v>534</v>
      </c>
      <c r="H52" s="6" t="s">
        <v>7</v>
      </c>
      <c r="I52" s="6" t="s">
        <v>392</v>
      </c>
      <c r="J52" s="53" t="s">
        <v>7</v>
      </c>
      <c r="K52" s="58">
        <v>0.27100000000000002</v>
      </c>
      <c r="L52" s="58">
        <f>Table2[[#This Row],[price]]*Table2[[#This Row],[Quantity]]</f>
        <v>0.81300000000000006</v>
      </c>
    </row>
    <row r="53" spans="1:12" ht="22.5" hidden="1" x14ac:dyDescent="0.25">
      <c r="A53" s="68" t="s">
        <v>390</v>
      </c>
      <c r="B53" s="6" t="s">
        <v>278</v>
      </c>
      <c r="C53" s="6" t="s">
        <v>363</v>
      </c>
      <c r="D53" s="6" t="s">
        <v>51</v>
      </c>
      <c r="E53" s="6" t="s">
        <v>49</v>
      </c>
      <c r="F53" s="7">
        <v>9</v>
      </c>
      <c r="G53" s="7" t="s">
        <v>534</v>
      </c>
      <c r="H53" s="6" t="s">
        <v>7</v>
      </c>
      <c r="I53" s="6" t="s">
        <v>7</v>
      </c>
      <c r="J53" s="53" t="s">
        <v>161</v>
      </c>
      <c r="K53" s="58">
        <v>0.09</v>
      </c>
      <c r="L53" s="58">
        <f>Table2[[#This Row],[price]]*Table2[[#This Row],[Quantity]]</f>
        <v>0.80999999999999994</v>
      </c>
    </row>
    <row r="54" spans="1:12" x14ac:dyDescent="0.25">
      <c r="A54" s="70" t="s">
        <v>498</v>
      </c>
      <c r="B54" s="2" t="s">
        <v>273</v>
      </c>
      <c r="C54" s="2" t="s">
        <v>499</v>
      </c>
      <c r="D54" s="2" t="s">
        <v>29</v>
      </c>
      <c r="E54" s="2" t="s">
        <v>22</v>
      </c>
      <c r="F54" s="3">
        <v>3</v>
      </c>
      <c r="G54" s="3" t="s">
        <v>536</v>
      </c>
      <c r="H54" s="2" t="s">
        <v>7</v>
      </c>
      <c r="I54" s="2" t="s">
        <v>7</v>
      </c>
      <c r="J54" s="13" t="s">
        <v>144</v>
      </c>
      <c r="K54" s="58">
        <v>0.153</v>
      </c>
      <c r="L54" s="58">
        <f>Table2[[#This Row],[price]]*Table2[[#This Row],[Quantity]]</f>
        <v>0.45899999999999996</v>
      </c>
    </row>
    <row r="55" spans="1:12" hidden="1" x14ac:dyDescent="0.25">
      <c r="A55" s="70" t="s">
        <v>495</v>
      </c>
      <c r="B55" s="2" t="s">
        <v>267</v>
      </c>
      <c r="C55" s="2" t="s">
        <v>496</v>
      </c>
      <c r="D55" s="2" t="s">
        <v>27</v>
      </c>
      <c r="E55" s="2" t="s">
        <v>22</v>
      </c>
      <c r="F55" s="3">
        <v>12</v>
      </c>
      <c r="G55" s="3" t="s">
        <v>535</v>
      </c>
      <c r="H55" s="2" t="s">
        <v>7</v>
      </c>
      <c r="I55" s="52"/>
      <c r="J55" s="13" t="s">
        <v>82</v>
      </c>
      <c r="K55" s="58">
        <v>0.31</v>
      </c>
      <c r="L55" s="58">
        <f>Table2[[#This Row],[price]]*Table2[[#This Row],[Quantity]]</f>
        <v>3.7199999999999998</v>
      </c>
    </row>
    <row r="56" spans="1:12" x14ac:dyDescent="0.25">
      <c r="A56" s="70" t="s">
        <v>497</v>
      </c>
      <c r="B56" s="2" t="s">
        <v>272</v>
      </c>
      <c r="C56" s="2" t="s">
        <v>221</v>
      </c>
      <c r="D56" s="2" t="s">
        <v>29</v>
      </c>
      <c r="E56" s="2" t="s">
        <v>22</v>
      </c>
      <c r="F56" s="3">
        <v>9</v>
      </c>
      <c r="G56" s="3" t="s">
        <v>536</v>
      </c>
      <c r="H56" s="2" t="s">
        <v>7</v>
      </c>
      <c r="I56" s="2" t="s">
        <v>7</v>
      </c>
      <c r="J56" s="13" t="s">
        <v>141</v>
      </c>
      <c r="K56" s="58">
        <v>0.16200000000000001</v>
      </c>
      <c r="L56" s="58">
        <f>Table2[[#This Row],[price]]*Table2[[#This Row],[Quantity]]</f>
        <v>1.458</v>
      </c>
    </row>
    <row r="57" spans="1:12" x14ac:dyDescent="0.25">
      <c r="A57" s="70" t="s">
        <v>500</v>
      </c>
      <c r="B57" s="2" t="s">
        <v>271</v>
      </c>
      <c r="C57" s="2" t="s">
        <v>501</v>
      </c>
      <c r="D57" s="2" t="s">
        <v>29</v>
      </c>
      <c r="E57" s="2" t="s">
        <v>22</v>
      </c>
      <c r="F57" s="3">
        <v>3</v>
      </c>
      <c r="G57" s="3" t="s">
        <v>536</v>
      </c>
      <c r="H57" s="2" t="s">
        <v>7</v>
      </c>
      <c r="I57" s="2" t="s">
        <v>7</v>
      </c>
      <c r="J57" s="13" t="s">
        <v>93</v>
      </c>
      <c r="K57" s="58">
        <v>9.9000000000000005E-2</v>
      </c>
      <c r="L57" s="58">
        <f>Table2[[#This Row],[price]]*Table2[[#This Row],[Quantity]]</f>
        <v>0.29700000000000004</v>
      </c>
    </row>
    <row r="58" spans="1:12" hidden="1" x14ac:dyDescent="0.25">
      <c r="A58" s="68" t="s">
        <v>410</v>
      </c>
      <c r="B58" s="6" t="s">
        <v>287</v>
      </c>
      <c r="C58" s="6" t="s">
        <v>368</v>
      </c>
      <c r="D58" s="6" t="s">
        <v>51</v>
      </c>
      <c r="E58" s="6" t="s">
        <v>49</v>
      </c>
      <c r="F58" s="7">
        <v>1</v>
      </c>
      <c r="G58" s="7" t="s">
        <v>534</v>
      </c>
      <c r="H58" s="6" t="s">
        <v>7</v>
      </c>
      <c r="I58" s="6" t="s">
        <v>7</v>
      </c>
      <c r="J58" s="53" t="s">
        <v>286</v>
      </c>
      <c r="K58" s="58">
        <v>0.09</v>
      </c>
      <c r="L58" s="58">
        <f>Table2[[#This Row],[price]]*Table2[[#This Row],[Quantity]]</f>
        <v>0.09</v>
      </c>
    </row>
    <row r="59" spans="1:12" hidden="1" x14ac:dyDescent="0.25">
      <c r="A59" s="68" t="s">
        <v>393</v>
      </c>
      <c r="B59" s="6" t="s">
        <v>394</v>
      </c>
      <c r="C59" s="6" t="s">
        <v>171</v>
      </c>
      <c r="D59" s="6" t="s">
        <v>51</v>
      </c>
      <c r="E59" s="6" t="s">
        <v>49</v>
      </c>
      <c r="F59" s="7">
        <v>1</v>
      </c>
      <c r="G59" s="7" t="s">
        <v>534</v>
      </c>
      <c r="H59" s="6" t="s">
        <v>7</v>
      </c>
      <c r="I59" s="6" t="s">
        <v>7</v>
      </c>
      <c r="J59" s="53" t="s">
        <v>395</v>
      </c>
      <c r="K59" s="58">
        <v>0.09</v>
      </c>
      <c r="L59" s="58">
        <f>Table2[[#This Row],[price]]*Table2[[#This Row],[Quantity]]</f>
        <v>0.09</v>
      </c>
    </row>
    <row r="60" spans="1:12" ht="22.5" hidden="1" x14ac:dyDescent="0.25">
      <c r="A60" s="68" t="s">
        <v>409</v>
      </c>
      <c r="B60" s="6" t="s">
        <v>284</v>
      </c>
      <c r="C60" s="6" t="s">
        <v>366</v>
      </c>
      <c r="D60" s="6" t="s">
        <v>51</v>
      </c>
      <c r="E60" s="6" t="s">
        <v>49</v>
      </c>
      <c r="F60" s="7">
        <v>12</v>
      </c>
      <c r="G60" s="7" t="s">
        <v>534</v>
      </c>
      <c r="H60" s="6" t="s">
        <v>7</v>
      </c>
      <c r="I60" s="6" t="s">
        <v>7</v>
      </c>
      <c r="J60" s="53" t="s">
        <v>186</v>
      </c>
      <c r="K60" s="58">
        <v>0.09</v>
      </c>
      <c r="L60" s="58">
        <f>Table2[[#This Row],[price]]*Table2[[#This Row],[Quantity]]</f>
        <v>1.08</v>
      </c>
    </row>
    <row r="61" spans="1:12" hidden="1" x14ac:dyDescent="0.25">
      <c r="A61" s="68" t="s">
        <v>408</v>
      </c>
      <c r="B61" s="6" t="s">
        <v>285</v>
      </c>
      <c r="C61" s="6" t="s">
        <v>367</v>
      </c>
      <c r="D61" s="6" t="s">
        <v>51</v>
      </c>
      <c r="E61" s="6" t="s">
        <v>49</v>
      </c>
      <c r="F61" s="7">
        <v>2</v>
      </c>
      <c r="G61" s="7" t="s">
        <v>534</v>
      </c>
      <c r="H61" s="6" t="s">
        <v>7</v>
      </c>
      <c r="I61" s="6" t="s">
        <v>7</v>
      </c>
      <c r="J61" s="53" t="s">
        <v>188</v>
      </c>
      <c r="K61" s="58">
        <v>0.09</v>
      </c>
      <c r="L61" s="58">
        <f>Table2[[#This Row],[price]]*Table2[[#This Row],[Quantity]]</f>
        <v>0.18</v>
      </c>
    </row>
    <row r="62" spans="1:12" hidden="1" x14ac:dyDescent="0.25">
      <c r="A62" s="68" t="s">
        <v>396</v>
      </c>
      <c r="B62" s="6" t="s">
        <v>397</v>
      </c>
      <c r="C62" s="6" t="s">
        <v>364</v>
      </c>
      <c r="D62" s="6" t="s">
        <v>51</v>
      </c>
      <c r="E62" s="6" t="s">
        <v>49</v>
      </c>
      <c r="F62" s="7">
        <v>1</v>
      </c>
      <c r="G62" s="7" t="s">
        <v>534</v>
      </c>
      <c r="H62" s="6" t="s">
        <v>7</v>
      </c>
      <c r="I62" s="6" t="s">
        <v>7</v>
      </c>
      <c r="J62" s="53" t="s">
        <v>398</v>
      </c>
      <c r="K62" s="58">
        <v>0.09</v>
      </c>
      <c r="L62" s="58">
        <f>Table2[[#This Row],[price]]*Table2[[#This Row],[Quantity]]</f>
        <v>0.09</v>
      </c>
    </row>
    <row r="63" spans="1:12" hidden="1" x14ac:dyDescent="0.25">
      <c r="A63" s="68" t="s">
        <v>401</v>
      </c>
      <c r="B63" s="6" t="s">
        <v>402</v>
      </c>
      <c r="C63" s="6" t="s">
        <v>179</v>
      </c>
      <c r="D63" s="6" t="s">
        <v>51</v>
      </c>
      <c r="E63" s="6" t="s">
        <v>49</v>
      </c>
      <c r="F63" s="7">
        <v>1</v>
      </c>
      <c r="G63" s="7" t="s">
        <v>534</v>
      </c>
      <c r="H63" s="6" t="s">
        <v>7</v>
      </c>
      <c r="I63" s="6" t="s">
        <v>7</v>
      </c>
      <c r="J63" s="53" t="s">
        <v>403</v>
      </c>
      <c r="K63" s="58">
        <v>0.09</v>
      </c>
      <c r="L63" s="58">
        <f>Table2[[#This Row],[price]]*Table2[[#This Row],[Quantity]]</f>
        <v>0.09</v>
      </c>
    </row>
    <row r="64" spans="1:12" ht="22.5" hidden="1" x14ac:dyDescent="0.25">
      <c r="A64" s="69" t="s">
        <v>404</v>
      </c>
      <c r="B64" s="62" t="s">
        <v>405</v>
      </c>
      <c r="C64" s="62" t="s">
        <v>406</v>
      </c>
      <c r="D64" s="62" t="s">
        <v>51</v>
      </c>
      <c r="E64" s="62" t="s">
        <v>49</v>
      </c>
      <c r="F64" s="63">
        <v>2</v>
      </c>
      <c r="G64" s="63" t="s">
        <v>534</v>
      </c>
      <c r="H64" s="62" t="s">
        <v>7</v>
      </c>
      <c r="I64" s="62" t="s">
        <v>7</v>
      </c>
      <c r="J64" s="64" t="s">
        <v>407</v>
      </c>
      <c r="K64" s="60">
        <v>0.09</v>
      </c>
      <c r="L64" s="60">
        <f>Table2[[#This Row],[price]]*Table2[[#This Row],[Quantity]]</f>
        <v>0.18</v>
      </c>
    </row>
    <row r="65" spans="1:12" x14ac:dyDescent="0.25">
      <c r="A65" s="65"/>
      <c r="B65" s="60"/>
      <c r="C65" s="60"/>
      <c r="D65" s="60"/>
      <c r="E65" s="60"/>
      <c r="F65" s="60"/>
      <c r="G65" s="60"/>
      <c r="H65" s="60"/>
      <c r="I65" s="60"/>
      <c r="J65" s="66"/>
      <c r="K65" s="60"/>
      <c r="L65" s="67">
        <f>SUM(Table2[price total])</f>
        <v>193.86700000000005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K1" zoomScale="85" zoomScaleNormal="85" workbookViewId="0">
      <selection activeCell="N2" sqref="N2"/>
    </sheetView>
  </sheetViews>
  <sheetFormatPr defaultRowHeight="15" x14ac:dyDescent="0.25"/>
  <cols>
    <col min="1" max="1" width="18.5703125" style="45" bestFit="1" customWidth="1"/>
    <col min="2" max="2" width="28.5703125" style="45" bestFit="1" customWidth="1"/>
    <col min="3" max="3" width="26.5703125" style="48" customWidth="1"/>
    <col min="4" max="5" width="25.7109375" style="48" customWidth="1"/>
    <col min="6" max="6" width="18.42578125" style="45" bestFit="1" customWidth="1"/>
    <col min="7" max="7" width="19.7109375" style="45" customWidth="1"/>
    <col min="8" max="8" width="13.7109375" style="45" bestFit="1" customWidth="1"/>
    <col min="9" max="9" width="14.140625" style="45" bestFit="1" customWidth="1"/>
    <col min="10" max="12" width="14.140625" style="45" customWidth="1"/>
    <col min="13" max="13" width="28.5703125" style="45" bestFit="1" customWidth="1"/>
    <col min="14" max="14" width="49.85546875" style="49" customWidth="1"/>
    <col min="15" max="15" width="9.140625" style="45"/>
    <col min="16" max="16" width="10.42578125" style="50" customWidth="1"/>
    <col min="17" max="16384" width="9.140625" style="45"/>
  </cols>
  <sheetData>
    <row r="1" spans="1:18" customFormat="1" x14ac:dyDescent="0.25">
      <c r="A1" s="1" t="s">
        <v>0</v>
      </c>
      <c r="B1" s="1" t="s">
        <v>1</v>
      </c>
      <c r="C1" s="4" t="s">
        <v>212</v>
      </c>
      <c r="D1" s="4" t="s">
        <v>211</v>
      </c>
      <c r="E1" s="4" t="s">
        <v>355</v>
      </c>
      <c r="F1" s="1" t="s">
        <v>3</v>
      </c>
      <c r="G1" s="1" t="s">
        <v>4</v>
      </c>
      <c r="H1" s="1" t="s">
        <v>208</v>
      </c>
      <c r="I1" s="1" t="s">
        <v>209</v>
      </c>
      <c r="J1" s="1" t="s">
        <v>357</v>
      </c>
      <c r="K1" s="1" t="s">
        <v>210</v>
      </c>
      <c r="L1" s="1" t="s">
        <v>343</v>
      </c>
      <c r="M1" s="4" t="s">
        <v>346</v>
      </c>
      <c r="N1" s="28" t="s">
        <v>1</v>
      </c>
      <c r="O1" s="31" t="s">
        <v>5</v>
      </c>
      <c r="P1" s="36" t="s">
        <v>268</v>
      </c>
      <c r="Q1" s="31" t="s">
        <v>269</v>
      </c>
    </row>
    <row r="2" spans="1:18" ht="45" x14ac:dyDescent="0.25">
      <c r="A2" s="24" t="s">
        <v>17</v>
      </c>
      <c r="B2" s="41" t="s">
        <v>7</v>
      </c>
      <c r="C2" s="27" t="s">
        <v>134</v>
      </c>
      <c r="D2" s="27" t="s">
        <v>223</v>
      </c>
      <c r="E2" s="27"/>
      <c r="F2" s="24" t="s">
        <v>19</v>
      </c>
      <c r="G2" s="23" t="s">
        <v>17</v>
      </c>
      <c r="H2" s="42">
        <v>5</v>
      </c>
      <c r="I2" s="42">
        <v>5</v>
      </c>
      <c r="J2" s="42"/>
      <c r="K2" s="42">
        <f t="shared" ref="K2:K11" si="0">I2+H2</f>
        <v>10</v>
      </c>
      <c r="L2" s="42" t="s">
        <v>344</v>
      </c>
      <c r="M2" s="24" t="s">
        <v>347</v>
      </c>
      <c r="N2" s="35" t="s">
        <v>266</v>
      </c>
      <c r="O2" s="35">
        <v>20</v>
      </c>
      <c r="P2" s="43">
        <v>0.24</v>
      </c>
      <c r="Q2" s="44">
        <f>O2*P2</f>
        <v>4.8</v>
      </c>
    </row>
    <row r="3" spans="1:18" ht="30" x14ac:dyDescent="0.25">
      <c r="A3" s="24" t="s">
        <v>22</v>
      </c>
      <c r="B3" s="41" t="s">
        <v>32</v>
      </c>
      <c r="C3" s="27" t="s">
        <v>356</v>
      </c>
      <c r="D3" s="27"/>
      <c r="E3" s="27"/>
      <c r="F3" s="24" t="s">
        <v>27</v>
      </c>
      <c r="G3" s="23" t="s">
        <v>22</v>
      </c>
      <c r="H3" s="42">
        <v>4</v>
      </c>
      <c r="I3" s="42"/>
      <c r="J3" s="42"/>
      <c r="K3" s="42">
        <f t="shared" si="0"/>
        <v>4</v>
      </c>
      <c r="L3" s="42" t="s">
        <v>70</v>
      </c>
      <c r="M3" s="24" t="s">
        <v>82</v>
      </c>
      <c r="N3" s="35" t="s">
        <v>267</v>
      </c>
      <c r="O3" s="35">
        <v>20</v>
      </c>
      <c r="P3" s="43">
        <v>0.31</v>
      </c>
      <c r="Q3" s="44">
        <f t="shared" ref="Q3:Q42" si="1">O3*P3</f>
        <v>6.2</v>
      </c>
    </row>
    <row r="4" spans="1:18" ht="30" x14ac:dyDescent="0.25">
      <c r="A4" s="24" t="s">
        <v>137</v>
      </c>
      <c r="B4" s="41" t="s">
        <v>90</v>
      </c>
      <c r="C4" s="27" t="s">
        <v>359</v>
      </c>
      <c r="D4" s="27"/>
      <c r="E4" s="27"/>
      <c r="F4" s="24" t="s">
        <v>24</v>
      </c>
      <c r="G4" s="23" t="s">
        <v>139</v>
      </c>
      <c r="H4" s="42">
        <v>9</v>
      </c>
      <c r="I4" s="42"/>
      <c r="J4" s="42"/>
      <c r="K4" s="42">
        <f t="shared" si="0"/>
        <v>9</v>
      </c>
      <c r="L4" s="42" t="s">
        <v>70</v>
      </c>
      <c r="M4" s="24" t="s">
        <v>86</v>
      </c>
      <c r="N4" s="35" t="s">
        <v>270</v>
      </c>
      <c r="O4" s="35">
        <v>20</v>
      </c>
      <c r="P4" s="43">
        <v>1.58</v>
      </c>
      <c r="Q4" s="44">
        <f t="shared" si="1"/>
        <v>31.6</v>
      </c>
    </row>
    <row r="5" spans="1:18" ht="30" x14ac:dyDescent="0.25">
      <c r="A5" s="24" t="s">
        <v>22</v>
      </c>
      <c r="B5" s="41" t="s">
        <v>91</v>
      </c>
      <c r="C5" s="27" t="s">
        <v>358</v>
      </c>
      <c r="D5" s="27"/>
      <c r="E5" s="27"/>
      <c r="F5" s="24" t="s">
        <v>29</v>
      </c>
      <c r="G5" s="23" t="s">
        <v>22</v>
      </c>
      <c r="H5" s="42">
        <v>10</v>
      </c>
      <c r="I5" s="42"/>
      <c r="J5" s="42"/>
      <c r="K5" s="42">
        <f t="shared" si="0"/>
        <v>10</v>
      </c>
      <c r="L5" s="42" t="s">
        <v>70</v>
      </c>
      <c r="M5" s="24" t="s">
        <v>93</v>
      </c>
      <c r="N5" s="35" t="s">
        <v>271</v>
      </c>
      <c r="O5" s="35">
        <v>50</v>
      </c>
      <c r="P5" s="43">
        <v>5.0999999999999997E-2</v>
      </c>
      <c r="Q5" s="44">
        <f t="shared" si="1"/>
        <v>2.5499999999999998</v>
      </c>
    </row>
    <row r="6" spans="1:18" ht="30" x14ac:dyDescent="0.25">
      <c r="A6" s="24" t="s">
        <v>22</v>
      </c>
      <c r="B6" s="41" t="s">
        <v>32</v>
      </c>
      <c r="C6" s="27" t="s">
        <v>360</v>
      </c>
      <c r="D6" s="27" t="s">
        <v>221</v>
      </c>
      <c r="E6" s="27"/>
      <c r="F6" s="24" t="s">
        <v>29</v>
      </c>
      <c r="G6" s="23" t="s">
        <v>22</v>
      </c>
      <c r="H6" s="42">
        <v>3</v>
      </c>
      <c r="I6" s="42">
        <v>9</v>
      </c>
      <c r="J6" s="42"/>
      <c r="K6" s="42">
        <f t="shared" si="0"/>
        <v>12</v>
      </c>
      <c r="L6" s="42" t="s">
        <v>70</v>
      </c>
      <c r="M6" s="24" t="s">
        <v>141</v>
      </c>
      <c r="N6" s="35" t="s">
        <v>272</v>
      </c>
      <c r="O6" s="35">
        <v>60</v>
      </c>
      <c r="P6" s="43">
        <v>0.108</v>
      </c>
      <c r="Q6" s="44">
        <f t="shared" si="1"/>
        <v>6.4799999999999995</v>
      </c>
    </row>
    <row r="7" spans="1:18" ht="30" x14ac:dyDescent="0.25">
      <c r="A7" s="24" t="s">
        <v>22</v>
      </c>
      <c r="B7" s="41" t="s">
        <v>35</v>
      </c>
      <c r="C7" s="2" t="s">
        <v>361</v>
      </c>
      <c r="D7" s="27" t="s">
        <v>222</v>
      </c>
      <c r="E7" s="27"/>
      <c r="F7" s="24" t="s">
        <v>29</v>
      </c>
      <c r="G7" s="23" t="s">
        <v>22</v>
      </c>
      <c r="H7" s="42">
        <v>2</v>
      </c>
      <c r="I7" s="42">
        <v>6</v>
      </c>
      <c r="J7" s="42"/>
      <c r="K7" s="42">
        <f t="shared" si="0"/>
        <v>8</v>
      </c>
      <c r="L7" s="42" t="s">
        <v>70</v>
      </c>
      <c r="M7" s="24" t="s">
        <v>144</v>
      </c>
      <c r="N7" s="35" t="s">
        <v>273</v>
      </c>
      <c r="O7" s="35">
        <v>50</v>
      </c>
      <c r="P7" s="43">
        <v>6.0999999999999999E-2</v>
      </c>
      <c r="Q7" s="44">
        <f>O7*P7</f>
        <v>3.05</v>
      </c>
    </row>
    <row r="8" spans="1:18" ht="30" x14ac:dyDescent="0.25">
      <c r="A8" s="24" t="s">
        <v>146</v>
      </c>
      <c r="B8" s="41" t="s">
        <v>7</v>
      </c>
      <c r="C8" s="27" t="s">
        <v>38</v>
      </c>
      <c r="D8" s="27"/>
      <c r="E8" s="27"/>
      <c r="F8" s="24" t="s">
        <v>39</v>
      </c>
      <c r="G8" s="23" t="s">
        <v>40</v>
      </c>
      <c r="H8" s="42">
        <v>3</v>
      </c>
      <c r="I8" s="42"/>
      <c r="J8" s="42"/>
      <c r="K8" s="42">
        <f t="shared" si="0"/>
        <v>3</v>
      </c>
      <c r="L8" s="42" t="s">
        <v>70</v>
      </c>
      <c r="M8" s="24" t="s">
        <v>104</v>
      </c>
      <c r="N8" s="35" t="s">
        <v>274</v>
      </c>
      <c r="O8" s="35">
        <v>10</v>
      </c>
      <c r="P8" s="43">
        <v>2.77</v>
      </c>
      <c r="Q8" s="44">
        <f t="shared" si="1"/>
        <v>27.7</v>
      </c>
    </row>
    <row r="9" spans="1:18" ht="30" x14ac:dyDescent="0.25">
      <c r="A9" s="24" t="s">
        <v>149</v>
      </c>
      <c r="B9" s="41" t="s">
        <v>150</v>
      </c>
      <c r="C9" s="27" t="s">
        <v>151</v>
      </c>
      <c r="D9" s="27"/>
      <c r="E9" s="27"/>
      <c r="F9" s="24" t="s">
        <v>31</v>
      </c>
      <c r="G9" s="23" t="s">
        <v>14</v>
      </c>
      <c r="H9" s="42">
        <v>4</v>
      </c>
      <c r="I9" s="42"/>
      <c r="J9" s="42"/>
      <c r="K9" s="42">
        <f t="shared" si="0"/>
        <v>4</v>
      </c>
      <c r="L9" s="42" t="s">
        <v>70</v>
      </c>
      <c r="M9" s="24" t="s">
        <v>96</v>
      </c>
      <c r="N9" s="35" t="s">
        <v>275</v>
      </c>
      <c r="O9" s="35">
        <v>20</v>
      </c>
      <c r="P9" s="43">
        <v>5.58</v>
      </c>
      <c r="Q9" s="44">
        <f t="shared" si="1"/>
        <v>111.6</v>
      </c>
    </row>
    <row r="10" spans="1:18" ht="30" x14ac:dyDescent="0.25">
      <c r="A10" s="24" t="s">
        <v>153</v>
      </c>
      <c r="B10" s="41" t="s">
        <v>154</v>
      </c>
      <c r="C10" s="27" t="s">
        <v>155</v>
      </c>
      <c r="D10" s="27"/>
      <c r="E10" s="27"/>
      <c r="F10" s="24" t="s">
        <v>16</v>
      </c>
      <c r="G10" s="23" t="s">
        <v>14</v>
      </c>
      <c r="H10" s="42">
        <v>1</v>
      </c>
      <c r="I10" s="42"/>
      <c r="J10" s="42"/>
      <c r="K10" s="42">
        <f t="shared" si="0"/>
        <v>1</v>
      </c>
      <c r="L10" s="42" t="s">
        <v>345</v>
      </c>
      <c r="M10" s="24" t="s">
        <v>348</v>
      </c>
      <c r="N10" s="35" t="s">
        <v>298</v>
      </c>
      <c r="O10" s="35">
        <v>2</v>
      </c>
      <c r="P10" s="43">
        <v>2.1800000000000002</v>
      </c>
      <c r="Q10" s="44">
        <f t="shared" si="1"/>
        <v>4.3600000000000003</v>
      </c>
    </row>
    <row r="11" spans="1:18" ht="30" x14ac:dyDescent="0.25">
      <c r="A11" s="24" t="s">
        <v>41</v>
      </c>
      <c r="B11" s="41" t="s">
        <v>156</v>
      </c>
      <c r="C11" s="27" t="s">
        <v>43</v>
      </c>
      <c r="D11" s="27"/>
      <c r="E11" s="27"/>
      <c r="F11" s="24" t="s">
        <v>44</v>
      </c>
      <c r="G11" s="23" t="s">
        <v>41</v>
      </c>
      <c r="H11" s="42">
        <v>3</v>
      </c>
      <c r="I11" s="42"/>
      <c r="J11" s="42"/>
      <c r="K11" s="42">
        <f t="shared" si="0"/>
        <v>3</v>
      </c>
      <c r="L11" s="42" t="s">
        <v>70</v>
      </c>
      <c r="M11" s="24" t="s">
        <v>276</v>
      </c>
      <c r="N11" s="35" t="s">
        <v>277</v>
      </c>
      <c r="O11" s="35">
        <v>20</v>
      </c>
      <c r="P11" s="43">
        <v>0.05</v>
      </c>
      <c r="Q11" s="44">
        <f t="shared" si="1"/>
        <v>1</v>
      </c>
    </row>
    <row r="12" spans="1:18" ht="30" x14ac:dyDescent="0.25">
      <c r="A12" s="24"/>
      <c r="B12" s="41"/>
      <c r="C12" s="27" t="s">
        <v>47</v>
      </c>
      <c r="D12" s="27"/>
      <c r="E12" s="27"/>
      <c r="F12" s="2" t="s">
        <v>362</v>
      </c>
      <c r="G12" s="23" t="s">
        <v>45</v>
      </c>
      <c r="H12" s="42">
        <v>8</v>
      </c>
      <c r="I12" s="42"/>
      <c r="J12" s="42"/>
      <c r="K12" s="42">
        <v>16</v>
      </c>
      <c r="L12" s="42" t="s">
        <v>70</v>
      </c>
      <c r="M12" s="24" t="s">
        <v>314</v>
      </c>
      <c r="N12" s="35" t="s">
        <v>315</v>
      </c>
      <c r="O12" s="35">
        <v>20</v>
      </c>
      <c r="P12" s="43">
        <v>1.49</v>
      </c>
      <c r="Q12" s="44">
        <f t="shared" si="1"/>
        <v>29.8</v>
      </c>
      <c r="R12" s="45" t="s">
        <v>318</v>
      </c>
    </row>
    <row r="13" spans="1:18" x14ac:dyDescent="0.25">
      <c r="A13" s="24" t="s">
        <v>45</v>
      </c>
      <c r="B13" s="41" t="s">
        <v>46</v>
      </c>
      <c r="C13" s="27" t="s">
        <v>47</v>
      </c>
      <c r="D13" s="27"/>
      <c r="E13" s="27"/>
      <c r="F13" s="24" t="s">
        <v>48</v>
      </c>
      <c r="G13" s="23" t="s">
        <v>45</v>
      </c>
      <c r="H13" s="42">
        <v>8</v>
      </c>
      <c r="I13" s="42"/>
      <c r="J13" s="42"/>
      <c r="K13" s="42">
        <f>I13+H13</f>
        <v>8</v>
      </c>
      <c r="L13" s="42" t="s">
        <v>70</v>
      </c>
      <c r="M13" s="24" t="s">
        <v>316</v>
      </c>
      <c r="N13" s="35" t="s">
        <v>317</v>
      </c>
      <c r="O13" s="35">
        <v>10</v>
      </c>
      <c r="P13" s="43">
        <v>2.92</v>
      </c>
      <c r="Q13" s="44">
        <f t="shared" si="1"/>
        <v>29.2</v>
      </c>
      <c r="R13" s="45" t="s">
        <v>318</v>
      </c>
    </row>
    <row r="14" spans="1:18" ht="45" x14ac:dyDescent="0.25">
      <c r="A14" s="24"/>
      <c r="B14" s="41"/>
      <c r="C14" s="27" t="s">
        <v>47</v>
      </c>
      <c r="D14" s="27"/>
      <c r="E14" s="27"/>
      <c r="F14" s="24" t="s">
        <v>48</v>
      </c>
      <c r="G14" s="23" t="s">
        <v>45</v>
      </c>
      <c r="H14" s="42">
        <v>8</v>
      </c>
      <c r="I14" s="42"/>
      <c r="J14" s="42"/>
      <c r="K14" s="42">
        <v>16</v>
      </c>
      <c r="L14" s="42" t="s">
        <v>345</v>
      </c>
      <c r="M14" s="24" t="s">
        <v>349</v>
      </c>
      <c r="N14" s="35" t="s">
        <v>319</v>
      </c>
      <c r="O14" s="35">
        <v>50</v>
      </c>
      <c r="P14" s="43">
        <v>2.9100000000000001E-2</v>
      </c>
      <c r="Q14" s="44">
        <f t="shared" si="1"/>
        <v>1.4550000000000001</v>
      </c>
    </row>
    <row r="15" spans="1:18" ht="30" x14ac:dyDescent="0.25">
      <c r="A15" s="24" t="s">
        <v>45</v>
      </c>
      <c r="B15" s="41" t="s">
        <v>46</v>
      </c>
      <c r="C15" s="27" t="s">
        <v>47</v>
      </c>
      <c r="D15" s="27"/>
      <c r="E15" s="27"/>
      <c r="F15" s="24" t="s">
        <v>48</v>
      </c>
      <c r="G15" s="23" t="s">
        <v>45</v>
      </c>
      <c r="H15" s="42">
        <v>8</v>
      </c>
      <c r="I15" s="42"/>
      <c r="J15" s="42"/>
      <c r="K15" s="42">
        <v>16</v>
      </c>
      <c r="L15" s="42" t="s">
        <v>345</v>
      </c>
      <c r="M15" s="24" t="s">
        <v>350</v>
      </c>
      <c r="N15" s="35" t="s">
        <v>320</v>
      </c>
      <c r="O15" s="35">
        <v>50</v>
      </c>
      <c r="P15" s="43">
        <v>2.75E-2</v>
      </c>
      <c r="Q15" s="44">
        <f t="shared" si="1"/>
        <v>1.375</v>
      </c>
    </row>
    <row r="16" spans="1:18" ht="45" x14ac:dyDescent="0.25">
      <c r="A16" s="24" t="s">
        <v>45</v>
      </c>
      <c r="B16" s="41" t="s">
        <v>46</v>
      </c>
      <c r="C16" s="27" t="s">
        <v>47</v>
      </c>
      <c r="D16" s="27"/>
      <c r="E16" s="27"/>
      <c r="F16" s="24" t="s">
        <v>48</v>
      </c>
      <c r="G16" s="23" t="s">
        <v>45</v>
      </c>
      <c r="H16" s="42">
        <v>8</v>
      </c>
      <c r="I16" s="42"/>
      <c r="J16" s="42"/>
      <c r="K16" s="42">
        <f>16*3</f>
        <v>48</v>
      </c>
      <c r="L16" s="42" t="s">
        <v>344</v>
      </c>
      <c r="M16" s="24" t="s">
        <v>351</v>
      </c>
      <c r="N16" s="35" t="s">
        <v>321</v>
      </c>
      <c r="O16" s="35">
        <v>200</v>
      </c>
      <c r="P16" s="43">
        <v>7.8E-2</v>
      </c>
      <c r="Q16" s="44">
        <f t="shared" si="1"/>
        <v>15.6</v>
      </c>
    </row>
    <row r="17" spans="1:17" ht="30" x14ac:dyDescent="0.25">
      <c r="A17" s="24" t="s">
        <v>49</v>
      </c>
      <c r="B17" s="41" t="s">
        <v>159</v>
      </c>
      <c r="C17" s="27" t="s">
        <v>363</v>
      </c>
      <c r="D17" s="27"/>
      <c r="E17" s="27"/>
      <c r="F17" s="24" t="s">
        <v>51</v>
      </c>
      <c r="G17" s="23" t="s">
        <v>49</v>
      </c>
      <c r="H17" s="42">
        <v>9</v>
      </c>
      <c r="I17" s="42"/>
      <c r="J17" s="42"/>
      <c r="K17" s="42">
        <f t="shared" ref="K17:K28" si="2">I17+H17</f>
        <v>9</v>
      </c>
      <c r="L17" s="42" t="s">
        <v>70</v>
      </c>
      <c r="M17" s="24" t="s">
        <v>161</v>
      </c>
      <c r="N17" s="35" t="s">
        <v>278</v>
      </c>
      <c r="O17" s="35">
        <v>50</v>
      </c>
      <c r="P17" s="43">
        <v>4.7E-2</v>
      </c>
      <c r="Q17" s="44">
        <f t="shared" si="1"/>
        <v>2.35</v>
      </c>
    </row>
    <row r="18" spans="1:17" ht="45" x14ac:dyDescent="0.25">
      <c r="A18" s="24" t="s">
        <v>49</v>
      </c>
      <c r="B18" s="41" t="s">
        <v>125</v>
      </c>
      <c r="C18" s="27" t="s">
        <v>52</v>
      </c>
      <c r="D18" s="27"/>
      <c r="E18" s="27"/>
      <c r="F18" s="24" t="s">
        <v>53</v>
      </c>
      <c r="G18" s="23" t="s">
        <v>49</v>
      </c>
      <c r="H18" s="42">
        <v>3</v>
      </c>
      <c r="I18" s="42"/>
      <c r="J18" s="42"/>
      <c r="K18" s="42">
        <f t="shared" si="2"/>
        <v>3</v>
      </c>
      <c r="L18" s="42" t="s">
        <v>345</v>
      </c>
      <c r="M18" s="24" t="s">
        <v>352</v>
      </c>
      <c r="N18" s="35" t="s">
        <v>299</v>
      </c>
      <c r="O18" s="35">
        <v>20</v>
      </c>
      <c r="P18" s="43">
        <v>0.25700000000000001</v>
      </c>
      <c r="Q18" s="44">
        <f t="shared" si="1"/>
        <v>5.1400000000000006</v>
      </c>
    </row>
    <row r="19" spans="1:17" x14ac:dyDescent="0.25">
      <c r="A19" s="24" t="s">
        <v>49</v>
      </c>
      <c r="B19" s="41" t="s">
        <v>165</v>
      </c>
      <c r="C19" s="2" t="s">
        <v>179</v>
      </c>
      <c r="D19" s="27"/>
      <c r="E19" s="27"/>
      <c r="F19" s="24" t="s">
        <v>51</v>
      </c>
      <c r="G19" s="23" t="s">
        <v>49</v>
      </c>
      <c r="H19" s="42">
        <v>1</v>
      </c>
      <c r="I19" s="42"/>
      <c r="J19" s="42"/>
      <c r="K19" s="42">
        <f t="shared" si="2"/>
        <v>1</v>
      </c>
      <c r="L19" s="42" t="s">
        <v>70</v>
      </c>
      <c r="M19" s="24" t="s">
        <v>168</v>
      </c>
      <c r="N19" s="35" t="s">
        <v>279</v>
      </c>
      <c r="O19" s="35">
        <v>10</v>
      </c>
      <c r="P19" s="43">
        <v>3.4000000000000002E-2</v>
      </c>
      <c r="Q19" s="44">
        <f t="shared" si="1"/>
        <v>0.34</v>
      </c>
    </row>
    <row r="20" spans="1:17" ht="30" x14ac:dyDescent="0.25">
      <c r="A20" s="24" t="s">
        <v>49</v>
      </c>
      <c r="B20" s="41" t="s">
        <v>170</v>
      </c>
      <c r="C20" s="27"/>
      <c r="D20" s="27" t="s">
        <v>265</v>
      </c>
      <c r="E20" s="27"/>
      <c r="F20" s="24" t="s">
        <v>51</v>
      </c>
      <c r="G20" s="23" t="s">
        <v>49</v>
      </c>
      <c r="H20" s="42">
        <v>1</v>
      </c>
      <c r="I20" s="42">
        <v>1</v>
      </c>
      <c r="J20" s="42"/>
      <c r="K20" s="42">
        <f t="shared" si="2"/>
        <v>2</v>
      </c>
      <c r="L20" s="42" t="s">
        <v>70</v>
      </c>
      <c r="M20" s="24" t="s">
        <v>173</v>
      </c>
      <c r="N20" s="35" t="s">
        <v>280</v>
      </c>
      <c r="O20" s="35">
        <v>10</v>
      </c>
      <c r="P20" s="43">
        <v>5.5E-2</v>
      </c>
      <c r="Q20" s="44">
        <f t="shared" si="1"/>
        <v>0.55000000000000004</v>
      </c>
    </row>
    <row r="21" spans="1:17" ht="30" x14ac:dyDescent="0.25">
      <c r="A21" s="24" t="s">
        <v>49</v>
      </c>
      <c r="B21" s="41" t="s">
        <v>174</v>
      </c>
      <c r="C21" s="2" t="s">
        <v>171</v>
      </c>
      <c r="D21" s="27"/>
      <c r="E21" s="27"/>
      <c r="F21" s="24" t="s">
        <v>51</v>
      </c>
      <c r="G21" s="23" t="s">
        <v>49</v>
      </c>
      <c r="H21" s="42">
        <v>1</v>
      </c>
      <c r="I21" s="42"/>
      <c r="J21" s="42"/>
      <c r="K21" s="42">
        <f t="shared" si="2"/>
        <v>1</v>
      </c>
      <c r="L21" s="42" t="s">
        <v>70</v>
      </c>
      <c r="M21" s="24" t="s">
        <v>177</v>
      </c>
      <c r="N21" s="35" t="s">
        <v>281</v>
      </c>
      <c r="O21" s="35">
        <v>10</v>
      </c>
      <c r="P21" s="43">
        <v>6.4000000000000001E-2</v>
      </c>
      <c r="Q21" s="44">
        <f t="shared" si="1"/>
        <v>0.64</v>
      </c>
    </row>
    <row r="22" spans="1:17" ht="30" x14ac:dyDescent="0.25">
      <c r="A22" s="24" t="s">
        <v>49</v>
      </c>
      <c r="B22" s="41" t="s">
        <v>178</v>
      </c>
      <c r="C22" s="2" t="s">
        <v>364</v>
      </c>
      <c r="D22" s="27" t="s">
        <v>224</v>
      </c>
      <c r="E22" s="27"/>
      <c r="F22" s="24" t="s">
        <v>51</v>
      </c>
      <c r="G22" s="23" t="s">
        <v>49</v>
      </c>
      <c r="H22" s="42">
        <v>1</v>
      </c>
      <c r="I22" s="42">
        <v>1</v>
      </c>
      <c r="J22" s="42"/>
      <c r="K22" s="42">
        <f t="shared" si="2"/>
        <v>2</v>
      </c>
      <c r="L22" s="42" t="s">
        <v>70</v>
      </c>
      <c r="M22" s="24" t="s">
        <v>181</v>
      </c>
      <c r="N22" s="35" t="s">
        <v>282</v>
      </c>
      <c r="O22" s="35">
        <v>10</v>
      </c>
      <c r="P22" s="43">
        <v>5.5E-2</v>
      </c>
      <c r="Q22" s="44">
        <f t="shared" si="1"/>
        <v>0.55000000000000004</v>
      </c>
    </row>
    <row r="23" spans="1:17" ht="30" x14ac:dyDescent="0.25">
      <c r="A23" s="24" t="s">
        <v>49</v>
      </c>
      <c r="B23" s="41" t="s">
        <v>182</v>
      </c>
      <c r="C23" s="2" t="s">
        <v>365</v>
      </c>
      <c r="D23" s="27"/>
      <c r="E23" s="27"/>
      <c r="F23" s="24" t="s">
        <v>51</v>
      </c>
      <c r="G23" s="23" t="s">
        <v>49</v>
      </c>
      <c r="H23" s="42">
        <v>1</v>
      </c>
      <c r="I23" s="42"/>
      <c r="J23" s="42"/>
      <c r="K23" s="42">
        <f t="shared" si="2"/>
        <v>1</v>
      </c>
      <c r="L23" s="42" t="s">
        <v>70</v>
      </c>
      <c r="M23" s="24" t="s">
        <v>185</v>
      </c>
      <c r="N23" s="35" t="s">
        <v>283</v>
      </c>
      <c r="O23" s="35">
        <v>10</v>
      </c>
      <c r="P23" s="43">
        <v>2.5999999999999999E-2</v>
      </c>
      <c r="Q23" s="44">
        <f t="shared" si="1"/>
        <v>0.26</v>
      </c>
    </row>
    <row r="24" spans="1:17" ht="54" x14ac:dyDescent="0.25">
      <c r="A24" s="24" t="s">
        <v>49</v>
      </c>
      <c r="B24" s="41" t="s">
        <v>54</v>
      </c>
      <c r="C24" s="27" t="s">
        <v>366</v>
      </c>
      <c r="D24" s="27" t="s">
        <v>264</v>
      </c>
      <c r="E24" s="27"/>
      <c r="F24" s="24" t="s">
        <v>51</v>
      </c>
      <c r="G24" s="23" t="s">
        <v>49</v>
      </c>
      <c r="H24" s="42">
        <v>8</v>
      </c>
      <c r="I24" s="42">
        <v>30</v>
      </c>
      <c r="J24" s="42"/>
      <c r="K24" s="42">
        <f t="shared" si="2"/>
        <v>38</v>
      </c>
      <c r="L24" s="42" t="s">
        <v>70</v>
      </c>
      <c r="M24" s="24" t="s">
        <v>186</v>
      </c>
      <c r="N24" s="35" t="s">
        <v>284</v>
      </c>
      <c r="O24" s="35">
        <v>200</v>
      </c>
      <c r="P24" s="43">
        <v>0.02</v>
      </c>
      <c r="Q24" s="44">
        <f t="shared" si="1"/>
        <v>4</v>
      </c>
    </row>
    <row r="25" spans="1:17" ht="30" x14ac:dyDescent="0.25">
      <c r="A25" s="24" t="s">
        <v>49</v>
      </c>
      <c r="B25" s="41" t="s">
        <v>57</v>
      </c>
      <c r="C25" s="27" t="s">
        <v>367</v>
      </c>
      <c r="D25" s="27" t="s">
        <v>228</v>
      </c>
      <c r="E25" s="27"/>
      <c r="F25" s="24" t="s">
        <v>51</v>
      </c>
      <c r="G25" s="23" t="s">
        <v>49</v>
      </c>
      <c r="H25" s="42">
        <v>1</v>
      </c>
      <c r="I25" s="42">
        <v>3</v>
      </c>
      <c r="J25" s="42"/>
      <c r="K25" s="42">
        <f t="shared" si="2"/>
        <v>4</v>
      </c>
      <c r="L25" s="42" t="s">
        <v>70</v>
      </c>
      <c r="M25" s="24" t="s">
        <v>188</v>
      </c>
      <c r="N25" s="35" t="s">
        <v>285</v>
      </c>
      <c r="O25" s="35">
        <v>30</v>
      </c>
      <c r="P25" s="43">
        <v>4.7E-2</v>
      </c>
      <c r="Q25" s="44">
        <f t="shared" si="1"/>
        <v>1.41</v>
      </c>
    </row>
    <row r="26" spans="1:17" ht="30" x14ac:dyDescent="0.25">
      <c r="A26" s="24" t="s">
        <v>58</v>
      </c>
      <c r="B26" s="41" t="s">
        <v>260</v>
      </c>
      <c r="C26" s="27" t="s">
        <v>368</v>
      </c>
      <c r="D26" s="27" t="s">
        <v>263</v>
      </c>
      <c r="E26" s="27"/>
      <c r="F26" s="24" t="s">
        <v>51</v>
      </c>
      <c r="G26" s="23" t="s">
        <v>49</v>
      </c>
      <c r="H26" s="42">
        <v>1</v>
      </c>
      <c r="I26" s="42">
        <v>3</v>
      </c>
      <c r="J26" s="42"/>
      <c r="K26" s="42">
        <f t="shared" si="2"/>
        <v>4</v>
      </c>
      <c r="L26" s="42" t="s">
        <v>70</v>
      </c>
      <c r="M26" s="24" t="s">
        <v>286</v>
      </c>
      <c r="N26" s="35" t="s">
        <v>287</v>
      </c>
      <c r="O26" s="35">
        <v>30</v>
      </c>
      <c r="P26" s="43">
        <v>5.8999999999999997E-2</v>
      </c>
      <c r="Q26" s="44">
        <f t="shared" si="1"/>
        <v>1.77</v>
      </c>
    </row>
    <row r="27" spans="1:17" ht="30" x14ac:dyDescent="0.25">
      <c r="A27" s="24" t="s">
        <v>11</v>
      </c>
      <c r="B27" s="46" t="s">
        <v>191</v>
      </c>
      <c r="C27" s="27" t="s">
        <v>64</v>
      </c>
      <c r="D27" s="27"/>
      <c r="E27" s="27"/>
      <c r="F27" s="24" t="s">
        <v>13</v>
      </c>
      <c r="G27" s="23" t="s">
        <v>11</v>
      </c>
      <c r="H27" s="42">
        <v>1</v>
      </c>
      <c r="I27" s="42"/>
      <c r="J27" s="42"/>
      <c r="K27" s="42">
        <f t="shared" si="2"/>
        <v>1</v>
      </c>
      <c r="L27" s="42" t="s">
        <v>70</v>
      </c>
      <c r="M27" s="24" t="s">
        <v>72</v>
      </c>
      <c r="N27" s="35" t="s">
        <v>288</v>
      </c>
      <c r="O27" s="35">
        <v>4</v>
      </c>
      <c r="P27" s="43">
        <v>16.25</v>
      </c>
      <c r="Q27" s="44">
        <f t="shared" si="1"/>
        <v>65</v>
      </c>
    </row>
    <row r="28" spans="1:17" ht="30" x14ac:dyDescent="0.25">
      <c r="A28" s="24" t="s">
        <v>63</v>
      </c>
      <c r="B28" s="41" t="s">
        <v>63</v>
      </c>
      <c r="C28" s="27" t="s">
        <v>67</v>
      </c>
      <c r="D28" s="27" t="s">
        <v>229</v>
      </c>
      <c r="E28" s="27"/>
      <c r="F28" s="24" t="s">
        <v>63</v>
      </c>
      <c r="G28" s="23" t="s">
        <v>63</v>
      </c>
      <c r="H28" s="42">
        <v>1</v>
      </c>
      <c r="I28" s="42">
        <v>3</v>
      </c>
      <c r="J28" s="42"/>
      <c r="K28" s="42">
        <f t="shared" si="2"/>
        <v>4</v>
      </c>
      <c r="L28" s="42" t="s">
        <v>70</v>
      </c>
      <c r="M28" s="24" t="s">
        <v>101</v>
      </c>
      <c r="N28" s="35" t="s">
        <v>289</v>
      </c>
      <c r="O28" s="35">
        <v>15</v>
      </c>
      <c r="P28" s="43">
        <v>1.37</v>
      </c>
      <c r="Q28" s="44">
        <f t="shared" si="1"/>
        <v>20.55</v>
      </c>
    </row>
    <row r="29" spans="1:17" x14ac:dyDescent="0.25">
      <c r="A29" s="2" t="s">
        <v>369</v>
      </c>
      <c r="B29" s="2" t="s">
        <v>372</v>
      </c>
      <c r="C29" s="2" t="s">
        <v>370</v>
      </c>
      <c r="D29" s="45"/>
      <c r="E29" s="45"/>
      <c r="F29" s="2" t="s">
        <v>371</v>
      </c>
      <c r="G29" s="2" t="s">
        <v>369</v>
      </c>
      <c r="H29" s="42">
        <v>2</v>
      </c>
      <c r="I29" s="42"/>
      <c r="J29" s="42"/>
      <c r="K29" s="42"/>
      <c r="L29" s="42"/>
      <c r="M29" s="24"/>
      <c r="N29" s="35"/>
      <c r="O29" s="35"/>
      <c r="P29" s="43"/>
      <c r="Q29" s="44"/>
    </row>
    <row r="30" spans="1:17" x14ac:dyDescent="0.25">
      <c r="A30" s="24" t="s">
        <v>66</v>
      </c>
      <c r="B30" s="2" t="s">
        <v>372</v>
      </c>
      <c r="C30" s="27"/>
      <c r="D30" s="27" t="s">
        <v>230</v>
      </c>
      <c r="E30" s="27"/>
      <c r="F30" s="24" t="s">
        <v>68</v>
      </c>
      <c r="G30" s="23" t="s">
        <v>66</v>
      </c>
      <c r="H30" s="42">
        <v>1</v>
      </c>
      <c r="I30" s="42">
        <v>3</v>
      </c>
      <c r="J30" s="42"/>
      <c r="K30" s="42">
        <f t="shared" ref="K30:K41" si="3">I30+H30</f>
        <v>4</v>
      </c>
      <c r="L30" s="42" t="s">
        <v>70</v>
      </c>
      <c r="M30" s="24" t="s">
        <v>100</v>
      </c>
      <c r="N30" s="35" t="s">
        <v>290</v>
      </c>
      <c r="O30" s="35">
        <v>12</v>
      </c>
      <c r="P30" s="43">
        <v>4.1500000000000004</v>
      </c>
      <c r="Q30" s="44">
        <f t="shared" si="1"/>
        <v>49.800000000000004</v>
      </c>
    </row>
    <row r="31" spans="1:17" x14ac:dyDescent="0.25">
      <c r="A31" s="24" t="s">
        <v>196</v>
      </c>
      <c r="B31" s="41" t="s">
        <v>196</v>
      </c>
      <c r="C31" s="27"/>
      <c r="D31" s="27" t="s">
        <v>197</v>
      </c>
      <c r="E31" s="27"/>
      <c r="F31" s="24" t="s">
        <v>198</v>
      </c>
      <c r="G31" s="23" t="s">
        <v>196</v>
      </c>
      <c r="H31" s="24"/>
      <c r="I31" s="42">
        <v>2</v>
      </c>
      <c r="J31" s="42"/>
      <c r="K31" s="42">
        <f t="shared" si="3"/>
        <v>2</v>
      </c>
      <c r="L31" s="42" t="s">
        <v>70</v>
      </c>
      <c r="M31" s="24" t="s">
        <v>216</v>
      </c>
      <c r="N31" s="35" t="s">
        <v>291</v>
      </c>
      <c r="O31" s="35">
        <v>10</v>
      </c>
      <c r="P31" s="43">
        <v>0.28100000000000003</v>
      </c>
      <c r="Q31" s="44">
        <f t="shared" si="1"/>
        <v>2.8100000000000005</v>
      </c>
    </row>
    <row r="32" spans="1:17" ht="30" x14ac:dyDescent="0.25">
      <c r="A32" s="24" t="s">
        <v>49</v>
      </c>
      <c r="B32" s="41" t="s">
        <v>200</v>
      </c>
      <c r="C32" s="27"/>
      <c r="D32" s="27" t="s">
        <v>261</v>
      </c>
      <c r="E32" s="27"/>
      <c r="F32" s="24" t="s">
        <v>51</v>
      </c>
      <c r="G32" s="23" t="s">
        <v>49</v>
      </c>
      <c r="H32" s="24"/>
      <c r="I32" s="42">
        <v>8</v>
      </c>
      <c r="J32" s="42"/>
      <c r="K32" s="42">
        <f t="shared" si="3"/>
        <v>8</v>
      </c>
      <c r="L32" s="42" t="s">
        <v>70</v>
      </c>
      <c r="M32" s="24" t="s">
        <v>292</v>
      </c>
      <c r="N32" s="35" t="s">
        <v>293</v>
      </c>
      <c r="O32" s="35">
        <v>50</v>
      </c>
      <c r="P32" s="43">
        <v>5.8999999999999997E-2</v>
      </c>
      <c r="Q32" s="44">
        <f t="shared" si="1"/>
        <v>2.9499999999999997</v>
      </c>
    </row>
    <row r="33" spans="1:17" ht="30" x14ac:dyDescent="0.25">
      <c r="A33" s="24" t="s">
        <v>49</v>
      </c>
      <c r="B33" s="41" t="s">
        <v>61</v>
      </c>
      <c r="C33" s="27"/>
      <c r="D33" s="27" t="s">
        <v>262</v>
      </c>
      <c r="E33" s="27"/>
      <c r="F33" s="24" t="s">
        <v>51</v>
      </c>
      <c r="G33" s="23" t="s">
        <v>49</v>
      </c>
      <c r="H33" s="24"/>
      <c r="I33" s="42">
        <v>8</v>
      </c>
      <c r="J33" s="42"/>
      <c r="K33" s="42">
        <f t="shared" si="3"/>
        <v>8</v>
      </c>
      <c r="L33" s="42" t="s">
        <v>70</v>
      </c>
      <c r="M33" s="24" t="s">
        <v>215</v>
      </c>
      <c r="N33" s="35" t="s">
        <v>294</v>
      </c>
      <c r="O33" s="35">
        <v>50</v>
      </c>
      <c r="P33" s="43">
        <v>7.2999999999999995E-2</v>
      </c>
      <c r="Q33" s="44">
        <f t="shared" si="1"/>
        <v>3.65</v>
      </c>
    </row>
    <row r="34" spans="1:17" x14ac:dyDescent="0.25">
      <c r="A34" s="24" t="s">
        <v>203</v>
      </c>
      <c r="B34" s="41" t="s">
        <v>203</v>
      </c>
      <c r="C34" s="27"/>
      <c r="D34" s="27" t="s">
        <v>204</v>
      </c>
      <c r="E34" s="27"/>
      <c r="F34" s="24" t="s">
        <v>205</v>
      </c>
      <c r="G34" s="23" t="s">
        <v>203</v>
      </c>
      <c r="H34" s="24"/>
      <c r="I34" s="42">
        <v>3</v>
      </c>
      <c r="J34" s="42"/>
      <c r="K34" s="42">
        <f t="shared" si="3"/>
        <v>3</v>
      </c>
      <c r="L34" s="42" t="s">
        <v>70</v>
      </c>
      <c r="M34" s="24" t="s">
        <v>218</v>
      </c>
      <c r="N34" s="35" t="s">
        <v>295</v>
      </c>
      <c r="O34" s="35">
        <v>10</v>
      </c>
      <c r="P34" s="43">
        <v>0.30499999999999999</v>
      </c>
      <c r="Q34" s="44">
        <f t="shared" si="1"/>
        <v>3.05</v>
      </c>
    </row>
    <row r="35" spans="1:17" ht="30" x14ac:dyDescent="0.25">
      <c r="A35" s="27" t="s">
        <v>232</v>
      </c>
      <c r="B35" s="27" t="s">
        <v>232</v>
      </c>
      <c r="C35" s="27"/>
      <c r="D35" s="27"/>
      <c r="E35" s="27"/>
      <c r="F35" s="24"/>
      <c r="G35" s="47" t="s">
        <v>323</v>
      </c>
      <c r="H35" s="24">
        <v>0</v>
      </c>
      <c r="I35" s="42">
        <v>2</v>
      </c>
      <c r="J35" s="42"/>
      <c r="K35" s="42">
        <f t="shared" si="3"/>
        <v>2</v>
      </c>
      <c r="L35" s="42" t="s">
        <v>70</v>
      </c>
      <c r="M35" s="24" t="s">
        <v>322</v>
      </c>
      <c r="N35" s="35" t="s">
        <v>324</v>
      </c>
      <c r="O35" s="35">
        <v>2</v>
      </c>
      <c r="P35" s="43">
        <v>16.079999999999998</v>
      </c>
      <c r="Q35" s="44">
        <f t="shared" si="1"/>
        <v>32.159999999999997</v>
      </c>
    </row>
    <row r="36" spans="1:17" ht="60" x14ac:dyDescent="0.25">
      <c r="A36" s="27" t="s">
        <v>308</v>
      </c>
      <c r="B36" s="27" t="s">
        <v>308</v>
      </c>
      <c r="C36" s="27"/>
      <c r="D36" s="27"/>
      <c r="E36" s="27"/>
      <c r="F36" s="24"/>
      <c r="G36" s="23" t="s">
        <v>308</v>
      </c>
      <c r="H36" s="24"/>
      <c r="I36" s="42">
        <v>1</v>
      </c>
      <c r="J36" s="42"/>
      <c r="K36" s="42">
        <f t="shared" si="3"/>
        <v>1</v>
      </c>
      <c r="L36" s="42" t="s">
        <v>345</v>
      </c>
      <c r="M36" s="24" t="s">
        <v>353</v>
      </c>
      <c r="N36" s="35" t="s">
        <v>325</v>
      </c>
      <c r="O36" s="35">
        <v>2</v>
      </c>
      <c r="P36" s="43">
        <v>11.4</v>
      </c>
      <c r="Q36" s="44">
        <f t="shared" si="1"/>
        <v>22.8</v>
      </c>
    </row>
    <row r="37" spans="1:17" ht="30" x14ac:dyDescent="0.25">
      <c r="A37" s="27" t="s">
        <v>326</v>
      </c>
      <c r="B37" s="27" t="s">
        <v>326</v>
      </c>
      <c r="C37" s="27"/>
      <c r="D37" s="27"/>
      <c r="E37" s="27"/>
      <c r="F37" s="24"/>
      <c r="G37" s="27" t="s">
        <v>326</v>
      </c>
      <c r="H37" s="24"/>
      <c r="I37" s="42">
        <v>2</v>
      </c>
      <c r="J37" s="42"/>
      <c r="K37" s="42">
        <f t="shared" si="3"/>
        <v>2</v>
      </c>
      <c r="L37" s="42" t="s">
        <v>344</v>
      </c>
      <c r="M37" s="24" t="s">
        <v>327</v>
      </c>
      <c r="N37" s="35" t="s">
        <v>328</v>
      </c>
      <c r="O37" s="35">
        <v>10</v>
      </c>
      <c r="P37" s="43">
        <v>3.2280000000000002</v>
      </c>
      <c r="Q37" s="44">
        <f t="shared" si="1"/>
        <v>32.28</v>
      </c>
    </row>
    <row r="38" spans="1:17" ht="30" x14ac:dyDescent="0.25">
      <c r="A38" s="27" t="s">
        <v>329</v>
      </c>
      <c r="B38" s="27" t="s">
        <v>329</v>
      </c>
      <c r="C38" s="27"/>
      <c r="D38" s="27"/>
      <c r="E38" s="27"/>
      <c r="F38" s="24"/>
      <c r="G38" s="27" t="s">
        <v>329</v>
      </c>
      <c r="H38" s="24"/>
      <c r="I38" s="42">
        <v>2</v>
      </c>
      <c r="J38" s="42"/>
      <c r="K38" s="42">
        <f t="shared" si="3"/>
        <v>2</v>
      </c>
      <c r="L38" s="42" t="s">
        <v>344</v>
      </c>
      <c r="M38" s="24" t="s">
        <v>331</v>
      </c>
      <c r="N38" s="35" t="s">
        <v>330</v>
      </c>
      <c r="O38" s="35">
        <v>5</v>
      </c>
      <c r="P38" s="43">
        <v>1.6859999999999999</v>
      </c>
      <c r="Q38" s="44">
        <f t="shared" si="1"/>
        <v>8.43</v>
      </c>
    </row>
    <row r="39" spans="1:17" x14ac:dyDescent="0.25">
      <c r="A39" s="27" t="s">
        <v>334</v>
      </c>
      <c r="B39" s="27" t="s">
        <v>334</v>
      </c>
      <c r="C39" s="27"/>
      <c r="D39" s="27"/>
      <c r="E39" s="27"/>
      <c r="F39" s="24"/>
      <c r="G39" s="27"/>
      <c r="H39" s="24">
        <v>4</v>
      </c>
      <c r="I39" s="42"/>
      <c r="J39" s="42"/>
      <c r="K39" s="42">
        <f t="shared" si="3"/>
        <v>4</v>
      </c>
      <c r="L39" s="42" t="s">
        <v>344</v>
      </c>
      <c r="M39" s="24" t="s">
        <v>332</v>
      </c>
      <c r="N39" s="35" t="s">
        <v>333</v>
      </c>
      <c r="O39" s="35">
        <v>20</v>
      </c>
      <c r="P39" s="43">
        <v>0.33700000000000002</v>
      </c>
      <c r="Q39" s="44">
        <f t="shared" si="1"/>
        <v>6.74</v>
      </c>
    </row>
    <row r="40" spans="1:17" ht="45" x14ac:dyDescent="0.25">
      <c r="A40" s="27" t="s">
        <v>335</v>
      </c>
      <c r="B40" s="27"/>
      <c r="C40" s="27"/>
      <c r="D40" s="27"/>
      <c r="E40" s="27"/>
      <c r="F40" s="24"/>
      <c r="G40" s="27"/>
      <c r="H40" s="24">
        <v>3</v>
      </c>
      <c r="I40" s="42">
        <v>2</v>
      </c>
      <c r="J40" s="42"/>
      <c r="K40" s="42">
        <f t="shared" si="3"/>
        <v>5</v>
      </c>
      <c r="L40" s="42" t="s">
        <v>345</v>
      </c>
      <c r="M40" s="27" t="s">
        <v>338</v>
      </c>
      <c r="N40" s="35" t="s">
        <v>337</v>
      </c>
      <c r="O40" s="35">
        <v>20</v>
      </c>
      <c r="P40" s="43">
        <v>0.23499999999999999</v>
      </c>
      <c r="Q40" s="44">
        <f t="shared" si="1"/>
        <v>4.6999999999999993</v>
      </c>
    </row>
    <row r="41" spans="1:17" ht="30" x14ac:dyDescent="0.25">
      <c r="A41" s="27" t="s">
        <v>336</v>
      </c>
      <c r="B41" s="27"/>
      <c r="C41" s="27"/>
      <c r="D41" s="27"/>
      <c r="E41" s="27"/>
      <c r="F41" s="24"/>
      <c r="G41" s="27"/>
      <c r="H41" s="24">
        <v>3</v>
      </c>
      <c r="I41" s="42">
        <v>2</v>
      </c>
      <c r="J41" s="42"/>
      <c r="K41" s="42">
        <f t="shared" si="3"/>
        <v>5</v>
      </c>
      <c r="L41" s="42" t="s">
        <v>344</v>
      </c>
      <c r="M41" s="24" t="s">
        <v>339</v>
      </c>
      <c r="N41" s="35" t="s">
        <v>340</v>
      </c>
      <c r="O41" s="35">
        <v>20</v>
      </c>
      <c r="P41" s="43">
        <v>0.41599999999999998</v>
      </c>
      <c r="Q41" s="44">
        <f t="shared" si="1"/>
        <v>8.32</v>
      </c>
    </row>
    <row r="42" spans="1:17" ht="45" x14ac:dyDescent="0.25">
      <c r="A42" s="27" t="s">
        <v>341</v>
      </c>
      <c r="B42" s="27"/>
      <c r="C42" s="27"/>
      <c r="D42" s="27"/>
      <c r="E42" s="27"/>
      <c r="F42" s="24"/>
      <c r="G42" s="27"/>
      <c r="H42" s="24"/>
      <c r="I42" s="42"/>
      <c r="J42" s="42"/>
      <c r="K42" s="42">
        <v>36</v>
      </c>
      <c r="L42" s="42" t="s">
        <v>345</v>
      </c>
      <c r="M42" s="24" t="s">
        <v>354</v>
      </c>
      <c r="N42" s="35" t="s">
        <v>342</v>
      </c>
      <c r="O42" s="35">
        <v>110</v>
      </c>
      <c r="P42" s="43">
        <v>0.106</v>
      </c>
      <c r="Q42" s="44">
        <f t="shared" si="1"/>
        <v>11.66</v>
      </c>
    </row>
    <row r="43" spans="1:17" x14ac:dyDescent="0.25">
      <c r="P43" s="50" t="s">
        <v>305</v>
      </c>
      <c r="Q43" s="51">
        <f>SUM(Q2:Q42)</f>
        <v>568.68000000000006</v>
      </c>
    </row>
    <row r="47" spans="1:17" x14ac:dyDescent="0.25">
      <c r="N47" s="49" t="s">
        <v>306</v>
      </c>
    </row>
    <row r="48" spans="1:17" x14ac:dyDescent="0.25">
      <c r="N48" s="49" t="s">
        <v>307</v>
      </c>
    </row>
    <row r="49" spans="14:14" x14ac:dyDescent="0.25">
      <c r="N49" s="49" t="s">
        <v>308</v>
      </c>
    </row>
    <row r="50" spans="14:14" x14ac:dyDescent="0.25">
      <c r="N50" s="49" t="s">
        <v>309</v>
      </c>
    </row>
    <row r="51" spans="14:14" x14ac:dyDescent="0.25">
      <c r="N51" s="49" t="s">
        <v>310</v>
      </c>
    </row>
    <row r="52" spans="14:14" x14ac:dyDescent="0.25">
      <c r="N52" s="49" t="s">
        <v>311</v>
      </c>
    </row>
    <row r="53" spans="14:14" x14ac:dyDescent="0.25">
      <c r="N53" s="49" t="s">
        <v>312</v>
      </c>
    </row>
    <row r="54" spans="14:14" x14ac:dyDescent="0.25">
      <c r="N54" s="49" t="s">
        <v>313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D32" sqref="D32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10" width="14.140625" customWidth="1"/>
    <col min="11" max="11" width="28.5703125" bestFit="1" customWidth="1"/>
    <col min="12" max="12" width="49.85546875" style="30" customWidth="1"/>
    <col min="14" max="14" width="10.42578125" style="38" customWidth="1"/>
  </cols>
  <sheetData>
    <row r="1" spans="1:16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343</v>
      </c>
      <c r="K1" s="4" t="s">
        <v>346</v>
      </c>
      <c r="L1" s="28" t="s">
        <v>1</v>
      </c>
      <c r="M1" s="31" t="s">
        <v>5</v>
      </c>
      <c r="N1" s="36" t="s">
        <v>268</v>
      </c>
      <c r="O1" s="31" t="s">
        <v>269</v>
      </c>
    </row>
    <row r="2" spans="1:16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40" si="0">H2+G2</f>
        <v>10</v>
      </c>
      <c r="J2" s="3" t="s">
        <v>344</v>
      </c>
      <c r="K2" s="2" t="s">
        <v>347</v>
      </c>
      <c r="L2" s="29" t="s">
        <v>266</v>
      </c>
      <c r="M2" s="29">
        <v>20</v>
      </c>
      <c r="N2" s="37">
        <v>0.24</v>
      </c>
      <c r="O2" s="32">
        <f>M2*N2</f>
        <v>4.8</v>
      </c>
    </row>
    <row r="3" spans="1:16" ht="30" x14ac:dyDescent="0.25">
      <c r="A3" s="2" t="s">
        <v>22</v>
      </c>
      <c r="B3" s="13" t="s">
        <v>32</v>
      </c>
      <c r="C3" s="25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3" t="s">
        <v>70</v>
      </c>
      <c r="K3" s="2" t="s">
        <v>82</v>
      </c>
      <c r="L3" s="29" t="s">
        <v>267</v>
      </c>
      <c r="M3" s="29">
        <v>20</v>
      </c>
      <c r="N3" s="37">
        <v>0.31</v>
      </c>
      <c r="O3" s="32">
        <f t="shared" ref="O3:O40" si="1">M3*N3</f>
        <v>6.2</v>
      </c>
    </row>
    <row r="4" spans="1:16" ht="30" x14ac:dyDescent="0.25">
      <c r="A4" s="2" t="s">
        <v>137</v>
      </c>
      <c r="B4" s="13" t="s">
        <v>90</v>
      </c>
      <c r="C4" s="25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3" t="s">
        <v>70</v>
      </c>
      <c r="K4" s="2" t="s">
        <v>86</v>
      </c>
      <c r="L4" s="29" t="s">
        <v>270</v>
      </c>
      <c r="M4" s="29">
        <v>20</v>
      </c>
      <c r="N4" s="37">
        <v>1.58</v>
      </c>
      <c r="O4" s="32">
        <f t="shared" si="1"/>
        <v>31.6</v>
      </c>
    </row>
    <row r="5" spans="1:16" ht="30" x14ac:dyDescent="0.25">
      <c r="A5" s="2" t="s">
        <v>22</v>
      </c>
      <c r="B5" s="13" t="s">
        <v>91</v>
      </c>
      <c r="C5" s="25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3" t="s">
        <v>70</v>
      </c>
      <c r="K5" s="2" t="s">
        <v>93</v>
      </c>
      <c r="L5" s="29" t="s">
        <v>271</v>
      </c>
      <c r="M5" s="29">
        <v>50</v>
      </c>
      <c r="N5" s="37">
        <v>5.0999999999999997E-2</v>
      </c>
      <c r="O5" s="32">
        <f t="shared" si="1"/>
        <v>2.5499999999999998</v>
      </c>
    </row>
    <row r="6" spans="1:16" ht="30" x14ac:dyDescent="0.25">
      <c r="A6" s="2" t="s">
        <v>22</v>
      </c>
      <c r="B6" s="13" t="s">
        <v>32</v>
      </c>
      <c r="C6" s="25" t="s">
        <v>140</v>
      </c>
      <c r="D6" s="25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3" t="s">
        <v>70</v>
      </c>
      <c r="K6" s="2" t="s">
        <v>141</v>
      </c>
      <c r="L6" s="29" t="s">
        <v>272</v>
      </c>
      <c r="M6" s="29">
        <v>60</v>
      </c>
      <c r="N6" s="37">
        <v>0.108</v>
      </c>
      <c r="O6" s="32">
        <f t="shared" si="1"/>
        <v>6.4799999999999995</v>
      </c>
    </row>
    <row r="7" spans="1:16" ht="30" x14ac:dyDescent="0.25">
      <c r="A7" s="2" t="s">
        <v>22</v>
      </c>
      <c r="B7" s="13" t="s">
        <v>35</v>
      </c>
      <c r="C7" s="40" t="s">
        <v>143</v>
      </c>
      <c r="D7" s="25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3" t="s">
        <v>70</v>
      </c>
      <c r="K7" s="2" t="s">
        <v>144</v>
      </c>
      <c r="L7" s="29" t="s">
        <v>273</v>
      </c>
      <c r="M7" s="29">
        <v>50</v>
      </c>
      <c r="N7" s="37">
        <v>6.0999999999999999E-2</v>
      </c>
      <c r="O7" s="32">
        <f>M7*N7</f>
        <v>3.05</v>
      </c>
    </row>
    <row r="8" spans="1:16" ht="30" x14ac:dyDescent="0.25">
      <c r="A8" s="2" t="s">
        <v>146</v>
      </c>
      <c r="B8" s="13" t="s">
        <v>7</v>
      </c>
      <c r="C8" s="25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3" t="s">
        <v>70</v>
      </c>
      <c r="K8" s="2" t="s">
        <v>104</v>
      </c>
      <c r="L8" s="29" t="s">
        <v>274</v>
      </c>
      <c r="M8" s="29">
        <v>10</v>
      </c>
      <c r="N8" s="37">
        <v>2.77</v>
      </c>
      <c r="O8" s="32">
        <f t="shared" si="1"/>
        <v>27.7</v>
      </c>
    </row>
    <row r="9" spans="1:16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3" t="s">
        <v>70</v>
      </c>
      <c r="K9" s="2" t="s">
        <v>96</v>
      </c>
      <c r="L9" s="29" t="s">
        <v>275</v>
      </c>
      <c r="M9" s="29">
        <v>20</v>
      </c>
      <c r="N9" s="37">
        <v>5.58</v>
      </c>
      <c r="O9" s="32">
        <f t="shared" si="1"/>
        <v>111.6</v>
      </c>
    </row>
    <row r="10" spans="1:16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3" t="s">
        <v>345</v>
      </c>
      <c r="K10" s="2" t="s">
        <v>348</v>
      </c>
      <c r="L10" s="29" t="s">
        <v>298</v>
      </c>
      <c r="M10" s="29">
        <v>2</v>
      </c>
      <c r="N10" s="37">
        <v>2.1800000000000002</v>
      </c>
      <c r="O10" s="32">
        <f t="shared" si="1"/>
        <v>4.3600000000000003</v>
      </c>
    </row>
    <row r="11" spans="1:16" ht="30" x14ac:dyDescent="0.25">
      <c r="A11" s="2" t="s">
        <v>41</v>
      </c>
      <c r="B11" s="13" t="s">
        <v>156</v>
      </c>
      <c r="C11" s="25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3" t="s">
        <v>70</v>
      </c>
      <c r="K11" s="2" t="s">
        <v>276</v>
      </c>
      <c r="L11" s="29" t="s">
        <v>277</v>
      </c>
      <c r="M11" s="29">
        <v>20</v>
      </c>
      <c r="N11" s="37">
        <v>0.05</v>
      </c>
      <c r="O11" s="32">
        <f t="shared" si="1"/>
        <v>1</v>
      </c>
    </row>
    <row r="12" spans="1:16" ht="30" x14ac:dyDescent="0.25">
      <c r="A12" s="2"/>
      <c r="B12" s="13"/>
      <c r="C12" s="27" t="s">
        <v>47</v>
      </c>
      <c r="D12" s="27"/>
      <c r="E12" s="2" t="s">
        <v>48</v>
      </c>
      <c r="F12" s="14" t="s">
        <v>45</v>
      </c>
      <c r="G12" s="3">
        <v>8</v>
      </c>
      <c r="H12" s="3"/>
      <c r="I12" s="3">
        <v>16</v>
      </c>
      <c r="J12" s="3" t="s">
        <v>70</v>
      </c>
      <c r="K12" s="24" t="s">
        <v>314</v>
      </c>
      <c r="L12" s="35" t="s">
        <v>315</v>
      </c>
      <c r="M12" s="29">
        <v>20</v>
      </c>
      <c r="N12" s="37">
        <v>1.49</v>
      </c>
      <c r="O12" s="32">
        <f>M12*N12</f>
        <v>29.8</v>
      </c>
      <c r="P12" t="s">
        <v>318</v>
      </c>
    </row>
    <row r="13" spans="1:16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>H13+G13</f>
        <v>8</v>
      </c>
      <c r="J13" s="3" t="s">
        <v>70</v>
      </c>
      <c r="K13" s="24" t="s">
        <v>316</v>
      </c>
      <c r="L13" s="35" t="s">
        <v>317</v>
      </c>
      <c r="M13" s="29">
        <v>10</v>
      </c>
      <c r="N13" s="37">
        <v>2.92</v>
      </c>
      <c r="O13" s="32">
        <f>M13*N13</f>
        <v>29.2</v>
      </c>
      <c r="P13" t="s">
        <v>318</v>
      </c>
    </row>
    <row r="14" spans="1:16" ht="45" x14ac:dyDescent="0.25">
      <c r="A14" s="2"/>
      <c r="B14" s="13"/>
      <c r="C14" s="27" t="s">
        <v>47</v>
      </c>
      <c r="D14" s="27"/>
      <c r="E14" s="2" t="s">
        <v>48</v>
      </c>
      <c r="F14" s="14" t="s">
        <v>45</v>
      </c>
      <c r="G14" s="3">
        <v>8</v>
      </c>
      <c r="H14" s="3"/>
      <c r="I14" s="3">
        <v>16</v>
      </c>
      <c r="J14" s="3" t="s">
        <v>345</v>
      </c>
      <c r="K14" s="24" t="s">
        <v>349</v>
      </c>
      <c r="L14" s="35" t="s">
        <v>319</v>
      </c>
      <c r="M14" s="29">
        <v>50</v>
      </c>
      <c r="N14" s="37">
        <v>2.9100000000000001E-2</v>
      </c>
      <c r="O14" s="32">
        <f>M14*N14</f>
        <v>1.4550000000000001</v>
      </c>
    </row>
    <row r="15" spans="1:16" ht="30" x14ac:dyDescent="0.25">
      <c r="A15" s="2" t="s">
        <v>45</v>
      </c>
      <c r="B15" s="13" t="s">
        <v>46</v>
      </c>
      <c r="C15" s="27" t="s">
        <v>47</v>
      </c>
      <c r="D15" s="27"/>
      <c r="E15" s="2" t="s">
        <v>48</v>
      </c>
      <c r="F15" s="14" t="s">
        <v>45</v>
      </c>
      <c r="G15" s="3">
        <v>8</v>
      </c>
      <c r="H15" s="3"/>
      <c r="I15" s="3">
        <v>16</v>
      </c>
      <c r="J15" s="3" t="s">
        <v>345</v>
      </c>
      <c r="K15" s="24" t="s">
        <v>350</v>
      </c>
      <c r="L15" s="35" t="s">
        <v>320</v>
      </c>
      <c r="M15" s="29">
        <v>50</v>
      </c>
      <c r="N15" s="37">
        <v>2.75E-2</v>
      </c>
      <c r="O15" s="32">
        <f>M15*N15</f>
        <v>1.375</v>
      </c>
    </row>
    <row r="16" spans="1:16" ht="45" x14ac:dyDescent="0.25">
      <c r="A16" s="2" t="s">
        <v>45</v>
      </c>
      <c r="B16" s="13" t="s">
        <v>46</v>
      </c>
      <c r="C16" s="27" t="s">
        <v>47</v>
      </c>
      <c r="D16" s="27"/>
      <c r="E16" s="2" t="s">
        <v>48</v>
      </c>
      <c r="F16" s="14" t="s">
        <v>45</v>
      </c>
      <c r="G16" s="3">
        <v>8</v>
      </c>
      <c r="H16" s="3"/>
      <c r="I16" s="3">
        <f>16*3</f>
        <v>48</v>
      </c>
      <c r="J16" s="3" t="s">
        <v>344</v>
      </c>
      <c r="K16" s="24" t="s">
        <v>351</v>
      </c>
      <c r="L16" s="35" t="s">
        <v>321</v>
      </c>
      <c r="M16" s="29">
        <v>200</v>
      </c>
      <c r="N16" s="37">
        <v>7.8E-2</v>
      </c>
      <c r="O16" s="32">
        <f t="shared" si="1"/>
        <v>15.6</v>
      </c>
    </row>
    <row r="17" spans="1:15" ht="30" x14ac:dyDescent="0.25">
      <c r="A17" s="2" t="s">
        <v>49</v>
      </c>
      <c r="B17" s="13" t="s">
        <v>159</v>
      </c>
      <c r="C17" s="25" t="s">
        <v>160</v>
      </c>
      <c r="D17" s="27"/>
      <c r="E17" s="2" t="s">
        <v>51</v>
      </c>
      <c r="F17" s="14" t="s">
        <v>49</v>
      </c>
      <c r="G17" s="3">
        <v>9</v>
      </c>
      <c r="H17" s="3"/>
      <c r="I17" s="3">
        <f t="shared" si="0"/>
        <v>9</v>
      </c>
      <c r="J17" s="3" t="s">
        <v>70</v>
      </c>
      <c r="K17" s="2" t="s">
        <v>161</v>
      </c>
      <c r="L17" s="29" t="s">
        <v>278</v>
      </c>
      <c r="M17" s="29">
        <v>50</v>
      </c>
      <c r="N17" s="37">
        <v>4.7E-2</v>
      </c>
      <c r="O17" s="32">
        <f t="shared" si="1"/>
        <v>2.35</v>
      </c>
    </row>
    <row r="18" spans="1:15" ht="45" x14ac:dyDescent="0.25">
      <c r="A18" s="2" t="s">
        <v>49</v>
      </c>
      <c r="B18" s="13" t="s">
        <v>125</v>
      </c>
      <c r="C18" s="25" t="s">
        <v>52</v>
      </c>
      <c r="D18" s="27"/>
      <c r="E18" s="2" t="s">
        <v>53</v>
      </c>
      <c r="F18" s="14" t="s">
        <v>49</v>
      </c>
      <c r="G18" s="3">
        <v>3</v>
      </c>
      <c r="H18" s="3"/>
      <c r="I18" s="3">
        <f t="shared" si="0"/>
        <v>3</v>
      </c>
      <c r="J18" s="3" t="s">
        <v>345</v>
      </c>
      <c r="K18" s="2" t="s">
        <v>352</v>
      </c>
      <c r="L18" s="29" t="s">
        <v>299</v>
      </c>
      <c r="M18" s="29">
        <v>20</v>
      </c>
      <c r="N18" s="37">
        <v>0.25700000000000001</v>
      </c>
      <c r="O18" s="32">
        <f t="shared" si="1"/>
        <v>5.1400000000000006</v>
      </c>
    </row>
    <row r="19" spans="1:15" x14ac:dyDescent="0.25">
      <c r="A19" s="2" t="s">
        <v>49</v>
      </c>
      <c r="B19" s="13" t="s">
        <v>165</v>
      </c>
      <c r="C19" s="25" t="s">
        <v>166</v>
      </c>
      <c r="D19" s="27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3" t="s">
        <v>70</v>
      </c>
      <c r="K19" s="2" t="s">
        <v>168</v>
      </c>
      <c r="L19" s="29" t="s">
        <v>279</v>
      </c>
      <c r="M19" s="29">
        <v>10</v>
      </c>
      <c r="N19" s="37">
        <v>3.4000000000000002E-2</v>
      </c>
      <c r="O19" s="32">
        <f t="shared" si="1"/>
        <v>0.34</v>
      </c>
    </row>
    <row r="20" spans="1:15" ht="30" x14ac:dyDescent="0.25">
      <c r="A20" s="2" t="s">
        <v>49</v>
      </c>
      <c r="B20" s="13" t="s">
        <v>170</v>
      </c>
      <c r="C20" s="25" t="s">
        <v>171</v>
      </c>
      <c r="D20" s="27" t="s">
        <v>265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3" t="s">
        <v>70</v>
      </c>
      <c r="K20" s="2" t="s">
        <v>173</v>
      </c>
      <c r="L20" s="29" t="s">
        <v>280</v>
      </c>
      <c r="M20" s="29">
        <v>10</v>
      </c>
      <c r="N20" s="37">
        <v>5.5E-2</v>
      </c>
      <c r="O20" s="32">
        <f t="shared" si="1"/>
        <v>0.55000000000000004</v>
      </c>
    </row>
    <row r="21" spans="1:15" ht="30" x14ac:dyDescent="0.25">
      <c r="A21" s="2" t="s">
        <v>49</v>
      </c>
      <c r="B21" s="13" t="s">
        <v>174</v>
      </c>
      <c r="C21" s="25" t="s">
        <v>175</v>
      </c>
      <c r="D21" s="27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3" t="s">
        <v>70</v>
      </c>
      <c r="K21" s="2" t="s">
        <v>177</v>
      </c>
      <c r="L21" s="29" t="s">
        <v>281</v>
      </c>
      <c r="M21" s="29">
        <v>10</v>
      </c>
      <c r="N21" s="37">
        <v>6.4000000000000001E-2</v>
      </c>
      <c r="O21" s="32">
        <f t="shared" si="1"/>
        <v>0.64</v>
      </c>
    </row>
    <row r="22" spans="1:15" ht="30" x14ac:dyDescent="0.25">
      <c r="A22" s="2" t="s">
        <v>49</v>
      </c>
      <c r="B22" s="13" t="s">
        <v>178</v>
      </c>
      <c r="C22" s="25" t="s">
        <v>179</v>
      </c>
      <c r="D22" s="27" t="s">
        <v>224</v>
      </c>
      <c r="E22" s="2" t="s">
        <v>51</v>
      </c>
      <c r="F22" s="14" t="s">
        <v>49</v>
      </c>
      <c r="G22" s="3">
        <v>1</v>
      </c>
      <c r="H22" s="3">
        <v>1</v>
      </c>
      <c r="I22" s="3">
        <f t="shared" si="0"/>
        <v>2</v>
      </c>
      <c r="J22" s="3" t="s">
        <v>70</v>
      </c>
      <c r="K22" s="2" t="s">
        <v>181</v>
      </c>
      <c r="L22" s="29" t="s">
        <v>282</v>
      </c>
      <c r="M22" s="29">
        <v>10</v>
      </c>
      <c r="N22" s="37">
        <v>5.5E-2</v>
      </c>
      <c r="O22" s="32">
        <f t="shared" si="1"/>
        <v>0.55000000000000004</v>
      </c>
    </row>
    <row r="23" spans="1:15" ht="30" x14ac:dyDescent="0.25">
      <c r="A23" s="2" t="s">
        <v>49</v>
      </c>
      <c r="B23" s="13" t="s">
        <v>182</v>
      </c>
      <c r="C23" s="25" t="s">
        <v>183</v>
      </c>
      <c r="D23" s="27"/>
      <c r="E23" s="2" t="s">
        <v>51</v>
      </c>
      <c r="F23" s="14" t="s">
        <v>49</v>
      </c>
      <c r="G23" s="3">
        <v>1</v>
      </c>
      <c r="H23" s="3"/>
      <c r="I23" s="3">
        <f t="shared" si="0"/>
        <v>1</v>
      </c>
      <c r="J23" s="3" t="s">
        <v>70</v>
      </c>
      <c r="K23" s="2" t="s">
        <v>185</v>
      </c>
      <c r="L23" s="29" t="s">
        <v>283</v>
      </c>
      <c r="M23" s="29">
        <v>10</v>
      </c>
      <c r="N23" s="37">
        <v>2.5999999999999999E-2</v>
      </c>
      <c r="O23" s="32">
        <f t="shared" si="1"/>
        <v>0.26</v>
      </c>
    </row>
    <row r="24" spans="1:15" ht="54" x14ac:dyDescent="0.25">
      <c r="A24" s="2" t="s">
        <v>49</v>
      </c>
      <c r="B24" s="13" t="s">
        <v>54</v>
      </c>
      <c r="C24" s="25" t="s">
        <v>122</v>
      </c>
      <c r="D24" s="25" t="s">
        <v>264</v>
      </c>
      <c r="E24" s="2" t="s">
        <v>51</v>
      </c>
      <c r="F24" s="14" t="s">
        <v>49</v>
      </c>
      <c r="G24" s="3">
        <v>8</v>
      </c>
      <c r="H24" s="3">
        <v>30</v>
      </c>
      <c r="I24" s="3">
        <f t="shared" si="0"/>
        <v>38</v>
      </c>
      <c r="J24" s="3" t="s">
        <v>70</v>
      </c>
      <c r="K24" s="2" t="s">
        <v>186</v>
      </c>
      <c r="L24" s="29" t="s">
        <v>284</v>
      </c>
      <c r="M24" s="29">
        <v>200</v>
      </c>
      <c r="N24" s="37">
        <v>0.02</v>
      </c>
      <c r="O24" s="32">
        <f t="shared" si="1"/>
        <v>4</v>
      </c>
    </row>
    <row r="25" spans="1:15" ht="30" x14ac:dyDescent="0.25">
      <c r="A25" s="2" t="s">
        <v>49</v>
      </c>
      <c r="B25" s="13" t="s">
        <v>57</v>
      </c>
      <c r="C25" s="25" t="s">
        <v>59</v>
      </c>
      <c r="D25" s="25" t="s">
        <v>228</v>
      </c>
      <c r="E25" s="2" t="s">
        <v>51</v>
      </c>
      <c r="F25" s="14" t="s">
        <v>49</v>
      </c>
      <c r="G25" s="3">
        <v>1</v>
      </c>
      <c r="H25" s="3">
        <v>3</v>
      </c>
      <c r="I25" s="3">
        <f t="shared" si="0"/>
        <v>4</v>
      </c>
      <c r="J25" s="3" t="s">
        <v>70</v>
      </c>
      <c r="K25" s="2" t="s">
        <v>188</v>
      </c>
      <c r="L25" s="29" t="s">
        <v>285</v>
      </c>
      <c r="M25" s="29">
        <v>30</v>
      </c>
      <c r="N25" s="37">
        <v>4.7E-2</v>
      </c>
      <c r="O25" s="32">
        <f t="shared" si="1"/>
        <v>1.41</v>
      </c>
    </row>
    <row r="26" spans="1:15" ht="30" x14ac:dyDescent="0.25">
      <c r="A26" s="2" t="s">
        <v>58</v>
      </c>
      <c r="B26" s="13" t="s">
        <v>260</v>
      </c>
      <c r="C26" s="25" t="s">
        <v>62</v>
      </c>
      <c r="D26" s="25" t="s">
        <v>263</v>
      </c>
      <c r="E26" s="2" t="s">
        <v>51</v>
      </c>
      <c r="F26" s="14" t="s">
        <v>49</v>
      </c>
      <c r="G26" s="3">
        <v>1</v>
      </c>
      <c r="H26" s="3">
        <v>3</v>
      </c>
      <c r="I26" s="3">
        <f t="shared" si="0"/>
        <v>4</v>
      </c>
      <c r="J26" s="3" t="s">
        <v>70</v>
      </c>
      <c r="K26" s="2" t="s">
        <v>286</v>
      </c>
      <c r="L26" s="29" t="s">
        <v>287</v>
      </c>
      <c r="M26" s="29">
        <v>30</v>
      </c>
      <c r="N26" s="37">
        <v>5.8999999999999997E-2</v>
      </c>
      <c r="O26" s="32">
        <f t="shared" si="1"/>
        <v>1.77</v>
      </c>
    </row>
    <row r="27" spans="1:15" ht="30" x14ac:dyDescent="0.25">
      <c r="A27" s="2" t="s">
        <v>11</v>
      </c>
      <c r="B27" s="16" t="s">
        <v>191</v>
      </c>
      <c r="C27" s="25" t="s">
        <v>64</v>
      </c>
      <c r="D27" s="27"/>
      <c r="E27" s="2" t="s">
        <v>13</v>
      </c>
      <c r="F27" s="14" t="s">
        <v>11</v>
      </c>
      <c r="G27" s="3">
        <v>1</v>
      </c>
      <c r="H27" s="3"/>
      <c r="I27" s="3">
        <f t="shared" si="0"/>
        <v>1</v>
      </c>
      <c r="J27" s="3" t="s">
        <v>70</v>
      </c>
      <c r="K27" s="2" t="s">
        <v>72</v>
      </c>
      <c r="L27" s="29" t="s">
        <v>288</v>
      </c>
      <c r="M27" s="29">
        <v>4</v>
      </c>
      <c r="N27" s="37">
        <v>16.25</v>
      </c>
      <c r="O27" s="32">
        <f t="shared" si="1"/>
        <v>65</v>
      </c>
    </row>
    <row r="28" spans="1:15" ht="30" x14ac:dyDescent="0.25">
      <c r="A28" s="2" t="s">
        <v>63</v>
      </c>
      <c r="B28" s="13" t="s">
        <v>63</v>
      </c>
      <c r="C28" s="27" t="s">
        <v>67</v>
      </c>
      <c r="D28" s="27" t="s">
        <v>229</v>
      </c>
      <c r="E28" s="2" t="s">
        <v>63</v>
      </c>
      <c r="F28" s="14" t="s">
        <v>63</v>
      </c>
      <c r="G28" s="3">
        <v>1</v>
      </c>
      <c r="H28" s="3">
        <v>3</v>
      </c>
      <c r="I28" s="3">
        <f t="shared" si="0"/>
        <v>4</v>
      </c>
      <c r="J28" s="3" t="s">
        <v>70</v>
      </c>
      <c r="K28" s="2" t="s">
        <v>101</v>
      </c>
      <c r="L28" s="29" t="s">
        <v>289</v>
      </c>
      <c r="M28" s="29">
        <v>15</v>
      </c>
      <c r="N28" s="37">
        <v>1.37</v>
      </c>
      <c r="O28" s="32">
        <f t="shared" si="1"/>
        <v>20.55</v>
      </c>
    </row>
    <row r="29" spans="1:15" x14ac:dyDescent="0.25">
      <c r="A29" s="2" t="s">
        <v>66</v>
      </c>
      <c r="B29" s="13" t="s">
        <v>7</v>
      </c>
      <c r="C29" s="27" t="s">
        <v>193</v>
      </c>
      <c r="D29" s="27" t="s">
        <v>230</v>
      </c>
      <c r="E29" s="2" t="s">
        <v>68</v>
      </c>
      <c r="F29" s="14" t="s">
        <v>66</v>
      </c>
      <c r="G29" s="3">
        <v>1</v>
      </c>
      <c r="H29" s="3">
        <v>3</v>
      </c>
      <c r="I29" s="3">
        <f t="shared" si="0"/>
        <v>4</v>
      </c>
      <c r="J29" s="3" t="s">
        <v>70</v>
      </c>
      <c r="K29" s="2" t="s">
        <v>100</v>
      </c>
      <c r="L29" s="29" t="s">
        <v>290</v>
      </c>
      <c r="M29" s="29">
        <v>12</v>
      </c>
      <c r="N29" s="37">
        <v>4.1500000000000004</v>
      </c>
      <c r="O29" s="32">
        <f t="shared" si="1"/>
        <v>49.800000000000004</v>
      </c>
    </row>
    <row r="30" spans="1:15" x14ac:dyDescent="0.25">
      <c r="A30" s="2" t="s">
        <v>196</v>
      </c>
      <c r="B30" s="13" t="s">
        <v>196</v>
      </c>
      <c r="C30" s="27"/>
      <c r="D30" s="27" t="s">
        <v>197</v>
      </c>
      <c r="E30" s="2" t="s">
        <v>198</v>
      </c>
      <c r="F30" s="14" t="s">
        <v>196</v>
      </c>
      <c r="G30" s="2"/>
      <c r="H30" s="3">
        <v>2</v>
      </c>
      <c r="I30" s="3">
        <f t="shared" si="0"/>
        <v>2</v>
      </c>
      <c r="J30" s="3" t="s">
        <v>70</v>
      </c>
      <c r="K30" s="2" t="s">
        <v>216</v>
      </c>
      <c r="L30" s="29" t="s">
        <v>291</v>
      </c>
      <c r="M30" s="29">
        <v>10</v>
      </c>
      <c r="N30" s="37">
        <v>0.28100000000000003</v>
      </c>
      <c r="O30" s="32">
        <f t="shared" si="1"/>
        <v>2.8100000000000005</v>
      </c>
    </row>
    <row r="31" spans="1:15" ht="30" x14ac:dyDescent="0.25">
      <c r="A31" s="2" t="s">
        <v>49</v>
      </c>
      <c r="B31" s="13" t="s">
        <v>200</v>
      </c>
      <c r="C31" s="27"/>
      <c r="D31" s="27" t="s">
        <v>261</v>
      </c>
      <c r="E31" s="2" t="s">
        <v>51</v>
      </c>
      <c r="F31" s="14" t="s">
        <v>49</v>
      </c>
      <c r="G31" s="2"/>
      <c r="H31" s="3">
        <v>8</v>
      </c>
      <c r="I31" s="3">
        <f t="shared" si="0"/>
        <v>8</v>
      </c>
      <c r="J31" s="3" t="s">
        <v>70</v>
      </c>
      <c r="K31" s="2" t="s">
        <v>292</v>
      </c>
      <c r="L31" s="29" t="s">
        <v>293</v>
      </c>
      <c r="M31" s="29">
        <v>50</v>
      </c>
      <c r="N31" s="37">
        <v>5.8999999999999997E-2</v>
      </c>
      <c r="O31" s="32">
        <f t="shared" si="1"/>
        <v>2.9499999999999997</v>
      </c>
    </row>
    <row r="32" spans="1:15" ht="30" x14ac:dyDescent="0.25">
      <c r="A32" s="2" t="s">
        <v>49</v>
      </c>
      <c r="B32" s="13" t="s">
        <v>61</v>
      </c>
      <c r="C32" s="27"/>
      <c r="D32" s="27" t="s">
        <v>262</v>
      </c>
      <c r="E32" s="2" t="s">
        <v>51</v>
      </c>
      <c r="F32" s="14" t="s">
        <v>49</v>
      </c>
      <c r="G32" s="2"/>
      <c r="H32" s="3">
        <v>8</v>
      </c>
      <c r="I32" s="3">
        <f t="shared" si="0"/>
        <v>8</v>
      </c>
      <c r="J32" s="3" t="s">
        <v>70</v>
      </c>
      <c r="K32" s="2" t="s">
        <v>215</v>
      </c>
      <c r="L32" s="29" t="s">
        <v>294</v>
      </c>
      <c r="M32" s="29">
        <v>50</v>
      </c>
      <c r="N32" s="37">
        <v>7.2999999999999995E-2</v>
      </c>
      <c r="O32" s="32">
        <f t="shared" si="1"/>
        <v>3.65</v>
      </c>
    </row>
    <row r="33" spans="1:15" x14ac:dyDescent="0.25">
      <c r="A33" s="2" t="s">
        <v>203</v>
      </c>
      <c r="B33" s="13" t="s">
        <v>203</v>
      </c>
      <c r="C33" s="27"/>
      <c r="D33" s="25" t="s">
        <v>204</v>
      </c>
      <c r="E33" s="2" t="s">
        <v>205</v>
      </c>
      <c r="F33" s="14" t="s">
        <v>203</v>
      </c>
      <c r="G33" s="2"/>
      <c r="H33" s="3">
        <v>3</v>
      </c>
      <c r="I33" s="3">
        <f t="shared" si="0"/>
        <v>3</v>
      </c>
      <c r="J33" s="3" t="s">
        <v>70</v>
      </c>
      <c r="K33" s="2" t="s">
        <v>218</v>
      </c>
      <c r="L33" s="29" t="s">
        <v>295</v>
      </c>
      <c r="M33" s="29">
        <v>10</v>
      </c>
      <c r="N33" s="37">
        <v>0.30499999999999999</v>
      </c>
      <c r="O33" s="32">
        <f t="shared" si="1"/>
        <v>3.05</v>
      </c>
    </row>
    <row r="34" spans="1:15" ht="30" x14ac:dyDescent="0.25">
      <c r="A34" s="27" t="s">
        <v>232</v>
      </c>
      <c r="B34" s="27" t="s">
        <v>232</v>
      </c>
      <c r="C34" s="27"/>
      <c r="D34" s="27"/>
      <c r="E34" s="2"/>
      <c r="F34" s="39" t="s">
        <v>323</v>
      </c>
      <c r="G34" s="2">
        <v>0</v>
      </c>
      <c r="H34" s="3">
        <v>2</v>
      </c>
      <c r="I34" s="3">
        <f t="shared" si="0"/>
        <v>2</v>
      </c>
      <c r="J34" s="3" t="s">
        <v>70</v>
      </c>
      <c r="K34" s="2" t="s">
        <v>322</v>
      </c>
      <c r="L34" s="29" t="s">
        <v>324</v>
      </c>
      <c r="M34" s="29">
        <v>2</v>
      </c>
      <c r="N34" s="37">
        <v>16.079999999999998</v>
      </c>
      <c r="O34" s="32">
        <f>M34*N34</f>
        <v>32.159999999999997</v>
      </c>
    </row>
    <row r="35" spans="1:15" ht="60" x14ac:dyDescent="0.25">
      <c r="A35" s="27" t="s">
        <v>308</v>
      </c>
      <c r="B35" s="27" t="s">
        <v>308</v>
      </c>
      <c r="C35" s="27"/>
      <c r="D35" s="27"/>
      <c r="E35" s="2"/>
      <c r="F35" s="14" t="s">
        <v>308</v>
      </c>
      <c r="G35" s="2"/>
      <c r="H35" s="3">
        <v>1</v>
      </c>
      <c r="I35" s="3">
        <f t="shared" si="0"/>
        <v>1</v>
      </c>
      <c r="J35" s="3" t="s">
        <v>345</v>
      </c>
      <c r="K35" s="2" t="s">
        <v>353</v>
      </c>
      <c r="L35" s="29" t="s">
        <v>325</v>
      </c>
      <c r="M35" s="29">
        <v>2</v>
      </c>
      <c r="N35" s="37">
        <v>11.4</v>
      </c>
      <c r="O35" s="32">
        <f t="shared" si="1"/>
        <v>22.8</v>
      </c>
    </row>
    <row r="36" spans="1:15" ht="30" x14ac:dyDescent="0.25">
      <c r="A36" s="27" t="s">
        <v>326</v>
      </c>
      <c r="B36" s="27" t="s">
        <v>326</v>
      </c>
      <c r="C36" s="27"/>
      <c r="D36" s="27"/>
      <c r="E36" s="2"/>
      <c r="F36" s="27" t="s">
        <v>326</v>
      </c>
      <c r="G36" s="2"/>
      <c r="H36" s="3">
        <v>2</v>
      </c>
      <c r="I36" s="3">
        <f t="shared" si="0"/>
        <v>2</v>
      </c>
      <c r="J36" s="3" t="s">
        <v>344</v>
      </c>
      <c r="K36" s="2" t="s">
        <v>327</v>
      </c>
      <c r="L36" s="29" t="s">
        <v>328</v>
      </c>
      <c r="M36" s="29">
        <v>10</v>
      </c>
      <c r="N36" s="37">
        <v>3.2280000000000002</v>
      </c>
      <c r="O36" s="32">
        <f>M36*N36</f>
        <v>32.28</v>
      </c>
    </row>
    <row r="37" spans="1:15" ht="30" x14ac:dyDescent="0.25">
      <c r="A37" s="27" t="s">
        <v>329</v>
      </c>
      <c r="B37" s="27" t="s">
        <v>329</v>
      </c>
      <c r="C37" s="27"/>
      <c r="D37" s="27"/>
      <c r="E37" s="2"/>
      <c r="F37" s="27" t="s">
        <v>329</v>
      </c>
      <c r="G37" s="2"/>
      <c r="H37" s="3">
        <v>2</v>
      </c>
      <c r="I37" s="3">
        <f t="shared" si="0"/>
        <v>2</v>
      </c>
      <c r="J37" s="3" t="s">
        <v>344</v>
      </c>
      <c r="K37" s="2" t="s">
        <v>331</v>
      </c>
      <c r="L37" s="29" t="s">
        <v>330</v>
      </c>
      <c r="M37" s="29">
        <v>5</v>
      </c>
      <c r="N37" s="37">
        <v>1.6859999999999999</v>
      </c>
      <c r="O37" s="32">
        <f>M37*N37</f>
        <v>8.43</v>
      </c>
    </row>
    <row r="38" spans="1:15" ht="22.5" x14ac:dyDescent="0.25">
      <c r="A38" s="27" t="s">
        <v>334</v>
      </c>
      <c r="B38" s="27" t="s">
        <v>334</v>
      </c>
      <c r="C38" s="27"/>
      <c r="D38" s="27"/>
      <c r="E38" s="2"/>
      <c r="F38" s="27"/>
      <c r="G38" s="2">
        <v>4</v>
      </c>
      <c r="H38" s="3"/>
      <c r="I38" s="3">
        <f t="shared" si="0"/>
        <v>4</v>
      </c>
      <c r="J38" s="3" t="s">
        <v>344</v>
      </c>
      <c r="K38" s="2" t="s">
        <v>332</v>
      </c>
      <c r="L38" s="29" t="s">
        <v>333</v>
      </c>
      <c r="M38" s="29">
        <v>20</v>
      </c>
      <c r="N38" s="37">
        <v>0.33700000000000002</v>
      </c>
      <c r="O38" s="32">
        <f t="shared" si="1"/>
        <v>6.74</v>
      </c>
    </row>
    <row r="39" spans="1:15" ht="45" x14ac:dyDescent="0.25">
      <c r="A39" s="27" t="s">
        <v>335</v>
      </c>
      <c r="B39" s="27"/>
      <c r="C39" s="27"/>
      <c r="D39" s="27"/>
      <c r="E39" s="2"/>
      <c r="F39" s="27"/>
      <c r="G39" s="2">
        <v>3</v>
      </c>
      <c r="H39" s="3">
        <v>2</v>
      </c>
      <c r="I39" s="3">
        <f t="shared" si="0"/>
        <v>5</v>
      </c>
      <c r="J39" s="3" t="s">
        <v>345</v>
      </c>
      <c r="K39" s="6" t="s">
        <v>338</v>
      </c>
      <c r="L39" s="29" t="s">
        <v>337</v>
      </c>
      <c r="M39" s="29">
        <v>20</v>
      </c>
      <c r="N39" s="37">
        <v>0.23499999999999999</v>
      </c>
      <c r="O39" s="32">
        <f>M39*N39</f>
        <v>4.6999999999999993</v>
      </c>
    </row>
    <row r="40" spans="1:15" ht="30" x14ac:dyDescent="0.25">
      <c r="A40" s="27" t="s">
        <v>336</v>
      </c>
      <c r="B40" s="27"/>
      <c r="C40" s="27"/>
      <c r="D40" s="27"/>
      <c r="E40" s="2"/>
      <c r="F40" s="27"/>
      <c r="G40" s="2">
        <v>3</v>
      </c>
      <c r="H40" s="3">
        <v>2</v>
      </c>
      <c r="I40" s="3">
        <f t="shared" si="0"/>
        <v>5</v>
      </c>
      <c r="J40" s="3" t="s">
        <v>344</v>
      </c>
      <c r="K40" s="2" t="s">
        <v>339</v>
      </c>
      <c r="L40" s="29" t="s">
        <v>340</v>
      </c>
      <c r="M40" s="29">
        <v>20</v>
      </c>
      <c r="N40" s="37">
        <v>0.41599999999999998</v>
      </c>
      <c r="O40" s="32">
        <f t="shared" si="1"/>
        <v>8.32</v>
      </c>
    </row>
    <row r="41" spans="1:15" ht="45" x14ac:dyDescent="0.25">
      <c r="A41" s="27" t="s">
        <v>341</v>
      </c>
      <c r="B41" s="27"/>
      <c r="C41" s="27"/>
      <c r="D41" s="27"/>
      <c r="E41" s="2"/>
      <c r="F41" s="27"/>
      <c r="G41" s="2"/>
      <c r="H41" s="3"/>
      <c r="I41" s="3">
        <v>36</v>
      </c>
      <c r="J41" s="3" t="s">
        <v>345</v>
      </c>
      <c r="K41" s="2" t="s">
        <v>354</v>
      </c>
      <c r="L41" s="29" t="s">
        <v>342</v>
      </c>
      <c r="M41" s="29">
        <v>110</v>
      </c>
      <c r="N41" s="37">
        <v>0.106</v>
      </c>
      <c r="O41" s="32">
        <f>M41*N41</f>
        <v>11.66</v>
      </c>
    </row>
    <row r="42" spans="1:15" x14ac:dyDescent="0.25">
      <c r="N42" s="38" t="s">
        <v>305</v>
      </c>
      <c r="O42" s="34">
        <f>SUM(O2:O41)</f>
        <v>568.68000000000006</v>
      </c>
    </row>
    <row r="46" spans="1:15" x14ac:dyDescent="0.25">
      <c r="L46" s="30" t="s">
        <v>306</v>
      </c>
    </row>
    <row r="47" spans="1:15" x14ac:dyDescent="0.25">
      <c r="L47" s="30" t="s">
        <v>307</v>
      </c>
    </row>
    <row r="48" spans="1:15" x14ac:dyDescent="0.25">
      <c r="L48" s="30" t="s">
        <v>308</v>
      </c>
    </row>
    <row r="49" spans="12:12" x14ac:dyDescent="0.25">
      <c r="L49" s="30" t="s">
        <v>309</v>
      </c>
    </row>
    <row r="50" spans="12:12" x14ac:dyDescent="0.25">
      <c r="L50" s="30" t="s">
        <v>310</v>
      </c>
    </row>
    <row r="51" spans="12:12" x14ac:dyDescent="0.25">
      <c r="L51" s="30" t="s">
        <v>311</v>
      </c>
    </row>
    <row r="52" spans="12:12" x14ac:dyDescent="0.25">
      <c r="L52" s="30" t="s">
        <v>312</v>
      </c>
    </row>
    <row r="53" spans="12:12" x14ac:dyDescent="0.25">
      <c r="L53" s="30" t="s">
        <v>313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C19" workbookViewId="0">
      <selection activeCell="K38" sqref="K38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28.5703125" bestFit="1" customWidth="1"/>
    <col min="11" max="11" width="49.85546875" style="30" customWidth="1"/>
    <col min="13" max="13" width="10.42578125" customWidth="1"/>
  </cols>
  <sheetData>
    <row r="1" spans="1:1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4" t="s">
        <v>70</v>
      </c>
      <c r="K1" s="28" t="s">
        <v>1</v>
      </c>
      <c r="L1" s="31" t="s">
        <v>5</v>
      </c>
      <c r="M1" s="31" t="s">
        <v>268</v>
      </c>
      <c r="N1" s="31" t="s">
        <v>269</v>
      </c>
    </row>
    <row r="2" spans="1:15" ht="45" x14ac:dyDescent="0.25">
      <c r="A2" s="2" t="s">
        <v>17</v>
      </c>
      <c r="B2" s="13" t="s">
        <v>7</v>
      </c>
      <c r="C2" s="27" t="s">
        <v>134</v>
      </c>
      <c r="D2" s="27" t="s">
        <v>223</v>
      </c>
      <c r="E2" s="2" t="s">
        <v>19</v>
      </c>
      <c r="F2" s="14" t="s">
        <v>17</v>
      </c>
      <c r="G2" s="3">
        <v>5</v>
      </c>
      <c r="H2" s="3">
        <v>5</v>
      </c>
      <c r="I2" s="3">
        <f t="shared" ref="I2:I30" si="0">H2+G2</f>
        <v>10</v>
      </c>
      <c r="J2" s="2" t="s">
        <v>79</v>
      </c>
      <c r="K2" s="29" t="s">
        <v>266</v>
      </c>
      <c r="L2" s="29">
        <v>50</v>
      </c>
      <c r="M2" s="32">
        <v>0.24</v>
      </c>
      <c r="N2" s="32">
        <f>L2*M2</f>
        <v>12</v>
      </c>
    </row>
    <row r="3" spans="1:15" ht="30" x14ac:dyDescent="0.25">
      <c r="A3" s="2" t="s">
        <v>22</v>
      </c>
      <c r="B3" s="13" t="s">
        <v>32</v>
      </c>
      <c r="C3" s="27" t="s">
        <v>136</v>
      </c>
      <c r="D3" s="27"/>
      <c r="E3" s="2" t="s">
        <v>27</v>
      </c>
      <c r="F3" s="14" t="s">
        <v>22</v>
      </c>
      <c r="G3" s="3">
        <v>5</v>
      </c>
      <c r="H3" s="3"/>
      <c r="I3" s="3">
        <f t="shared" si="0"/>
        <v>5</v>
      </c>
      <c r="J3" s="2" t="s">
        <v>82</v>
      </c>
      <c r="K3" s="29" t="s">
        <v>267</v>
      </c>
      <c r="L3" s="29">
        <v>30</v>
      </c>
      <c r="M3" s="32">
        <v>0.31</v>
      </c>
      <c r="N3" s="32">
        <f t="shared" ref="N3:N30" si="1">L3*M3</f>
        <v>9.3000000000000007</v>
      </c>
    </row>
    <row r="4" spans="1:15" ht="30" x14ac:dyDescent="0.25">
      <c r="A4" s="2" t="s">
        <v>137</v>
      </c>
      <c r="B4" s="13" t="s">
        <v>90</v>
      </c>
      <c r="C4" s="27" t="s">
        <v>138</v>
      </c>
      <c r="D4" s="27"/>
      <c r="E4" s="2" t="s">
        <v>24</v>
      </c>
      <c r="F4" s="14" t="s">
        <v>139</v>
      </c>
      <c r="G4" s="3">
        <v>9</v>
      </c>
      <c r="H4" s="3"/>
      <c r="I4" s="3">
        <f t="shared" si="0"/>
        <v>9</v>
      </c>
      <c r="J4" s="2" t="s">
        <v>86</v>
      </c>
      <c r="K4" s="29" t="s">
        <v>270</v>
      </c>
      <c r="L4" s="29">
        <v>50</v>
      </c>
      <c r="M4" s="32">
        <v>1.58</v>
      </c>
      <c r="N4" s="32">
        <f t="shared" si="1"/>
        <v>79</v>
      </c>
    </row>
    <row r="5" spans="1:15" ht="30" x14ac:dyDescent="0.25">
      <c r="A5" s="2" t="s">
        <v>22</v>
      </c>
      <c r="B5" s="13" t="s">
        <v>91</v>
      </c>
      <c r="C5" s="27" t="s">
        <v>195</v>
      </c>
      <c r="D5" s="27"/>
      <c r="E5" s="2" t="s">
        <v>29</v>
      </c>
      <c r="F5" s="14" t="s">
        <v>22</v>
      </c>
      <c r="G5" s="3">
        <v>10</v>
      </c>
      <c r="H5" s="3"/>
      <c r="I5" s="3">
        <f t="shared" si="0"/>
        <v>10</v>
      </c>
      <c r="J5" s="2" t="s">
        <v>93</v>
      </c>
      <c r="K5" s="29" t="s">
        <v>271</v>
      </c>
      <c r="L5" s="29">
        <v>50</v>
      </c>
      <c r="M5" s="32">
        <v>5.0999999999999997E-2</v>
      </c>
      <c r="N5" s="32">
        <f t="shared" si="1"/>
        <v>2.5499999999999998</v>
      </c>
    </row>
    <row r="6" spans="1:15" ht="30" x14ac:dyDescent="0.25">
      <c r="A6" s="2" t="s">
        <v>22</v>
      </c>
      <c r="B6" s="13" t="s">
        <v>32</v>
      </c>
      <c r="C6" s="27" t="s">
        <v>140</v>
      </c>
      <c r="D6" s="27" t="s">
        <v>221</v>
      </c>
      <c r="E6" s="2" t="s">
        <v>29</v>
      </c>
      <c r="F6" s="14" t="s">
        <v>22</v>
      </c>
      <c r="G6" s="3">
        <v>3</v>
      </c>
      <c r="H6" s="3">
        <v>9</v>
      </c>
      <c r="I6" s="3">
        <f t="shared" si="0"/>
        <v>12</v>
      </c>
      <c r="J6" s="2" t="s">
        <v>141</v>
      </c>
      <c r="K6" s="29" t="s">
        <v>272</v>
      </c>
      <c r="L6" s="29">
        <v>60</v>
      </c>
      <c r="M6" s="32">
        <v>0.108</v>
      </c>
      <c r="N6" s="32">
        <f t="shared" si="1"/>
        <v>6.4799999999999995</v>
      </c>
    </row>
    <row r="7" spans="1:15" ht="30" x14ac:dyDescent="0.25">
      <c r="A7" s="2" t="s">
        <v>22</v>
      </c>
      <c r="B7" s="13" t="s">
        <v>35</v>
      </c>
      <c r="C7" s="27" t="s">
        <v>143</v>
      </c>
      <c r="D7" s="27" t="s">
        <v>222</v>
      </c>
      <c r="E7" s="2" t="s">
        <v>29</v>
      </c>
      <c r="F7" s="14" t="s">
        <v>22</v>
      </c>
      <c r="G7" s="3">
        <v>2</v>
      </c>
      <c r="H7" s="3">
        <v>6</v>
      </c>
      <c r="I7" s="3">
        <f t="shared" si="0"/>
        <v>8</v>
      </c>
      <c r="J7" s="2" t="s">
        <v>144</v>
      </c>
      <c r="K7" s="29" t="s">
        <v>273</v>
      </c>
      <c r="L7" s="29">
        <v>50</v>
      </c>
      <c r="M7" s="32">
        <v>6.0999999999999999E-2</v>
      </c>
      <c r="N7" s="32">
        <f>L7*M7</f>
        <v>3.05</v>
      </c>
    </row>
    <row r="8" spans="1:15" ht="30" x14ac:dyDescent="0.25">
      <c r="A8" s="2" t="s">
        <v>146</v>
      </c>
      <c r="B8" s="13" t="s">
        <v>7</v>
      </c>
      <c r="C8" s="27" t="s">
        <v>38</v>
      </c>
      <c r="D8" s="27"/>
      <c r="E8" s="2" t="s">
        <v>39</v>
      </c>
      <c r="F8" s="14" t="s">
        <v>40</v>
      </c>
      <c r="G8" s="3">
        <v>3</v>
      </c>
      <c r="H8" s="3"/>
      <c r="I8" s="3">
        <f t="shared" si="0"/>
        <v>3</v>
      </c>
      <c r="J8" s="2" t="s">
        <v>104</v>
      </c>
      <c r="K8" s="29" t="s">
        <v>274</v>
      </c>
      <c r="L8" s="29">
        <v>20</v>
      </c>
      <c r="M8" s="32">
        <v>2.77</v>
      </c>
      <c r="N8" s="32">
        <f t="shared" si="1"/>
        <v>55.4</v>
      </c>
    </row>
    <row r="9" spans="1:15" ht="30" x14ac:dyDescent="0.25">
      <c r="A9" s="2" t="s">
        <v>149</v>
      </c>
      <c r="B9" s="13" t="s">
        <v>150</v>
      </c>
      <c r="C9" s="27" t="s">
        <v>151</v>
      </c>
      <c r="D9" s="27"/>
      <c r="E9" s="2" t="s">
        <v>31</v>
      </c>
      <c r="F9" s="14" t="s">
        <v>14</v>
      </c>
      <c r="G9" s="3">
        <v>4</v>
      </c>
      <c r="H9" s="3"/>
      <c r="I9" s="3">
        <f t="shared" si="0"/>
        <v>4</v>
      </c>
      <c r="J9" s="2" t="s">
        <v>96</v>
      </c>
      <c r="K9" s="29" t="s">
        <v>275</v>
      </c>
      <c r="L9" s="29">
        <v>20</v>
      </c>
      <c r="M9" s="32">
        <v>5.58</v>
      </c>
      <c r="N9" s="32">
        <f t="shared" si="1"/>
        <v>111.6</v>
      </c>
    </row>
    <row r="10" spans="1:15" ht="30" x14ac:dyDescent="0.25">
      <c r="A10" s="2" t="s">
        <v>153</v>
      </c>
      <c r="B10" s="13" t="s">
        <v>154</v>
      </c>
      <c r="C10" s="27" t="s">
        <v>155</v>
      </c>
      <c r="D10" s="27"/>
      <c r="E10" s="2" t="s">
        <v>16</v>
      </c>
      <c r="F10" s="14" t="s">
        <v>14</v>
      </c>
      <c r="G10" s="3">
        <v>1</v>
      </c>
      <c r="H10" s="3"/>
      <c r="I10" s="3">
        <f t="shared" si="0"/>
        <v>1</v>
      </c>
      <c r="J10" s="2" t="s">
        <v>297</v>
      </c>
      <c r="K10" s="29" t="s">
        <v>298</v>
      </c>
      <c r="L10" s="29">
        <v>5</v>
      </c>
      <c r="M10" s="32">
        <v>2.1800000000000002</v>
      </c>
      <c r="N10" s="32">
        <f t="shared" si="1"/>
        <v>10.9</v>
      </c>
    </row>
    <row r="11" spans="1:15" ht="30" x14ac:dyDescent="0.25">
      <c r="A11" s="2" t="s">
        <v>41</v>
      </c>
      <c r="B11" s="13" t="s">
        <v>156</v>
      </c>
      <c r="C11" s="27" t="s">
        <v>43</v>
      </c>
      <c r="D11" s="27"/>
      <c r="E11" s="2" t="s">
        <v>44</v>
      </c>
      <c r="F11" s="14" t="s">
        <v>41</v>
      </c>
      <c r="G11" s="3">
        <v>3</v>
      </c>
      <c r="H11" s="3"/>
      <c r="I11" s="3">
        <f t="shared" si="0"/>
        <v>3</v>
      </c>
      <c r="J11" s="2" t="s">
        <v>276</v>
      </c>
      <c r="K11" s="29" t="s">
        <v>277</v>
      </c>
      <c r="L11" s="29">
        <v>20</v>
      </c>
      <c r="M11" s="32">
        <v>0.05</v>
      </c>
      <c r="N11" s="32">
        <f t="shared" si="1"/>
        <v>1</v>
      </c>
    </row>
    <row r="12" spans="1:15" ht="30" x14ac:dyDescent="0.25">
      <c r="A12" s="2" t="s">
        <v>296</v>
      </c>
      <c r="B12" s="13" t="s">
        <v>46</v>
      </c>
      <c r="C12" s="27" t="s">
        <v>47</v>
      </c>
      <c r="D12" s="27"/>
      <c r="E12" s="2"/>
      <c r="F12" s="14"/>
      <c r="G12" s="3">
        <v>8</v>
      </c>
      <c r="H12" s="3">
        <v>8</v>
      </c>
      <c r="I12" s="3">
        <v>16</v>
      </c>
      <c r="J12" s="2" t="s">
        <v>301</v>
      </c>
      <c r="K12" s="33" t="s">
        <v>300</v>
      </c>
      <c r="L12" s="29">
        <v>1</v>
      </c>
      <c r="M12" s="32">
        <v>0.8</v>
      </c>
      <c r="N12" s="32">
        <f t="shared" si="1"/>
        <v>0.8</v>
      </c>
      <c r="O12" t="s">
        <v>302</v>
      </c>
    </row>
    <row r="13" spans="1:15" x14ac:dyDescent="0.25">
      <c r="A13" s="2" t="s">
        <v>45</v>
      </c>
      <c r="B13" s="13" t="s">
        <v>46</v>
      </c>
      <c r="C13" s="27" t="s">
        <v>47</v>
      </c>
      <c r="D13" s="27"/>
      <c r="E13" s="2" t="s">
        <v>48</v>
      </c>
      <c r="F13" s="14" t="s">
        <v>45</v>
      </c>
      <c r="G13" s="3">
        <v>8</v>
      </c>
      <c r="H13" s="3"/>
      <c r="I13" s="3">
        <f t="shared" si="0"/>
        <v>8</v>
      </c>
      <c r="J13" s="2" t="s">
        <v>304</v>
      </c>
      <c r="K13" s="33" t="s">
        <v>303</v>
      </c>
      <c r="L13" s="29">
        <v>1</v>
      </c>
      <c r="M13" s="32">
        <v>3.55</v>
      </c>
      <c r="N13" s="32">
        <f t="shared" si="1"/>
        <v>3.55</v>
      </c>
      <c r="O13" t="s">
        <v>302</v>
      </c>
    </row>
    <row r="14" spans="1:15" ht="30" x14ac:dyDescent="0.25">
      <c r="A14" s="2" t="s">
        <v>49</v>
      </c>
      <c r="B14" s="13" t="s">
        <v>159</v>
      </c>
      <c r="C14" s="27" t="s">
        <v>160</v>
      </c>
      <c r="D14" s="27"/>
      <c r="E14" s="2" t="s">
        <v>51</v>
      </c>
      <c r="F14" s="14" t="s">
        <v>49</v>
      </c>
      <c r="G14" s="3">
        <v>9</v>
      </c>
      <c r="H14" s="3"/>
      <c r="I14" s="3">
        <f t="shared" si="0"/>
        <v>9</v>
      </c>
      <c r="J14" s="2" t="s">
        <v>161</v>
      </c>
      <c r="K14" s="29" t="s">
        <v>278</v>
      </c>
      <c r="L14" s="29">
        <v>50</v>
      </c>
      <c r="M14" s="32">
        <v>4.7E-2</v>
      </c>
      <c r="N14" s="32">
        <f t="shared" si="1"/>
        <v>2.35</v>
      </c>
    </row>
    <row r="15" spans="1:15" ht="45" x14ac:dyDescent="0.25">
      <c r="A15" s="2" t="s">
        <v>49</v>
      </c>
      <c r="B15" s="13" t="s">
        <v>125</v>
      </c>
      <c r="C15" s="27" t="s">
        <v>52</v>
      </c>
      <c r="D15" s="27"/>
      <c r="E15" s="2" t="s">
        <v>53</v>
      </c>
      <c r="F15" s="14" t="s">
        <v>49</v>
      </c>
      <c r="G15" s="3">
        <v>3</v>
      </c>
      <c r="H15" s="3"/>
      <c r="I15" s="3">
        <f t="shared" si="0"/>
        <v>3</v>
      </c>
      <c r="J15" s="2" t="s">
        <v>123</v>
      </c>
      <c r="K15" s="29" t="s">
        <v>299</v>
      </c>
      <c r="L15" s="29">
        <v>20</v>
      </c>
      <c r="M15" s="32">
        <v>0.25700000000000001</v>
      </c>
      <c r="N15" s="32">
        <f t="shared" si="1"/>
        <v>5.1400000000000006</v>
      </c>
    </row>
    <row r="16" spans="1:15" x14ac:dyDescent="0.25">
      <c r="A16" s="2" t="s">
        <v>49</v>
      </c>
      <c r="B16" s="13" t="s">
        <v>165</v>
      </c>
      <c r="C16" s="27" t="s">
        <v>166</v>
      </c>
      <c r="D16" s="27"/>
      <c r="E16" s="2" t="s">
        <v>51</v>
      </c>
      <c r="F16" s="14" t="s">
        <v>49</v>
      </c>
      <c r="G16" s="3">
        <v>1</v>
      </c>
      <c r="H16" s="3"/>
      <c r="I16" s="3">
        <f t="shared" si="0"/>
        <v>1</v>
      </c>
      <c r="J16" s="2" t="s">
        <v>168</v>
      </c>
      <c r="K16" s="29" t="s">
        <v>279</v>
      </c>
      <c r="L16" s="29">
        <v>10</v>
      </c>
      <c r="M16" s="32">
        <v>3.4000000000000002E-2</v>
      </c>
      <c r="N16" s="32">
        <f t="shared" si="1"/>
        <v>0.34</v>
      </c>
    </row>
    <row r="17" spans="1:14" ht="30" x14ac:dyDescent="0.25">
      <c r="A17" s="2" t="s">
        <v>49</v>
      </c>
      <c r="B17" s="13" t="s">
        <v>170</v>
      </c>
      <c r="C17" s="27" t="s">
        <v>171</v>
      </c>
      <c r="D17" s="27" t="s">
        <v>265</v>
      </c>
      <c r="E17" s="2" t="s">
        <v>51</v>
      </c>
      <c r="F17" s="14" t="s">
        <v>49</v>
      </c>
      <c r="G17" s="3">
        <v>1</v>
      </c>
      <c r="H17" s="3">
        <v>1</v>
      </c>
      <c r="I17" s="3">
        <f t="shared" si="0"/>
        <v>2</v>
      </c>
      <c r="J17" s="2" t="s">
        <v>173</v>
      </c>
      <c r="K17" s="29" t="s">
        <v>280</v>
      </c>
      <c r="L17" s="29">
        <v>10</v>
      </c>
      <c r="M17" s="32">
        <v>5.5E-2</v>
      </c>
      <c r="N17" s="32">
        <f t="shared" si="1"/>
        <v>0.55000000000000004</v>
      </c>
    </row>
    <row r="18" spans="1:14" ht="30" x14ac:dyDescent="0.25">
      <c r="A18" s="2" t="s">
        <v>49</v>
      </c>
      <c r="B18" s="13" t="s">
        <v>174</v>
      </c>
      <c r="C18" s="27" t="s">
        <v>175</v>
      </c>
      <c r="D18" s="27"/>
      <c r="E18" s="2" t="s">
        <v>51</v>
      </c>
      <c r="F18" s="14" t="s">
        <v>49</v>
      </c>
      <c r="G18" s="3">
        <v>1</v>
      </c>
      <c r="H18" s="3"/>
      <c r="I18" s="3">
        <f t="shared" si="0"/>
        <v>1</v>
      </c>
      <c r="J18" s="2" t="s">
        <v>177</v>
      </c>
      <c r="K18" s="29" t="s">
        <v>281</v>
      </c>
      <c r="L18" s="29">
        <v>10</v>
      </c>
      <c r="M18" s="32">
        <v>6.4000000000000001E-2</v>
      </c>
      <c r="N18" s="32">
        <f t="shared" si="1"/>
        <v>0.64</v>
      </c>
    </row>
    <row r="19" spans="1:14" ht="30" x14ac:dyDescent="0.25">
      <c r="A19" s="2" t="s">
        <v>49</v>
      </c>
      <c r="B19" s="13" t="s">
        <v>178</v>
      </c>
      <c r="C19" s="27" t="s">
        <v>179</v>
      </c>
      <c r="D19" s="27" t="s">
        <v>224</v>
      </c>
      <c r="E19" s="2" t="s">
        <v>51</v>
      </c>
      <c r="F19" s="14" t="s">
        <v>49</v>
      </c>
      <c r="G19" s="3">
        <v>1</v>
      </c>
      <c r="H19" s="3">
        <v>1</v>
      </c>
      <c r="I19" s="3">
        <f t="shared" si="0"/>
        <v>2</v>
      </c>
      <c r="J19" s="2" t="s">
        <v>181</v>
      </c>
      <c r="K19" s="29" t="s">
        <v>282</v>
      </c>
      <c r="L19" s="29">
        <v>10</v>
      </c>
      <c r="M19" s="32">
        <v>5.5E-2</v>
      </c>
      <c r="N19" s="32">
        <f t="shared" si="1"/>
        <v>0.55000000000000004</v>
      </c>
    </row>
    <row r="20" spans="1:14" ht="30" x14ac:dyDescent="0.25">
      <c r="A20" s="2" t="s">
        <v>49</v>
      </c>
      <c r="B20" s="13" t="s">
        <v>182</v>
      </c>
      <c r="C20" s="27" t="s">
        <v>183</v>
      </c>
      <c r="D20" s="27"/>
      <c r="E20" s="2" t="s">
        <v>51</v>
      </c>
      <c r="F20" s="14" t="s">
        <v>49</v>
      </c>
      <c r="G20" s="3">
        <v>1</v>
      </c>
      <c r="H20" s="3"/>
      <c r="I20" s="3">
        <f t="shared" si="0"/>
        <v>1</v>
      </c>
      <c r="J20" s="2" t="s">
        <v>185</v>
      </c>
      <c r="K20" s="29" t="s">
        <v>283</v>
      </c>
      <c r="L20" s="29">
        <v>10</v>
      </c>
      <c r="M20" s="32">
        <v>2.5999999999999999E-2</v>
      </c>
      <c r="N20" s="32">
        <f t="shared" si="1"/>
        <v>0.26</v>
      </c>
    </row>
    <row r="21" spans="1:14" ht="54" x14ac:dyDescent="0.25">
      <c r="A21" s="2" t="s">
        <v>49</v>
      </c>
      <c r="B21" s="13" t="s">
        <v>54</v>
      </c>
      <c r="C21" s="27" t="s">
        <v>122</v>
      </c>
      <c r="D21" s="27" t="s">
        <v>264</v>
      </c>
      <c r="E21" s="2" t="s">
        <v>51</v>
      </c>
      <c r="F21" s="14" t="s">
        <v>49</v>
      </c>
      <c r="G21" s="3">
        <v>8</v>
      </c>
      <c r="H21" s="3">
        <v>30</v>
      </c>
      <c r="I21" s="3">
        <f t="shared" si="0"/>
        <v>38</v>
      </c>
      <c r="J21" s="2" t="s">
        <v>186</v>
      </c>
      <c r="K21" s="29" t="s">
        <v>284</v>
      </c>
      <c r="L21" s="29">
        <v>200</v>
      </c>
      <c r="M21" s="32">
        <v>0.02</v>
      </c>
      <c r="N21" s="32">
        <f t="shared" si="1"/>
        <v>4</v>
      </c>
    </row>
    <row r="22" spans="1:14" ht="30" x14ac:dyDescent="0.25">
      <c r="A22" s="2" t="s">
        <v>49</v>
      </c>
      <c r="B22" s="13" t="s">
        <v>57</v>
      </c>
      <c r="C22" s="27" t="s">
        <v>59</v>
      </c>
      <c r="D22" s="27" t="s">
        <v>228</v>
      </c>
      <c r="E22" s="2" t="s">
        <v>51</v>
      </c>
      <c r="F22" s="14" t="s">
        <v>49</v>
      </c>
      <c r="G22" s="3">
        <v>1</v>
      </c>
      <c r="H22" s="3">
        <v>3</v>
      </c>
      <c r="I22" s="3">
        <f t="shared" si="0"/>
        <v>4</v>
      </c>
      <c r="J22" s="2" t="s">
        <v>188</v>
      </c>
      <c r="K22" s="29" t="s">
        <v>285</v>
      </c>
      <c r="L22" s="29">
        <v>30</v>
      </c>
      <c r="M22" s="32">
        <v>4.7E-2</v>
      </c>
      <c r="N22" s="32">
        <f t="shared" si="1"/>
        <v>1.41</v>
      </c>
    </row>
    <row r="23" spans="1:14" ht="30" x14ac:dyDescent="0.25">
      <c r="A23" s="2" t="s">
        <v>58</v>
      </c>
      <c r="B23" s="13" t="s">
        <v>260</v>
      </c>
      <c r="C23" s="27" t="s">
        <v>62</v>
      </c>
      <c r="D23" s="27" t="s">
        <v>263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286</v>
      </c>
      <c r="K23" s="29" t="s">
        <v>287</v>
      </c>
      <c r="L23" s="29">
        <v>30</v>
      </c>
      <c r="M23" s="32">
        <v>5.8999999999999997E-2</v>
      </c>
      <c r="N23" s="32">
        <f t="shared" si="1"/>
        <v>1.77</v>
      </c>
    </row>
    <row r="24" spans="1:14" ht="30" x14ac:dyDescent="0.25">
      <c r="A24" s="2" t="s">
        <v>11</v>
      </c>
      <c r="B24" s="16" t="s">
        <v>191</v>
      </c>
      <c r="C24" s="27" t="s">
        <v>64</v>
      </c>
      <c r="D24" s="27"/>
      <c r="E24" s="2" t="s">
        <v>13</v>
      </c>
      <c r="F24" s="14" t="s">
        <v>11</v>
      </c>
      <c r="G24" s="3">
        <v>1</v>
      </c>
      <c r="H24" s="3"/>
      <c r="I24" s="3">
        <f t="shared" si="0"/>
        <v>1</v>
      </c>
      <c r="J24" s="2" t="s">
        <v>72</v>
      </c>
      <c r="K24" s="29" t="s">
        <v>288</v>
      </c>
      <c r="L24" s="29">
        <v>6</v>
      </c>
      <c r="M24" s="32">
        <v>16.25</v>
      </c>
      <c r="N24" s="32">
        <f t="shared" si="1"/>
        <v>97.5</v>
      </c>
    </row>
    <row r="25" spans="1:14" ht="30" x14ac:dyDescent="0.25">
      <c r="A25" s="2" t="s">
        <v>63</v>
      </c>
      <c r="B25" s="13" t="s">
        <v>63</v>
      </c>
      <c r="C25" s="27" t="s">
        <v>67</v>
      </c>
      <c r="D25" s="27" t="s">
        <v>229</v>
      </c>
      <c r="E25" s="2" t="s">
        <v>63</v>
      </c>
      <c r="F25" s="14" t="s">
        <v>63</v>
      </c>
      <c r="G25" s="3">
        <v>1</v>
      </c>
      <c r="H25" s="3">
        <v>3</v>
      </c>
      <c r="I25" s="3">
        <f t="shared" si="0"/>
        <v>4</v>
      </c>
      <c r="J25" s="2" t="s">
        <v>101</v>
      </c>
      <c r="K25" s="29" t="s">
        <v>289</v>
      </c>
      <c r="L25" s="29">
        <v>25</v>
      </c>
      <c r="M25" s="32">
        <v>1.31</v>
      </c>
      <c r="N25" s="32">
        <f t="shared" si="1"/>
        <v>32.75</v>
      </c>
    </row>
    <row r="26" spans="1:14" x14ac:dyDescent="0.25">
      <c r="A26" s="2" t="s">
        <v>66</v>
      </c>
      <c r="B26" s="13" t="s">
        <v>7</v>
      </c>
      <c r="C26" s="27" t="s">
        <v>193</v>
      </c>
      <c r="D26" s="27" t="s">
        <v>230</v>
      </c>
      <c r="E26" s="2" t="s">
        <v>68</v>
      </c>
      <c r="F26" s="14" t="s">
        <v>66</v>
      </c>
      <c r="G26" s="3">
        <v>1</v>
      </c>
      <c r="H26" s="3">
        <v>3</v>
      </c>
      <c r="I26" s="3">
        <f t="shared" si="0"/>
        <v>4</v>
      </c>
      <c r="J26" s="2" t="s">
        <v>100</v>
      </c>
      <c r="K26" s="29" t="s">
        <v>290</v>
      </c>
      <c r="L26" s="29">
        <v>20</v>
      </c>
      <c r="M26" s="32">
        <v>4.1500000000000004</v>
      </c>
      <c r="N26" s="32">
        <f t="shared" si="1"/>
        <v>83</v>
      </c>
    </row>
    <row r="27" spans="1:14" x14ac:dyDescent="0.25">
      <c r="A27" s="2" t="s">
        <v>196</v>
      </c>
      <c r="B27" s="13" t="s">
        <v>196</v>
      </c>
      <c r="C27" s="27"/>
      <c r="D27" s="27" t="s">
        <v>197</v>
      </c>
      <c r="E27" s="2" t="s">
        <v>198</v>
      </c>
      <c r="F27" s="14" t="s">
        <v>196</v>
      </c>
      <c r="G27" s="2"/>
      <c r="H27" s="3">
        <v>2</v>
      </c>
      <c r="I27" s="3">
        <f t="shared" si="0"/>
        <v>2</v>
      </c>
      <c r="J27" s="2" t="s">
        <v>216</v>
      </c>
      <c r="K27" s="29" t="s">
        <v>291</v>
      </c>
      <c r="L27" s="29">
        <v>10</v>
      </c>
      <c r="M27" s="32">
        <v>0.28100000000000003</v>
      </c>
      <c r="N27" s="32">
        <f t="shared" si="1"/>
        <v>2.8100000000000005</v>
      </c>
    </row>
    <row r="28" spans="1:14" ht="30" x14ac:dyDescent="0.25">
      <c r="A28" s="2" t="s">
        <v>49</v>
      </c>
      <c r="B28" s="13" t="s">
        <v>200</v>
      </c>
      <c r="C28" s="27"/>
      <c r="D28" s="27" t="s">
        <v>261</v>
      </c>
      <c r="E28" s="2" t="s">
        <v>51</v>
      </c>
      <c r="F28" s="14" t="s">
        <v>49</v>
      </c>
      <c r="G28" s="2"/>
      <c r="H28" s="3">
        <v>8</v>
      </c>
      <c r="I28" s="3">
        <f t="shared" si="0"/>
        <v>8</v>
      </c>
      <c r="J28" s="2" t="s">
        <v>292</v>
      </c>
      <c r="K28" s="29" t="s">
        <v>293</v>
      </c>
      <c r="L28" s="29">
        <v>50</v>
      </c>
      <c r="M28" s="32">
        <v>5.8999999999999997E-2</v>
      </c>
      <c r="N28" s="32">
        <f t="shared" si="1"/>
        <v>2.9499999999999997</v>
      </c>
    </row>
    <row r="29" spans="1:14" ht="30" x14ac:dyDescent="0.25">
      <c r="A29" s="2" t="s">
        <v>49</v>
      </c>
      <c r="B29" s="13" t="s">
        <v>61</v>
      </c>
      <c r="C29" s="27"/>
      <c r="D29" s="27" t="s">
        <v>262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215</v>
      </c>
      <c r="K29" s="29" t="s">
        <v>294</v>
      </c>
      <c r="L29" s="29">
        <v>50</v>
      </c>
      <c r="M29" s="32">
        <v>7.2999999999999995E-2</v>
      </c>
      <c r="N29" s="32">
        <f t="shared" si="1"/>
        <v>3.65</v>
      </c>
    </row>
    <row r="30" spans="1:14" x14ac:dyDescent="0.25">
      <c r="A30" s="2" t="s">
        <v>203</v>
      </c>
      <c r="B30" s="13" t="s">
        <v>203</v>
      </c>
      <c r="C30" s="27"/>
      <c r="D30" s="27" t="s">
        <v>204</v>
      </c>
      <c r="E30" s="2" t="s">
        <v>205</v>
      </c>
      <c r="F30" s="14" t="s">
        <v>203</v>
      </c>
      <c r="G30" s="2"/>
      <c r="H30" s="3">
        <v>3</v>
      </c>
      <c r="I30" s="3">
        <f t="shared" si="0"/>
        <v>3</v>
      </c>
      <c r="J30" s="2" t="s">
        <v>218</v>
      </c>
      <c r="K30" s="29" t="s">
        <v>295</v>
      </c>
      <c r="L30" s="29">
        <v>20</v>
      </c>
      <c r="M30" s="32">
        <v>0.30499999999999999</v>
      </c>
      <c r="N30" s="32">
        <f t="shared" si="1"/>
        <v>6.1</v>
      </c>
    </row>
    <row r="31" spans="1:14" x14ac:dyDescent="0.25">
      <c r="M31" t="s">
        <v>305</v>
      </c>
      <c r="N31" s="34">
        <f>SUM(N2:N30)</f>
        <v>541.4</v>
      </c>
    </row>
    <row r="35" spans="11:11" x14ac:dyDescent="0.25">
      <c r="K35" s="30" t="s">
        <v>306</v>
      </c>
    </row>
    <row r="36" spans="11:11" x14ac:dyDescent="0.25">
      <c r="K36" s="30" t="s">
        <v>307</v>
      </c>
    </row>
    <row r="37" spans="11:11" x14ac:dyDescent="0.25">
      <c r="K37" s="30" t="s">
        <v>308</v>
      </c>
    </row>
    <row r="38" spans="11:11" x14ac:dyDescent="0.25">
      <c r="K38" s="30" t="s">
        <v>309</v>
      </c>
    </row>
    <row r="39" spans="11:11" x14ac:dyDescent="0.25">
      <c r="K39" s="30" t="s">
        <v>310</v>
      </c>
    </row>
    <row r="40" spans="11:11" x14ac:dyDescent="0.25">
      <c r="K40" s="30" t="s">
        <v>311</v>
      </c>
    </row>
    <row r="41" spans="11:11" x14ac:dyDescent="0.25">
      <c r="K41" s="30" t="s">
        <v>312</v>
      </c>
    </row>
    <row r="42" spans="11:11" x14ac:dyDescent="0.25">
      <c r="K42" s="30" t="s">
        <v>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C6" sqref="C6"/>
    </sheetView>
  </sheetViews>
  <sheetFormatPr defaultRowHeight="15" x14ac:dyDescent="0.25"/>
  <cols>
    <col min="1" max="1" width="14.42578125" customWidth="1"/>
    <col min="2" max="2" width="28.5703125" bestFit="1" customWidth="1"/>
    <col min="3" max="3" width="26.5703125" style="5" customWidth="1"/>
    <col min="4" max="4" width="25.7109375" style="5" customWidth="1"/>
    <col min="5" max="5" width="18.42578125" bestFit="1" customWidth="1"/>
    <col min="6" max="6" width="19.7109375" customWidth="1"/>
    <col min="7" max="7" width="13.7109375" bestFit="1" customWidth="1"/>
    <col min="8" max="8" width="14.140625" bestFit="1" customWidth="1"/>
    <col min="9" max="9" width="14.140625" customWidth="1"/>
    <col min="10" max="10" width="10.85546875" customWidth="1"/>
    <col min="11" max="11" width="22.5703125" bestFit="1" customWidth="1"/>
    <col min="12" max="12" width="27.42578125" customWidth="1"/>
    <col min="13" max="13" width="16" bestFit="1" customWidth="1"/>
  </cols>
  <sheetData>
    <row r="1" spans="1:15" ht="22.5" x14ac:dyDescent="0.25">
      <c r="A1" s="1" t="s">
        <v>0</v>
      </c>
      <c r="B1" s="1" t="s">
        <v>1</v>
      </c>
      <c r="C1" s="4" t="s">
        <v>212</v>
      </c>
      <c r="D1" s="4" t="s">
        <v>211</v>
      </c>
      <c r="E1" s="1" t="s">
        <v>3</v>
      </c>
      <c r="F1" s="1" t="s">
        <v>4</v>
      </c>
      <c r="G1" s="1" t="s">
        <v>208</v>
      </c>
      <c r="H1" s="1" t="s">
        <v>209</v>
      </c>
      <c r="I1" s="1" t="s">
        <v>210</v>
      </c>
      <c r="J1" s="1" t="s">
        <v>6</v>
      </c>
      <c r="K1" s="4" t="s">
        <v>70</v>
      </c>
      <c r="L1" s="4" t="s">
        <v>71</v>
      </c>
      <c r="M1" s="4" t="s">
        <v>133</v>
      </c>
    </row>
    <row r="2" spans="1:15" x14ac:dyDescent="0.25">
      <c r="A2" s="2" t="s">
        <v>7</v>
      </c>
      <c r="B2" s="13" t="s">
        <v>7</v>
      </c>
      <c r="C2" s="6" t="s">
        <v>8</v>
      </c>
      <c r="D2" s="6"/>
      <c r="E2" s="2" t="s">
        <v>9</v>
      </c>
      <c r="F2" s="14" t="s">
        <v>10</v>
      </c>
      <c r="G2" s="3">
        <v>1</v>
      </c>
      <c r="H2" s="3"/>
      <c r="I2" s="3">
        <f>H2+G2</f>
        <v>1</v>
      </c>
      <c r="J2" s="2" t="s">
        <v>7</v>
      </c>
      <c r="K2" s="2"/>
      <c r="L2" s="2"/>
      <c r="M2" s="14"/>
      <c r="N2" s="2"/>
      <c r="O2" s="2"/>
    </row>
    <row r="3" spans="1:15" x14ac:dyDescent="0.25">
      <c r="A3" s="2" t="s">
        <v>17</v>
      </c>
      <c r="B3" s="13" t="s">
        <v>7</v>
      </c>
      <c r="C3" s="6" t="s">
        <v>134</v>
      </c>
      <c r="D3" s="6" t="s">
        <v>223</v>
      </c>
      <c r="E3" s="2" t="s">
        <v>19</v>
      </c>
      <c r="F3" s="14" t="s">
        <v>17</v>
      </c>
      <c r="G3" s="3">
        <v>5</v>
      </c>
      <c r="H3" s="3">
        <v>5</v>
      </c>
      <c r="I3" s="3">
        <f t="shared" ref="I3:I31" si="0">H3+G3</f>
        <v>10</v>
      </c>
      <c r="J3" s="2" t="s">
        <v>81</v>
      </c>
      <c r="K3" s="2" t="s">
        <v>79</v>
      </c>
      <c r="L3" s="12" t="s">
        <v>76</v>
      </c>
      <c r="M3" s="14" t="s">
        <v>77</v>
      </c>
      <c r="N3" s="2">
        <v>0.57999999999999996</v>
      </c>
      <c r="O3" s="2"/>
    </row>
    <row r="4" spans="1:15" x14ac:dyDescent="0.25">
      <c r="A4" s="2" t="s">
        <v>20</v>
      </c>
      <c r="B4" s="13" t="s">
        <v>7</v>
      </c>
      <c r="C4" s="6" t="s">
        <v>135</v>
      </c>
      <c r="D4" s="6"/>
      <c r="E4" s="2" t="s">
        <v>21</v>
      </c>
      <c r="F4" s="14" t="s">
        <v>20</v>
      </c>
      <c r="G4" s="3">
        <v>2</v>
      </c>
      <c r="H4" s="3"/>
      <c r="I4" s="3">
        <f t="shared" si="0"/>
        <v>2</v>
      </c>
      <c r="J4" s="2" t="s">
        <v>7</v>
      </c>
      <c r="K4" s="2"/>
      <c r="L4" s="12"/>
      <c r="M4" s="14"/>
      <c r="N4" s="2"/>
      <c r="O4" s="2"/>
    </row>
    <row r="5" spans="1:15" x14ac:dyDescent="0.25">
      <c r="A5" s="2" t="s">
        <v>22</v>
      </c>
      <c r="B5" s="13" t="s">
        <v>32</v>
      </c>
      <c r="C5" s="25" t="s">
        <v>136</v>
      </c>
      <c r="D5" s="6"/>
      <c r="E5" s="2" t="s">
        <v>27</v>
      </c>
      <c r="F5" s="14" t="s">
        <v>22</v>
      </c>
      <c r="G5" s="3">
        <v>5</v>
      </c>
      <c r="H5" s="3"/>
      <c r="I5" s="3">
        <f t="shared" si="0"/>
        <v>5</v>
      </c>
      <c r="J5" s="2" t="s">
        <v>80</v>
      </c>
      <c r="K5" s="2" t="s">
        <v>82</v>
      </c>
      <c r="L5" s="12" t="s">
        <v>83</v>
      </c>
      <c r="M5" s="14" t="s">
        <v>84</v>
      </c>
      <c r="N5" s="2">
        <v>1.54</v>
      </c>
      <c r="O5" s="2"/>
    </row>
    <row r="6" spans="1:15" ht="22.5" x14ac:dyDescent="0.25">
      <c r="A6" s="2" t="s">
        <v>137</v>
      </c>
      <c r="B6" s="13" t="s">
        <v>90</v>
      </c>
      <c r="C6" s="6" t="s">
        <v>138</v>
      </c>
      <c r="D6" s="6"/>
      <c r="E6" s="2" t="s">
        <v>24</v>
      </c>
      <c r="F6" s="14" t="s">
        <v>139</v>
      </c>
      <c r="G6" s="3">
        <v>9</v>
      </c>
      <c r="H6" s="3"/>
      <c r="I6" s="3">
        <f t="shared" si="0"/>
        <v>9</v>
      </c>
      <c r="J6" s="2" t="s">
        <v>26</v>
      </c>
      <c r="K6" s="2" t="s">
        <v>86</v>
      </c>
      <c r="L6" s="12" t="s">
        <v>85</v>
      </c>
      <c r="M6" s="14" t="s">
        <v>132</v>
      </c>
      <c r="N6" s="2">
        <v>1.1399999999999999</v>
      </c>
      <c r="O6" s="2"/>
    </row>
    <row r="7" spans="1:15" ht="22.5" x14ac:dyDescent="0.25">
      <c r="A7" s="2" t="s">
        <v>22</v>
      </c>
      <c r="B7" s="13" t="s">
        <v>91</v>
      </c>
      <c r="C7" s="25" t="s">
        <v>195</v>
      </c>
      <c r="D7" s="6"/>
      <c r="E7" s="2" t="s">
        <v>29</v>
      </c>
      <c r="F7" s="14" t="s">
        <v>22</v>
      </c>
      <c r="G7" s="3">
        <v>10</v>
      </c>
      <c r="H7" s="3"/>
      <c r="I7" s="3">
        <f t="shared" si="0"/>
        <v>10</v>
      </c>
      <c r="J7" s="2" t="s">
        <v>92</v>
      </c>
      <c r="K7" s="2" t="s">
        <v>93</v>
      </c>
      <c r="L7" s="12" t="s">
        <v>94</v>
      </c>
      <c r="M7" s="14" t="s">
        <v>95</v>
      </c>
      <c r="N7" s="2">
        <v>0.72</v>
      </c>
      <c r="O7" s="2"/>
    </row>
    <row r="8" spans="1:15" ht="22.5" x14ac:dyDescent="0.25">
      <c r="A8" s="2" t="s">
        <v>22</v>
      </c>
      <c r="B8" s="13" t="s">
        <v>32</v>
      </c>
      <c r="C8" s="6" t="s">
        <v>140</v>
      </c>
      <c r="D8" s="6" t="s">
        <v>221</v>
      </c>
      <c r="E8" s="2" t="s">
        <v>29</v>
      </c>
      <c r="F8" s="14" t="s">
        <v>22</v>
      </c>
      <c r="G8" s="3">
        <v>3</v>
      </c>
      <c r="H8" s="3">
        <v>9</v>
      </c>
      <c r="I8" s="3">
        <f t="shared" si="0"/>
        <v>12</v>
      </c>
      <c r="J8" s="2" t="s">
        <v>34</v>
      </c>
      <c r="K8" s="2" t="s">
        <v>141</v>
      </c>
      <c r="L8" s="12" t="s">
        <v>142</v>
      </c>
      <c r="M8" s="14" t="s">
        <v>107</v>
      </c>
      <c r="N8" s="2">
        <v>0.8</v>
      </c>
      <c r="O8" s="2"/>
    </row>
    <row r="9" spans="1:15" x14ac:dyDescent="0.25">
      <c r="A9" s="2" t="s">
        <v>22</v>
      </c>
      <c r="B9" s="13" t="s">
        <v>35</v>
      </c>
      <c r="C9" s="26" t="s">
        <v>143</v>
      </c>
      <c r="D9" s="6" t="s">
        <v>222</v>
      </c>
      <c r="E9" s="2" t="s">
        <v>29</v>
      </c>
      <c r="F9" s="14" t="s">
        <v>22</v>
      </c>
      <c r="G9" s="3">
        <v>2</v>
      </c>
      <c r="H9" s="3">
        <v>6</v>
      </c>
      <c r="I9" s="3">
        <f t="shared" si="0"/>
        <v>8</v>
      </c>
      <c r="J9" s="6" t="s">
        <v>37</v>
      </c>
      <c r="K9" s="2" t="s">
        <v>144</v>
      </c>
      <c r="L9" s="12" t="s">
        <v>142</v>
      </c>
      <c r="M9" s="14" t="s">
        <v>145</v>
      </c>
      <c r="N9" s="2">
        <v>0.72</v>
      </c>
      <c r="O9" s="2"/>
    </row>
    <row r="10" spans="1:15" x14ac:dyDescent="0.25">
      <c r="A10" s="2" t="s">
        <v>146</v>
      </c>
      <c r="B10" s="13" t="s">
        <v>7</v>
      </c>
      <c r="C10" s="6" t="s">
        <v>38</v>
      </c>
      <c r="D10" s="6"/>
      <c r="E10" s="2" t="s">
        <v>39</v>
      </c>
      <c r="F10" s="14" t="s">
        <v>40</v>
      </c>
      <c r="G10" s="3">
        <v>3</v>
      </c>
      <c r="H10" s="3"/>
      <c r="I10" s="3">
        <f t="shared" si="0"/>
        <v>3</v>
      </c>
      <c r="J10" s="2" t="s">
        <v>147</v>
      </c>
      <c r="K10" s="2" t="s">
        <v>104</v>
      </c>
      <c r="L10" s="12" t="s">
        <v>105</v>
      </c>
      <c r="M10" s="14" t="s">
        <v>148</v>
      </c>
      <c r="N10" s="2">
        <v>2.73</v>
      </c>
      <c r="O10" s="2"/>
    </row>
    <row r="11" spans="1:15" x14ac:dyDescent="0.25">
      <c r="A11" s="2" t="s">
        <v>149</v>
      </c>
      <c r="B11" s="13" t="s">
        <v>150</v>
      </c>
      <c r="C11" s="6" t="s">
        <v>151</v>
      </c>
      <c r="D11" s="6"/>
      <c r="E11" s="2" t="s">
        <v>31</v>
      </c>
      <c r="F11" s="14" t="s">
        <v>14</v>
      </c>
      <c r="G11" s="3">
        <v>4</v>
      </c>
      <c r="H11" s="3"/>
      <c r="I11" s="3">
        <f t="shared" si="0"/>
        <v>4</v>
      </c>
      <c r="J11" s="2" t="s">
        <v>152</v>
      </c>
      <c r="K11" s="2" t="s">
        <v>96</v>
      </c>
      <c r="L11" s="12" t="s">
        <v>97</v>
      </c>
      <c r="M11" s="14" t="s">
        <v>98</v>
      </c>
      <c r="N11" s="2">
        <v>14.48</v>
      </c>
      <c r="O11" s="2"/>
    </row>
    <row r="12" spans="1:15" x14ac:dyDescent="0.25">
      <c r="A12" s="2" t="s">
        <v>153</v>
      </c>
      <c r="B12" s="13" t="s">
        <v>154</v>
      </c>
      <c r="C12" s="6" t="s">
        <v>155</v>
      </c>
      <c r="D12" s="6"/>
      <c r="E12" s="2" t="s">
        <v>16</v>
      </c>
      <c r="F12" s="14" t="s">
        <v>14</v>
      </c>
      <c r="G12" s="3">
        <v>1</v>
      </c>
      <c r="H12" s="3"/>
      <c r="I12" s="3">
        <f t="shared" si="0"/>
        <v>1</v>
      </c>
      <c r="J12" s="2" t="s">
        <v>7</v>
      </c>
      <c r="K12" s="2" t="s">
        <v>75</v>
      </c>
      <c r="L12" s="12"/>
      <c r="M12" s="14"/>
      <c r="N12" s="2"/>
      <c r="O12" s="2"/>
    </row>
    <row r="13" spans="1:15" x14ac:dyDescent="0.25">
      <c r="A13" s="2" t="s">
        <v>41</v>
      </c>
      <c r="B13" s="13" t="s">
        <v>156</v>
      </c>
      <c r="C13" s="6" t="s">
        <v>43</v>
      </c>
      <c r="D13" s="6"/>
      <c r="E13" s="2" t="s">
        <v>44</v>
      </c>
      <c r="F13" s="14" t="s">
        <v>41</v>
      </c>
      <c r="G13" s="3">
        <v>3</v>
      </c>
      <c r="H13" s="3"/>
      <c r="I13" s="3">
        <f t="shared" si="0"/>
        <v>3</v>
      </c>
      <c r="J13" s="2" t="s">
        <v>157</v>
      </c>
      <c r="K13" s="2" t="s">
        <v>158</v>
      </c>
      <c r="L13" s="12" t="s">
        <v>128</v>
      </c>
      <c r="M13" s="14" t="s">
        <v>129</v>
      </c>
      <c r="N13" s="2">
        <v>0.17</v>
      </c>
      <c r="O13" s="2"/>
    </row>
    <row r="14" spans="1:15" x14ac:dyDescent="0.25">
      <c r="A14" s="2" t="s">
        <v>45</v>
      </c>
      <c r="B14" s="13" t="s">
        <v>46</v>
      </c>
      <c r="C14" s="6" t="s">
        <v>47</v>
      </c>
      <c r="D14" s="6"/>
      <c r="E14" s="2" t="s">
        <v>48</v>
      </c>
      <c r="F14" s="14" t="s">
        <v>45</v>
      </c>
      <c r="G14" s="3">
        <v>8</v>
      </c>
      <c r="H14" s="3"/>
      <c r="I14" s="3">
        <f t="shared" si="0"/>
        <v>8</v>
      </c>
      <c r="J14" s="2" t="s">
        <v>7</v>
      </c>
      <c r="K14" s="2"/>
      <c r="L14" s="12" t="s">
        <v>130</v>
      </c>
      <c r="M14" s="14" t="s">
        <v>131</v>
      </c>
      <c r="N14" s="2">
        <v>4.01</v>
      </c>
      <c r="O14" s="2"/>
    </row>
    <row r="15" spans="1:15" ht="22.5" x14ac:dyDescent="0.25">
      <c r="A15" s="2" t="s">
        <v>49</v>
      </c>
      <c r="B15" s="13" t="s">
        <v>159</v>
      </c>
      <c r="C15" s="25" t="s">
        <v>160</v>
      </c>
      <c r="D15" s="6"/>
      <c r="E15" s="2" t="s">
        <v>51</v>
      </c>
      <c r="F15" s="14" t="s">
        <v>49</v>
      </c>
      <c r="G15" s="3">
        <v>9</v>
      </c>
      <c r="H15" s="3"/>
      <c r="I15" s="3">
        <f t="shared" si="0"/>
        <v>9</v>
      </c>
      <c r="J15" s="2" t="s">
        <v>60</v>
      </c>
      <c r="K15" s="2" t="s">
        <v>161</v>
      </c>
      <c r="L15" s="15" t="s">
        <v>162</v>
      </c>
      <c r="M15" s="14" t="s">
        <v>163</v>
      </c>
      <c r="N15" s="2">
        <v>0.5</v>
      </c>
      <c r="O15" s="2"/>
    </row>
    <row r="16" spans="1:15" x14ac:dyDescent="0.25">
      <c r="A16" s="2" t="s">
        <v>49</v>
      </c>
      <c r="B16" s="13" t="s">
        <v>125</v>
      </c>
      <c r="C16" s="6" t="s">
        <v>52</v>
      </c>
      <c r="D16" s="6"/>
      <c r="E16" s="2" t="s">
        <v>53</v>
      </c>
      <c r="F16" s="14" t="s">
        <v>49</v>
      </c>
      <c r="G16" s="3">
        <v>3</v>
      </c>
      <c r="H16" s="3"/>
      <c r="I16" s="3">
        <f t="shared" si="0"/>
        <v>3</v>
      </c>
      <c r="J16" s="2" t="s">
        <v>164</v>
      </c>
      <c r="K16" s="2" t="s">
        <v>123</v>
      </c>
      <c r="L16" s="12" t="s">
        <v>126</v>
      </c>
      <c r="M16" s="14" t="s">
        <v>127</v>
      </c>
      <c r="N16" s="2">
        <v>4.7300000000000004</v>
      </c>
      <c r="O16" s="2"/>
    </row>
    <row r="17" spans="1:15" x14ac:dyDescent="0.25">
      <c r="A17" s="2" t="s">
        <v>49</v>
      </c>
      <c r="B17" s="13" t="s">
        <v>165</v>
      </c>
      <c r="C17" s="25" t="s">
        <v>166</v>
      </c>
      <c r="D17" s="6"/>
      <c r="E17" s="2" t="s">
        <v>51</v>
      </c>
      <c r="F17" s="14" t="s">
        <v>49</v>
      </c>
      <c r="G17" s="3">
        <v>1</v>
      </c>
      <c r="H17" s="3"/>
      <c r="I17" s="3">
        <f t="shared" si="0"/>
        <v>1</v>
      </c>
      <c r="J17" s="2" t="s">
        <v>167</v>
      </c>
      <c r="K17" s="2" t="s">
        <v>168</v>
      </c>
      <c r="L17" s="15" t="s">
        <v>169</v>
      </c>
      <c r="M17" s="14" t="s">
        <v>163</v>
      </c>
      <c r="N17" s="2">
        <v>0.5</v>
      </c>
      <c r="O17" s="2"/>
    </row>
    <row r="18" spans="1:15" x14ac:dyDescent="0.25">
      <c r="A18" s="2" t="s">
        <v>49</v>
      </c>
      <c r="B18" s="13" t="s">
        <v>170</v>
      </c>
      <c r="C18" s="25" t="s">
        <v>171</v>
      </c>
      <c r="D18" s="6" t="s">
        <v>265</v>
      </c>
      <c r="E18" s="2" t="s">
        <v>51</v>
      </c>
      <c r="F18" s="14" t="s">
        <v>49</v>
      </c>
      <c r="G18" s="3">
        <v>1</v>
      </c>
      <c r="H18" s="3">
        <v>1</v>
      </c>
      <c r="I18" s="3">
        <f t="shared" si="0"/>
        <v>2</v>
      </c>
      <c r="J18" s="2" t="s">
        <v>172</v>
      </c>
      <c r="K18" s="2" t="s">
        <v>173</v>
      </c>
      <c r="L18" s="15" t="s">
        <v>169</v>
      </c>
      <c r="M18" s="14" t="s">
        <v>163</v>
      </c>
      <c r="N18" s="2">
        <v>0.5</v>
      </c>
      <c r="O18" s="2"/>
    </row>
    <row r="19" spans="1:15" x14ac:dyDescent="0.25">
      <c r="A19" s="2" t="s">
        <v>49</v>
      </c>
      <c r="B19" s="13" t="s">
        <v>174</v>
      </c>
      <c r="C19" s="25" t="s">
        <v>175</v>
      </c>
      <c r="D19" s="6"/>
      <c r="E19" s="2" t="s">
        <v>51</v>
      </c>
      <c r="F19" s="14" t="s">
        <v>49</v>
      </c>
      <c r="G19" s="3">
        <v>1</v>
      </c>
      <c r="H19" s="3"/>
      <c r="I19" s="3">
        <f t="shared" si="0"/>
        <v>1</v>
      </c>
      <c r="J19" s="2" t="s">
        <v>176</v>
      </c>
      <c r="K19" s="2" t="s">
        <v>177</v>
      </c>
      <c r="L19" s="15" t="s">
        <v>169</v>
      </c>
      <c r="M19" s="14" t="s">
        <v>163</v>
      </c>
      <c r="N19" s="2">
        <v>0.5</v>
      </c>
      <c r="O19" s="2"/>
    </row>
    <row r="20" spans="1:15" x14ac:dyDescent="0.25">
      <c r="A20" s="2" t="s">
        <v>49</v>
      </c>
      <c r="B20" s="13" t="s">
        <v>178</v>
      </c>
      <c r="C20" s="25" t="s">
        <v>179</v>
      </c>
      <c r="D20" s="6" t="s">
        <v>224</v>
      </c>
      <c r="E20" s="2" t="s">
        <v>51</v>
      </c>
      <c r="F20" s="14" t="s">
        <v>49</v>
      </c>
      <c r="G20" s="3">
        <v>1</v>
      </c>
      <c r="H20" s="3">
        <v>1</v>
      </c>
      <c r="I20" s="3">
        <f t="shared" si="0"/>
        <v>2</v>
      </c>
      <c r="J20" s="2" t="s">
        <v>180</v>
      </c>
      <c r="K20" s="2" t="s">
        <v>181</v>
      </c>
      <c r="L20" s="15" t="s">
        <v>169</v>
      </c>
      <c r="M20" s="14" t="s">
        <v>163</v>
      </c>
      <c r="N20" s="2">
        <v>0.5</v>
      </c>
      <c r="O20" s="2"/>
    </row>
    <row r="21" spans="1:15" x14ac:dyDescent="0.25">
      <c r="A21" s="2" t="s">
        <v>49</v>
      </c>
      <c r="B21" s="13" t="s">
        <v>182</v>
      </c>
      <c r="C21" s="25" t="s">
        <v>183</v>
      </c>
      <c r="D21" s="6"/>
      <c r="E21" s="2" t="s">
        <v>51</v>
      </c>
      <c r="F21" s="14" t="s">
        <v>49</v>
      </c>
      <c r="G21" s="3">
        <v>1</v>
      </c>
      <c r="H21" s="3"/>
      <c r="I21" s="3">
        <f t="shared" si="0"/>
        <v>1</v>
      </c>
      <c r="J21" s="2" t="s">
        <v>184</v>
      </c>
      <c r="K21" s="2" t="s">
        <v>185</v>
      </c>
      <c r="L21" s="15" t="s">
        <v>169</v>
      </c>
      <c r="M21" s="14" t="s">
        <v>163</v>
      </c>
      <c r="N21" s="2">
        <v>0.5</v>
      </c>
      <c r="O21" s="2"/>
    </row>
    <row r="22" spans="1:15" ht="54" x14ac:dyDescent="0.25">
      <c r="A22" s="2" t="s">
        <v>49</v>
      </c>
      <c r="B22" s="13" t="s">
        <v>54</v>
      </c>
      <c r="C22" s="25" t="s">
        <v>122</v>
      </c>
      <c r="D22" s="6" t="s">
        <v>264</v>
      </c>
      <c r="E22" s="2" t="s">
        <v>51</v>
      </c>
      <c r="F22" s="14" t="s">
        <v>49</v>
      </c>
      <c r="G22" s="3">
        <v>8</v>
      </c>
      <c r="H22" s="3">
        <v>30</v>
      </c>
      <c r="I22" s="3">
        <f t="shared" si="0"/>
        <v>38</v>
      </c>
      <c r="J22" s="2" t="s">
        <v>55</v>
      </c>
      <c r="K22" s="2" t="s">
        <v>186</v>
      </c>
      <c r="L22" s="15" t="s">
        <v>169</v>
      </c>
      <c r="M22" s="14" t="s">
        <v>163</v>
      </c>
      <c r="N22" s="2">
        <v>0.5</v>
      </c>
      <c r="O22" s="2"/>
    </row>
    <row r="23" spans="1:15" x14ac:dyDescent="0.25">
      <c r="A23" s="2" t="s">
        <v>49</v>
      </c>
      <c r="B23" s="13" t="s">
        <v>57</v>
      </c>
      <c r="C23" s="25" t="s">
        <v>59</v>
      </c>
      <c r="D23" s="6" t="s">
        <v>228</v>
      </c>
      <c r="E23" s="2" t="s">
        <v>51</v>
      </c>
      <c r="F23" s="14" t="s">
        <v>49</v>
      </c>
      <c r="G23" s="3">
        <v>1</v>
      </c>
      <c r="H23" s="3">
        <v>3</v>
      </c>
      <c r="I23" s="3">
        <f t="shared" si="0"/>
        <v>4</v>
      </c>
      <c r="J23" s="2" t="s">
        <v>187</v>
      </c>
      <c r="K23" s="2" t="s">
        <v>188</v>
      </c>
      <c r="L23" s="15" t="s">
        <v>169</v>
      </c>
      <c r="M23" s="14" t="s">
        <v>163</v>
      </c>
      <c r="N23" s="14">
        <v>0.5</v>
      </c>
      <c r="O23" s="2"/>
    </row>
    <row r="24" spans="1:15" x14ac:dyDescent="0.25">
      <c r="A24" s="2" t="s">
        <v>58</v>
      </c>
      <c r="B24" s="13" t="s">
        <v>260</v>
      </c>
      <c r="C24" s="25" t="s">
        <v>62</v>
      </c>
      <c r="D24" s="6" t="s">
        <v>263</v>
      </c>
      <c r="E24" s="2" t="s">
        <v>51</v>
      </c>
      <c r="F24" s="14" t="s">
        <v>49</v>
      </c>
      <c r="G24" s="3">
        <v>1</v>
      </c>
      <c r="H24" s="3">
        <v>3</v>
      </c>
      <c r="I24" s="3">
        <f t="shared" si="0"/>
        <v>4</v>
      </c>
      <c r="J24" s="2" t="s">
        <v>189</v>
      </c>
      <c r="K24" s="2" t="s">
        <v>190</v>
      </c>
      <c r="L24" s="15" t="s">
        <v>169</v>
      </c>
      <c r="M24" s="14" t="s">
        <v>163</v>
      </c>
      <c r="N24" s="14">
        <v>0.5</v>
      </c>
      <c r="O24" s="2"/>
    </row>
    <row r="25" spans="1:15" x14ac:dyDescent="0.25">
      <c r="A25" s="2" t="s">
        <v>11</v>
      </c>
      <c r="B25" s="16" t="s">
        <v>191</v>
      </c>
      <c r="C25" s="6" t="s">
        <v>64</v>
      </c>
      <c r="D25" s="6"/>
      <c r="E25" s="2" t="s">
        <v>13</v>
      </c>
      <c r="F25" s="14" t="s">
        <v>11</v>
      </c>
      <c r="G25" s="3">
        <v>1</v>
      </c>
      <c r="H25" s="3"/>
      <c r="I25" s="3">
        <f t="shared" si="0"/>
        <v>1</v>
      </c>
      <c r="J25" s="2" t="s">
        <v>7</v>
      </c>
      <c r="K25" s="2" t="s">
        <v>72</v>
      </c>
      <c r="L25" s="15" t="s">
        <v>73</v>
      </c>
      <c r="M25" s="14" t="s">
        <v>192</v>
      </c>
      <c r="N25" s="14">
        <v>10.36</v>
      </c>
      <c r="O25" s="2"/>
    </row>
    <row r="26" spans="1:15" x14ac:dyDescent="0.25">
      <c r="A26" s="2" t="s">
        <v>63</v>
      </c>
      <c r="B26" s="13" t="s">
        <v>63</v>
      </c>
      <c r="C26" s="6" t="s">
        <v>67</v>
      </c>
      <c r="D26" s="6" t="s">
        <v>229</v>
      </c>
      <c r="E26" s="2" t="s">
        <v>63</v>
      </c>
      <c r="F26" s="14" t="s">
        <v>63</v>
      </c>
      <c r="G26" s="3">
        <v>1</v>
      </c>
      <c r="H26" s="3">
        <v>3</v>
      </c>
      <c r="I26" s="3">
        <f t="shared" si="0"/>
        <v>4</v>
      </c>
      <c r="J26" s="2" t="s">
        <v>65</v>
      </c>
      <c r="K26" s="2" t="s">
        <v>101</v>
      </c>
      <c r="L26" s="15" t="s">
        <v>102</v>
      </c>
      <c r="M26" s="14" t="s">
        <v>103</v>
      </c>
      <c r="N26" s="14">
        <v>5.52</v>
      </c>
      <c r="O26" s="2"/>
    </row>
    <row r="27" spans="1:15" x14ac:dyDescent="0.25">
      <c r="A27" s="2" t="s">
        <v>66</v>
      </c>
      <c r="B27" s="13" t="s">
        <v>7</v>
      </c>
      <c r="C27" s="6" t="s">
        <v>193</v>
      </c>
      <c r="D27" s="6" t="s">
        <v>230</v>
      </c>
      <c r="E27" s="2" t="s">
        <v>68</v>
      </c>
      <c r="F27" s="14" t="s">
        <v>66</v>
      </c>
      <c r="G27" s="3">
        <v>1</v>
      </c>
      <c r="H27" s="3">
        <v>3</v>
      </c>
      <c r="I27" s="3">
        <f t="shared" si="0"/>
        <v>4</v>
      </c>
      <c r="J27" s="2" t="s">
        <v>69</v>
      </c>
      <c r="K27" s="2" t="s">
        <v>100</v>
      </c>
      <c r="L27" s="15" t="s">
        <v>99</v>
      </c>
      <c r="M27" s="14" t="s">
        <v>194</v>
      </c>
      <c r="N27" s="14">
        <v>4.76</v>
      </c>
      <c r="O27" s="2"/>
    </row>
    <row r="28" spans="1:15" x14ac:dyDescent="0.25">
      <c r="A28" s="2" t="s">
        <v>196</v>
      </c>
      <c r="B28" s="13" t="s">
        <v>196</v>
      </c>
      <c r="C28" s="6"/>
      <c r="D28" s="6" t="s">
        <v>197</v>
      </c>
      <c r="E28" s="2" t="s">
        <v>198</v>
      </c>
      <c r="F28" s="14" t="s">
        <v>196</v>
      </c>
      <c r="G28" s="2"/>
      <c r="H28" s="3">
        <v>2</v>
      </c>
      <c r="I28" s="3">
        <f t="shared" si="0"/>
        <v>2</v>
      </c>
      <c r="J28" s="2" t="s">
        <v>199</v>
      </c>
      <c r="K28" s="2" t="s">
        <v>216</v>
      </c>
      <c r="L28" s="8" t="s">
        <v>219</v>
      </c>
      <c r="M28" s="14" t="s">
        <v>220</v>
      </c>
      <c r="N28" s="14">
        <v>0.33</v>
      </c>
    </row>
    <row r="29" spans="1:15" ht="22.5" x14ac:dyDescent="0.25">
      <c r="A29" s="2" t="s">
        <v>49</v>
      </c>
      <c r="B29" s="13" t="s">
        <v>200</v>
      </c>
      <c r="C29" s="6"/>
      <c r="D29" s="6" t="s">
        <v>261</v>
      </c>
      <c r="E29" s="2" t="s">
        <v>51</v>
      </c>
      <c r="F29" s="14" t="s">
        <v>49</v>
      </c>
      <c r="G29" s="2"/>
      <c r="H29" s="3">
        <v>8</v>
      </c>
      <c r="I29" s="3">
        <f t="shared" si="0"/>
        <v>8</v>
      </c>
      <c r="J29" s="2" t="s">
        <v>207</v>
      </c>
      <c r="K29" s="2" t="s">
        <v>213</v>
      </c>
      <c r="L29" s="15" t="s">
        <v>169</v>
      </c>
      <c r="M29" s="14" t="s">
        <v>163</v>
      </c>
      <c r="N29" s="14">
        <v>0.5</v>
      </c>
    </row>
    <row r="30" spans="1:15" ht="22.5" x14ac:dyDescent="0.25">
      <c r="A30" s="2" t="s">
        <v>49</v>
      </c>
      <c r="B30" s="13" t="s">
        <v>61</v>
      </c>
      <c r="C30" s="6"/>
      <c r="D30" s="25" t="s">
        <v>262</v>
      </c>
      <c r="E30" s="2" t="s">
        <v>51</v>
      </c>
      <c r="F30" s="14" t="s">
        <v>49</v>
      </c>
      <c r="G30" s="2"/>
      <c r="H30" s="3">
        <v>8</v>
      </c>
      <c r="I30" s="3">
        <f t="shared" si="0"/>
        <v>8</v>
      </c>
      <c r="J30" s="2" t="s">
        <v>214</v>
      </c>
      <c r="K30" s="2" t="s">
        <v>215</v>
      </c>
      <c r="L30" s="15" t="s">
        <v>169</v>
      </c>
      <c r="M30" s="14" t="s">
        <v>163</v>
      </c>
      <c r="N30" s="14">
        <v>0.5</v>
      </c>
    </row>
    <row r="31" spans="1:15" x14ac:dyDescent="0.25">
      <c r="A31" s="2" t="s">
        <v>203</v>
      </c>
      <c r="B31" s="13" t="s">
        <v>203</v>
      </c>
      <c r="C31" s="6"/>
      <c r="D31" s="6" t="s">
        <v>204</v>
      </c>
      <c r="E31" s="2" t="s">
        <v>205</v>
      </c>
      <c r="F31" s="14" t="s">
        <v>203</v>
      </c>
      <c r="G31" s="2"/>
      <c r="H31" s="3">
        <v>3</v>
      </c>
      <c r="I31" s="3">
        <f t="shared" si="0"/>
        <v>3</v>
      </c>
      <c r="J31" s="2" t="s">
        <v>206</v>
      </c>
      <c r="K31" s="2" t="s">
        <v>218</v>
      </c>
      <c r="L31" s="8" t="s">
        <v>217</v>
      </c>
      <c r="M31" s="14" t="s">
        <v>78</v>
      </c>
      <c r="N31" s="14">
        <v>0.68</v>
      </c>
    </row>
    <row r="32" spans="1:15" x14ac:dyDescent="0.25">
      <c r="L32" s="8"/>
    </row>
    <row r="33" spans="12:12" x14ac:dyDescent="0.25">
      <c r="L33" s="8"/>
    </row>
    <row r="34" spans="12:12" x14ac:dyDescent="0.25">
      <c r="L34" s="8"/>
    </row>
  </sheetData>
  <hyperlinks>
    <hyperlink ref="L3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"/>
    <hyperlink ref="L5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"/>
    <hyperlink ref="L6" r:id="rId1"/>
    <hyperlink ref="L7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"/>
    <hyperlink ref="L8" r:id="rId2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earchweb201602_9,searchweb201603_60"/>
    <hyperlink ref="L9" display="https://pt.aliexpress.com/item/33046607035.html?spm=a2g0o.productlist.0.0.5c8d18fcnkUx3a&amp;algo_pvid=c53f4cb7-c44c-4695-951b-85a7f6526992&amp;algo_expid=c53f4cb7-c44c-4695-951b-85a7f6526992-15&amp;btsid=c8d2790d-0d61-4e0d-8e4f-a0a6c38a9a3f&amp;ws_ab_test=searchweb0_0,s"/>
    <hyperlink ref="L15" r:id="rId3" display="https://pt.aliexpress.com/item/32910302951.html?spm=a2g0o.productlist.0.0.66fb5de8yDfcNK&amp;algo_pvid=25401532-5aeb-4ccc-adb5-9c6aab0924e9&amp;algo_expid=25401532-5aeb-4ccc-adb5-9c6aab0924e9-0&amp;btsid=c32a44cb-38ce-4292-b9cb-a8d6b83a2b30&amp;ws_ab_test=searchweb0_0,searchweb201602_9,searchweb201603_60"/>
    <hyperlink ref="L17" r:id="rId4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8" r:id="rId5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19" r:id="rId6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0" r:id="rId7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1" r:id="rId8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2" r:id="rId9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3" r:id="rId10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4" r:id="rId11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29" r:id="rId12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0" r:id="rId13" display="https://pt.aliexpress.com/item/32910302951.html?spm=a2g0o.productlist.0.0.66fb5de8yDfcNK&amp;algo_pvid=6fed6220-9338-4677-b039-f46e65e95786&amp;algo_expid=6fed6220-9338-4677-b039-f46e65e95786-0&amp;btsid=70e121fb-66e5-4bf4-aca0-d094b46c1ef2&amp;ws_ab_test=searchweb0_0,searchweb201602_9,searchweb201603_60"/>
    <hyperlink ref="L31" r:id="rId14" display="https://pt.aliexpress.com/item/32422820267.html?spm=a2g0o.productlist.0.0.70c03123orRUPt&amp;algo_pvid=d45de91f-b230-43c8-a3a2-bfcd9aae30d9&amp;algo_expid=d45de91f-b230-43c8-a3a2-bfcd9aae30d9-3&amp;btsid=d6577fed-de5d-4b63-a93c-722ddb120d96&amp;ws_ab_test=searchweb0_0,searchweb201602_9,searchweb201603_60"/>
    <hyperlink ref="L28" r:id="rId15" display="https://pt.aliexpress.com/item/32686503752.html?spm=a2g0o.productlist.0.0.76e84822RFVIeU&amp;algo_pvid=ddca9b74-1844-44bb-a2ec-7e3377395806&amp;algo_expid=ddca9b74-1844-44bb-a2ec-7e3377395806-1&amp;btsid=02415ae7-fd58-4802-9371-ab8b822bf85f&amp;ws_ab_test=searchweb0_0,searchweb201602_9,searchweb201603_6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zoomScaleNormal="100" workbookViewId="0">
      <selection activeCell="B24" sqref="B24"/>
    </sheetView>
  </sheetViews>
  <sheetFormatPr defaultColWidth="38.5703125" defaultRowHeight="15" x14ac:dyDescent="0.25"/>
  <cols>
    <col min="1" max="1" width="18.5703125" style="5" bestFit="1" customWidth="1"/>
    <col min="2" max="2" width="11.85546875" style="5" bestFit="1" customWidth="1"/>
    <col min="3" max="3" width="38.5703125" style="5"/>
    <col min="4" max="4" width="18.42578125" style="5" bestFit="1" customWidth="1"/>
    <col min="5" max="5" width="18.5703125" style="5" bestFit="1" customWidth="1"/>
    <col min="6" max="6" width="7.28515625" style="5" bestFit="1" customWidth="1"/>
    <col min="7" max="7" width="7.140625" style="5" bestFit="1" customWidth="1"/>
    <col min="8" max="8" width="23.5703125" style="5" bestFit="1" customWidth="1"/>
    <col min="9" max="9" width="38.5703125" style="5"/>
    <col min="10" max="10" width="10.7109375" style="5" bestFit="1" customWidth="1"/>
    <col min="11" max="16384" width="38.5703125" style="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70</v>
      </c>
      <c r="I1" s="4" t="s">
        <v>71</v>
      </c>
      <c r="J1" s="5" t="s">
        <v>74</v>
      </c>
    </row>
    <row r="2" spans="1:11" x14ac:dyDescent="0.25">
      <c r="A2" s="6" t="s">
        <v>11</v>
      </c>
      <c r="B2" s="6" t="s">
        <v>7</v>
      </c>
      <c r="C2" s="6" t="s">
        <v>12</v>
      </c>
      <c r="D2" s="6" t="s">
        <v>13</v>
      </c>
      <c r="E2" s="6" t="s">
        <v>11</v>
      </c>
      <c r="F2" s="7">
        <v>1</v>
      </c>
      <c r="G2" s="6" t="s">
        <v>7</v>
      </c>
      <c r="H2" s="5" t="s">
        <v>72</v>
      </c>
      <c r="I2" s="8" t="s">
        <v>73</v>
      </c>
      <c r="J2" s="5">
        <v>10.36</v>
      </c>
      <c r="K2" s="5">
        <v>10.36</v>
      </c>
    </row>
    <row r="3" spans="1:11" x14ac:dyDescent="0.25">
      <c r="A3" s="6" t="s">
        <v>14</v>
      </c>
      <c r="B3" s="6" t="s">
        <v>7</v>
      </c>
      <c r="C3" s="6" t="s">
        <v>15</v>
      </c>
      <c r="D3" s="6" t="s">
        <v>16</v>
      </c>
      <c r="E3" s="6" t="s">
        <v>14</v>
      </c>
      <c r="F3" s="7">
        <v>1</v>
      </c>
      <c r="G3" s="6" t="s">
        <v>7</v>
      </c>
      <c r="H3" s="5" t="s">
        <v>75</v>
      </c>
    </row>
    <row r="4" spans="1:11" x14ac:dyDescent="0.25">
      <c r="A4" s="6" t="s">
        <v>17</v>
      </c>
      <c r="B4" s="6" t="s">
        <v>7</v>
      </c>
      <c r="C4" s="6" t="s">
        <v>18</v>
      </c>
      <c r="D4" s="6" t="s">
        <v>19</v>
      </c>
      <c r="E4" s="6" t="s">
        <v>17</v>
      </c>
      <c r="F4" s="7">
        <v>5</v>
      </c>
      <c r="G4" s="6" t="s">
        <v>81</v>
      </c>
      <c r="H4" s="5" t="s">
        <v>79</v>
      </c>
      <c r="I4" s="8" t="s">
        <v>76</v>
      </c>
      <c r="J4" s="5" t="s">
        <v>77</v>
      </c>
      <c r="K4" s="5">
        <v>0.57999999999999996</v>
      </c>
    </row>
    <row r="5" spans="1:11" ht="30" x14ac:dyDescent="0.25">
      <c r="A5" s="6" t="s">
        <v>7</v>
      </c>
      <c r="B5" s="6" t="s">
        <v>89</v>
      </c>
      <c r="C5" s="6" t="s">
        <v>88</v>
      </c>
      <c r="D5" s="6" t="s">
        <v>27</v>
      </c>
      <c r="E5" s="6" t="s">
        <v>22</v>
      </c>
      <c r="F5" s="7">
        <v>7</v>
      </c>
      <c r="G5" s="6" t="s">
        <v>80</v>
      </c>
      <c r="H5" s="9" t="s">
        <v>82</v>
      </c>
      <c r="I5" s="8" t="s">
        <v>83</v>
      </c>
      <c r="J5" s="5" t="s">
        <v>84</v>
      </c>
      <c r="K5" s="5">
        <v>1.54</v>
      </c>
    </row>
    <row r="6" spans="1:11" x14ac:dyDescent="0.25">
      <c r="A6" s="6" t="s">
        <v>23</v>
      </c>
      <c r="B6" s="6" t="s">
        <v>90</v>
      </c>
      <c r="C6" s="6" t="s">
        <v>87</v>
      </c>
      <c r="D6" s="6" t="s">
        <v>24</v>
      </c>
      <c r="E6" s="6" t="s">
        <v>25</v>
      </c>
      <c r="F6" s="7">
        <v>9</v>
      </c>
      <c r="G6" s="6" t="s">
        <v>26</v>
      </c>
      <c r="H6" s="10" t="s">
        <v>86</v>
      </c>
      <c r="I6" s="8" t="s">
        <v>85</v>
      </c>
      <c r="J6" s="5" t="s">
        <v>132</v>
      </c>
      <c r="K6" s="5">
        <v>1.1399999999999999</v>
      </c>
    </row>
    <row r="7" spans="1:11" ht="30" x14ac:dyDescent="0.25">
      <c r="A7" s="6" t="s">
        <v>7</v>
      </c>
      <c r="B7" s="6" t="s">
        <v>91</v>
      </c>
      <c r="C7" s="6" t="s">
        <v>28</v>
      </c>
      <c r="D7" s="6" t="s">
        <v>29</v>
      </c>
      <c r="E7" s="6" t="s">
        <v>22</v>
      </c>
      <c r="F7" s="7">
        <v>10</v>
      </c>
      <c r="G7" s="6" t="s">
        <v>92</v>
      </c>
      <c r="H7" s="10" t="s">
        <v>93</v>
      </c>
      <c r="I7" s="8" t="s">
        <v>94</v>
      </c>
      <c r="J7" s="5" t="s">
        <v>95</v>
      </c>
      <c r="K7" s="5">
        <v>0.72</v>
      </c>
    </row>
    <row r="8" spans="1:11" x14ac:dyDescent="0.25">
      <c r="A8" s="6" t="s">
        <v>7</v>
      </c>
      <c r="B8" s="6" t="s">
        <v>7</v>
      </c>
      <c r="C8" s="6" t="s">
        <v>30</v>
      </c>
      <c r="D8" s="6" t="s">
        <v>31</v>
      </c>
      <c r="E8" s="6" t="s">
        <v>14</v>
      </c>
      <c r="F8" s="7">
        <v>4</v>
      </c>
      <c r="G8" s="6"/>
      <c r="H8" t="s">
        <v>96</v>
      </c>
      <c r="I8" s="8" t="s">
        <v>97</v>
      </c>
      <c r="J8" s="5" t="s">
        <v>98</v>
      </c>
      <c r="K8" s="5">
        <f>2*7.24</f>
        <v>14.48</v>
      </c>
    </row>
    <row r="9" spans="1:11" x14ac:dyDescent="0.25">
      <c r="A9" s="6" t="s">
        <v>22</v>
      </c>
      <c r="B9" s="6" t="s">
        <v>32</v>
      </c>
      <c r="C9" s="6" t="s">
        <v>33</v>
      </c>
      <c r="D9" s="6" t="s">
        <v>29</v>
      </c>
      <c r="E9" s="6" t="s">
        <v>22</v>
      </c>
      <c r="F9" s="7">
        <v>3</v>
      </c>
      <c r="G9" s="6" t="s">
        <v>34</v>
      </c>
    </row>
    <row r="10" spans="1:11" x14ac:dyDescent="0.25">
      <c r="A10" s="6" t="s">
        <v>22</v>
      </c>
      <c r="B10" s="6" t="s">
        <v>35</v>
      </c>
      <c r="C10" s="6" t="s">
        <v>36</v>
      </c>
      <c r="D10" s="6" t="s">
        <v>29</v>
      </c>
      <c r="E10" s="6" t="s">
        <v>22</v>
      </c>
      <c r="F10" s="7">
        <v>2</v>
      </c>
      <c r="G10" s="6" t="s">
        <v>37</v>
      </c>
    </row>
    <row r="11" spans="1:11" x14ac:dyDescent="0.25">
      <c r="A11" s="6" t="s">
        <v>7</v>
      </c>
      <c r="B11" s="6" t="s">
        <v>7</v>
      </c>
      <c r="C11" s="6" t="s">
        <v>38</v>
      </c>
      <c r="D11" s="6" t="s">
        <v>39</v>
      </c>
      <c r="E11" s="6" t="s">
        <v>40</v>
      </c>
      <c r="F11" s="7">
        <v>3</v>
      </c>
      <c r="G11" s="6" t="s">
        <v>7</v>
      </c>
      <c r="H11" t="s">
        <v>104</v>
      </c>
      <c r="I11" s="8" t="s">
        <v>105</v>
      </c>
      <c r="J11" s="5">
        <v>0.91</v>
      </c>
      <c r="K11" s="5">
        <f>3*0.91</f>
        <v>2.73</v>
      </c>
    </row>
    <row r="12" spans="1:11" x14ac:dyDescent="0.25">
      <c r="A12" s="6" t="s">
        <v>41</v>
      </c>
      <c r="B12" s="6" t="s">
        <v>42</v>
      </c>
      <c r="C12" s="6" t="s">
        <v>43</v>
      </c>
      <c r="D12" s="6" t="s">
        <v>44</v>
      </c>
      <c r="E12" s="6" t="s">
        <v>41</v>
      </c>
      <c r="F12" s="7">
        <v>3</v>
      </c>
      <c r="G12" s="6" t="s">
        <v>7</v>
      </c>
      <c r="I12" s="8" t="s">
        <v>128</v>
      </c>
      <c r="J12" s="5" t="s">
        <v>129</v>
      </c>
      <c r="K12" s="5">
        <v>0.17</v>
      </c>
    </row>
    <row r="13" spans="1:11" x14ac:dyDescent="0.25">
      <c r="A13" s="6" t="s">
        <v>45</v>
      </c>
      <c r="B13" s="6" t="s">
        <v>46</v>
      </c>
      <c r="C13" s="6" t="s">
        <v>47</v>
      </c>
      <c r="D13" s="6" t="s">
        <v>48</v>
      </c>
      <c r="E13" s="6" t="s">
        <v>45</v>
      </c>
      <c r="F13" s="7">
        <v>8</v>
      </c>
      <c r="G13" s="6" t="s">
        <v>7</v>
      </c>
      <c r="I13" s="8" t="s">
        <v>130</v>
      </c>
      <c r="J13" s="5" t="s">
        <v>131</v>
      </c>
      <c r="K13" s="5">
        <v>4.01</v>
      </c>
    </row>
    <row r="14" spans="1:11" ht="22.5" x14ac:dyDescent="0.25">
      <c r="A14" s="6" t="s">
        <v>49</v>
      </c>
      <c r="B14" s="6" t="s">
        <v>49</v>
      </c>
      <c r="C14" s="6" t="s">
        <v>50</v>
      </c>
      <c r="D14" s="6" t="s">
        <v>51</v>
      </c>
      <c r="E14" s="6" t="s">
        <v>49</v>
      </c>
      <c r="F14" s="7">
        <v>14</v>
      </c>
      <c r="G14" s="6" t="s">
        <v>7</v>
      </c>
    </row>
    <row r="15" spans="1:11" ht="22.5" x14ac:dyDescent="0.25">
      <c r="A15" s="6" t="s">
        <v>49</v>
      </c>
      <c r="B15" s="6" t="s">
        <v>125</v>
      </c>
      <c r="C15" s="6" t="s">
        <v>52</v>
      </c>
      <c r="D15" s="6" t="s">
        <v>53</v>
      </c>
      <c r="E15" s="6" t="s">
        <v>49</v>
      </c>
      <c r="F15" s="7">
        <v>3</v>
      </c>
      <c r="G15" s="6" t="s">
        <v>7</v>
      </c>
      <c r="H15" s="11" t="s">
        <v>123</v>
      </c>
      <c r="I15" s="8" t="s">
        <v>126</v>
      </c>
      <c r="J15" s="5" t="s">
        <v>127</v>
      </c>
      <c r="K15" s="5">
        <v>4.7300000000000004</v>
      </c>
    </row>
    <row r="16" spans="1:11" x14ac:dyDescent="0.25">
      <c r="A16" s="6" t="s">
        <v>49</v>
      </c>
      <c r="B16" s="6" t="s">
        <v>54</v>
      </c>
      <c r="C16" s="6" t="s">
        <v>122</v>
      </c>
      <c r="D16" s="6" t="s">
        <v>51</v>
      </c>
      <c r="E16" s="6" t="s">
        <v>49</v>
      </c>
      <c r="F16" s="7">
        <v>8</v>
      </c>
      <c r="G16" s="6" t="s">
        <v>55</v>
      </c>
      <c r="I16" s="8" t="s">
        <v>124</v>
      </c>
      <c r="J16" s="5">
        <v>0.5</v>
      </c>
      <c r="K16" s="5">
        <v>0.5</v>
      </c>
    </row>
    <row r="17" spans="1:12" ht="30" x14ac:dyDescent="0.25">
      <c r="A17" s="6" t="s">
        <v>58</v>
      </c>
      <c r="B17" s="6" t="s">
        <v>118</v>
      </c>
      <c r="C17" s="6" t="s">
        <v>121</v>
      </c>
      <c r="D17" s="6" t="s">
        <v>51</v>
      </c>
      <c r="E17" s="6" t="s">
        <v>49</v>
      </c>
      <c r="F17" s="7">
        <v>2</v>
      </c>
      <c r="G17" s="6" t="s">
        <v>60</v>
      </c>
      <c r="I17" s="8" t="s">
        <v>108</v>
      </c>
      <c r="J17" s="5" t="s">
        <v>109</v>
      </c>
      <c r="K17" s="5">
        <v>0.65</v>
      </c>
    </row>
    <row r="18" spans="1:12" ht="30" x14ac:dyDescent="0.25">
      <c r="A18" s="6" t="s">
        <v>49</v>
      </c>
      <c r="B18" s="6" t="s">
        <v>61</v>
      </c>
      <c r="C18" s="6" t="s">
        <v>7</v>
      </c>
      <c r="D18" s="6" t="s">
        <v>51</v>
      </c>
      <c r="E18" s="6" t="s">
        <v>49</v>
      </c>
      <c r="F18" s="7">
        <v>0</v>
      </c>
      <c r="G18" s="6" t="s">
        <v>56</v>
      </c>
      <c r="I18" s="8" t="s">
        <v>106</v>
      </c>
      <c r="J18" s="5" t="s">
        <v>107</v>
      </c>
      <c r="K18" s="5">
        <v>0.8</v>
      </c>
    </row>
    <row r="19" spans="1:12" x14ac:dyDescent="0.25">
      <c r="A19" s="6" t="s">
        <v>63</v>
      </c>
      <c r="B19" s="6" t="s">
        <v>63</v>
      </c>
      <c r="C19" s="6" t="s">
        <v>64</v>
      </c>
      <c r="D19" s="6" t="s">
        <v>63</v>
      </c>
      <c r="E19" s="6" t="s">
        <v>63</v>
      </c>
      <c r="F19" s="7">
        <v>1</v>
      </c>
      <c r="G19" s="6" t="s">
        <v>65</v>
      </c>
      <c r="H19" t="s">
        <v>101</v>
      </c>
      <c r="I19" s="8" t="s">
        <v>102</v>
      </c>
      <c r="J19" s="5" t="s">
        <v>103</v>
      </c>
      <c r="K19" s="5">
        <f>2*2.76</f>
        <v>5.52</v>
      </c>
    </row>
    <row r="20" spans="1:12" x14ac:dyDescent="0.25">
      <c r="A20" s="6" t="s">
        <v>66</v>
      </c>
      <c r="B20" s="6" t="s">
        <v>7</v>
      </c>
      <c r="C20" s="6" t="s">
        <v>67</v>
      </c>
      <c r="D20" s="6" t="s">
        <v>68</v>
      </c>
      <c r="E20" s="6" t="s">
        <v>66</v>
      </c>
      <c r="F20" s="7">
        <v>1</v>
      </c>
      <c r="G20" s="6" t="s">
        <v>69</v>
      </c>
      <c r="H20" t="s">
        <v>100</v>
      </c>
      <c r="I20" s="8" t="s">
        <v>99</v>
      </c>
      <c r="J20" s="5">
        <v>1.19</v>
      </c>
      <c r="K20" s="5">
        <f>4*1.19</f>
        <v>4.76</v>
      </c>
    </row>
    <row r="21" spans="1:12" x14ac:dyDescent="0.25">
      <c r="K21" s="5">
        <f>SUM(K2:K20)</f>
        <v>52.690000000000005</v>
      </c>
      <c r="L21" s="5">
        <f>SUM(K2:K20)-K11-K19-K20-K8</f>
        <v>25.200000000000014</v>
      </c>
    </row>
    <row r="24" spans="1:12" ht="30" x14ac:dyDescent="0.25">
      <c r="B24" s="5" t="s">
        <v>119</v>
      </c>
    </row>
    <row r="26" spans="1:12" ht="30" x14ac:dyDescent="0.25">
      <c r="B26" s="5" t="s">
        <v>120</v>
      </c>
    </row>
    <row r="28" spans="1:12" x14ac:dyDescent="0.25">
      <c r="G28" s="5" t="s">
        <v>110</v>
      </c>
      <c r="H28" s="5">
        <v>530</v>
      </c>
      <c r="I28" s="5">
        <v>1.75E-3</v>
      </c>
      <c r="J28" s="5" t="s">
        <v>116</v>
      </c>
    </row>
    <row r="29" spans="1:12" x14ac:dyDescent="0.25">
      <c r="G29" s="5" t="s">
        <v>111</v>
      </c>
      <c r="H29" s="5">
        <v>0.1</v>
      </c>
      <c r="I29" s="5">
        <f>H28/I28</f>
        <v>302857.14285714284</v>
      </c>
      <c r="J29" s="5" t="s">
        <v>115</v>
      </c>
    </row>
    <row r="30" spans="1:12" x14ac:dyDescent="0.25">
      <c r="G30" s="5" t="s">
        <v>112</v>
      </c>
      <c r="H30" s="5">
        <v>1</v>
      </c>
      <c r="I30" s="5">
        <f>H28*I28</f>
        <v>0.92749999999999999</v>
      </c>
    </row>
    <row r="31" spans="1:12" x14ac:dyDescent="0.25">
      <c r="G31" s="5" t="s">
        <v>114</v>
      </c>
      <c r="H31" s="5">
        <f>I30/H29</f>
        <v>9.2749999999999986</v>
      </c>
    </row>
    <row r="32" spans="1:12" x14ac:dyDescent="0.25">
      <c r="G32" s="5" t="s">
        <v>113</v>
      </c>
      <c r="H32" s="5">
        <f>I29/H31</f>
        <v>32653.0612244898</v>
      </c>
      <c r="I32" s="5">
        <v>0.25</v>
      </c>
      <c r="J32" s="5" t="s">
        <v>117</v>
      </c>
    </row>
    <row r="33" spans="9:9" x14ac:dyDescent="0.25">
      <c r="I33" s="5">
        <f>I32/I28</f>
        <v>142.85714285714286</v>
      </c>
    </row>
  </sheetData>
  <hyperlinks>
    <hyperlink ref="I2" r:id="rId1" display="https://pt.aliexpress.com/item/32854641564.html?spm=a2g0o.productlist.0.0.7d3874d5vZR1x5&amp;algo_pvid=4f2d11c0-59f6-4867-a293-c952192c08f0&amp;algo_expid=4f2d11c0-59f6-4867-a293-c952192c08f0-2&amp;btsid=2a493ce8-a15a-4b30-8907-235153fccecc&amp;ws_ab_test=searchweb0_0,searchweb201602_9,searchweb201603_60"/>
    <hyperlink ref="I4" r:id="rId2" display="https://pt.aliexpress.com/item/32800814802.html?spm=a2g0o.productlist.0.0.37091dfeS7e1yW&amp;algo_pvid=e4c2ce3b-2bfa-418f-a20d-20dcef772eb6&amp;algo_expid=e4c2ce3b-2bfa-418f-a20d-20dcef772eb6-1&amp;btsid=79c158c2-ecc2-4dda-9576-c8f32d96b185&amp;ws_ab_test=searchweb0_0,searchweb201602_9,searchweb201603_60"/>
    <hyperlink ref="I5" r:id="rId3" display="https://pt.aliexpress.com/item/32830755495.html?spm=a2g0o.productlist.0.0.6ba21815QhCwLA&amp;algo_pvid=53701fef-2851-4450-b748-b31c5365e5cb&amp;algo_expid=53701fef-2851-4450-b748-b31c5365e5cb-0&amp;btsid=7510c18d-f7b2-4b6e-9de5-308896ac3989&amp;ws_ab_test=searchweb0_0,searchweb201602_9,searchweb201603_60"/>
    <hyperlink ref="I6" r:id="rId4"/>
    <hyperlink ref="I7" r:id="rId5" display="https://pt.aliexpress.com/item/33046583537.html?spm=a2g0o.productlist.0.0.14541b111L8fb4&amp;algo_pvid=386de678-e8bc-4c6e-aa69-396e32430c57&amp;algo_expid=386de678-e8bc-4c6e-aa69-396e32430c57-1&amp;btsid=da69ad36-edef-4f1b-a5bb-4904a611c345&amp;ws_ab_test=searchweb0_0,searchweb201602_9,searchweb201603_60"/>
    <hyperlink ref="I8" r:id="rId6" display="https://pt.aliexpress.com/item/32862387277.html?spm=a2g0o.productlist.0.0.5b116fa5VTMQKk&amp;algo_pvid=77a3dcb0-b437-4f27-8f94-6c2c83d97c40&amp;algo_expid=77a3dcb0-b437-4f27-8f94-6c2c83d97c40-34&amp;btsid=367a8638-75e5-4d86-95bd-f9c0db0ab072&amp;ws_ab_test=searchweb0_0,searchweb201602_9,searchweb201603_60"/>
    <hyperlink ref="I20" r:id="rId7" display="https://pt.aliexpress.com/item/33051365735.html?spm=a2g0o.productlist.0.0.4833c9f2ADWpmv&amp;algo_pvid=2fa16360-63cc-4a92-a39c-b7fb483170e7&amp;algo_expid=2fa16360-63cc-4a92-a39c-b7fb483170e7-0&amp;btsid=3fba5cbe-4432-45cd-8648-f1e6cda92fe4&amp;ws_ab_test=searchweb0_0,searchweb201602_9,searchweb201603_60"/>
    <hyperlink ref="I19" r:id="rId8" display="https://pt.aliexpress.com/item/33044998237.html?spm=a2g0o.productlist.0.0.4a83a20eM7MF0E&amp;algo_pvid=ec01c6da-716e-43d9-b878-cf313146ca6d&amp;algo_expid=ec01c6da-716e-43d9-b878-cf313146ca6d-46&amp;btsid=7dc62571-6d73-4be6-86e5-6145b12d1e0e&amp;ws_ab_test=searchweb0_0,searchweb201602_9,searchweb201603_60"/>
    <hyperlink ref="I11" r:id="rId9" display="https://pt.aliexpress.com/item/32822774478.html?spm=a2g0o.productlist.0.0.6dd124b3ddbpWE&amp;algo_pvid=4a9bf838-56c8-46be-ac35-51716bedeb7b&amp;algo_expid=4a9bf838-56c8-46be-ac35-51716bedeb7b-0&amp;btsid=e7b35bb6-286f-45e5-b0cb-f11097ffe74f&amp;ws_ab_test=searchweb0_0,searchweb201602_9,searchweb201603_60"/>
    <hyperlink ref="I18" r:id="rId10" display="https://pt.aliexpress.com/item/32881824216.html?spm=a2g0o.productlist.0.0.1ed33952qm6Coz&amp;algo_pvid=270090cd-7830-49c2-9b8d-eec6db0e9f19&amp;algo_expid=270090cd-7830-49c2-9b8d-eec6db0e9f19-2&amp;btsid=05a67f47-3a9f-48de-b2e7-05020f186af9&amp;ws_ab_test=searchweb0_0,searchweb201602_9,searchweb201603_60"/>
    <hyperlink ref="I17" r:id="rId11" display="https://pt.aliexpress.com/item/32817221342.html?spm=a2g0o.productlist.0.0.4a6b6c7d7pldez&amp;algo_pvid=74369f91-2717-4ec0-a6f9-344a20f2a47f&amp;algo_expid=74369f91-2717-4ec0-a6f9-344a20f2a47f-7&amp;btsid=329099de-aa5f-43b5-ad7d-a907a9337c3d&amp;ws_ab_test=searchweb0_0,searchweb201602_9,searchweb201603_60"/>
    <hyperlink ref="I16" r:id="rId12" display="https://pt.aliexpress.com/item/32663193024.html?spm=a2g0o.productlist.0.0.7b2c745dbwgfDw&amp;algo_pvid=626b803b-d14c-46a3-aba6-0acf7187bc2c&amp;algo_expid=626b803b-d14c-46a3-aba6-0acf7187bc2c-6&amp;btsid=e887cbe5-df04-441c-806c-420ccf30f9d4&amp;ws_ab_test=searchweb0_0,searchweb201602_9,searchweb201603_60"/>
    <hyperlink ref="I15" r:id="rId13" display="https://pt.aliexpress.com/item/32284883972.html?spm=a2g0o.productlist.0.0.32aa4196lXHZyY&amp;algo_pvid=9cb11991-0c11-44ff-a466-09c0196ef131&amp;algo_expid=9cb11991-0c11-44ff-a466-09c0196ef131-4&amp;btsid=23ab85a4-3278-47a9-b7ed-43545f1bd939&amp;ws_ab_test=searchweb0_0,searchweb201602_9,searchweb201603_60"/>
    <hyperlink ref="I12" r:id="rId14" display="https://pt.aliexpress.com/item/4000022215376.html?spm=a2g0o.productlist.0.0.39f3438bYp2aYC&amp;algo_pvid=ce5d55f7-caee-4962-b83d-9188a414eb20&amp;algo_expid=ce5d55f7-caee-4962-b83d-9188a414eb20-2&amp;btsid=293a093c-26c6-4cf9-8379-774644aa8ded&amp;ws_ab_test=searchweb0_0,searchweb201602_9,searchweb201603_60"/>
    <hyperlink ref="I13" r:id="rId15" display="https://pt.aliexpress.com/item/32896225776.html?spm=a2g0o.productlist.0.0.3d044b9f5XZjCC&amp;algo_pvid=9c6fdadc-f16b-4d62-84a0-20f8863951ad&amp;algo_expid=9c6fdadc-f16b-4d62-84a0-20f8863951ad-0&amp;btsid=ea294917-df22-4291-8df8-f236733f9461&amp;ws_ab_test=searchweb0_0,searchweb201602_9,searchweb201603_60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BOM REV3.2 (RUI) (2)</vt:lpstr>
      <vt:lpstr>BOM REV3.2 (RUI)</vt:lpstr>
      <vt:lpstr>BOM REV3.2</vt:lpstr>
      <vt:lpstr>BOM REV3.1</vt:lpstr>
      <vt:lpstr>BOM REV3.0</vt:lpstr>
      <vt:lpstr>BOM (3inv)</vt:lpstr>
      <vt:lpstr>BOM</vt:lpstr>
      <vt:lpstr>Sheet2</vt:lpstr>
      <vt:lpstr>Sheet1</vt:lpstr>
      <vt:lpstr>estimativa 20 inversores</vt:lpstr>
      <vt:lpstr>racio_custo</vt:lpstr>
      <vt:lpstr>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2020-03-04T10:17:29Z</dcterms:modified>
</cp:coreProperties>
</file>