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/>
  </bookViews>
  <sheets>
    <sheet name="BOM REV4 (2)" sheetId="14" r:id="rId1"/>
    <sheet name="BOM REV4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4" l="1"/>
  <c r="N22" i="14"/>
  <c r="N31" i="14"/>
  <c r="N32" i="14"/>
  <c r="N35" i="14"/>
  <c r="N40" i="14"/>
  <c r="N48" i="14"/>
  <c r="K6" i="14"/>
  <c r="N6" i="14" s="1"/>
  <c r="K8" i="14"/>
  <c r="N8" i="14" s="1"/>
  <c r="K3" i="14" l="1"/>
  <c r="N3" i="14" s="1"/>
  <c r="K4" i="14"/>
  <c r="N4" i="14" s="1"/>
  <c r="K5" i="14"/>
  <c r="N5" i="14" s="1"/>
  <c r="K30" i="14"/>
  <c r="N30" i="14" s="1"/>
  <c r="K23" i="14"/>
  <c r="N23" i="14" s="1"/>
  <c r="K20" i="14"/>
  <c r="N20" i="14" s="1"/>
  <c r="K2" i="14"/>
  <c r="N2" i="14" s="1"/>
  <c r="K34" i="14"/>
  <c r="N34" i="14" s="1"/>
  <c r="K25" i="14"/>
  <c r="N25" i="14" s="1"/>
  <c r="K16" i="14"/>
  <c r="N16" i="14" s="1"/>
  <c r="K15" i="14"/>
  <c r="N15" i="14" s="1"/>
  <c r="K10" i="14"/>
  <c r="N10" i="14" s="1"/>
  <c r="K46" i="14"/>
  <c r="N46" i="14" s="1"/>
  <c r="K41" i="14"/>
  <c r="N41" i="14" s="1"/>
  <c r="K33" i="14"/>
  <c r="N33" i="14" s="1"/>
  <c r="K29" i="14"/>
  <c r="N29" i="14" s="1"/>
  <c r="K24" i="14"/>
  <c r="N24" i="14" s="1"/>
  <c r="K21" i="14"/>
  <c r="N21" i="14" s="1"/>
  <c r="K19" i="14"/>
  <c r="N19" i="14" s="1"/>
  <c r="K14" i="14"/>
  <c r="N14" i="14" s="1"/>
  <c r="K9" i="14"/>
  <c r="N9" i="14" s="1"/>
  <c r="K47" i="14"/>
  <c r="N47" i="14" s="1"/>
  <c r="K45" i="14"/>
  <c r="N45" i="14" s="1"/>
  <c r="K44" i="14"/>
  <c r="N44" i="14" s="1"/>
  <c r="K43" i="14"/>
  <c r="N43" i="14" s="1"/>
  <c r="K42" i="14"/>
  <c r="N42" i="14" s="1"/>
  <c r="K39" i="14"/>
  <c r="N39" i="14" s="1"/>
  <c r="K38" i="14"/>
  <c r="N38" i="14" s="1"/>
  <c r="K37" i="14"/>
  <c r="N37" i="14" s="1"/>
  <c r="K36" i="14"/>
  <c r="N36" i="14" s="1"/>
  <c r="K28" i="14"/>
  <c r="N28" i="14" s="1"/>
  <c r="K27" i="14"/>
  <c r="N27" i="14" s="1"/>
  <c r="K26" i="14"/>
  <c r="N26" i="14" s="1"/>
  <c r="K17" i="14"/>
  <c r="N17" i="14" s="1"/>
  <c r="K13" i="14"/>
  <c r="N13" i="14" s="1"/>
  <c r="K12" i="14"/>
  <c r="N12" i="14" s="1"/>
  <c r="K11" i="14"/>
  <c r="N11" i="14" s="1"/>
  <c r="K7" i="14"/>
  <c r="N7" i="14" s="1"/>
  <c r="K80" i="11"/>
  <c r="K32" i="11"/>
  <c r="K33" i="11"/>
  <c r="K72" i="11"/>
  <c r="K54" i="11"/>
  <c r="K64" i="11"/>
  <c r="K34" i="11"/>
  <c r="K35" i="11"/>
  <c r="K36" i="11"/>
  <c r="K37" i="11"/>
  <c r="K55" i="11"/>
  <c r="K65" i="11"/>
  <c r="K66" i="11"/>
  <c r="K38" i="11"/>
  <c r="K39" i="11"/>
  <c r="K56" i="11"/>
  <c r="K73" i="11"/>
  <c r="K57" i="11"/>
  <c r="K40" i="11"/>
  <c r="K74" i="11"/>
  <c r="K58" i="11"/>
  <c r="K78" i="11"/>
  <c r="K67" i="11"/>
  <c r="K75" i="11"/>
  <c r="K76" i="11"/>
  <c r="K41" i="11"/>
  <c r="K82" i="11"/>
  <c r="K83" i="11"/>
  <c r="K42" i="11"/>
  <c r="K81" i="11"/>
  <c r="K77" i="11"/>
  <c r="K43" i="11"/>
  <c r="K59" i="11"/>
  <c r="K79" i="11"/>
  <c r="K68" i="11"/>
  <c r="K60" i="11"/>
  <c r="K69" i="11"/>
  <c r="K44" i="11"/>
  <c r="K45" i="11"/>
  <c r="K46" i="11"/>
  <c r="K47" i="11"/>
  <c r="K62" i="11"/>
  <c r="K48" i="11"/>
  <c r="K49" i="11"/>
  <c r="K50" i="11"/>
  <c r="K51" i="11"/>
  <c r="K63" i="11"/>
  <c r="K52" i="11"/>
  <c r="K53" i="11"/>
  <c r="K31" i="11"/>
  <c r="K85" i="11"/>
  <c r="K84" i="11"/>
  <c r="K71" i="11"/>
  <c r="J99" i="11"/>
  <c r="L93" i="11"/>
  <c r="J93" i="11"/>
  <c r="N49" i="14" l="1"/>
  <c r="N18" i="11"/>
  <c r="N8" i="11"/>
  <c r="N10" i="11"/>
  <c r="N2" i="11"/>
  <c r="N3" i="11"/>
  <c r="N43" i="11"/>
  <c r="N59" i="11"/>
  <c r="N15" i="11"/>
  <c r="N28" i="11"/>
  <c r="N52" i="11"/>
  <c r="N24" i="11"/>
  <c r="N62" i="11"/>
  <c r="N51" i="11"/>
  <c r="N16" i="11"/>
  <c r="N58" i="11"/>
  <c r="N31" i="11"/>
  <c r="N42" i="11" l="1"/>
  <c r="N69" i="11"/>
  <c r="N7" i="11"/>
  <c r="N32" i="11"/>
  <c r="N14" i="11"/>
  <c r="N76" i="11"/>
  <c r="N9" i="11" l="1"/>
  <c r="N4" i="11"/>
  <c r="N5" i="11"/>
  <c r="N12" i="11"/>
  <c r="N64" i="11"/>
  <c r="N17" i="11"/>
  <c r="N40" i="11"/>
  <c r="N67" i="11"/>
  <c r="N81" i="11"/>
  <c r="N21" i="11"/>
  <c r="N27" i="11"/>
  <c r="N29" i="11"/>
  <c r="N30" i="11"/>
  <c r="N22" i="11"/>
  <c r="M97" i="11" s="1"/>
  <c r="G97" i="11" s="1"/>
  <c r="L97" i="11" s="1"/>
  <c r="N25" i="11"/>
  <c r="N85" i="11"/>
  <c r="N37" i="11"/>
  <c r="N55" i="11"/>
  <c r="N35" i="11"/>
  <c r="N36" i="11"/>
  <c r="N66" i="11"/>
  <c r="N38" i="11"/>
  <c r="N56" i="11"/>
  <c r="N73" i="11"/>
  <c r="N57" i="11"/>
  <c r="N74" i="11"/>
  <c r="N75" i="11"/>
  <c r="N41" i="11"/>
  <c r="N83" i="11"/>
  <c r="N77" i="11"/>
  <c r="N79" i="11"/>
  <c r="N45" i="11"/>
  <c r="N47" i="11"/>
  <c r="N97" i="11" s="1"/>
  <c r="H97" i="11" s="1"/>
  <c r="J97" i="11" s="1"/>
  <c r="N60" i="11"/>
  <c r="N44" i="11"/>
  <c r="N48" i="11"/>
  <c r="N78" i="11"/>
  <c r="N19" i="11"/>
  <c r="N6" i="11"/>
  <c r="N84" i="11"/>
  <c r="N80" i="11"/>
  <c r="N71" i="11"/>
  <c r="N11" i="11"/>
  <c r="N13" i="11"/>
  <c r="N72" i="11"/>
  <c r="N33" i="11"/>
  <c r="N65" i="11"/>
  <c r="N82" i="11"/>
  <c r="N70" i="11"/>
  <c r="N68" i="11"/>
  <c r="N46" i="11"/>
  <c r="N49" i="11"/>
  <c r="N20" i="11"/>
  <c r="N50" i="11"/>
  <c r="N63" i="11"/>
  <c r="N26" i="11"/>
  <c r="N61" i="11"/>
  <c r="N23" i="11"/>
  <c r="N39" i="11"/>
  <c r="N34" i="11"/>
  <c r="N54" i="11"/>
  <c r="N53" i="11"/>
  <c r="N96" i="11" l="1"/>
  <c r="H96" i="11" s="1"/>
  <c r="J96" i="11" s="1"/>
  <c r="M96" i="11"/>
  <c r="G96" i="11" s="1"/>
  <c r="M95" i="11"/>
  <c r="G95" i="11" s="1"/>
  <c r="N95" i="11"/>
  <c r="H95" i="11" s="1"/>
  <c r="J95" i="11" s="1"/>
  <c r="N94" i="11"/>
  <c r="H94" i="11" s="1"/>
  <c r="M94" i="11"/>
  <c r="G94" i="11" s="1"/>
  <c r="M93" i="11"/>
  <c r="N93" i="11"/>
  <c r="N86" i="11"/>
  <c r="L96" i="11" l="1"/>
  <c r="L95" i="11"/>
  <c r="L94" i="11"/>
  <c r="J94" i="11"/>
  <c r="J100" i="11" s="1"/>
  <c r="L100" i="11" l="1"/>
</calcChain>
</file>

<file path=xl/sharedStrings.xml><?xml version="1.0" encoding="utf-8"?>
<sst xmlns="http://schemas.openxmlformats.org/spreadsheetml/2006/main" count="1153" uniqueCount="408">
  <si>
    <t>Comment</t>
  </si>
  <si>
    <t>Description</t>
  </si>
  <si>
    <t>Designator</t>
  </si>
  <si>
    <t>Footprint</t>
  </si>
  <si>
    <t>LibRef</t>
  </si>
  <si>
    <t>Quantity</t>
  </si>
  <si>
    <t/>
  </si>
  <si>
    <t>COOLER</t>
  </si>
  <si>
    <t>cooler</t>
  </si>
  <si>
    <t>IKCM30F60GA</t>
  </si>
  <si>
    <t>ikcm30f60ga</t>
  </si>
  <si>
    <t>CAPACITOR_dcbus</t>
  </si>
  <si>
    <t>Snubber_cap_0.47uF</t>
  </si>
  <si>
    <t>gen_purpose_conn_1x2</t>
  </si>
  <si>
    <t>connector1x2_parafuso</t>
  </si>
  <si>
    <t>olhal</t>
  </si>
  <si>
    <t>Olhal</t>
  </si>
  <si>
    <t>Capacitor SMD</t>
  </si>
  <si>
    <t>CAPC_2917</t>
  </si>
  <si>
    <t>tantalum_CAP</t>
  </si>
  <si>
    <t>CAPC_1206</t>
  </si>
  <si>
    <t>CAPC_0805</t>
  </si>
  <si>
    <t>Capacitor_DCBUS</t>
  </si>
  <si>
    <t>CC1, CC2, CC3</t>
  </si>
  <si>
    <t>CC6303_SOP8</t>
  </si>
  <si>
    <t>Current_Sensor_cc6303</t>
  </si>
  <si>
    <t>Diode</t>
  </si>
  <si>
    <t>D1, D2, D3</t>
  </si>
  <si>
    <t>Diode_th</t>
  </si>
  <si>
    <t>Header 3</t>
  </si>
  <si>
    <t>P1, P2, P3, P4, P5, P6, P7, P8</t>
  </si>
  <si>
    <t>Resistor</t>
  </si>
  <si>
    <t>RESC_0805</t>
  </si>
  <si>
    <t>R7, R8, R9</t>
  </si>
  <si>
    <t>RESC6432X09M</t>
  </si>
  <si>
    <t>DC/DC_ISO</t>
  </si>
  <si>
    <t>U2</t>
  </si>
  <si>
    <t>AMC1200</t>
  </si>
  <si>
    <t>U3</t>
  </si>
  <si>
    <t>SOIC8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</si>
  <si>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</si>
  <si>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</si>
  <si>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</si>
  <si>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</si>
  <si>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</si>
  <si>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</si>
  <si>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</si>
  <si>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</si>
  <si>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+VDC1, -VDC1, U1, V1, W1</t>
  </si>
  <si>
    <t>+VDC2, -VDC2</t>
  </si>
  <si>
    <t>963-TMK212BBJ106KG-T</t>
  </si>
  <si>
    <t>963-UMK212BJ105MG-T</t>
  </si>
  <si>
    <t>C_bus1, C_bus2, C_bus3, C_bus4</t>
  </si>
  <si>
    <t>C_bus5</t>
  </si>
  <si>
    <t>71-CRCW0805100RFKEAC</t>
  </si>
  <si>
    <t>R11</t>
  </si>
  <si>
    <t>R16</t>
  </si>
  <si>
    <t>71-CRCW08050000Z0EAC</t>
  </si>
  <si>
    <t>667-ERJ-6ENF3002V</t>
  </si>
  <si>
    <t>71-CRCW0805330RFKEAC</t>
  </si>
  <si>
    <t>LED</t>
  </si>
  <si>
    <t>DIODE_1206</t>
  </si>
  <si>
    <t>HEF4011</t>
  </si>
  <si>
    <t>SOIC-14N</t>
  </si>
  <si>
    <t>604-APT3216SGC</t>
  </si>
  <si>
    <t>771-HEF4011BTD-T</t>
  </si>
  <si>
    <t>C1, C2, C5, C6, C7, C8, C9, C12, C15</t>
  </si>
  <si>
    <t>R1</t>
  </si>
  <si>
    <t>R2</t>
  </si>
  <si>
    <t>U3, U6, U7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</si>
  <si>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</si>
  <si>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</si>
  <si>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</si>
  <si>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</si>
  <si>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</si>
  <si>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</si>
  <si>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</si>
  <si>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</si>
  <si>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</si>
  <si>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</si>
  <si>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</si>
  <si>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</si>
  <si>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</si>
  <si>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</si>
  <si>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</si>
  <si>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</si>
  <si>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</si>
  <si>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</si>
  <si>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</si>
  <si>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</si>
  <si>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</si>
  <si>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</si>
  <si>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</si>
  <si>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</si>
  <si>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TOTAL</t>
  </si>
  <si>
    <t>XMC4500</t>
  </si>
  <si>
    <t>251-8418</t>
  </si>
  <si>
    <t>896-6696</t>
  </si>
  <si>
    <t>C4, C5, C6, C7, C8, C9, C16, C17, C24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</si>
  <si>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</si>
  <si>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</si>
  <si>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</si>
  <si>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</si>
  <si>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</si>
  <si>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</si>
  <si>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</si>
  <si>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</si>
  <si>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</si>
  <si>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</si>
  <si>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</si>
  <si>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Farnell VPN</t>
  </si>
  <si>
    <t>Mouser VPN</t>
  </si>
  <si>
    <t>C10, C11, C12, C13, C14, C15</t>
  </si>
  <si>
    <t>C19, C20, C21, C22</t>
  </si>
  <si>
    <t>IC CC 30A SO-8</t>
  </si>
  <si>
    <t>IC DIO generic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</si>
  <si>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</si>
  <si>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</si>
  <si>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</si>
  <si>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</si>
  <si>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</si>
  <si>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</si>
  <si>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</si>
  <si>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</si>
  <si>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>71-CRCW0805-3K-E3</t>
  </si>
  <si>
    <t>R 0 1/8W 0805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</si>
  <si>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</si>
  <si>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</si>
  <si>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</si>
  <si>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</si>
  <si>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</si>
  <si>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</si>
  <si>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</si>
  <si>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</si>
  <si>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</si>
  <si>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</si>
  <si>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</si>
  <si>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</si>
  <si>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</si>
  <si>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</si>
  <si>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</si>
  <si>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</si>
  <si>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</si>
  <si>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</si>
  <si>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71-CRCW080510R0FKEAC</t>
  </si>
  <si>
    <t>R 2k7 1/8 0805 1%</t>
  </si>
  <si>
    <t>Resistores de Filme Espesso - SMD 1/8watt 2.7Kohms 1% 100ppm</t>
  </si>
  <si>
    <t>71-CRCW0805-2.7K-E3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</si>
  <si>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</si>
  <si>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</si>
  <si>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</si>
  <si>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</si>
  <si>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</si>
  <si>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</si>
  <si>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</si>
  <si>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</si>
  <si>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</si>
  <si>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</si>
  <si>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</si>
  <si>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</si>
  <si>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</si>
  <si>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</si>
  <si>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</si>
  <si>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</si>
  <si>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</si>
  <si>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</si>
  <si>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</si>
  <si>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</si>
  <si>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</si>
  <si>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</si>
  <si>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</si>
  <si>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</si>
  <si>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</si>
  <si>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</si>
  <si>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</si>
  <si>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</si>
  <si>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</si>
  <si>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</si>
  <si>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</si>
  <si>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</si>
  <si>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</si>
  <si>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</si>
  <si>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</si>
  <si>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</si>
  <si>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</si>
  <si>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</si>
  <si>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</si>
  <si>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</si>
  <si>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</si>
  <si>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</si>
  <si>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</si>
  <si>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</si>
  <si>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</si>
  <si>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</si>
  <si>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</si>
  <si>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</si>
  <si>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</si>
  <si>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</si>
  <si>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</si>
  <si>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</si>
  <si>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</si>
  <si>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</si>
  <si>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</si>
  <si>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</si>
  <si>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</si>
  <si>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</si>
  <si>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</si>
  <si>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</si>
  <si>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</si>
  <si>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</si>
  <si>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</si>
  <si>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</si>
  <si>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</si>
  <si>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</si>
  <si>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</si>
  <si>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</si>
  <si>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</si>
  <si>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</si>
  <si>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</si>
  <si>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</si>
  <si>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</si>
  <si>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</si>
  <si>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</si>
  <si>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</si>
  <si>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</si>
  <si>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</si>
  <si>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</si>
  <si>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</si>
  <si>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</si>
  <si>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</si>
  <si>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</si>
  <si>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</si>
  <si>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</si>
  <si>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</si>
  <si>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</si>
  <si>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</si>
  <si>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</si>
  <si>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</si>
  <si>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</si>
  <si>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</si>
  <si>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</si>
  <si>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</si>
  <si>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</si>
  <si>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</si>
  <si>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</si>
  <si>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</si>
  <si>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</si>
  <si>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</si>
  <si>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</si>
  <si>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</si>
  <si>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</si>
  <si>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</si>
  <si>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</si>
  <si>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</si>
  <si>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</si>
  <si>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</si>
  <si>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</si>
  <si>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</si>
  <si>
    <t>C1, C2, C3, C18, C23, C26, C29</t>
  </si>
  <si>
    <t>C 10uF 2917 TANT 50V</t>
  </si>
  <si>
    <t>C 1nF 0805 MLCC 50V X7R</t>
  </si>
  <si>
    <t>Capacitores de cerâmica multicamada MLCC - SMD/SMT WCAP-CSGP 1000pF 0805 10% 50V MLCC</t>
  </si>
  <si>
    <t>C1uF 0805 MLCC 50V X5R</t>
  </si>
  <si>
    <t>C 470uF EleCap TH 450V</t>
  </si>
  <si>
    <t>C 470nF PPCap TH 630V</t>
  </si>
  <si>
    <t>Resistores de Filme Espesso - SMD 1/8watt 3Kohms 1% 100ppm</t>
  </si>
  <si>
    <t>R 3k6 1/8W 0805 1%</t>
  </si>
  <si>
    <t>Resistores de Filme Espesso - SMD 1/8watt 3.6Kohms 1%</t>
  </si>
  <si>
    <t>X COOLER H412R</t>
  </si>
  <si>
    <t>Cooler CPU Cooler Master Hyper H412R</t>
  </si>
  <si>
    <t>X?</t>
  </si>
  <si>
    <t>9751343</t>
  </si>
  <si>
    <t>710-885012207086</t>
  </si>
  <si>
    <t>PCDIGA VPN</t>
  </si>
  <si>
    <t>0,24</t>
  </si>
  <si>
    <t>0,162</t>
  </si>
  <si>
    <t>1,58</t>
  </si>
  <si>
    <t>0,08</t>
  </si>
  <si>
    <t>0,099</t>
  </si>
  <si>
    <t>0,153</t>
  </si>
  <si>
    <t>3,47</t>
  </si>
  <si>
    <t>6,28</t>
  </si>
  <si>
    <t>2,18</t>
  </si>
  <si>
    <t>0,09</t>
  </si>
  <si>
    <t>0,621</t>
  </si>
  <si>
    <t>0,271</t>
  </si>
  <si>
    <t>16,25</t>
  </si>
  <si>
    <t>1,4</t>
  </si>
  <si>
    <t>5,55</t>
  </si>
  <si>
    <t>22,90</t>
  </si>
  <si>
    <t>R6, R7, R8, R9, R11</t>
  </si>
  <si>
    <t>R5, R10</t>
  </si>
  <si>
    <t>0,31</t>
  </si>
  <si>
    <t>2,43</t>
  </si>
  <si>
    <t>5,31</t>
  </si>
  <si>
    <t>8,26</t>
  </si>
  <si>
    <t>0,891</t>
  </si>
  <si>
    <t>0,756</t>
  </si>
  <si>
    <t>1,82</t>
  </si>
  <si>
    <t>0,387</t>
  </si>
  <si>
    <t>1,59</t>
  </si>
  <si>
    <t>0,549</t>
  </si>
  <si>
    <t>0,405</t>
  </si>
  <si>
    <t>4,62</t>
  </si>
  <si>
    <t>0,296</t>
  </si>
  <si>
    <t>14,628</t>
  </si>
  <si>
    <t>0,324</t>
  </si>
  <si>
    <t>0,135</t>
  </si>
  <si>
    <t>0,126</t>
  </si>
  <si>
    <t>Filtro</t>
  </si>
  <si>
    <t>C 2uF PPCap TH 630V</t>
  </si>
  <si>
    <t>R 10 5W TH 5%</t>
  </si>
  <si>
    <t>Capacitores de película 2.0uF 630volts 10% 37.5mmL/S 1.0mmL/D</t>
  </si>
  <si>
    <t>Resistores de Fio Enrolado - Orifício de Passagem 5W 10 Ohms 5%</t>
  </si>
  <si>
    <t>C1</t>
  </si>
  <si>
    <t>C2</t>
  </si>
  <si>
    <t>CC1</t>
  </si>
  <si>
    <t>P1</t>
  </si>
  <si>
    <t>R1, R2, R3</t>
  </si>
  <si>
    <t>U1, U2, U4, U5</t>
  </si>
  <si>
    <t>PWR_CAP_PP_2u</t>
  </si>
  <si>
    <t>PWR_RESC_5W</t>
  </si>
  <si>
    <t>871-B32676E6205K</t>
  </si>
  <si>
    <t>756-WP5S-10RJT075</t>
  </si>
  <si>
    <t>3,62</t>
  </si>
  <si>
    <t>0,315</t>
  </si>
  <si>
    <t>CAN</t>
  </si>
  <si>
    <t>Supressores de ESD / Diodos TVS 500W 24V 2 CH ESD PROT</t>
  </si>
  <si>
    <t>Capacitores de cerâmica multicamada MLCC - SMD/SMT 0805 15pF 50volts C0G 1%</t>
  </si>
  <si>
    <t>Capacitores de cerâmica multicamada MLCC - SMD/SMT 0805 1uF 50volts X7R 10%</t>
  </si>
  <si>
    <t>Capacitores de cerâmica multicamada MLCC - SMD/SMT 50V .1uF X7R 0805 5% Tol</t>
  </si>
  <si>
    <t>Capacitores de cerâmica multicamada MLCC - SMD/SMT WCAP-CSGP 10000pF 0805 10% 25V MLCC</t>
  </si>
  <si>
    <t>Conectores modulares/Conectores de Ethernet WR-MJ Feml Shielded 8P8C Horztl Tab Down</t>
  </si>
  <si>
    <t>Conectores modulares/Conectores de Ethernet RJ45 Connector</t>
  </si>
  <si>
    <t>Isoladores digitais Iso 5V CAN Xcvr</t>
  </si>
  <si>
    <t>Resistores de Filme Espesso - SMD 49.9 OHM 1%</t>
  </si>
  <si>
    <t>Resistores de Filme Espesso - SMD 1/4W 59 OHM 1%</t>
  </si>
  <si>
    <t>Resistores de Filme Espesso - SMD 220 OHM 5%</t>
  </si>
  <si>
    <t>Resistores de Filme Espesso - SMD 1/4watts 330ohms 5</t>
  </si>
  <si>
    <t>Resistores de Filme Fino - SMD 1/8W 470 ohm 1% 50ppm</t>
  </si>
  <si>
    <t>LEDs padrão - SMD RED WATER CLEAR</t>
  </si>
  <si>
    <t>Distribuidores e Alojamento de Fios 20+20 DIL VERTICAL SOCKET TIN</t>
  </si>
  <si>
    <t>576-SM24CANB-02HTG</t>
  </si>
  <si>
    <t>77-VJ0805A150FXACBC</t>
  </si>
  <si>
    <t>81-GCM21BR71H105KA3L</t>
  </si>
  <si>
    <t>581-08055C104J</t>
  </si>
  <si>
    <t>710-885012207066</t>
  </si>
  <si>
    <t>710-61500814221</t>
  </si>
  <si>
    <t>530-3SP370808SM2A264</t>
  </si>
  <si>
    <t>595-ISO1050DUBR</t>
  </si>
  <si>
    <t>603-RC0805FR-0749R9L</t>
  </si>
  <si>
    <t>660-RK73H2ATTD59R0F</t>
  </si>
  <si>
    <t>660-RK73B2ATTDD221J</t>
  </si>
  <si>
    <t>660-RK73B2ATTD331J</t>
  </si>
  <si>
    <t>603-RT0805FRE07470RL</t>
  </si>
  <si>
    <t>604-APT2012SRCPRV</t>
  </si>
  <si>
    <t>855-M20-7832046</t>
  </si>
  <si>
    <t>IC TVS 500W 24V 2CH</t>
  </si>
  <si>
    <t>C 15pF 0805 MLCC 50V C0G</t>
  </si>
  <si>
    <t>C 1uF 0805 MLCC 50V X7R</t>
  </si>
  <si>
    <t>C 100nF 0805 MLCC 50V X7R</t>
  </si>
  <si>
    <t>C 10nF 0805 MLCC 25V</t>
  </si>
  <si>
    <t>P RJ45 FEMALE</t>
  </si>
  <si>
    <t>P RJ45 MALE</t>
  </si>
  <si>
    <t>IC ISO1050 CAN</t>
  </si>
  <si>
    <t xml:space="preserve">R 49.9 1/8W 0805 1% </t>
  </si>
  <si>
    <t>R 59 1/4W 0805 1%</t>
  </si>
  <si>
    <t>R 220 1/4W 0805 5%</t>
  </si>
  <si>
    <t>R 330 1/4W 0805 5%</t>
  </si>
  <si>
    <t>R 470 1/8W 0805 1%</t>
  </si>
  <si>
    <t>IC LED 0805</t>
  </si>
  <si>
    <t>P 20x2p 2.54</t>
  </si>
  <si>
    <t>C 33nF MLCC 1812 X7R 630V</t>
  </si>
  <si>
    <t>Multilayer Ceramic Capacitors MLCC - SMD/SMT 1812 630V 33nF 5% SOFT 2.00mm</t>
  </si>
  <si>
    <t>810-C4532C0G2J333J20</t>
  </si>
  <si>
    <t>Aluminium Electrolytic Capacitors - Snap In 550VDC 100uF 20% PVC STD 6.3mm Term</t>
  </si>
  <si>
    <t>C 100uF EleCap TH 550V</t>
  </si>
  <si>
    <t>BOARD</t>
  </si>
  <si>
    <t>PCB ONLY</t>
  </si>
  <si>
    <t>soldering components</t>
  </si>
  <si>
    <t>non-soldering components</t>
  </si>
  <si>
    <t>PCB + ASSEMBLY</t>
  </si>
  <si>
    <t>controlo (5 boards)</t>
  </si>
  <si>
    <t>total s/ shipping</t>
  </si>
  <si>
    <t>middle (5 boards)</t>
  </si>
  <si>
    <t>total SC 1pcb</t>
  </si>
  <si>
    <t>total NSC 1pcb</t>
  </si>
  <si>
    <t>total rui</t>
  </si>
  <si>
    <t>nota: como não retirei componentes não soldados, estes valores são para a situação em que se compram todos</t>
  </si>
  <si>
    <t>inversor (5 boards)</t>
  </si>
  <si>
    <t>faltam 2</t>
  </si>
  <si>
    <t>faltam 3</t>
  </si>
  <si>
    <t>CAN (5 boards)</t>
  </si>
  <si>
    <t>estimativa</t>
  </si>
  <si>
    <t>shipping</t>
  </si>
  <si>
    <t>filtro (5 boards, estim)</t>
  </si>
  <si>
    <t>alfândega (estim, 23%+ 30,30+18)</t>
  </si>
  <si>
    <t>encomendar</t>
  </si>
  <si>
    <t>price REV4</t>
  </si>
  <si>
    <t>controlo+inversor</t>
  </si>
  <si>
    <t>IC DUAL MOS DRIVER MIC4127</t>
  </si>
  <si>
    <t>SOIC-MIC4127</t>
  </si>
  <si>
    <t>MOS_DRIVER-MIC4127</t>
  </si>
  <si>
    <t>998-MIC4127YME</t>
  </si>
  <si>
    <t>MCLRP12JTDRR018 -  SMD Current Sense Resistor, 0.018 ohm, LRP Series, 2512 [6432 Metric], 3 W, ± 5%, Metal Strip</t>
  </si>
  <si>
    <t>R 0018 3W 6432 1%</t>
  </si>
  <si>
    <t>71-WSHP2818R0400FEA</t>
  </si>
  <si>
    <t>R 0040 10W 7146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</si>
</sst>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Segoe U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quotePrefix="1" applyFont="1" applyFill="1" applyBorder="1" applyAlignment="1">
      <alignment wrapText="1"/>
    </xf>
    <xf numFmtId="0" fontId="1" fillId="2" borderId="2" xfId="0" quotePrefix="1" applyFont="1" applyFill="1" applyBorder="1" applyAlignment="1">
      <alignment horizontal="center" wrapText="1"/>
    </xf>
    <xf numFmtId="0" fontId="1" fillId="2" borderId="3" xfId="0" quotePrefix="1" applyFont="1" applyFill="1" applyBorder="1" applyAlignment="1">
      <alignment horizontal="center" wrapText="1"/>
    </xf>
    <xf numFmtId="0" fontId="1" fillId="2" borderId="4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quotePrefix="1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2" fillId="2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1" fillId="0" borderId="1" xfId="0" quotePrefix="1" applyNumberFormat="1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5" xfId="0" quotePrefix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2" fillId="4" borderId="1" xfId="0" quotePrefix="1" applyFont="1" applyFill="1" applyBorder="1" applyAlignment="1">
      <alignment wrapText="1"/>
    </xf>
    <xf numFmtId="0" fontId="1" fillId="6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6" borderId="1" xfId="0" quotePrefix="1" applyFont="1" applyFill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1" fillId="0" borderId="1" xfId="0" quotePrefix="1" applyFont="1" applyFill="1" applyBorder="1" applyAlignment="1">
      <alignment horizontal="center" vertical="center" wrapText="1"/>
    </xf>
    <xf numFmtId="16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0" borderId="5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0" fontId="2" fillId="3" borderId="5" xfId="0" quotePrefix="1" applyFont="1" applyFill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23" displayName="Table223" ref="A1:N49" totalsRowCount="1" headerRowDxfId="67" dataDxfId="65" totalsRowDxfId="63" headerRowBorderDxfId="66" tableBorderDxfId="64" totalsRowBorderDxfId="62">
  <autoFilter ref="A1:N48"/>
  <sortState ref="A2:O54">
    <sortCondition ref="A1:A54"/>
  </sortState>
  <tableColumns count="14">
    <tableColumn id="1" name="Comment" dataDxfId="61" totalsRowDxfId="13"/>
    <tableColumn id="2" name="Description" dataDxfId="60" totalsRowDxfId="12"/>
    <tableColumn id="3" name="Designator" dataDxfId="59" totalsRowDxfId="11"/>
    <tableColumn id="4" name="Footprint" dataDxfId="58" totalsRowDxfId="10"/>
    <tableColumn id="5" name="LibRef" dataDxfId="57" totalsRowDxfId="9"/>
    <tableColumn id="6" name="Quantity" dataDxfId="56" totalsRowDxfId="8"/>
    <tableColumn id="7" name="Board" dataDxfId="55" totalsRowDxfId="7"/>
    <tableColumn id="8" name="RS VPN" dataDxfId="54" totalsRowDxfId="6"/>
    <tableColumn id="9" name="Farnell VPN" dataDxfId="53" totalsRowDxfId="5"/>
    <tableColumn id="10" name="Mouser VPN" dataDxfId="52" totalsRowDxfId="4"/>
    <tableColumn id="14" name="encomendar" dataDxfId="51" totalsRowDxfId="3">
      <calculatedColumnFormula>Table223[[#This Row],[Quantity]]*5</calculatedColumnFormula>
    </tableColumn>
    <tableColumn id="13" name="PCDIGA VPN" dataDxfId="50" totalsRowDxfId="2"/>
    <tableColumn id="11" name="price" totalsRowLabel="TOTAL" dataDxfId="49" totalsRowDxfId="1"/>
    <tableColumn id="12" name="price REV4" totalsRowFunction="custom" dataDxfId="48" totalsRowDxfId="0">
      <calculatedColumnFormula>Table223[[#This Row],[encomendar]]*Table223[[#This Row],[price]]</calculatedColumnFormula>
      <totalsRowFormula>SUM(Table223[price REV4])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N86" totalsRowCount="1" headerRowDxfId="47" dataDxfId="45" totalsRowDxfId="43" headerRowBorderDxfId="46" tableBorderDxfId="44" totalsRowBorderDxfId="42">
  <autoFilter ref="A1:N85"/>
  <sortState ref="A2:N85">
    <sortCondition ref="K1:K85"/>
  </sortState>
  <tableColumns count="14">
    <tableColumn id="1" name="Comment" dataDxfId="41" totalsRowDxfId="40"/>
    <tableColumn id="2" name="Description" dataDxfId="39" totalsRowDxfId="38"/>
    <tableColumn id="3" name="Designator" dataDxfId="37" totalsRowDxfId="36"/>
    <tableColumn id="4" name="Footprint" dataDxfId="35" totalsRowDxfId="34"/>
    <tableColumn id="5" name="LibRef" dataDxfId="33" totalsRowDxfId="32"/>
    <tableColumn id="6" name="Quantity" dataDxfId="31" totalsRowDxfId="30"/>
    <tableColumn id="7" name="Board" dataDxfId="29" totalsRowDxfId="28"/>
    <tableColumn id="8" name="RS VPN" dataDxfId="27" totalsRowDxfId="26"/>
    <tableColumn id="9" name="Farnell VPN" dataDxfId="25" totalsRowDxfId="24"/>
    <tableColumn id="10" name="Mouser VPN" dataDxfId="23" totalsRowDxfId="22"/>
    <tableColumn id="14" name="encomendar" dataDxfId="21" totalsRowDxfId="20">
      <calculatedColumnFormula>Table22[[#This Row],[Quantity]]*5</calculatedColumnFormula>
    </tableColumn>
    <tableColumn id="13" name="PCDIGA VPN" dataDxfId="19" totalsRowDxfId="18"/>
    <tableColumn id="11" name="price" totalsRowLabel="TOTAL" dataDxfId="17" totalsRowDxfId="16"/>
    <tableColumn id="12" name="price total" totalsRowFunction="custom" dataDxfId="15" totalsRowDxfId="14">
      <calculatedColumnFormula>Table22[[#This Row],[price]]*Table22[[#This Row],[Quantity]]</calculatedColumnFormula>
      <totalsRowFormula>SUM(Table22[price 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abSelected="1" zoomScaleNormal="100" workbookViewId="0">
      <pane xSplit="1" topLeftCell="C1" activePane="topRight" state="frozen"/>
      <selection pane="topRight" activeCell="E57" sqref="E57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3" width="9.140625" style="16"/>
    <col min="14" max="14" width="13.5703125" style="16" customWidth="1"/>
    <col min="15" max="16384" width="9.140625" style="2"/>
  </cols>
  <sheetData>
    <row r="1" spans="1:14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52" t="s">
        <v>398</v>
      </c>
    </row>
    <row r="2" spans="1:14" ht="22.5" x14ac:dyDescent="0.25">
      <c r="A2" s="30" t="s">
        <v>221</v>
      </c>
      <c r="B2" s="3" t="s">
        <v>74</v>
      </c>
      <c r="C2" s="3" t="s">
        <v>113</v>
      </c>
      <c r="D2" s="3" t="s">
        <v>21</v>
      </c>
      <c r="E2" s="3" t="s">
        <v>17</v>
      </c>
      <c r="F2" s="4">
        <v>4</v>
      </c>
      <c r="G2" s="9" t="s">
        <v>255</v>
      </c>
      <c r="H2" s="9"/>
      <c r="I2" s="3" t="s">
        <v>6</v>
      </c>
      <c r="J2" s="3" t="s">
        <v>43</v>
      </c>
      <c r="K2" s="3">
        <f>Table223[[#This Row],[Quantity]]*5</f>
        <v>20</v>
      </c>
      <c r="L2" s="3" t="s">
        <v>6</v>
      </c>
      <c r="M2" s="17" t="s">
        <v>278</v>
      </c>
      <c r="N2" s="14">
        <f>Table223[[#This Row],[encomendar]]*Table223[[#This Row],[price]]</f>
        <v>1.98</v>
      </c>
    </row>
    <row r="3" spans="1:14" ht="22.5" x14ac:dyDescent="0.25">
      <c r="A3" s="31" t="s">
        <v>216</v>
      </c>
      <c r="B3" s="18" t="s">
        <v>70</v>
      </c>
      <c r="C3" s="18" t="s">
        <v>217</v>
      </c>
      <c r="D3" s="18" t="s">
        <v>20</v>
      </c>
      <c r="E3" s="18" t="s">
        <v>17</v>
      </c>
      <c r="F3" s="9">
        <v>12</v>
      </c>
      <c r="G3" s="9" t="s">
        <v>256</v>
      </c>
      <c r="H3" s="3" t="s">
        <v>6</v>
      </c>
      <c r="I3" s="9"/>
      <c r="J3" s="3" t="s">
        <v>41</v>
      </c>
      <c r="K3" s="3">
        <f>Table223[[#This Row],[Quantity]]*5</f>
        <v>60</v>
      </c>
      <c r="L3" s="9"/>
      <c r="M3" s="17" t="s">
        <v>292</v>
      </c>
      <c r="N3" s="14">
        <f>Table223[[#This Row],[encomendar]]*Table223[[#This Row],[price]]</f>
        <v>18.600000000000001</v>
      </c>
    </row>
    <row r="4" spans="1:14" ht="22.5" x14ac:dyDescent="0.25">
      <c r="A4" s="30" t="s">
        <v>259</v>
      </c>
      <c r="B4" s="3" t="s">
        <v>73</v>
      </c>
      <c r="C4" s="3" t="s">
        <v>98</v>
      </c>
      <c r="D4" s="3" t="s">
        <v>18</v>
      </c>
      <c r="E4" s="3" t="s">
        <v>19</v>
      </c>
      <c r="F4" s="4">
        <v>9</v>
      </c>
      <c r="G4" s="9" t="s">
        <v>255</v>
      </c>
      <c r="H4" s="9"/>
      <c r="I4" s="3" t="s">
        <v>6</v>
      </c>
      <c r="J4" s="3" t="s">
        <v>42</v>
      </c>
      <c r="K4" s="3">
        <f>Table223[[#This Row],[Quantity]]*5</f>
        <v>45</v>
      </c>
      <c r="L4" s="3" t="s">
        <v>6</v>
      </c>
      <c r="M4" s="17" t="s">
        <v>276</v>
      </c>
      <c r="N4" s="14">
        <f>Table223[[#This Row],[encomendar]]*Table223[[#This Row],[price]]</f>
        <v>71.100000000000009</v>
      </c>
    </row>
    <row r="5" spans="1:14" ht="22.5" x14ac:dyDescent="0.25">
      <c r="A5" s="30" t="s">
        <v>260</v>
      </c>
      <c r="B5" s="3" t="s">
        <v>261</v>
      </c>
      <c r="C5" s="3" t="s">
        <v>112</v>
      </c>
      <c r="D5" s="3" t="s">
        <v>21</v>
      </c>
      <c r="E5" s="3" t="s">
        <v>17</v>
      </c>
      <c r="F5" s="4">
        <v>6</v>
      </c>
      <c r="G5" s="9" t="s">
        <v>255</v>
      </c>
      <c r="H5" s="9"/>
      <c r="I5" s="3" t="s">
        <v>6</v>
      </c>
      <c r="J5" s="3" t="s">
        <v>272</v>
      </c>
      <c r="K5" s="3">
        <f>Table223[[#This Row],[Quantity]]*5</f>
        <v>30</v>
      </c>
      <c r="L5" s="3" t="s">
        <v>6</v>
      </c>
      <c r="M5" s="17" t="s">
        <v>277</v>
      </c>
      <c r="N5" s="14">
        <f>Table223[[#This Row],[encomendar]]*Table223[[#This Row],[price]]</f>
        <v>2.4</v>
      </c>
    </row>
    <row r="6" spans="1:14" ht="21" x14ac:dyDescent="0.25">
      <c r="A6" s="50" t="s">
        <v>372</v>
      </c>
      <c r="B6" s="27" t="s">
        <v>373</v>
      </c>
      <c r="C6" s="29"/>
      <c r="D6" s="29"/>
      <c r="E6" s="27" t="s">
        <v>374</v>
      </c>
      <c r="F6" s="4">
        <v>10</v>
      </c>
      <c r="G6" s="9" t="s">
        <v>255</v>
      </c>
      <c r="H6" s="4"/>
      <c r="I6" s="3"/>
      <c r="J6" s="27" t="s">
        <v>374</v>
      </c>
      <c r="K6" s="3">
        <f>Table223[[#This Row],[Quantity]]*5</f>
        <v>50</v>
      </c>
      <c r="L6" s="3"/>
      <c r="M6" s="28">
        <v>1.8</v>
      </c>
      <c r="N6" s="20">
        <f>Table223[[#This Row],[encomendar]]*Table223[[#This Row],[price]]</f>
        <v>90</v>
      </c>
    </row>
    <row r="7" spans="1:14" x14ac:dyDescent="0.25">
      <c r="A7" s="22" t="s">
        <v>310</v>
      </c>
      <c r="B7" s="18" t="s">
        <v>312</v>
      </c>
      <c r="C7" s="18" t="s">
        <v>315</v>
      </c>
      <c r="D7" s="18" t="s">
        <v>320</v>
      </c>
      <c r="E7" s="18" t="s">
        <v>11</v>
      </c>
      <c r="F7" s="9">
        <v>1</v>
      </c>
      <c r="G7" s="9" t="s">
        <v>309</v>
      </c>
      <c r="H7" s="18"/>
      <c r="I7" s="9"/>
      <c r="J7" s="18" t="s">
        <v>322</v>
      </c>
      <c r="K7" s="3">
        <f>Table223[[#This Row],[Quantity]]*5</f>
        <v>5</v>
      </c>
      <c r="L7" s="9"/>
      <c r="M7" s="21" t="s">
        <v>324</v>
      </c>
      <c r="N7" s="14">
        <f>Table223[[#This Row],[encomendar]]*Table223[[#This Row],[price]]</f>
        <v>18.100000000000001</v>
      </c>
    </row>
    <row r="8" spans="1:14" ht="22.5" x14ac:dyDescent="0.25">
      <c r="A8" s="51" t="s">
        <v>376</v>
      </c>
      <c r="B8" s="27" t="s">
        <v>375</v>
      </c>
      <c r="C8" s="3" t="s">
        <v>52</v>
      </c>
      <c r="D8" s="3" t="s">
        <v>22</v>
      </c>
      <c r="E8" s="3" t="s">
        <v>11</v>
      </c>
      <c r="F8" s="9">
        <v>4</v>
      </c>
      <c r="G8" s="9" t="s">
        <v>255</v>
      </c>
      <c r="H8" s="3"/>
      <c r="I8" s="4"/>
      <c r="J8" s="27" t="s">
        <v>44</v>
      </c>
      <c r="K8" s="3">
        <f>Table223[[#This Row],[Quantity]]*5</f>
        <v>20</v>
      </c>
      <c r="L8" s="4"/>
      <c r="M8" s="28">
        <v>6.31</v>
      </c>
      <c r="N8" s="20">
        <f>Table223[[#This Row],[encomendar]]*Table223[[#This Row],[price]]</f>
        <v>126.19999999999999</v>
      </c>
    </row>
    <row r="9" spans="1:14" x14ac:dyDescent="0.25">
      <c r="A9" s="30" t="s">
        <v>136</v>
      </c>
      <c r="B9" s="3" t="s">
        <v>137</v>
      </c>
      <c r="C9" s="3" t="s">
        <v>108</v>
      </c>
      <c r="D9" s="3" t="s">
        <v>109</v>
      </c>
      <c r="E9" s="3" t="s">
        <v>107</v>
      </c>
      <c r="F9" s="4">
        <v>2</v>
      </c>
      <c r="G9" s="9" t="s">
        <v>255</v>
      </c>
      <c r="H9" s="9"/>
      <c r="I9" s="3" t="s">
        <v>6</v>
      </c>
      <c r="J9" s="3" t="s">
        <v>138</v>
      </c>
      <c r="K9" s="3">
        <f>Table223[[#This Row],[Quantity]]*5</f>
        <v>10</v>
      </c>
      <c r="L9" s="3" t="s">
        <v>6</v>
      </c>
      <c r="M9" s="17" t="s">
        <v>288</v>
      </c>
      <c r="N9" s="14">
        <f>Table223[[#This Row],[encomendar]]*Table223[[#This Row],[price]]</f>
        <v>55.5</v>
      </c>
    </row>
    <row r="10" spans="1:14" x14ac:dyDescent="0.25">
      <c r="A10" s="31" t="s">
        <v>135</v>
      </c>
      <c r="B10" s="18" t="s">
        <v>88</v>
      </c>
      <c r="C10" s="18" t="s">
        <v>69</v>
      </c>
      <c r="D10" s="18" t="s">
        <v>35</v>
      </c>
      <c r="E10" s="18" t="s">
        <v>35</v>
      </c>
      <c r="F10" s="9">
        <v>4</v>
      </c>
      <c r="G10" s="9" t="s">
        <v>399</v>
      </c>
      <c r="H10" s="3" t="s">
        <v>6</v>
      </c>
      <c r="I10" s="3" t="s">
        <v>6</v>
      </c>
      <c r="J10" s="3" t="s">
        <v>46</v>
      </c>
      <c r="K10" s="3">
        <f>Table223[[#This Row],[Quantity]]*5</f>
        <v>20</v>
      </c>
      <c r="L10" s="9"/>
      <c r="M10" s="17" t="s">
        <v>287</v>
      </c>
      <c r="N10" s="14">
        <f>Table223[[#This Row],[encomendar]]*Table223[[#This Row],[price]]</f>
        <v>28</v>
      </c>
    </row>
    <row r="11" spans="1:14" x14ac:dyDescent="0.25">
      <c r="A11" s="31" t="s">
        <v>203</v>
      </c>
      <c r="B11" s="18" t="s">
        <v>204</v>
      </c>
      <c r="C11" s="18" t="s">
        <v>205</v>
      </c>
      <c r="D11" s="18" t="s">
        <v>206</v>
      </c>
      <c r="E11" s="18" t="s">
        <v>207</v>
      </c>
      <c r="F11" s="9">
        <v>1</v>
      </c>
      <c r="G11" s="9" t="s">
        <v>256</v>
      </c>
      <c r="H11" s="3" t="s">
        <v>6</v>
      </c>
      <c r="I11" s="9"/>
      <c r="J11" s="3" t="s">
        <v>208</v>
      </c>
      <c r="K11" s="3">
        <f>Table223[[#This Row],[Quantity]]*5</f>
        <v>5</v>
      </c>
      <c r="L11" s="9"/>
      <c r="M11" s="17" t="s">
        <v>294</v>
      </c>
      <c r="N11" s="14">
        <f>Table223[[#This Row],[encomendar]]*Table223[[#This Row],[price]]</f>
        <v>26.549999999999997</v>
      </c>
    </row>
    <row r="12" spans="1:14" x14ac:dyDescent="0.25">
      <c r="A12" s="31" t="s">
        <v>197</v>
      </c>
      <c r="B12" s="18" t="s">
        <v>198</v>
      </c>
      <c r="C12" s="18" t="s">
        <v>199</v>
      </c>
      <c r="D12" s="18" t="s">
        <v>200</v>
      </c>
      <c r="E12" s="18" t="s">
        <v>201</v>
      </c>
      <c r="F12" s="9">
        <v>1</v>
      </c>
      <c r="G12" s="9" t="s">
        <v>256</v>
      </c>
      <c r="H12" s="3" t="s">
        <v>6</v>
      </c>
      <c r="I12" s="9"/>
      <c r="J12" s="3" t="s">
        <v>202</v>
      </c>
      <c r="K12" s="3">
        <f>Table223[[#This Row],[Quantity]]*5</f>
        <v>5</v>
      </c>
      <c r="L12" s="9"/>
      <c r="M12" s="17" t="s">
        <v>295</v>
      </c>
      <c r="N12" s="14">
        <f>Table223[[#This Row],[encomendar]]*Table223[[#This Row],[price]]</f>
        <v>41.3</v>
      </c>
    </row>
    <row r="13" spans="1:14" x14ac:dyDescent="0.25">
      <c r="A13" s="31" t="s">
        <v>213</v>
      </c>
      <c r="B13" s="18" t="s">
        <v>214</v>
      </c>
      <c r="C13" s="18" t="s">
        <v>36</v>
      </c>
      <c r="D13" s="18" t="s">
        <v>207</v>
      </c>
      <c r="E13" s="18" t="s">
        <v>207</v>
      </c>
      <c r="F13" s="9">
        <v>1</v>
      </c>
      <c r="G13" s="9" t="s">
        <v>256</v>
      </c>
      <c r="H13" s="3" t="s">
        <v>6</v>
      </c>
      <c r="I13" s="9"/>
      <c r="J13" s="3" t="s">
        <v>215</v>
      </c>
      <c r="K13" s="3">
        <f>Table223[[#This Row],[Quantity]]*5</f>
        <v>5</v>
      </c>
      <c r="L13" s="9"/>
      <c r="M13" s="17" t="s">
        <v>293</v>
      </c>
      <c r="N13" s="14">
        <f>Table223[[#This Row],[encomendar]]*Table223[[#This Row],[price]]</f>
        <v>12.15</v>
      </c>
    </row>
    <row r="14" spans="1:14" x14ac:dyDescent="0.25">
      <c r="A14" s="31" t="s">
        <v>209</v>
      </c>
      <c r="B14" s="18" t="s">
        <v>210</v>
      </c>
      <c r="C14" s="18" t="s">
        <v>211</v>
      </c>
      <c r="D14" s="18" t="s">
        <v>206</v>
      </c>
      <c r="E14" s="18" t="s">
        <v>207</v>
      </c>
      <c r="F14" s="9">
        <v>2</v>
      </c>
      <c r="G14" s="9" t="s">
        <v>256</v>
      </c>
      <c r="H14" s="3" t="s">
        <v>6</v>
      </c>
      <c r="I14" s="9"/>
      <c r="J14" s="3" t="s">
        <v>212</v>
      </c>
      <c r="K14" s="3">
        <f>Table223[[#This Row],[Quantity]]*5</f>
        <v>10</v>
      </c>
      <c r="L14" s="9"/>
      <c r="M14" s="17" t="s">
        <v>294</v>
      </c>
      <c r="N14" s="14">
        <f>Table223[[#This Row],[encomendar]]*Table223[[#This Row],[price]]</f>
        <v>53.099999999999994</v>
      </c>
    </row>
    <row r="15" spans="1:14" x14ac:dyDescent="0.25">
      <c r="A15" s="30" t="s">
        <v>115</v>
      </c>
      <c r="B15" s="3" t="s">
        <v>80</v>
      </c>
      <c r="C15" s="3" t="s">
        <v>27</v>
      </c>
      <c r="D15" s="3" t="s">
        <v>28</v>
      </c>
      <c r="E15" s="3" t="s">
        <v>26</v>
      </c>
      <c r="F15" s="4">
        <v>3</v>
      </c>
      <c r="G15" s="9" t="s">
        <v>255</v>
      </c>
      <c r="H15" s="9"/>
      <c r="I15" s="3" t="s">
        <v>6</v>
      </c>
      <c r="J15" s="3" t="s">
        <v>79</v>
      </c>
      <c r="K15" s="3">
        <f>Table223[[#This Row],[Quantity]]*5</f>
        <v>15</v>
      </c>
      <c r="L15" s="3" t="s">
        <v>6</v>
      </c>
      <c r="M15" s="17" t="s">
        <v>283</v>
      </c>
      <c r="N15" s="14">
        <f>Table223[[#This Row],[encomendar]]*Table223[[#This Row],[price]]</f>
        <v>1.3499999999999999</v>
      </c>
    </row>
    <row r="16" spans="1:14" ht="22.5" x14ac:dyDescent="0.25">
      <c r="A16" s="31" t="s">
        <v>192</v>
      </c>
      <c r="B16" s="18" t="s">
        <v>193</v>
      </c>
      <c r="C16" s="18" t="s">
        <v>194</v>
      </c>
      <c r="D16" s="18" t="s">
        <v>189</v>
      </c>
      <c r="E16" s="18" t="s">
        <v>195</v>
      </c>
      <c r="F16" s="9">
        <v>3</v>
      </c>
      <c r="G16" s="9" t="s">
        <v>256</v>
      </c>
      <c r="H16" s="3" t="s">
        <v>6</v>
      </c>
      <c r="I16" s="9"/>
      <c r="J16" s="3" t="s">
        <v>196</v>
      </c>
      <c r="K16" s="3">
        <f>Table223[[#This Row],[Quantity]]*5</f>
        <v>15</v>
      </c>
      <c r="L16" s="9"/>
      <c r="M16" s="17" t="s">
        <v>296</v>
      </c>
      <c r="N16" s="14">
        <f>Table223[[#This Row],[encomendar]]*Table223[[#This Row],[price]]</f>
        <v>13.365</v>
      </c>
    </row>
    <row r="17" spans="1:14" ht="22.5" x14ac:dyDescent="0.25">
      <c r="A17" s="44" t="s">
        <v>400</v>
      </c>
      <c r="B17" s="19" t="s">
        <v>187</v>
      </c>
      <c r="C17" s="19" t="s">
        <v>188</v>
      </c>
      <c r="D17" s="19" t="s">
        <v>401</v>
      </c>
      <c r="E17" s="19" t="s">
        <v>402</v>
      </c>
      <c r="F17" s="10">
        <v>1</v>
      </c>
      <c r="G17" s="9" t="s">
        <v>256</v>
      </c>
      <c r="H17" s="3" t="s">
        <v>6</v>
      </c>
      <c r="I17" s="10"/>
      <c r="J17" s="3" t="s">
        <v>403</v>
      </c>
      <c r="K17" s="3">
        <f>Table223[[#This Row],[Quantity]]*5</f>
        <v>5</v>
      </c>
      <c r="L17" s="10"/>
      <c r="M17" s="17">
        <v>0.75600000000000001</v>
      </c>
      <c r="N17" s="15">
        <f>Table223[[#This Row],[encomendar]]*Table223[[#This Row],[price]]</f>
        <v>3.7800000000000002</v>
      </c>
    </row>
    <row r="18" spans="1:14" x14ac:dyDescent="0.25">
      <c r="A18" s="5" t="s">
        <v>134</v>
      </c>
      <c r="B18" s="3" t="s">
        <v>87</v>
      </c>
      <c r="C18" s="3" t="s">
        <v>36</v>
      </c>
      <c r="D18" s="3" t="s">
        <v>10</v>
      </c>
      <c r="E18" s="3" t="s">
        <v>9</v>
      </c>
      <c r="F18" s="4">
        <v>1</v>
      </c>
      <c r="G18" s="9" t="s">
        <v>255</v>
      </c>
      <c r="H18" s="9"/>
      <c r="I18" s="3" t="s">
        <v>6</v>
      </c>
      <c r="J18" s="3" t="s">
        <v>40</v>
      </c>
      <c r="K18" s="3">
        <v>3</v>
      </c>
      <c r="L18" s="3" t="s">
        <v>6</v>
      </c>
      <c r="M18" s="17" t="s">
        <v>286</v>
      </c>
      <c r="N18" s="14">
        <f>Table223[[#This Row],[encomendar]]*Table223[[#This Row],[price]]</f>
        <v>48.75</v>
      </c>
    </row>
    <row r="19" spans="1:14" x14ac:dyDescent="0.25">
      <c r="A19" s="31" t="s">
        <v>180</v>
      </c>
      <c r="B19" s="18" t="s">
        <v>181</v>
      </c>
      <c r="C19" s="18" t="s">
        <v>182</v>
      </c>
      <c r="D19" s="18" t="s">
        <v>183</v>
      </c>
      <c r="E19" s="18" t="s">
        <v>184</v>
      </c>
      <c r="F19" s="9">
        <v>2</v>
      </c>
      <c r="G19" s="9" t="s">
        <v>256</v>
      </c>
      <c r="H19" s="3" t="s">
        <v>6</v>
      </c>
      <c r="I19" s="9"/>
      <c r="J19" s="3" t="s">
        <v>185</v>
      </c>
      <c r="K19" s="3">
        <f>Table223[[#This Row],[Quantity]]*5</f>
        <v>10</v>
      </c>
      <c r="L19" s="9"/>
      <c r="M19" s="17" t="s">
        <v>298</v>
      </c>
      <c r="N19" s="14">
        <f>Table223[[#This Row],[encomendar]]*Table223[[#This Row],[price]]</f>
        <v>18.2</v>
      </c>
    </row>
    <row r="20" spans="1:14" x14ac:dyDescent="0.25">
      <c r="A20" s="31" t="s">
        <v>178</v>
      </c>
      <c r="B20" s="18" t="s">
        <v>90</v>
      </c>
      <c r="C20" s="18" t="s">
        <v>179</v>
      </c>
      <c r="D20" s="18" t="s">
        <v>61</v>
      </c>
      <c r="E20" s="18" t="s">
        <v>60</v>
      </c>
      <c r="F20" s="9">
        <v>4</v>
      </c>
      <c r="G20" s="9" t="s">
        <v>256</v>
      </c>
      <c r="H20" s="3" t="s">
        <v>6</v>
      </c>
      <c r="I20" s="9"/>
      <c r="J20" s="3" t="s">
        <v>64</v>
      </c>
      <c r="K20" s="3">
        <f>Table223[[#This Row],[Quantity]]*5</f>
        <v>20</v>
      </c>
      <c r="L20" s="9"/>
      <c r="M20" s="17" t="s">
        <v>299</v>
      </c>
      <c r="N20" s="14">
        <f>Table223[[#This Row],[encomendar]]*Table223[[#This Row],[price]]</f>
        <v>7.74</v>
      </c>
    </row>
    <row r="21" spans="1:14" x14ac:dyDescent="0.25">
      <c r="A21" s="31" t="s">
        <v>173</v>
      </c>
      <c r="B21" s="18" t="s">
        <v>174</v>
      </c>
      <c r="C21" s="18" t="s">
        <v>175</v>
      </c>
      <c r="D21" s="18" t="s">
        <v>176</v>
      </c>
      <c r="E21" s="18" t="s">
        <v>176</v>
      </c>
      <c r="F21" s="9">
        <v>2</v>
      </c>
      <c r="G21" s="9" t="s">
        <v>256</v>
      </c>
      <c r="H21" s="3" t="s">
        <v>6</v>
      </c>
      <c r="I21" s="9"/>
      <c r="J21" s="3" t="s">
        <v>177</v>
      </c>
      <c r="K21" s="3">
        <f>Table223[[#This Row],[Quantity]]*5</f>
        <v>10</v>
      </c>
      <c r="L21" s="9"/>
      <c r="M21" s="17" t="s">
        <v>300</v>
      </c>
      <c r="N21" s="14">
        <f>Table223[[#This Row],[encomendar]]*Table223[[#This Row],[price]]</f>
        <v>15.9</v>
      </c>
    </row>
    <row r="22" spans="1:14" ht="22.5" x14ac:dyDescent="0.25">
      <c r="A22" s="22" t="s">
        <v>250</v>
      </c>
      <c r="B22" s="18" t="s">
        <v>251</v>
      </c>
      <c r="C22" s="18" t="s">
        <v>252</v>
      </c>
      <c r="D22" s="18" t="s">
        <v>95</v>
      </c>
      <c r="E22" s="18" t="s">
        <v>95</v>
      </c>
      <c r="F22" s="9">
        <v>1</v>
      </c>
      <c r="G22" s="9" t="s">
        <v>257</v>
      </c>
      <c r="H22" s="3" t="s">
        <v>96</v>
      </c>
      <c r="I22" s="3" t="s">
        <v>253</v>
      </c>
      <c r="J22" s="3" t="s">
        <v>6</v>
      </c>
      <c r="K22" s="3">
        <v>4</v>
      </c>
      <c r="L22" s="9"/>
      <c r="M22" s="17" t="s">
        <v>305</v>
      </c>
      <c r="N22" s="14">
        <f>Table223[[#This Row],[encomendar]]*Table223[[#This Row],[price]]</f>
        <v>58.512</v>
      </c>
    </row>
    <row r="23" spans="1:14" x14ac:dyDescent="0.25">
      <c r="A23" s="31" t="s">
        <v>167</v>
      </c>
      <c r="B23" s="18" t="s">
        <v>168</v>
      </c>
      <c r="C23" s="18" t="s">
        <v>169</v>
      </c>
      <c r="D23" s="18" t="s">
        <v>170</v>
      </c>
      <c r="E23" s="18" t="s">
        <v>171</v>
      </c>
      <c r="F23" s="9">
        <v>4</v>
      </c>
      <c r="G23" s="9" t="s">
        <v>256</v>
      </c>
      <c r="H23" s="3" t="s">
        <v>6</v>
      </c>
      <c r="I23" s="9"/>
      <c r="J23" s="3" t="s">
        <v>172</v>
      </c>
      <c r="K23" s="3">
        <f>Table223[[#This Row],[Quantity]]*5</f>
        <v>20</v>
      </c>
      <c r="L23" s="9"/>
      <c r="M23" s="17" t="s">
        <v>301</v>
      </c>
      <c r="N23" s="14">
        <f>Table223[[#This Row],[encomendar]]*Table223[[#This Row],[price]]</f>
        <v>10.98</v>
      </c>
    </row>
    <row r="24" spans="1:14" x14ac:dyDescent="0.25">
      <c r="A24" s="31" t="s">
        <v>371</v>
      </c>
      <c r="B24" s="18" t="s">
        <v>341</v>
      </c>
      <c r="C24" s="18"/>
      <c r="D24" s="18"/>
      <c r="E24" s="18"/>
      <c r="F24" s="9">
        <v>2</v>
      </c>
      <c r="G24" s="9" t="s">
        <v>326</v>
      </c>
      <c r="H24" s="9"/>
      <c r="I24" s="18"/>
      <c r="J24" s="18" t="s">
        <v>356</v>
      </c>
      <c r="K24" s="3">
        <f>Table223[[#This Row],[Quantity]]*5</f>
        <v>10</v>
      </c>
      <c r="L24" s="18"/>
      <c r="M24" s="21">
        <v>2.5299999999999998</v>
      </c>
      <c r="N24" s="14">
        <f>Table223[[#This Row],[encomendar]]*Table223[[#This Row],[price]]</f>
        <v>25.299999999999997</v>
      </c>
    </row>
    <row r="25" spans="1:14" x14ac:dyDescent="0.25">
      <c r="A25" s="31" t="s">
        <v>164</v>
      </c>
      <c r="B25" s="18" t="s">
        <v>165</v>
      </c>
      <c r="C25" s="18" t="s">
        <v>224</v>
      </c>
      <c r="D25" s="18" t="s">
        <v>14</v>
      </c>
      <c r="E25" s="18" t="s">
        <v>13</v>
      </c>
      <c r="F25" s="9">
        <v>16</v>
      </c>
      <c r="G25" s="9" t="s">
        <v>257</v>
      </c>
      <c r="H25" s="3" t="s">
        <v>97</v>
      </c>
      <c r="I25" s="3" t="s">
        <v>6</v>
      </c>
      <c r="J25" s="3" t="s">
        <v>6</v>
      </c>
      <c r="K25" s="3">
        <f>Table223[[#This Row],[Quantity]]*5</f>
        <v>80</v>
      </c>
      <c r="L25" s="9"/>
      <c r="M25" s="17" t="s">
        <v>274</v>
      </c>
      <c r="N25" s="14">
        <f>Table223[[#This Row],[encomendar]]*Table223[[#This Row],[price]]</f>
        <v>19.2</v>
      </c>
    </row>
    <row r="26" spans="1:14" ht="22.5" x14ac:dyDescent="0.25">
      <c r="A26" s="31" t="s">
        <v>158</v>
      </c>
      <c r="B26" s="18" t="s">
        <v>159</v>
      </c>
      <c r="C26" s="18" t="s">
        <v>160</v>
      </c>
      <c r="D26" s="18" t="s">
        <v>161</v>
      </c>
      <c r="E26" s="18" t="s">
        <v>162</v>
      </c>
      <c r="F26" s="9">
        <v>1</v>
      </c>
      <c r="G26" s="9" t="s">
        <v>256</v>
      </c>
      <c r="H26" s="3" t="s">
        <v>6</v>
      </c>
      <c r="I26" s="9"/>
      <c r="J26" s="3" t="s">
        <v>163</v>
      </c>
      <c r="K26" s="3">
        <f>Table223[[#This Row],[Quantity]]*5</f>
        <v>5</v>
      </c>
      <c r="L26" s="9"/>
      <c r="M26" s="17" t="s">
        <v>302</v>
      </c>
      <c r="N26" s="14">
        <f>Table223[[#This Row],[encomendar]]*Table223[[#This Row],[price]]</f>
        <v>2.0250000000000004</v>
      </c>
    </row>
    <row r="27" spans="1:14" x14ac:dyDescent="0.25">
      <c r="A27" s="31" t="s">
        <v>157</v>
      </c>
      <c r="B27" s="18" t="s">
        <v>153</v>
      </c>
      <c r="C27" s="18" t="s">
        <v>317</v>
      </c>
      <c r="D27" s="18" t="s">
        <v>100</v>
      </c>
      <c r="E27" s="18" t="s">
        <v>29</v>
      </c>
      <c r="F27" s="9">
        <v>27</v>
      </c>
      <c r="G27" s="9" t="s">
        <v>309</v>
      </c>
      <c r="H27" s="9"/>
      <c r="I27" s="18"/>
      <c r="J27" s="18" t="s">
        <v>116</v>
      </c>
      <c r="K27" s="3">
        <f>Table223[[#This Row],[Quantity]]*5</f>
        <v>135</v>
      </c>
      <c r="L27" s="18"/>
      <c r="M27" s="21" t="s">
        <v>284</v>
      </c>
      <c r="N27" s="14">
        <f>Table223[[#This Row],[encomendar]]*Table223[[#This Row],[price]]</f>
        <v>83.834999999999994</v>
      </c>
    </row>
    <row r="28" spans="1:14" ht="22.5" x14ac:dyDescent="0.25">
      <c r="A28" s="31" t="s">
        <v>362</v>
      </c>
      <c r="B28" s="18" t="s">
        <v>332</v>
      </c>
      <c r="C28" s="18"/>
      <c r="D28" s="18"/>
      <c r="E28" s="18"/>
      <c r="F28" s="9">
        <v>1</v>
      </c>
      <c r="G28" s="9" t="s">
        <v>326</v>
      </c>
      <c r="H28" s="9"/>
      <c r="I28" s="18"/>
      <c r="J28" s="18" t="s">
        <v>347</v>
      </c>
      <c r="K28" s="3">
        <f>Table223[[#This Row],[Quantity]]*5</f>
        <v>5</v>
      </c>
      <c r="L28" s="18"/>
      <c r="M28" s="21">
        <v>2.16</v>
      </c>
      <c r="N28" s="14">
        <f>Table223[[#This Row],[encomendar]]*Table223[[#This Row],[price]]</f>
        <v>10.8</v>
      </c>
    </row>
    <row r="29" spans="1:14" x14ac:dyDescent="0.25">
      <c r="A29" s="31" t="s">
        <v>363</v>
      </c>
      <c r="B29" s="18" t="s">
        <v>333</v>
      </c>
      <c r="C29" s="18"/>
      <c r="D29" s="18"/>
      <c r="E29" s="18"/>
      <c r="F29" s="9">
        <v>2</v>
      </c>
      <c r="G29" s="9" t="s">
        <v>326</v>
      </c>
      <c r="H29" s="9"/>
      <c r="I29" s="18"/>
      <c r="J29" s="18" t="s">
        <v>348</v>
      </c>
      <c r="K29" s="3">
        <f>Table223[[#This Row],[Quantity]]*5</f>
        <v>10</v>
      </c>
      <c r="L29" s="18"/>
      <c r="M29" s="21">
        <v>0.79500000000000004</v>
      </c>
      <c r="N29" s="14">
        <f>Table223[[#This Row],[encomendar]]*Table223[[#This Row],[price]]</f>
        <v>7.95</v>
      </c>
    </row>
    <row r="30" spans="1:14" x14ac:dyDescent="0.25">
      <c r="A30" s="31" t="s">
        <v>125</v>
      </c>
      <c r="B30" s="18" t="s">
        <v>82</v>
      </c>
      <c r="C30" s="18" t="s">
        <v>290</v>
      </c>
      <c r="D30" s="18" t="s">
        <v>32</v>
      </c>
      <c r="E30" s="18" t="s">
        <v>31</v>
      </c>
      <c r="F30" s="9">
        <v>5</v>
      </c>
      <c r="G30" s="9" t="s">
        <v>256</v>
      </c>
      <c r="H30" s="3" t="s">
        <v>6</v>
      </c>
      <c r="I30" s="9"/>
      <c r="J30" s="3" t="s">
        <v>57</v>
      </c>
      <c r="K30" s="3">
        <f>Table223[[#This Row],[Quantity]]*5</f>
        <v>25</v>
      </c>
      <c r="L30" s="9"/>
      <c r="M30" s="17" t="s">
        <v>283</v>
      </c>
      <c r="N30" s="14">
        <f>Table223[[#This Row],[encomendar]]*Table223[[#This Row],[price]]</f>
        <v>2.25</v>
      </c>
    </row>
    <row r="31" spans="1:14" ht="22.5" x14ac:dyDescent="0.25">
      <c r="A31" s="5" t="s">
        <v>405</v>
      </c>
      <c r="B31" s="3" t="s">
        <v>404</v>
      </c>
      <c r="C31" s="3" t="s">
        <v>33</v>
      </c>
      <c r="D31" s="3" t="s">
        <v>34</v>
      </c>
      <c r="E31" s="3" t="s">
        <v>31</v>
      </c>
      <c r="F31" s="4">
        <v>3</v>
      </c>
      <c r="G31" s="9" t="s">
        <v>255</v>
      </c>
      <c r="H31" s="9"/>
      <c r="I31" s="3">
        <v>2828299</v>
      </c>
      <c r="J31" s="3" t="s">
        <v>6</v>
      </c>
      <c r="K31" s="3">
        <v>20</v>
      </c>
      <c r="L31" s="3" t="s">
        <v>6</v>
      </c>
      <c r="M31" s="17">
        <v>0.247</v>
      </c>
      <c r="N31" s="14">
        <f>Table223[[#This Row],[encomendar]]*Table223[[#This Row],[price]]</f>
        <v>4.9399999999999995</v>
      </c>
    </row>
    <row r="32" spans="1:14" ht="22.5" x14ac:dyDescent="0.25">
      <c r="A32" s="5" t="s">
        <v>407</v>
      </c>
      <c r="B32" s="3" t="s">
        <v>93</v>
      </c>
      <c r="C32" s="3" t="s">
        <v>33</v>
      </c>
      <c r="D32" s="3" t="s">
        <v>34</v>
      </c>
      <c r="E32" s="3" t="s">
        <v>31</v>
      </c>
      <c r="F32" s="4">
        <v>3</v>
      </c>
      <c r="G32" s="9" t="s">
        <v>255</v>
      </c>
      <c r="H32" s="9"/>
      <c r="I32" s="3"/>
      <c r="J32" s="3" t="s">
        <v>406</v>
      </c>
      <c r="K32" s="3">
        <v>20</v>
      </c>
      <c r="L32" s="3" t="s">
        <v>6</v>
      </c>
      <c r="M32" s="17">
        <v>1.57</v>
      </c>
      <c r="N32" s="14">
        <f>Table223[[#This Row],[encomendar]]*Table223[[#This Row],[price]]</f>
        <v>31.400000000000002</v>
      </c>
    </row>
    <row r="33" spans="1:14" x14ac:dyDescent="0.25">
      <c r="A33" s="31" t="s">
        <v>142</v>
      </c>
      <c r="B33" s="18" t="s">
        <v>143</v>
      </c>
      <c r="C33" s="18" t="s">
        <v>291</v>
      </c>
      <c r="D33" s="18" t="s">
        <v>32</v>
      </c>
      <c r="E33" s="18" t="s">
        <v>31</v>
      </c>
      <c r="F33" s="9">
        <v>2</v>
      </c>
      <c r="G33" s="9" t="s">
        <v>256</v>
      </c>
      <c r="H33" s="3" t="s">
        <v>6</v>
      </c>
      <c r="I33" s="9"/>
      <c r="J33" s="3" t="s">
        <v>144</v>
      </c>
      <c r="K33" s="3">
        <f>Table223[[#This Row],[Quantity]]*5</f>
        <v>10</v>
      </c>
      <c r="L33" s="9"/>
      <c r="M33" s="17" t="s">
        <v>283</v>
      </c>
      <c r="N33" s="14">
        <f>Table223[[#This Row],[encomendar]]*Table223[[#This Row],[price]]</f>
        <v>0.89999999999999991</v>
      </c>
    </row>
    <row r="34" spans="1:14" x14ac:dyDescent="0.25">
      <c r="A34" s="31" t="s">
        <v>311</v>
      </c>
      <c r="B34" s="18" t="s">
        <v>313</v>
      </c>
      <c r="C34" s="18" t="s">
        <v>318</v>
      </c>
      <c r="D34" s="18" t="s">
        <v>321</v>
      </c>
      <c r="E34" s="18" t="s">
        <v>31</v>
      </c>
      <c r="F34" s="9">
        <v>3</v>
      </c>
      <c r="G34" s="9" t="s">
        <v>309</v>
      </c>
      <c r="H34" s="9"/>
      <c r="I34" s="18"/>
      <c r="J34" s="18" t="s">
        <v>323</v>
      </c>
      <c r="K34" s="3">
        <f>Table223[[#This Row],[Quantity]]*5</f>
        <v>15</v>
      </c>
      <c r="L34" s="18"/>
      <c r="M34" s="21" t="s">
        <v>325</v>
      </c>
      <c r="N34" s="14">
        <f>Table223[[#This Row],[encomendar]]*Table223[[#This Row],[price]]</f>
        <v>4.7249999999999996</v>
      </c>
    </row>
    <row r="35" spans="1:14" ht="22.5" x14ac:dyDescent="0.25">
      <c r="A35" s="30" t="s">
        <v>117</v>
      </c>
      <c r="B35" s="3" t="s">
        <v>81</v>
      </c>
      <c r="C35" s="3" t="s">
        <v>101</v>
      </c>
      <c r="D35" s="3" t="s">
        <v>32</v>
      </c>
      <c r="E35" s="3" t="s">
        <v>31</v>
      </c>
      <c r="F35" s="4">
        <v>9</v>
      </c>
      <c r="G35" s="9" t="s">
        <v>255</v>
      </c>
      <c r="H35" s="9"/>
      <c r="I35" s="3" t="s">
        <v>6</v>
      </c>
      <c r="J35" s="3" t="s">
        <v>54</v>
      </c>
      <c r="K35" s="3">
        <v>15</v>
      </c>
      <c r="L35" s="3" t="s">
        <v>6</v>
      </c>
      <c r="M35" s="17" t="s">
        <v>283</v>
      </c>
      <c r="N35" s="14">
        <f>Table223[[#This Row],[encomendar]]*Table223[[#This Row],[price]]</f>
        <v>1.3499999999999999</v>
      </c>
    </row>
    <row r="36" spans="1:14" x14ac:dyDescent="0.25">
      <c r="A36" s="31" t="s">
        <v>141</v>
      </c>
      <c r="B36" s="18" t="s">
        <v>86</v>
      </c>
      <c r="C36" s="18" t="s">
        <v>67</v>
      </c>
      <c r="D36" s="18" t="s">
        <v>32</v>
      </c>
      <c r="E36" s="18" t="s">
        <v>31</v>
      </c>
      <c r="F36" s="9">
        <v>1</v>
      </c>
      <c r="G36" s="9" t="s">
        <v>256</v>
      </c>
      <c r="H36" s="3" t="s">
        <v>6</v>
      </c>
      <c r="I36" s="9"/>
      <c r="J36" s="3" t="s">
        <v>85</v>
      </c>
      <c r="K36" s="3">
        <f>Table223[[#This Row],[Quantity]]*5</f>
        <v>5</v>
      </c>
      <c r="L36" s="9"/>
      <c r="M36" s="17" t="s">
        <v>283</v>
      </c>
      <c r="N36" s="14">
        <f>Table223[[#This Row],[encomendar]]*Table223[[#This Row],[price]]</f>
        <v>0.44999999999999996</v>
      </c>
    </row>
    <row r="37" spans="1:14" x14ac:dyDescent="0.25">
      <c r="A37" s="31" t="s">
        <v>148</v>
      </c>
      <c r="B37" s="18" t="s">
        <v>149</v>
      </c>
      <c r="C37" s="18" t="s">
        <v>150</v>
      </c>
      <c r="D37" s="18" t="s">
        <v>32</v>
      </c>
      <c r="E37" s="18" t="s">
        <v>31</v>
      </c>
      <c r="F37" s="9">
        <v>1</v>
      </c>
      <c r="G37" s="9" t="s">
        <v>256</v>
      </c>
      <c r="H37" s="3" t="s">
        <v>6</v>
      </c>
      <c r="I37" s="9"/>
      <c r="J37" s="3" t="s">
        <v>151</v>
      </c>
      <c r="K37" s="3">
        <f>Table223[[#This Row],[Quantity]]*5</f>
        <v>5</v>
      </c>
      <c r="L37" s="9"/>
      <c r="M37" s="17" t="s">
        <v>283</v>
      </c>
      <c r="N37" s="14">
        <f>Table223[[#This Row],[encomendar]]*Table223[[#This Row],[price]]</f>
        <v>0.44999999999999996</v>
      </c>
    </row>
    <row r="38" spans="1:14" x14ac:dyDescent="0.25">
      <c r="A38" s="30" t="s">
        <v>120</v>
      </c>
      <c r="B38" s="3" t="s">
        <v>121</v>
      </c>
      <c r="C38" s="3" t="s">
        <v>55</v>
      </c>
      <c r="D38" s="3" t="s">
        <v>32</v>
      </c>
      <c r="E38" s="3" t="s">
        <v>31</v>
      </c>
      <c r="F38" s="4">
        <v>1</v>
      </c>
      <c r="G38" s="9" t="s">
        <v>255</v>
      </c>
      <c r="H38" s="9"/>
      <c r="I38" s="3" t="s">
        <v>6</v>
      </c>
      <c r="J38" s="3" t="s">
        <v>122</v>
      </c>
      <c r="K38" s="3">
        <f>Table223[[#This Row],[Quantity]]*5</f>
        <v>5</v>
      </c>
      <c r="L38" s="3" t="s">
        <v>6</v>
      </c>
      <c r="M38" s="17" t="s">
        <v>283</v>
      </c>
      <c r="N38" s="14">
        <f>Table223[[#This Row],[encomendar]]*Table223[[#This Row],[price]]</f>
        <v>0.44999999999999996</v>
      </c>
    </row>
    <row r="39" spans="1:14" x14ac:dyDescent="0.25">
      <c r="A39" s="31" t="s">
        <v>145</v>
      </c>
      <c r="B39" s="18" t="s">
        <v>146</v>
      </c>
      <c r="C39" s="18" t="s">
        <v>68</v>
      </c>
      <c r="D39" s="18" t="s">
        <v>32</v>
      </c>
      <c r="E39" s="18" t="s">
        <v>31</v>
      </c>
      <c r="F39" s="9">
        <v>1</v>
      </c>
      <c r="G39" s="9" t="s">
        <v>256</v>
      </c>
      <c r="H39" s="3" t="s">
        <v>6</v>
      </c>
      <c r="I39" s="9"/>
      <c r="J39" s="3" t="s">
        <v>147</v>
      </c>
      <c r="K39" s="3">
        <f>Table223[[#This Row],[Quantity]]*5</f>
        <v>5</v>
      </c>
      <c r="L39" s="9"/>
      <c r="M39" s="17" t="s">
        <v>283</v>
      </c>
      <c r="N39" s="14">
        <f>Table223[[#This Row],[encomendar]]*Table223[[#This Row],[price]]</f>
        <v>0.44999999999999996</v>
      </c>
    </row>
    <row r="40" spans="1:14" ht="22.5" x14ac:dyDescent="0.25">
      <c r="A40" s="30" t="s">
        <v>132</v>
      </c>
      <c r="B40" s="3" t="s">
        <v>83</v>
      </c>
      <c r="C40" s="3" t="s">
        <v>104</v>
      </c>
      <c r="D40" s="3" t="s">
        <v>32</v>
      </c>
      <c r="E40" s="3" t="s">
        <v>31</v>
      </c>
      <c r="F40" s="4">
        <v>12</v>
      </c>
      <c r="G40" s="9" t="s">
        <v>255</v>
      </c>
      <c r="H40" s="9"/>
      <c r="I40" s="3" t="s">
        <v>6</v>
      </c>
      <c r="J40" s="3" t="s">
        <v>58</v>
      </c>
      <c r="K40" s="3">
        <v>10</v>
      </c>
      <c r="L40" s="3" t="s">
        <v>6</v>
      </c>
      <c r="M40" s="17" t="s">
        <v>283</v>
      </c>
      <c r="N40" s="14">
        <f>Table223[[#This Row],[encomendar]]*Table223[[#This Row],[price]]</f>
        <v>0.89999999999999991</v>
      </c>
    </row>
    <row r="41" spans="1:14" x14ac:dyDescent="0.25">
      <c r="A41" s="31" t="s">
        <v>368</v>
      </c>
      <c r="B41" s="18" t="s">
        <v>338</v>
      </c>
      <c r="C41" s="18"/>
      <c r="D41" s="18"/>
      <c r="E41" s="18"/>
      <c r="F41" s="9">
        <v>2</v>
      </c>
      <c r="G41" s="9" t="s">
        <v>326</v>
      </c>
      <c r="H41" s="9"/>
      <c r="I41" s="18"/>
      <c r="J41" s="18" t="s">
        <v>353</v>
      </c>
      <c r="K41" s="3">
        <f>Table223[[#This Row],[Quantity]]*5</f>
        <v>10</v>
      </c>
      <c r="L41" s="18"/>
      <c r="M41" s="21">
        <v>0.36099999999999999</v>
      </c>
      <c r="N41" s="14">
        <f>Table223[[#This Row],[encomendar]]*Table223[[#This Row],[price]]</f>
        <v>3.61</v>
      </c>
    </row>
    <row r="42" spans="1:14" x14ac:dyDescent="0.25">
      <c r="A42" s="31" t="s">
        <v>131</v>
      </c>
      <c r="B42" s="18" t="s">
        <v>84</v>
      </c>
      <c r="C42" s="18" t="s">
        <v>140</v>
      </c>
      <c r="D42" s="18" t="s">
        <v>32</v>
      </c>
      <c r="E42" s="18" t="s">
        <v>31</v>
      </c>
      <c r="F42" s="9">
        <v>1</v>
      </c>
      <c r="G42" s="9" t="s">
        <v>256</v>
      </c>
      <c r="H42" s="3" t="s">
        <v>6</v>
      </c>
      <c r="I42" s="9"/>
      <c r="J42" s="3" t="s">
        <v>59</v>
      </c>
      <c r="K42" s="3">
        <f>Table223[[#This Row],[Quantity]]*5</f>
        <v>5</v>
      </c>
      <c r="L42" s="9"/>
      <c r="M42" s="17" t="s">
        <v>283</v>
      </c>
      <c r="N42" s="14">
        <f>Table223[[#This Row],[encomendar]]*Table223[[#This Row],[price]]</f>
        <v>0.44999999999999996</v>
      </c>
    </row>
    <row r="43" spans="1:14" x14ac:dyDescent="0.25">
      <c r="A43" s="30" t="s">
        <v>123</v>
      </c>
      <c r="B43" s="3" t="s">
        <v>265</v>
      </c>
      <c r="C43" s="3" t="s">
        <v>102</v>
      </c>
      <c r="D43" s="3" t="s">
        <v>32</v>
      </c>
      <c r="E43" s="3" t="s">
        <v>31</v>
      </c>
      <c r="F43" s="4">
        <v>1</v>
      </c>
      <c r="G43" s="9" t="s">
        <v>255</v>
      </c>
      <c r="H43" s="9"/>
      <c r="I43" s="3" t="s">
        <v>6</v>
      </c>
      <c r="J43" s="3" t="s">
        <v>124</v>
      </c>
      <c r="K43" s="3">
        <f>Table223[[#This Row],[Quantity]]*5</f>
        <v>5</v>
      </c>
      <c r="L43" s="3" t="s">
        <v>6</v>
      </c>
      <c r="M43" s="17" t="s">
        <v>283</v>
      </c>
      <c r="N43" s="14">
        <f>Table223[[#This Row],[encomendar]]*Table223[[#This Row],[price]]</f>
        <v>0.44999999999999996</v>
      </c>
    </row>
    <row r="44" spans="1:14" x14ac:dyDescent="0.25">
      <c r="A44" s="30" t="s">
        <v>266</v>
      </c>
      <c r="B44" s="3" t="s">
        <v>267</v>
      </c>
      <c r="C44" s="3" t="s">
        <v>56</v>
      </c>
      <c r="D44" s="3" t="s">
        <v>32</v>
      </c>
      <c r="E44" s="3" t="s">
        <v>31</v>
      </c>
      <c r="F44" s="4">
        <v>1</v>
      </c>
      <c r="G44" s="9" t="s">
        <v>255</v>
      </c>
      <c r="H44" s="9"/>
      <c r="I44" s="3" t="s">
        <v>6</v>
      </c>
      <c r="J44" s="3" t="s">
        <v>126</v>
      </c>
      <c r="K44" s="3">
        <f>Table223[[#This Row],[Quantity]]*5</f>
        <v>5</v>
      </c>
      <c r="L44" s="3" t="s">
        <v>6</v>
      </c>
      <c r="M44" s="17" t="s">
        <v>283</v>
      </c>
      <c r="N44" s="14">
        <f>Table223[[#This Row],[encomendar]]*Table223[[#This Row],[price]]</f>
        <v>0.44999999999999996</v>
      </c>
    </row>
    <row r="45" spans="1:14" x14ac:dyDescent="0.25">
      <c r="A45" s="31" t="s">
        <v>369</v>
      </c>
      <c r="B45" s="18" t="s">
        <v>339</v>
      </c>
      <c r="C45" s="18"/>
      <c r="D45" s="18"/>
      <c r="E45" s="18"/>
      <c r="F45" s="9">
        <v>1</v>
      </c>
      <c r="G45" s="9" t="s">
        <v>326</v>
      </c>
      <c r="H45" s="9"/>
      <c r="I45" s="18"/>
      <c r="J45" s="18" t="s">
        <v>354</v>
      </c>
      <c r="K45" s="3">
        <f>Table223[[#This Row],[Quantity]]*5</f>
        <v>5</v>
      </c>
      <c r="L45" s="18"/>
      <c r="M45" s="21">
        <v>5.1999999999999998E-2</v>
      </c>
      <c r="N45" s="14">
        <f>Table223[[#This Row],[encomendar]]*Table223[[#This Row],[price]]</f>
        <v>0.26</v>
      </c>
    </row>
    <row r="46" spans="1:14" ht="22.5" x14ac:dyDescent="0.25">
      <c r="A46" s="30" t="s">
        <v>127</v>
      </c>
      <c r="B46" s="3" t="s">
        <v>128</v>
      </c>
      <c r="C46" s="3" t="s">
        <v>129</v>
      </c>
      <c r="D46" s="3" t="s">
        <v>32</v>
      </c>
      <c r="E46" s="3" t="s">
        <v>31</v>
      </c>
      <c r="F46" s="4">
        <v>2</v>
      </c>
      <c r="G46" s="9" t="s">
        <v>255</v>
      </c>
      <c r="H46" s="9"/>
      <c r="I46" s="3" t="s">
        <v>6</v>
      </c>
      <c r="J46" s="3" t="s">
        <v>130</v>
      </c>
      <c r="K46" s="3">
        <f>Table223[[#This Row],[Quantity]]*5</f>
        <v>10</v>
      </c>
      <c r="L46" s="3" t="s">
        <v>6</v>
      </c>
      <c r="M46" s="17" t="s">
        <v>283</v>
      </c>
      <c r="N46" s="14">
        <f>Table223[[#This Row],[encomendar]]*Table223[[#This Row],[price]]</f>
        <v>0.89999999999999991</v>
      </c>
    </row>
    <row r="47" spans="1:14" x14ac:dyDescent="0.25">
      <c r="A47" s="31" t="s">
        <v>366</v>
      </c>
      <c r="B47" s="18" t="s">
        <v>336</v>
      </c>
      <c r="C47" s="18"/>
      <c r="D47" s="18"/>
      <c r="E47" s="18"/>
      <c r="F47" s="9">
        <v>1</v>
      </c>
      <c r="G47" s="9" t="s">
        <v>326</v>
      </c>
      <c r="H47" s="9"/>
      <c r="I47" s="18"/>
      <c r="J47" s="18" t="s">
        <v>351</v>
      </c>
      <c r="K47" s="3">
        <f>Table223[[#This Row],[Quantity]]*5</f>
        <v>5</v>
      </c>
      <c r="L47" s="18"/>
      <c r="M47" s="21">
        <v>0.111</v>
      </c>
      <c r="N47" s="14">
        <f>Table223[[#This Row],[encomendar]]*Table223[[#This Row],[price]]</f>
        <v>0.55500000000000005</v>
      </c>
    </row>
    <row r="48" spans="1:14" ht="54" x14ac:dyDescent="0.25">
      <c r="A48" s="5" t="s">
        <v>268</v>
      </c>
      <c r="B48" s="3" t="s">
        <v>269</v>
      </c>
      <c r="C48" s="3" t="s">
        <v>270</v>
      </c>
      <c r="D48" s="3" t="s">
        <v>7</v>
      </c>
      <c r="E48" s="3" t="s">
        <v>8</v>
      </c>
      <c r="F48" s="4">
        <v>1</v>
      </c>
      <c r="G48" s="9" t="s">
        <v>255</v>
      </c>
      <c r="H48" s="9"/>
      <c r="I48" s="3" t="s">
        <v>6</v>
      </c>
      <c r="J48" s="3" t="s">
        <v>6</v>
      </c>
      <c r="K48" s="3">
        <v>4</v>
      </c>
      <c r="L48" s="3" t="s">
        <v>269</v>
      </c>
      <c r="M48" s="17" t="s">
        <v>289</v>
      </c>
      <c r="N48" s="14">
        <f>Table223[[#This Row],[encomendar]]*Table223[[#This Row],[price]]</f>
        <v>91.6</v>
      </c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26" t="s">
        <v>94</v>
      </c>
      <c r="N49" s="26">
        <f>SUM(Table223[price REV4])</f>
        <v>1019.2070000000003</v>
      </c>
    </row>
  </sheetData>
  <pageMargins left="0.7" right="0.7" top="0.75" bottom="0.75" header="0.3" footer="0.3"/>
  <pageSetup paperSize="8" scale="7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opLeftCell="A68" zoomScaleNormal="100" workbookViewId="0">
      <pane xSplit="1" topLeftCell="D1" activePane="topRight" state="frozen"/>
      <selection pane="topRight" activeCell="O103" sqref="O103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4" width="9.140625" style="16"/>
    <col min="15" max="15" width="101.42578125" style="2" bestFit="1" customWidth="1"/>
    <col min="16" max="16384" width="9.140625" style="2"/>
  </cols>
  <sheetData>
    <row r="1" spans="1:14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13" t="s">
        <v>72</v>
      </c>
    </row>
    <row r="2" spans="1:14" ht="22.5" x14ac:dyDescent="0.25">
      <c r="A2" s="25" t="s">
        <v>360</v>
      </c>
      <c r="B2" s="18" t="s">
        <v>330</v>
      </c>
      <c r="C2" s="18"/>
      <c r="D2" s="18"/>
      <c r="E2" s="18"/>
      <c r="F2" s="9">
        <v>2</v>
      </c>
      <c r="G2" s="9" t="s">
        <v>326</v>
      </c>
      <c r="H2" s="9"/>
      <c r="I2" s="18"/>
      <c r="J2" s="18" t="s">
        <v>345</v>
      </c>
      <c r="K2" s="3">
        <v>0</v>
      </c>
      <c r="L2" s="18"/>
      <c r="M2" s="21">
        <v>2.1000000000000001E-2</v>
      </c>
      <c r="N2" s="14">
        <f>Table22[[#This Row],[price]]*Table22[[#This Row],[Quantity]]</f>
        <v>4.2000000000000003E-2</v>
      </c>
    </row>
    <row r="3" spans="1:14" ht="22.5" x14ac:dyDescent="0.25">
      <c r="A3" s="25" t="s">
        <v>361</v>
      </c>
      <c r="B3" s="18" t="s">
        <v>331</v>
      </c>
      <c r="C3" s="18"/>
      <c r="D3" s="18"/>
      <c r="E3" s="18"/>
      <c r="F3" s="9">
        <v>2</v>
      </c>
      <c r="G3" s="9" t="s">
        <v>326</v>
      </c>
      <c r="H3" s="9"/>
      <c r="I3" s="18"/>
      <c r="J3" s="18" t="s">
        <v>346</v>
      </c>
      <c r="K3" s="3">
        <v>0</v>
      </c>
      <c r="L3" s="18"/>
      <c r="M3" s="21">
        <v>7.1999999999999995E-2</v>
      </c>
      <c r="N3" s="14">
        <f>Table22[[#This Row],[price]]*Table22[[#This Row],[Quantity]]</f>
        <v>0.14399999999999999</v>
      </c>
    </row>
    <row r="4" spans="1:14" ht="22.5" x14ac:dyDescent="0.25">
      <c r="A4" s="33" t="s">
        <v>221</v>
      </c>
      <c r="B4" s="18" t="s">
        <v>74</v>
      </c>
      <c r="C4" s="18" t="s">
        <v>222</v>
      </c>
      <c r="D4" s="18" t="s">
        <v>21</v>
      </c>
      <c r="E4" s="18" t="s">
        <v>17</v>
      </c>
      <c r="F4" s="9">
        <v>3</v>
      </c>
      <c r="G4" s="9" t="s">
        <v>257</v>
      </c>
      <c r="H4" s="3" t="s">
        <v>6</v>
      </c>
      <c r="I4" s="3" t="s">
        <v>6</v>
      </c>
      <c r="J4" s="3" t="s">
        <v>43</v>
      </c>
      <c r="K4" s="3">
        <v>0</v>
      </c>
      <c r="L4" s="9"/>
      <c r="M4" s="17" t="s">
        <v>278</v>
      </c>
      <c r="N4" s="14">
        <f>Table22[[#This Row],[price]]*Table22[[#This Row],[Quantity]]</f>
        <v>0.29700000000000004</v>
      </c>
    </row>
    <row r="5" spans="1:14" ht="22.5" x14ac:dyDescent="0.25">
      <c r="A5" s="33" t="s">
        <v>218</v>
      </c>
      <c r="B5" s="18" t="s">
        <v>75</v>
      </c>
      <c r="C5" s="18" t="s">
        <v>66</v>
      </c>
      <c r="D5" s="18" t="s">
        <v>21</v>
      </c>
      <c r="E5" s="18" t="s">
        <v>17</v>
      </c>
      <c r="F5" s="9">
        <v>9</v>
      </c>
      <c r="G5" s="9" t="s">
        <v>257</v>
      </c>
      <c r="H5" s="3" t="s">
        <v>6</v>
      </c>
      <c r="I5" s="3" t="s">
        <v>6</v>
      </c>
      <c r="J5" s="3" t="s">
        <v>50</v>
      </c>
      <c r="K5" s="3">
        <v>0</v>
      </c>
      <c r="L5" s="9"/>
      <c r="M5" s="17" t="s">
        <v>275</v>
      </c>
      <c r="N5" s="14">
        <f>Table22[[#This Row],[price]]*Table22[[#This Row],[Quantity]]</f>
        <v>1.458</v>
      </c>
    </row>
    <row r="6" spans="1:14" ht="22.5" x14ac:dyDescent="0.25">
      <c r="A6" s="23" t="s">
        <v>218</v>
      </c>
      <c r="B6" s="3" t="s">
        <v>75</v>
      </c>
      <c r="C6" s="3" t="s">
        <v>258</v>
      </c>
      <c r="D6" s="3" t="s">
        <v>21</v>
      </c>
      <c r="E6" s="3" t="s">
        <v>17</v>
      </c>
      <c r="F6" s="4">
        <v>7</v>
      </c>
      <c r="G6" s="9" t="s">
        <v>255</v>
      </c>
      <c r="H6" s="9"/>
      <c r="I6" s="3" t="s">
        <v>6</v>
      </c>
      <c r="J6" s="3" t="s">
        <v>50</v>
      </c>
      <c r="K6" s="3">
        <v>0</v>
      </c>
      <c r="L6" s="3" t="s">
        <v>6</v>
      </c>
      <c r="M6" s="17" t="s">
        <v>275</v>
      </c>
      <c r="N6" s="14">
        <f>Table22[[#This Row],[price]]*Table22[[#This Row],[Quantity]]</f>
        <v>1.1340000000000001</v>
      </c>
    </row>
    <row r="7" spans="1:14" ht="22.5" x14ac:dyDescent="0.25">
      <c r="A7" s="25" t="s">
        <v>218</v>
      </c>
      <c r="B7" s="18" t="s">
        <v>75</v>
      </c>
      <c r="C7" s="18" t="s">
        <v>314</v>
      </c>
      <c r="D7" s="18" t="s">
        <v>21</v>
      </c>
      <c r="E7" s="18" t="s">
        <v>17</v>
      </c>
      <c r="F7" s="9">
        <v>1</v>
      </c>
      <c r="G7" s="9" t="s">
        <v>309</v>
      </c>
      <c r="H7" s="18"/>
      <c r="I7" s="9"/>
      <c r="J7" s="18" t="s">
        <v>50</v>
      </c>
      <c r="K7" s="3">
        <v>0</v>
      </c>
      <c r="L7" s="9"/>
      <c r="M7" s="21" t="s">
        <v>275</v>
      </c>
      <c r="N7" s="14">
        <f>Table22[[#This Row],[price]]*Table22[[#This Row],[Quantity]]</f>
        <v>0.16200000000000001</v>
      </c>
    </row>
    <row r="8" spans="1:14" ht="22.5" x14ac:dyDescent="0.25">
      <c r="A8" s="25" t="s">
        <v>358</v>
      </c>
      <c r="B8" s="18" t="s">
        <v>328</v>
      </c>
      <c r="C8" s="18"/>
      <c r="D8" s="18"/>
      <c r="E8" s="18"/>
      <c r="F8" s="9">
        <v>1</v>
      </c>
      <c r="G8" s="9" t="s">
        <v>326</v>
      </c>
      <c r="H8" s="9"/>
      <c r="I8" s="18"/>
      <c r="J8" s="18" t="s">
        <v>343</v>
      </c>
      <c r="K8" s="3">
        <v>0</v>
      </c>
      <c r="L8" s="18"/>
      <c r="M8" s="21">
        <v>0.189</v>
      </c>
      <c r="N8" s="14">
        <f>Table22[[#This Row],[price]]*Table22[[#This Row],[Quantity]]</f>
        <v>0.189</v>
      </c>
    </row>
    <row r="9" spans="1:14" ht="22.5" x14ac:dyDescent="0.25">
      <c r="A9" s="33" t="s">
        <v>219</v>
      </c>
      <c r="B9" s="18" t="s">
        <v>76</v>
      </c>
      <c r="C9" s="18" t="s">
        <v>220</v>
      </c>
      <c r="D9" s="18" t="s">
        <v>21</v>
      </c>
      <c r="E9" s="18" t="s">
        <v>17</v>
      </c>
      <c r="F9" s="9">
        <v>3</v>
      </c>
      <c r="G9" s="9" t="s">
        <v>257</v>
      </c>
      <c r="H9" s="3" t="s">
        <v>6</v>
      </c>
      <c r="I9" s="3" t="s">
        <v>6</v>
      </c>
      <c r="J9" s="3" t="s">
        <v>51</v>
      </c>
      <c r="K9" s="3">
        <v>0</v>
      </c>
      <c r="L9" s="9"/>
      <c r="M9" s="17" t="s">
        <v>279</v>
      </c>
      <c r="N9" s="14">
        <f>Table22[[#This Row],[price]]*Table22[[#This Row],[Quantity]]</f>
        <v>0.45899999999999996</v>
      </c>
    </row>
    <row r="10" spans="1:14" ht="22.5" x14ac:dyDescent="0.25">
      <c r="A10" s="25" t="s">
        <v>359</v>
      </c>
      <c r="B10" s="18" t="s">
        <v>329</v>
      </c>
      <c r="C10" s="18"/>
      <c r="D10" s="18"/>
      <c r="E10" s="18"/>
      <c r="F10" s="9">
        <v>2</v>
      </c>
      <c r="G10" s="9" t="s">
        <v>326</v>
      </c>
      <c r="H10" s="9"/>
      <c r="I10" s="18"/>
      <c r="J10" s="18" t="s">
        <v>344</v>
      </c>
      <c r="K10" s="3">
        <v>0</v>
      </c>
      <c r="L10" s="18"/>
      <c r="M10" s="21">
        <v>0.16700000000000001</v>
      </c>
      <c r="N10" s="14">
        <f>Table22[[#This Row],[price]]*Table22[[#This Row],[Quantity]]</f>
        <v>0.33400000000000002</v>
      </c>
    </row>
    <row r="11" spans="1:14" ht="22.5" x14ac:dyDescent="0.25">
      <c r="A11" s="23" t="s">
        <v>262</v>
      </c>
      <c r="B11" s="3" t="s">
        <v>76</v>
      </c>
      <c r="C11" s="3" t="s">
        <v>99</v>
      </c>
      <c r="D11" s="3" t="s">
        <v>21</v>
      </c>
      <c r="E11" s="3" t="s">
        <v>17</v>
      </c>
      <c r="F11" s="4">
        <v>3</v>
      </c>
      <c r="G11" s="9" t="s">
        <v>255</v>
      </c>
      <c r="H11" s="9"/>
      <c r="I11" s="3" t="s">
        <v>6</v>
      </c>
      <c r="J11" s="3" t="s">
        <v>51</v>
      </c>
      <c r="K11" s="3">
        <v>0</v>
      </c>
      <c r="L11" s="3" t="s">
        <v>6</v>
      </c>
      <c r="M11" s="17" t="s">
        <v>279</v>
      </c>
      <c r="N11" s="14">
        <f>Table22[[#This Row],[price]]*Table22[[#This Row],[Quantity]]</f>
        <v>0.45899999999999996</v>
      </c>
    </row>
    <row r="12" spans="1:14" x14ac:dyDescent="0.25">
      <c r="A12" s="33" t="s">
        <v>248</v>
      </c>
      <c r="B12" s="18" t="s">
        <v>89</v>
      </c>
      <c r="C12" s="18" t="s">
        <v>249</v>
      </c>
      <c r="D12" s="18" t="s">
        <v>39</v>
      </c>
      <c r="E12" s="18" t="s">
        <v>37</v>
      </c>
      <c r="F12" s="9">
        <v>3</v>
      </c>
      <c r="G12" s="9" t="s">
        <v>257</v>
      </c>
      <c r="H12" s="3" t="s">
        <v>6</v>
      </c>
      <c r="I12" s="3" t="s">
        <v>6</v>
      </c>
      <c r="J12" s="3" t="s">
        <v>45</v>
      </c>
      <c r="K12" s="3">
        <v>0</v>
      </c>
      <c r="L12" s="9"/>
      <c r="M12" s="17" t="s">
        <v>303</v>
      </c>
      <c r="N12" s="14">
        <f>Table22[[#This Row],[price]]*Table22[[#This Row],[Quantity]]</f>
        <v>13.86</v>
      </c>
    </row>
    <row r="13" spans="1:14" ht="22.5" x14ac:dyDescent="0.25">
      <c r="A13" s="23" t="s">
        <v>114</v>
      </c>
      <c r="B13" s="3" t="s">
        <v>77</v>
      </c>
      <c r="C13" s="3" t="s">
        <v>23</v>
      </c>
      <c r="D13" s="3" t="s">
        <v>24</v>
      </c>
      <c r="E13" s="3" t="s">
        <v>25</v>
      </c>
      <c r="F13" s="4">
        <v>3</v>
      </c>
      <c r="G13" s="9" t="s">
        <v>255</v>
      </c>
      <c r="H13" s="9"/>
      <c r="I13" s="3" t="s">
        <v>6</v>
      </c>
      <c r="J13" s="3" t="s">
        <v>47</v>
      </c>
      <c r="K13" s="3">
        <v>0</v>
      </c>
      <c r="L13" s="3" t="s">
        <v>6</v>
      </c>
      <c r="M13" s="17" t="s">
        <v>280</v>
      </c>
      <c r="N13" s="14">
        <f>Table22[[#This Row],[price]]*Table22[[#This Row],[Quantity]]</f>
        <v>10.41</v>
      </c>
    </row>
    <row r="14" spans="1:14" ht="22.5" x14ac:dyDescent="0.25">
      <c r="A14" s="25" t="s">
        <v>114</v>
      </c>
      <c r="B14" s="18" t="s">
        <v>77</v>
      </c>
      <c r="C14" s="18" t="s">
        <v>316</v>
      </c>
      <c r="D14" s="18" t="s">
        <v>24</v>
      </c>
      <c r="E14" s="18" t="s">
        <v>25</v>
      </c>
      <c r="F14" s="9">
        <v>1</v>
      </c>
      <c r="G14" s="9" t="s">
        <v>309</v>
      </c>
      <c r="H14" s="9"/>
      <c r="I14" s="18"/>
      <c r="J14" s="18" t="s">
        <v>47</v>
      </c>
      <c r="K14" s="3">
        <v>0</v>
      </c>
      <c r="L14" s="18"/>
      <c r="M14" s="21" t="s">
        <v>280</v>
      </c>
      <c r="N14" s="14">
        <f>Table22[[#This Row],[price]]*Table22[[#This Row],[Quantity]]</f>
        <v>3.47</v>
      </c>
    </row>
    <row r="15" spans="1:14" x14ac:dyDescent="0.25">
      <c r="A15" s="25" t="s">
        <v>364</v>
      </c>
      <c r="B15" s="18" t="s">
        <v>334</v>
      </c>
      <c r="C15" s="18"/>
      <c r="D15" s="18"/>
      <c r="E15" s="18"/>
      <c r="F15" s="9">
        <v>1</v>
      </c>
      <c r="G15" s="9" t="s">
        <v>326</v>
      </c>
      <c r="H15" s="9"/>
      <c r="I15" s="18"/>
      <c r="J15" s="18" t="s">
        <v>349</v>
      </c>
      <c r="K15" s="3">
        <v>0</v>
      </c>
      <c r="L15" s="18"/>
      <c r="M15" s="21">
        <v>3.65</v>
      </c>
      <c r="N15" s="14">
        <f>Table22[[#This Row],[price]]*Table22[[#This Row],[Quantity]]</f>
        <v>3.65</v>
      </c>
    </row>
    <row r="16" spans="1:14" x14ac:dyDescent="0.25">
      <c r="A16" s="25" t="s">
        <v>370</v>
      </c>
      <c r="B16" s="18" t="s">
        <v>340</v>
      </c>
      <c r="C16" s="18"/>
      <c r="D16" s="18"/>
      <c r="E16" s="18"/>
      <c r="F16" s="9">
        <v>2</v>
      </c>
      <c r="G16" s="9" t="s">
        <v>326</v>
      </c>
      <c r="H16" s="9"/>
      <c r="I16" s="18"/>
      <c r="J16" s="18" t="s">
        <v>355</v>
      </c>
      <c r="K16" s="3">
        <v>0</v>
      </c>
      <c r="L16" s="18"/>
      <c r="M16" s="21">
        <v>8.1000000000000003E-2</v>
      </c>
      <c r="N16" s="14">
        <f>Table22[[#This Row],[price]]*Table22[[#This Row],[Quantity]]</f>
        <v>0.16200000000000001</v>
      </c>
    </row>
    <row r="17" spans="1:14" x14ac:dyDescent="0.25">
      <c r="A17" s="33" t="s">
        <v>246</v>
      </c>
      <c r="B17" s="18" t="s">
        <v>91</v>
      </c>
      <c r="C17" s="18" t="s">
        <v>247</v>
      </c>
      <c r="D17" s="18" t="s">
        <v>63</v>
      </c>
      <c r="E17" s="18" t="s">
        <v>62</v>
      </c>
      <c r="F17" s="9">
        <v>3</v>
      </c>
      <c r="G17" s="9" t="s">
        <v>257</v>
      </c>
      <c r="H17" s="3" t="s">
        <v>6</v>
      </c>
      <c r="I17" s="3" t="s">
        <v>6</v>
      </c>
      <c r="J17" s="3" t="s">
        <v>65</v>
      </c>
      <c r="K17" s="3">
        <v>0</v>
      </c>
      <c r="L17" s="9"/>
      <c r="M17" s="17" t="s">
        <v>304</v>
      </c>
      <c r="N17" s="14">
        <f>Table22[[#This Row],[price]]*Table22[[#This Row],[Quantity]]</f>
        <v>0.8879999999999999</v>
      </c>
    </row>
    <row r="18" spans="1:14" x14ac:dyDescent="0.25">
      <c r="A18" s="25" t="s">
        <v>357</v>
      </c>
      <c r="B18" s="18" t="s">
        <v>327</v>
      </c>
      <c r="C18" s="18"/>
      <c r="D18" s="18"/>
      <c r="E18" s="18"/>
      <c r="F18" s="9">
        <v>1</v>
      </c>
      <c r="G18" s="9" t="s">
        <v>326</v>
      </c>
      <c r="H18" s="9"/>
      <c r="I18" s="18"/>
      <c r="J18" s="18" t="s">
        <v>342</v>
      </c>
      <c r="K18" s="3">
        <v>0</v>
      </c>
      <c r="L18" s="18"/>
      <c r="M18" s="21">
        <v>0.38500000000000001</v>
      </c>
      <c r="N18" s="14">
        <f>Table22[[#This Row],[price]]*Table22[[#This Row],[Quantity]]</f>
        <v>0.38500000000000001</v>
      </c>
    </row>
    <row r="19" spans="1:14" x14ac:dyDescent="0.25">
      <c r="A19" s="30" t="s">
        <v>15</v>
      </c>
      <c r="B19" s="3" t="s">
        <v>6</v>
      </c>
      <c r="C19" s="3" t="s">
        <v>49</v>
      </c>
      <c r="D19" s="3" t="s">
        <v>16</v>
      </c>
      <c r="E19" s="3" t="s">
        <v>15</v>
      </c>
      <c r="F19" s="4">
        <v>2</v>
      </c>
      <c r="G19" s="9" t="s">
        <v>255</v>
      </c>
      <c r="H19" s="9"/>
      <c r="I19" s="3" t="s">
        <v>6</v>
      </c>
      <c r="J19" s="3" t="s">
        <v>6</v>
      </c>
      <c r="K19" s="3">
        <v>0</v>
      </c>
      <c r="L19" s="3" t="s">
        <v>6</v>
      </c>
      <c r="M19" s="17">
        <v>0</v>
      </c>
      <c r="N19" s="14">
        <f>Table22[[#This Row],[price]]*Table22[[#This Row],[Quantity]]</f>
        <v>0</v>
      </c>
    </row>
    <row r="20" spans="1:14" x14ac:dyDescent="0.25">
      <c r="A20" s="23" t="s">
        <v>125</v>
      </c>
      <c r="B20" s="3" t="s">
        <v>82</v>
      </c>
      <c r="C20" s="3" t="s">
        <v>103</v>
      </c>
      <c r="D20" s="3" t="s">
        <v>32</v>
      </c>
      <c r="E20" s="3" t="s">
        <v>31</v>
      </c>
      <c r="F20" s="4">
        <v>1</v>
      </c>
      <c r="G20" s="9" t="s">
        <v>255</v>
      </c>
      <c r="H20" s="9"/>
      <c r="I20" s="3" t="s">
        <v>6</v>
      </c>
      <c r="J20" s="3" t="s">
        <v>57</v>
      </c>
      <c r="K20" s="3">
        <v>0</v>
      </c>
      <c r="L20" s="3" t="s">
        <v>6</v>
      </c>
      <c r="M20" s="17" t="s">
        <v>283</v>
      </c>
      <c r="N20" s="14">
        <f>Table22[[#This Row],[price]]*Table22[[#This Row],[Quantity]]</f>
        <v>0.09</v>
      </c>
    </row>
    <row r="21" spans="1:14" ht="33" x14ac:dyDescent="0.25">
      <c r="A21" s="33" t="s">
        <v>125</v>
      </c>
      <c r="B21" s="18" t="s">
        <v>82</v>
      </c>
      <c r="C21" s="18" t="s">
        <v>225</v>
      </c>
      <c r="D21" s="18" t="s">
        <v>32</v>
      </c>
      <c r="E21" s="18" t="s">
        <v>31</v>
      </c>
      <c r="F21" s="9">
        <v>17</v>
      </c>
      <c r="G21" s="9" t="s">
        <v>257</v>
      </c>
      <c r="H21" s="3" t="s">
        <v>6</v>
      </c>
      <c r="I21" s="3" t="s">
        <v>6</v>
      </c>
      <c r="J21" s="3" t="s">
        <v>57</v>
      </c>
      <c r="K21" s="3">
        <v>0</v>
      </c>
      <c r="L21" s="9"/>
      <c r="M21" s="17" t="s">
        <v>283</v>
      </c>
      <c r="N21" s="14">
        <f>Table22[[#This Row],[price]]*Table22[[#This Row],[Quantity]]</f>
        <v>1.53</v>
      </c>
    </row>
    <row r="22" spans="1:14" ht="54" x14ac:dyDescent="0.25">
      <c r="A22" s="33" t="s">
        <v>242</v>
      </c>
      <c r="B22" s="18" t="s">
        <v>243</v>
      </c>
      <c r="C22" s="18" t="s">
        <v>244</v>
      </c>
      <c r="D22" s="18" t="s">
        <v>32</v>
      </c>
      <c r="E22" s="18" t="s">
        <v>31</v>
      </c>
      <c r="F22" s="9">
        <v>30</v>
      </c>
      <c r="G22" s="9" t="s">
        <v>257</v>
      </c>
      <c r="H22" s="3" t="s">
        <v>6</v>
      </c>
      <c r="I22" s="3" t="s">
        <v>6</v>
      </c>
      <c r="J22" s="3" t="s">
        <v>245</v>
      </c>
      <c r="K22" s="3">
        <v>0</v>
      </c>
      <c r="L22" s="9"/>
      <c r="M22" s="17" t="s">
        <v>308</v>
      </c>
      <c r="N22" s="14">
        <f>Table22[[#This Row],[price]]*Table22[[#This Row],[Quantity]]</f>
        <v>3.7800000000000002</v>
      </c>
    </row>
    <row r="23" spans="1:14" x14ac:dyDescent="0.25">
      <c r="A23" s="23" t="s">
        <v>133</v>
      </c>
      <c r="B23" s="3" t="s">
        <v>86</v>
      </c>
      <c r="C23" s="3" t="s">
        <v>106</v>
      </c>
      <c r="D23" s="3" t="s">
        <v>32</v>
      </c>
      <c r="E23" s="3" t="s">
        <v>31</v>
      </c>
      <c r="F23" s="4">
        <v>1</v>
      </c>
      <c r="G23" s="9" t="s">
        <v>255</v>
      </c>
      <c r="H23" s="9"/>
      <c r="I23" s="3" t="s">
        <v>6</v>
      </c>
      <c r="J23" s="3" t="s">
        <v>85</v>
      </c>
      <c r="K23" s="3">
        <v>0</v>
      </c>
      <c r="L23" s="3" t="s">
        <v>6</v>
      </c>
      <c r="M23" s="17" t="s">
        <v>283</v>
      </c>
      <c r="N23" s="14">
        <f>Table22[[#This Row],[price]]*Table22[[#This Row],[Quantity]]</f>
        <v>0.09</v>
      </c>
    </row>
    <row r="24" spans="1:14" x14ac:dyDescent="0.25">
      <c r="A24" s="25" t="s">
        <v>367</v>
      </c>
      <c r="B24" s="18" t="s">
        <v>337</v>
      </c>
      <c r="C24" s="18"/>
      <c r="D24" s="18"/>
      <c r="E24" s="18"/>
      <c r="F24" s="9">
        <v>1</v>
      </c>
      <c r="G24" s="9" t="s">
        <v>326</v>
      </c>
      <c r="H24" s="9"/>
      <c r="I24" s="18"/>
      <c r="J24" s="18" t="s">
        <v>352</v>
      </c>
      <c r="K24" s="3">
        <v>0</v>
      </c>
      <c r="L24" s="18"/>
      <c r="M24" s="21">
        <v>1.6E-2</v>
      </c>
      <c r="N24" s="14">
        <f>Table22[[#This Row],[price]]*Table22[[#This Row],[Quantity]]</f>
        <v>1.6E-2</v>
      </c>
    </row>
    <row r="25" spans="1:14" x14ac:dyDescent="0.25">
      <c r="A25" s="33" t="s">
        <v>234</v>
      </c>
      <c r="B25" s="18" t="s">
        <v>235</v>
      </c>
      <c r="C25" s="18" t="s">
        <v>236</v>
      </c>
      <c r="D25" s="18" t="s">
        <v>32</v>
      </c>
      <c r="E25" s="18" t="s">
        <v>31</v>
      </c>
      <c r="F25" s="9">
        <v>3</v>
      </c>
      <c r="G25" s="9" t="s">
        <v>257</v>
      </c>
      <c r="H25" s="3" t="s">
        <v>6</v>
      </c>
      <c r="I25" s="3" t="s">
        <v>6</v>
      </c>
      <c r="J25" s="3" t="s">
        <v>237</v>
      </c>
      <c r="K25" s="3">
        <v>0</v>
      </c>
      <c r="L25" s="9"/>
      <c r="M25" s="17" t="s">
        <v>308</v>
      </c>
      <c r="N25" s="14">
        <f>Table22[[#This Row],[price]]*Table22[[#This Row],[Quantity]]</f>
        <v>0.378</v>
      </c>
    </row>
    <row r="26" spans="1:14" x14ac:dyDescent="0.25">
      <c r="A26" s="23" t="s">
        <v>131</v>
      </c>
      <c r="B26" s="3" t="s">
        <v>84</v>
      </c>
      <c r="C26" s="3" t="s">
        <v>105</v>
      </c>
      <c r="D26" s="3" t="s">
        <v>32</v>
      </c>
      <c r="E26" s="3" t="s">
        <v>31</v>
      </c>
      <c r="F26" s="4">
        <v>2</v>
      </c>
      <c r="G26" s="9" t="s">
        <v>255</v>
      </c>
      <c r="H26" s="9"/>
      <c r="I26" s="3" t="s">
        <v>6</v>
      </c>
      <c r="J26" s="3" t="s">
        <v>59</v>
      </c>
      <c r="K26" s="3">
        <v>0</v>
      </c>
      <c r="L26" s="3" t="s">
        <v>6</v>
      </c>
      <c r="M26" s="17" t="s">
        <v>283</v>
      </c>
      <c r="N26" s="14">
        <f>Table22[[#This Row],[price]]*Table22[[#This Row],[Quantity]]</f>
        <v>0.18</v>
      </c>
    </row>
    <row r="27" spans="1:14" x14ac:dyDescent="0.25">
      <c r="A27" s="33" t="s">
        <v>238</v>
      </c>
      <c r="B27" s="18" t="s">
        <v>239</v>
      </c>
      <c r="C27" s="18" t="s">
        <v>240</v>
      </c>
      <c r="D27" s="18" t="s">
        <v>32</v>
      </c>
      <c r="E27" s="18" t="s">
        <v>31</v>
      </c>
      <c r="F27" s="9">
        <v>3</v>
      </c>
      <c r="G27" s="9" t="s">
        <v>257</v>
      </c>
      <c r="H27" s="3" t="s">
        <v>6</v>
      </c>
      <c r="I27" s="3" t="s">
        <v>6</v>
      </c>
      <c r="J27" s="3" t="s">
        <v>241</v>
      </c>
      <c r="K27" s="3">
        <v>0</v>
      </c>
      <c r="L27" s="9"/>
      <c r="M27" s="17" t="s">
        <v>299</v>
      </c>
      <c r="N27" s="14">
        <f>Table22[[#This Row],[price]]*Table22[[#This Row],[Quantity]]</f>
        <v>1.161</v>
      </c>
    </row>
    <row r="28" spans="1:14" x14ac:dyDescent="0.25">
      <c r="A28" s="25" t="s">
        <v>365</v>
      </c>
      <c r="B28" s="18" t="s">
        <v>335</v>
      </c>
      <c r="C28" s="18"/>
      <c r="D28" s="18"/>
      <c r="E28" s="18"/>
      <c r="F28" s="9">
        <v>1</v>
      </c>
      <c r="G28" s="9" t="s">
        <v>326</v>
      </c>
      <c r="H28" s="9"/>
      <c r="I28" s="18"/>
      <c r="J28" s="18" t="s">
        <v>350</v>
      </c>
      <c r="K28" s="3">
        <v>0</v>
      </c>
      <c r="L28" s="18"/>
      <c r="M28" s="21">
        <v>8.2000000000000003E-2</v>
      </c>
      <c r="N28" s="14">
        <f>Table22[[#This Row],[price]]*Table22[[#This Row],[Quantity]]</f>
        <v>8.2000000000000003E-2</v>
      </c>
    </row>
    <row r="29" spans="1:14" ht="22.5" x14ac:dyDescent="0.25">
      <c r="A29" s="33" t="s">
        <v>226</v>
      </c>
      <c r="B29" s="18" t="s">
        <v>227</v>
      </c>
      <c r="C29" s="18" t="s">
        <v>228</v>
      </c>
      <c r="D29" s="18" t="s">
        <v>32</v>
      </c>
      <c r="E29" s="18" t="s">
        <v>31</v>
      </c>
      <c r="F29" s="9">
        <v>8</v>
      </c>
      <c r="G29" s="9" t="s">
        <v>257</v>
      </c>
      <c r="H29" s="3" t="s">
        <v>6</v>
      </c>
      <c r="I29" s="3" t="s">
        <v>6</v>
      </c>
      <c r="J29" s="3" t="s">
        <v>229</v>
      </c>
      <c r="K29" s="3">
        <v>0</v>
      </c>
      <c r="L29" s="9"/>
      <c r="M29" s="17" t="s">
        <v>306</v>
      </c>
      <c r="N29" s="14">
        <f>Table22[[#This Row],[price]]*Table22[[#This Row],[Quantity]]</f>
        <v>2.5920000000000001</v>
      </c>
    </row>
    <row r="30" spans="1:14" ht="22.5" x14ac:dyDescent="0.25">
      <c r="A30" s="33" t="s">
        <v>230</v>
      </c>
      <c r="B30" s="18" t="s">
        <v>231</v>
      </c>
      <c r="C30" s="18" t="s">
        <v>232</v>
      </c>
      <c r="D30" s="18" t="s">
        <v>32</v>
      </c>
      <c r="E30" s="18" t="s">
        <v>31</v>
      </c>
      <c r="F30" s="9">
        <v>8</v>
      </c>
      <c r="G30" s="9" t="s">
        <v>257</v>
      </c>
      <c r="H30" s="3" t="s">
        <v>6</v>
      </c>
      <c r="I30" s="3" t="s">
        <v>6</v>
      </c>
      <c r="J30" s="3" t="s">
        <v>233</v>
      </c>
      <c r="K30" s="3">
        <v>0</v>
      </c>
      <c r="L30" s="9"/>
      <c r="M30" s="17" t="s">
        <v>307</v>
      </c>
      <c r="N30" s="14">
        <f>Table22[[#This Row],[price]]*Table22[[#This Row],[Quantity]]</f>
        <v>1.08</v>
      </c>
    </row>
    <row r="31" spans="1:14" x14ac:dyDescent="0.25">
      <c r="A31" s="24"/>
      <c r="B31" s="18"/>
      <c r="C31" s="18"/>
      <c r="D31" s="18"/>
      <c r="E31" s="18"/>
      <c r="F31" s="9"/>
      <c r="G31" s="9"/>
      <c r="H31" s="9"/>
      <c r="I31" s="18"/>
      <c r="J31" s="18"/>
      <c r="K31" s="3">
        <f>Table22[[#This Row],[Quantity]]*5</f>
        <v>0</v>
      </c>
      <c r="L31" s="18"/>
      <c r="M31" s="21"/>
      <c r="N31" s="14">
        <f>Table22[[#This Row],[price]]*Table22[[#This Row],[Quantity]]</f>
        <v>0</v>
      </c>
    </row>
    <row r="32" spans="1:14" x14ac:dyDescent="0.25">
      <c r="A32" s="31" t="s">
        <v>310</v>
      </c>
      <c r="B32" s="18" t="s">
        <v>312</v>
      </c>
      <c r="C32" s="18" t="s">
        <v>315</v>
      </c>
      <c r="D32" s="18" t="s">
        <v>320</v>
      </c>
      <c r="E32" s="18" t="s">
        <v>11</v>
      </c>
      <c r="F32" s="9">
        <v>1</v>
      </c>
      <c r="G32" s="9" t="s">
        <v>309</v>
      </c>
      <c r="H32" s="18"/>
      <c r="I32" s="9"/>
      <c r="J32" s="18" t="s">
        <v>322</v>
      </c>
      <c r="K32" s="3">
        <f>Table22[[#This Row],[Quantity]]*5</f>
        <v>5</v>
      </c>
      <c r="L32" s="9"/>
      <c r="M32" s="21" t="s">
        <v>324</v>
      </c>
      <c r="N32" s="14">
        <f>Table22[[#This Row],[price]]*Table22[[#This Row],[Quantity]]</f>
        <v>3.62</v>
      </c>
    </row>
    <row r="33" spans="1:14" ht="22.5" x14ac:dyDescent="0.25">
      <c r="A33" s="30" t="s">
        <v>264</v>
      </c>
      <c r="B33" s="3" t="s">
        <v>92</v>
      </c>
      <c r="C33" s="3" t="s">
        <v>53</v>
      </c>
      <c r="D33" s="3" t="s">
        <v>12</v>
      </c>
      <c r="E33" s="3" t="s">
        <v>11</v>
      </c>
      <c r="F33" s="4">
        <v>1</v>
      </c>
      <c r="G33" s="9" t="s">
        <v>255</v>
      </c>
      <c r="H33" s="9"/>
      <c r="I33" s="3" t="s">
        <v>271</v>
      </c>
      <c r="J33" s="3" t="s">
        <v>6</v>
      </c>
      <c r="K33" s="3">
        <f>Table22[[#This Row],[Quantity]]*5</f>
        <v>5</v>
      </c>
      <c r="L33" s="3" t="s">
        <v>6</v>
      </c>
      <c r="M33" s="17" t="s">
        <v>282</v>
      </c>
      <c r="N33" s="14">
        <f>Table22[[#This Row],[price]]*Table22[[#This Row],[Quantity]]</f>
        <v>2.1800000000000002</v>
      </c>
    </row>
    <row r="34" spans="1:14" x14ac:dyDescent="0.25">
      <c r="A34" s="30" t="s">
        <v>135</v>
      </c>
      <c r="B34" s="3" t="s">
        <v>88</v>
      </c>
      <c r="C34" s="3" t="s">
        <v>38</v>
      </c>
      <c r="D34" s="3" t="s">
        <v>35</v>
      </c>
      <c r="E34" s="3" t="s">
        <v>35</v>
      </c>
      <c r="F34" s="4">
        <v>1</v>
      </c>
      <c r="G34" s="9" t="s">
        <v>255</v>
      </c>
      <c r="H34" s="9"/>
      <c r="I34" s="3" t="s">
        <v>6</v>
      </c>
      <c r="J34" s="3" t="s">
        <v>46</v>
      </c>
      <c r="K34" s="3">
        <f>Table22[[#This Row],[Quantity]]*5</f>
        <v>5</v>
      </c>
      <c r="L34" s="3" t="s">
        <v>6</v>
      </c>
      <c r="M34" s="17" t="s">
        <v>287</v>
      </c>
      <c r="N34" s="14">
        <f>Table22[[#This Row],[price]]*Table22[[#This Row],[Quantity]]</f>
        <v>1.4</v>
      </c>
    </row>
    <row r="35" spans="1:14" x14ac:dyDescent="0.25">
      <c r="A35" s="31" t="s">
        <v>203</v>
      </c>
      <c r="B35" s="18" t="s">
        <v>204</v>
      </c>
      <c r="C35" s="18" t="s">
        <v>205</v>
      </c>
      <c r="D35" s="18" t="s">
        <v>206</v>
      </c>
      <c r="E35" s="18" t="s">
        <v>207</v>
      </c>
      <c r="F35" s="9">
        <v>1</v>
      </c>
      <c r="G35" s="9" t="s">
        <v>256</v>
      </c>
      <c r="H35" s="3" t="s">
        <v>6</v>
      </c>
      <c r="I35" s="9"/>
      <c r="J35" s="3" t="s">
        <v>208</v>
      </c>
      <c r="K35" s="3">
        <f>Table22[[#This Row],[Quantity]]*5</f>
        <v>5</v>
      </c>
      <c r="L35" s="9"/>
      <c r="M35" s="17" t="s">
        <v>294</v>
      </c>
      <c r="N35" s="14">
        <f>Table22[[#This Row],[price]]*Table22[[#This Row],[Quantity]]</f>
        <v>5.31</v>
      </c>
    </row>
    <row r="36" spans="1:14" x14ac:dyDescent="0.25">
      <c r="A36" s="31" t="s">
        <v>197</v>
      </c>
      <c r="B36" s="18" t="s">
        <v>198</v>
      </c>
      <c r="C36" s="18" t="s">
        <v>199</v>
      </c>
      <c r="D36" s="18" t="s">
        <v>200</v>
      </c>
      <c r="E36" s="18" t="s">
        <v>201</v>
      </c>
      <c r="F36" s="9">
        <v>1</v>
      </c>
      <c r="G36" s="9" t="s">
        <v>256</v>
      </c>
      <c r="H36" s="3" t="s">
        <v>6</v>
      </c>
      <c r="I36" s="9"/>
      <c r="J36" s="3" t="s">
        <v>202</v>
      </c>
      <c r="K36" s="3">
        <f>Table22[[#This Row],[Quantity]]*5</f>
        <v>5</v>
      </c>
      <c r="L36" s="9"/>
      <c r="M36" s="17" t="s">
        <v>295</v>
      </c>
      <c r="N36" s="14">
        <f>Table22[[#This Row],[price]]*Table22[[#This Row],[Quantity]]</f>
        <v>8.26</v>
      </c>
    </row>
    <row r="37" spans="1:14" x14ac:dyDescent="0.25">
      <c r="A37" s="31" t="s">
        <v>213</v>
      </c>
      <c r="B37" s="18" t="s">
        <v>214</v>
      </c>
      <c r="C37" s="18" t="s">
        <v>36</v>
      </c>
      <c r="D37" s="18" t="s">
        <v>207</v>
      </c>
      <c r="E37" s="18" t="s">
        <v>207</v>
      </c>
      <c r="F37" s="9">
        <v>1</v>
      </c>
      <c r="G37" s="9" t="s">
        <v>256</v>
      </c>
      <c r="H37" s="3" t="s">
        <v>6</v>
      </c>
      <c r="I37" s="9"/>
      <c r="J37" s="3" t="s">
        <v>215</v>
      </c>
      <c r="K37" s="3">
        <f>Table22[[#This Row],[Quantity]]*5</f>
        <v>5</v>
      </c>
      <c r="L37" s="9"/>
      <c r="M37" s="17" t="s">
        <v>293</v>
      </c>
      <c r="N37" s="14">
        <f>Table22[[#This Row],[price]]*Table22[[#This Row],[Quantity]]</f>
        <v>2.4300000000000002</v>
      </c>
    </row>
    <row r="38" spans="1:14" ht="22.5" x14ac:dyDescent="0.25">
      <c r="A38" s="31" t="s">
        <v>186</v>
      </c>
      <c r="B38" s="18" t="s">
        <v>187</v>
      </c>
      <c r="C38" s="18" t="s">
        <v>188</v>
      </c>
      <c r="D38" s="18" t="s">
        <v>189</v>
      </c>
      <c r="E38" s="18" t="s">
        <v>190</v>
      </c>
      <c r="F38" s="9">
        <v>1</v>
      </c>
      <c r="G38" s="9" t="s">
        <v>256</v>
      </c>
      <c r="H38" s="3" t="s">
        <v>6</v>
      </c>
      <c r="I38" s="9"/>
      <c r="J38" s="3" t="s">
        <v>191</v>
      </c>
      <c r="K38" s="3">
        <f>Table22[[#This Row],[Quantity]]*5</f>
        <v>5</v>
      </c>
      <c r="L38" s="9"/>
      <c r="M38" s="17" t="s">
        <v>297</v>
      </c>
      <c r="N38" s="14">
        <f>Table22[[#This Row],[price]]*Table22[[#This Row],[Quantity]]</f>
        <v>0.75600000000000001</v>
      </c>
    </row>
    <row r="39" spans="1:14" x14ac:dyDescent="0.25">
      <c r="A39" s="30" t="s">
        <v>134</v>
      </c>
      <c r="B39" s="3" t="s">
        <v>87</v>
      </c>
      <c r="C39" s="3" t="s">
        <v>36</v>
      </c>
      <c r="D39" s="3" t="s">
        <v>10</v>
      </c>
      <c r="E39" s="3" t="s">
        <v>9</v>
      </c>
      <c r="F39" s="4">
        <v>1</v>
      </c>
      <c r="G39" s="9" t="s">
        <v>255</v>
      </c>
      <c r="H39" s="9"/>
      <c r="I39" s="3" t="s">
        <v>6</v>
      </c>
      <c r="J39" s="3" t="s">
        <v>40</v>
      </c>
      <c r="K39" s="3">
        <f>Table22[[#This Row],[Quantity]]*5</f>
        <v>5</v>
      </c>
      <c r="L39" s="3" t="s">
        <v>6</v>
      </c>
      <c r="M39" s="17" t="s">
        <v>286</v>
      </c>
      <c r="N39" s="14">
        <f>Table22[[#This Row],[price]]*Table22[[#This Row],[Quantity]]</f>
        <v>16.25</v>
      </c>
    </row>
    <row r="40" spans="1:14" ht="22.5" x14ac:dyDescent="0.25">
      <c r="A40" s="24" t="s">
        <v>250</v>
      </c>
      <c r="B40" s="18" t="s">
        <v>251</v>
      </c>
      <c r="C40" s="18" t="s">
        <v>252</v>
      </c>
      <c r="D40" s="18" t="s">
        <v>95</v>
      </c>
      <c r="E40" s="18" t="s">
        <v>95</v>
      </c>
      <c r="F40" s="9">
        <v>1</v>
      </c>
      <c r="G40" s="9" t="s">
        <v>257</v>
      </c>
      <c r="H40" s="3" t="s">
        <v>96</v>
      </c>
      <c r="I40" s="3" t="s">
        <v>253</v>
      </c>
      <c r="J40" s="3" t="s">
        <v>6</v>
      </c>
      <c r="K40" s="3">
        <f>Table22[[#This Row],[Quantity]]*5</f>
        <v>5</v>
      </c>
      <c r="L40" s="9"/>
      <c r="M40" s="17" t="s">
        <v>305</v>
      </c>
      <c r="N40" s="14">
        <f>Table22[[#This Row],[price]]*Table22[[#This Row],[Quantity]]</f>
        <v>14.628</v>
      </c>
    </row>
    <row r="41" spans="1:14" ht="22.5" x14ac:dyDescent="0.25">
      <c r="A41" s="31" t="s">
        <v>158</v>
      </c>
      <c r="B41" s="18" t="s">
        <v>159</v>
      </c>
      <c r="C41" s="18" t="s">
        <v>160</v>
      </c>
      <c r="D41" s="18" t="s">
        <v>161</v>
      </c>
      <c r="E41" s="18" t="s">
        <v>162</v>
      </c>
      <c r="F41" s="9">
        <v>1</v>
      </c>
      <c r="G41" s="9" t="s">
        <v>256</v>
      </c>
      <c r="H41" s="3" t="s">
        <v>6</v>
      </c>
      <c r="I41" s="9"/>
      <c r="J41" s="3" t="s">
        <v>163</v>
      </c>
      <c r="K41" s="3">
        <f>Table22[[#This Row],[Quantity]]*5</f>
        <v>5</v>
      </c>
      <c r="L41" s="9"/>
      <c r="M41" s="17" t="s">
        <v>302</v>
      </c>
      <c r="N41" s="14">
        <f>Table22[[#This Row],[price]]*Table22[[#This Row],[Quantity]]</f>
        <v>0.40500000000000003</v>
      </c>
    </row>
    <row r="42" spans="1:14" x14ac:dyDescent="0.25">
      <c r="A42" s="31" t="s">
        <v>157</v>
      </c>
      <c r="B42" s="18" t="s">
        <v>153</v>
      </c>
      <c r="C42" s="18" t="s">
        <v>317</v>
      </c>
      <c r="D42" s="18" t="s">
        <v>100</v>
      </c>
      <c r="E42" s="18" t="s">
        <v>29</v>
      </c>
      <c r="F42" s="9">
        <v>1</v>
      </c>
      <c r="G42" s="9" t="s">
        <v>309</v>
      </c>
      <c r="H42" s="9"/>
      <c r="I42" s="18"/>
      <c r="J42" s="18" t="s">
        <v>116</v>
      </c>
      <c r="K42" s="3">
        <f>Table22[[#This Row],[Quantity]]*5</f>
        <v>5</v>
      </c>
      <c r="L42" s="18"/>
      <c r="M42" s="21" t="s">
        <v>284</v>
      </c>
      <c r="N42" s="14">
        <f>Table22[[#This Row],[price]]*Table22[[#This Row],[Quantity]]</f>
        <v>0.621</v>
      </c>
    </row>
    <row r="43" spans="1:14" ht="22.5" x14ac:dyDescent="0.25">
      <c r="A43" s="31" t="s">
        <v>362</v>
      </c>
      <c r="B43" s="18" t="s">
        <v>332</v>
      </c>
      <c r="C43" s="18"/>
      <c r="D43" s="18"/>
      <c r="E43" s="18"/>
      <c r="F43" s="9">
        <v>1</v>
      </c>
      <c r="G43" s="9" t="s">
        <v>326</v>
      </c>
      <c r="H43" s="9"/>
      <c r="I43" s="18"/>
      <c r="J43" s="18" t="s">
        <v>347</v>
      </c>
      <c r="K43" s="3">
        <f>Table22[[#This Row],[Quantity]]*5</f>
        <v>5</v>
      </c>
      <c r="L43" s="18"/>
      <c r="M43" s="21">
        <v>2.16</v>
      </c>
      <c r="N43" s="14">
        <f>Table22[[#This Row],[price]]*Table22[[#This Row],[Quantity]]</f>
        <v>2.16</v>
      </c>
    </row>
    <row r="44" spans="1:14" x14ac:dyDescent="0.25">
      <c r="A44" s="24" t="s">
        <v>141</v>
      </c>
      <c r="B44" s="18" t="s">
        <v>86</v>
      </c>
      <c r="C44" s="18" t="s">
        <v>67</v>
      </c>
      <c r="D44" s="18" t="s">
        <v>32</v>
      </c>
      <c r="E44" s="18" t="s">
        <v>31</v>
      </c>
      <c r="F44" s="9">
        <v>1</v>
      </c>
      <c r="G44" s="9" t="s">
        <v>256</v>
      </c>
      <c r="H44" s="3" t="s">
        <v>6</v>
      </c>
      <c r="I44" s="9"/>
      <c r="J44" s="3" t="s">
        <v>85</v>
      </c>
      <c r="K44" s="3">
        <f>Table22[[#This Row],[Quantity]]*5</f>
        <v>5</v>
      </c>
      <c r="L44" s="9"/>
      <c r="M44" s="17" t="s">
        <v>283</v>
      </c>
      <c r="N44" s="14">
        <f>Table22[[#This Row],[price]]*Table22[[#This Row],[Quantity]]</f>
        <v>0.09</v>
      </c>
    </row>
    <row r="45" spans="1:14" x14ac:dyDescent="0.25">
      <c r="A45" s="24" t="s">
        <v>148</v>
      </c>
      <c r="B45" s="18" t="s">
        <v>149</v>
      </c>
      <c r="C45" s="18" t="s">
        <v>150</v>
      </c>
      <c r="D45" s="18" t="s">
        <v>32</v>
      </c>
      <c r="E45" s="18" t="s">
        <v>31</v>
      </c>
      <c r="F45" s="9">
        <v>1</v>
      </c>
      <c r="G45" s="9" t="s">
        <v>256</v>
      </c>
      <c r="H45" s="3" t="s">
        <v>6</v>
      </c>
      <c r="I45" s="9"/>
      <c r="J45" s="3" t="s">
        <v>151</v>
      </c>
      <c r="K45" s="3">
        <f>Table22[[#This Row],[Quantity]]*5</f>
        <v>5</v>
      </c>
      <c r="L45" s="9"/>
      <c r="M45" s="17" t="s">
        <v>283</v>
      </c>
      <c r="N45" s="14">
        <f>Table22[[#This Row],[price]]*Table22[[#This Row],[Quantity]]</f>
        <v>0.09</v>
      </c>
    </row>
    <row r="46" spans="1:14" x14ac:dyDescent="0.25">
      <c r="A46" s="30" t="s">
        <v>120</v>
      </c>
      <c r="B46" s="3" t="s">
        <v>121</v>
      </c>
      <c r="C46" s="3" t="s">
        <v>55</v>
      </c>
      <c r="D46" s="3" t="s">
        <v>32</v>
      </c>
      <c r="E46" s="3" t="s">
        <v>31</v>
      </c>
      <c r="F46" s="4">
        <v>1</v>
      </c>
      <c r="G46" s="9" t="s">
        <v>255</v>
      </c>
      <c r="H46" s="9"/>
      <c r="I46" s="3" t="s">
        <v>6</v>
      </c>
      <c r="J46" s="3" t="s">
        <v>122</v>
      </c>
      <c r="K46" s="3">
        <f>Table22[[#This Row],[Quantity]]*5</f>
        <v>5</v>
      </c>
      <c r="L46" s="3" t="s">
        <v>6</v>
      </c>
      <c r="M46" s="17" t="s">
        <v>283</v>
      </c>
      <c r="N46" s="14">
        <f>Table22[[#This Row],[price]]*Table22[[#This Row],[Quantity]]</f>
        <v>0.09</v>
      </c>
    </row>
    <row r="47" spans="1:14" x14ac:dyDescent="0.25">
      <c r="A47" s="24" t="s">
        <v>145</v>
      </c>
      <c r="B47" s="18" t="s">
        <v>146</v>
      </c>
      <c r="C47" s="18" t="s">
        <v>68</v>
      </c>
      <c r="D47" s="18" t="s">
        <v>32</v>
      </c>
      <c r="E47" s="18" t="s">
        <v>31</v>
      </c>
      <c r="F47" s="9">
        <v>1</v>
      </c>
      <c r="G47" s="9" t="s">
        <v>256</v>
      </c>
      <c r="H47" s="3" t="s">
        <v>6</v>
      </c>
      <c r="I47" s="9"/>
      <c r="J47" s="3" t="s">
        <v>147</v>
      </c>
      <c r="K47" s="3">
        <f>Table22[[#This Row],[Quantity]]*5</f>
        <v>5</v>
      </c>
      <c r="L47" s="9"/>
      <c r="M47" s="17" t="s">
        <v>283</v>
      </c>
      <c r="N47" s="14">
        <f>Table22[[#This Row],[price]]*Table22[[#This Row],[Quantity]]</f>
        <v>0.09</v>
      </c>
    </row>
    <row r="48" spans="1:14" x14ac:dyDescent="0.25">
      <c r="A48" s="32" t="s">
        <v>131</v>
      </c>
      <c r="B48" s="19" t="s">
        <v>84</v>
      </c>
      <c r="C48" s="19" t="s">
        <v>140</v>
      </c>
      <c r="D48" s="19" t="s">
        <v>32</v>
      </c>
      <c r="E48" s="19" t="s">
        <v>31</v>
      </c>
      <c r="F48" s="10">
        <v>1</v>
      </c>
      <c r="G48" s="9" t="s">
        <v>256</v>
      </c>
      <c r="H48" s="3" t="s">
        <v>6</v>
      </c>
      <c r="I48" s="10"/>
      <c r="J48" s="3" t="s">
        <v>59</v>
      </c>
      <c r="K48" s="3">
        <f>Table22[[#This Row],[Quantity]]*5</f>
        <v>5</v>
      </c>
      <c r="L48" s="10"/>
      <c r="M48" s="17" t="s">
        <v>283</v>
      </c>
      <c r="N48" s="15">
        <f>Table22[[#This Row],[price]]*Table22[[#This Row],[Quantity]]</f>
        <v>0.09</v>
      </c>
    </row>
    <row r="49" spans="1:15" x14ac:dyDescent="0.25">
      <c r="A49" s="30" t="s">
        <v>123</v>
      </c>
      <c r="B49" s="3" t="s">
        <v>265</v>
      </c>
      <c r="C49" s="3" t="s">
        <v>102</v>
      </c>
      <c r="D49" s="3" t="s">
        <v>32</v>
      </c>
      <c r="E49" s="3" t="s">
        <v>31</v>
      </c>
      <c r="F49" s="4">
        <v>1</v>
      </c>
      <c r="G49" s="9" t="s">
        <v>255</v>
      </c>
      <c r="H49" s="9"/>
      <c r="I49" s="3" t="s">
        <v>6</v>
      </c>
      <c r="J49" s="3" t="s">
        <v>124</v>
      </c>
      <c r="K49" s="3">
        <f>Table22[[#This Row],[Quantity]]*5</f>
        <v>5</v>
      </c>
      <c r="L49" s="3" t="s">
        <v>6</v>
      </c>
      <c r="M49" s="17" t="s">
        <v>283</v>
      </c>
      <c r="N49" s="14">
        <f>Table22[[#This Row],[price]]*Table22[[#This Row],[Quantity]]</f>
        <v>0.09</v>
      </c>
    </row>
    <row r="50" spans="1:15" x14ac:dyDescent="0.25">
      <c r="A50" s="30" t="s">
        <v>266</v>
      </c>
      <c r="B50" s="3" t="s">
        <v>267</v>
      </c>
      <c r="C50" s="3" t="s">
        <v>56</v>
      </c>
      <c r="D50" s="3" t="s">
        <v>32</v>
      </c>
      <c r="E50" s="3" t="s">
        <v>31</v>
      </c>
      <c r="F50" s="4">
        <v>1</v>
      </c>
      <c r="G50" s="9" t="s">
        <v>255</v>
      </c>
      <c r="H50" s="9"/>
      <c r="I50" s="3" t="s">
        <v>6</v>
      </c>
      <c r="J50" s="3" t="s">
        <v>126</v>
      </c>
      <c r="K50" s="3">
        <f>Table22[[#This Row],[Quantity]]*5</f>
        <v>5</v>
      </c>
      <c r="L50" s="3" t="s">
        <v>6</v>
      </c>
      <c r="M50" s="17" t="s">
        <v>283</v>
      </c>
      <c r="N50" s="14">
        <f>Table22[[#This Row],[price]]*Table22[[#This Row],[Quantity]]</f>
        <v>0.09</v>
      </c>
    </row>
    <row r="51" spans="1:15" x14ac:dyDescent="0.25">
      <c r="A51" s="31" t="s">
        <v>369</v>
      </c>
      <c r="B51" s="18" t="s">
        <v>339</v>
      </c>
      <c r="C51" s="18"/>
      <c r="D51" s="18"/>
      <c r="E51" s="18"/>
      <c r="F51" s="9">
        <v>1</v>
      </c>
      <c r="G51" s="9" t="s">
        <v>326</v>
      </c>
      <c r="H51" s="9"/>
      <c r="I51" s="18"/>
      <c r="J51" s="18" t="s">
        <v>354</v>
      </c>
      <c r="K51" s="3">
        <f>Table22[[#This Row],[Quantity]]*5</f>
        <v>5</v>
      </c>
      <c r="L51" s="18"/>
      <c r="M51" s="21">
        <v>5.1999999999999998E-2</v>
      </c>
      <c r="N51" s="14">
        <f>Table22[[#This Row],[price]]*Table22[[#This Row],[Quantity]]</f>
        <v>5.1999999999999998E-2</v>
      </c>
    </row>
    <row r="52" spans="1:15" x14ac:dyDescent="0.25">
      <c r="A52" s="31" t="s">
        <v>366</v>
      </c>
      <c r="B52" s="18" t="s">
        <v>336</v>
      </c>
      <c r="C52" s="18"/>
      <c r="D52" s="18"/>
      <c r="E52" s="18"/>
      <c r="F52" s="9">
        <v>1</v>
      </c>
      <c r="G52" s="9" t="s">
        <v>326</v>
      </c>
      <c r="H52" s="9"/>
      <c r="I52" s="18"/>
      <c r="J52" s="18" t="s">
        <v>351</v>
      </c>
      <c r="K52" s="3">
        <f>Table22[[#This Row],[Quantity]]*5</f>
        <v>5</v>
      </c>
      <c r="L52" s="18"/>
      <c r="M52" s="21">
        <v>0.111</v>
      </c>
      <c r="N52" s="14">
        <f>Table22[[#This Row],[price]]*Table22[[#This Row],[Quantity]]</f>
        <v>0.111</v>
      </c>
    </row>
    <row r="53" spans="1:15" ht="54" x14ac:dyDescent="0.25">
      <c r="A53" s="30" t="s">
        <v>268</v>
      </c>
      <c r="B53" s="3" t="s">
        <v>269</v>
      </c>
      <c r="C53" s="3" t="s">
        <v>270</v>
      </c>
      <c r="D53" s="3" t="s">
        <v>7</v>
      </c>
      <c r="E53" s="3" t="s">
        <v>8</v>
      </c>
      <c r="F53" s="4">
        <v>1</v>
      </c>
      <c r="G53" s="9" t="s">
        <v>255</v>
      </c>
      <c r="H53" s="9"/>
      <c r="I53" s="3" t="s">
        <v>6</v>
      </c>
      <c r="J53" s="3" t="s">
        <v>6</v>
      </c>
      <c r="K53" s="3">
        <f>Table22[[#This Row],[Quantity]]*5</f>
        <v>5</v>
      </c>
      <c r="L53" s="3" t="s">
        <v>269</v>
      </c>
      <c r="M53" s="17" t="s">
        <v>289</v>
      </c>
      <c r="N53" s="14">
        <f>Table22[[#This Row],[price]]*Table22[[#This Row],[Quantity]]</f>
        <v>22.9</v>
      </c>
    </row>
    <row r="54" spans="1:15" x14ac:dyDescent="0.25">
      <c r="A54" s="30" t="s">
        <v>136</v>
      </c>
      <c r="B54" s="3" t="s">
        <v>137</v>
      </c>
      <c r="C54" s="3" t="s">
        <v>108</v>
      </c>
      <c r="D54" s="3" t="s">
        <v>109</v>
      </c>
      <c r="E54" s="3" t="s">
        <v>107</v>
      </c>
      <c r="F54" s="4">
        <v>2</v>
      </c>
      <c r="G54" s="9" t="s">
        <v>255</v>
      </c>
      <c r="H54" s="9"/>
      <c r="I54" s="3" t="s">
        <v>6</v>
      </c>
      <c r="J54" s="3" t="s">
        <v>138</v>
      </c>
      <c r="K54" s="3">
        <f>Table22[[#This Row],[Quantity]]*5</f>
        <v>10</v>
      </c>
      <c r="L54" s="3" t="s">
        <v>6</v>
      </c>
      <c r="M54" s="17" t="s">
        <v>288</v>
      </c>
      <c r="N54" s="14">
        <f>Table22[[#This Row],[price]]*Table22[[#This Row],[Quantity]]</f>
        <v>11.1</v>
      </c>
    </row>
    <row r="55" spans="1:15" x14ac:dyDescent="0.25">
      <c r="A55" s="31" t="s">
        <v>209</v>
      </c>
      <c r="B55" s="18" t="s">
        <v>210</v>
      </c>
      <c r="C55" s="18" t="s">
        <v>211</v>
      </c>
      <c r="D55" s="18" t="s">
        <v>206</v>
      </c>
      <c r="E55" s="18" t="s">
        <v>207</v>
      </c>
      <c r="F55" s="9">
        <v>2</v>
      </c>
      <c r="G55" s="9" t="s">
        <v>256</v>
      </c>
      <c r="H55" s="3" t="s">
        <v>6</v>
      </c>
      <c r="I55" s="9"/>
      <c r="J55" s="3" t="s">
        <v>212</v>
      </c>
      <c r="K55" s="3">
        <f>Table22[[#This Row],[Quantity]]*5</f>
        <v>10</v>
      </c>
      <c r="L55" s="9"/>
      <c r="M55" s="17" t="s">
        <v>294</v>
      </c>
      <c r="N55" s="14">
        <f>Table22[[#This Row],[price]]*Table22[[#This Row],[Quantity]]</f>
        <v>10.62</v>
      </c>
    </row>
    <row r="56" spans="1:15" x14ac:dyDescent="0.25">
      <c r="A56" s="31" t="s">
        <v>180</v>
      </c>
      <c r="B56" s="18" t="s">
        <v>181</v>
      </c>
      <c r="C56" s="18" t="s">
        <v>182</v>
      </c>
      <c r="D56" s="18" t="s">
        <v>183</v>
      </c>
      <c r="E56" s="18" t="s">
        <v>184</v>
      </c>
      <c r="F56" s="9">
        <v>2</v>
      </c>
      <c r="G56" s="9" t="s">
        <v>256</v>
      </c>
      <c r="H56" s="3" t="s">
        <v>6</v>
      </c>
      <c r="I56" s="9"/>
      <c r="J56" s="3" t="s">
        <v>185</v>
      </c>
      <c r="K56" s="3">
        <f>Table22[[#This Row],[Quantity]]*5</f>
        <v>10</v>
      </c>
      <c r="L56" s="9"/>
      <c r="M56" s="17" t="s">
        <v>298</v>
      </c>
      <c r="N56" s="14">
        <f>Table22[[#This Row],[price]]*Table22[[#This Row],[Quantity]]</f>
        <v>3.64</v>
      </c>
    </row>
    <row r="57" spans="1:15" x14ac:dyDescent="0.25">
      <c r="A57" s="31" t="s">
        <v>173</v>
      </c>
      <c r="B57" s="18" t="s">
        <v>174</v>
      </c>
      <c r="C57" s="18" t="s">
        <v>175</v>
      </c>
      <c r="D57" s="18" t="s">
        <v>176</v>
      </c>
      <c r="E57" s="18" t="s">
        <v>176</v>
      </c>
      <c r="F57" s="9">
        <v>2</v>
      </c>
      <c r="G57" s="9" t="s">
        <v>256</v>
      </c>
      <c r="H57" s="3" t="s">
        <v>6</v>
      </c>
      <c r="I57" s="9"/>
      <c r="J57" s="3" t="s">
        <v>177</v>
      </c>
      <c r="K57" s="3">
        <f>Table22[[#This Row],[Quantity]]*5</f>
        <v>10</v>
      </c>
      <c r="L57" s="9"/>
      <c r="M57" s="17" t="s">
        <v>300</v>
      </c>
      <c r="N57" s="14">
        <f>Table22[[#This Row],[price]]*Table22[[#This Row],[Quantity]]</f>
        <v>3.18</v>
      </c>
    </row>
    <row r="58" spans="1:15" x14ac:dyDescent="0.25">
      <c r="A58" s="31" t="s">
        <v>371</v>
      </c>
      <c r="B58" s="18" t="s">
        <v>341</v>
      </c>
      <c r="C58" s="18"/>
      <c r="D58" s="18"/>
      <c r="E58" s="18"/>
      <c r="F58" s="9">
        <v>2</v>
      </c>
      <c r="G58" s="9" t="s">
        <v>326</v>
      </c>
      <c r="H58" s="9"/>
      <c r="I58" s="18"/>
      <c r="J58" s="18" t="s">
        <v>356</v>
      </c>
      <c r="K58" s="3">
        <f>Table22[[#This Row],[Quantity]]*5</f>
        <v>10</v>
      </c>
      <c r="L58" s="18"/>
      <c r="M58" s="21">
        <v>2.5299999999999998</v>
      </c>
      <c r="N58" s="14">
        <f>Table22[[#This Row],[price]]*Table22[[#This Row],[Quantity]]</f>
        <v>5.0599999999999996</v>
      </c>
    </row>
    <row r="59" spans="1:15" x14ac:dyDescent="0.25">
      <c r="A59" s="31" t="s">
        <v>363</v>
      </c>
      <c r="B59" s="18" t="s">
        <v>333</v>
      </c>
      <c r="C59" s="18"/>
      <c r="D59" s="18"/>
      <c r="E59" s="18"/>
      <c r="F59" s="9">
        <v>2</v>
      </c>
      <c r="G59" s="9" t="s">
        <v>326</v>
      </c>
      <c r="H59" s="9"/>
      <c r="I59" s="18"/>
      <c r="J59" s="18" t="s">
        <v>348</v>
      </c>
      <c r="K59" s="3">
        <f>Table22[[#This Row],[Quantity]]*5</f>
        <v>10</v>
      </c>
      <c r="L59" s="18"/>
      <c r="M59" s="21">
        <v>0.79500000000000004</v>
      </c>
      <c r="N59" s="14">
        <f>Table22[[#This Row],[price]]*Table22[[#This Row],[Quantity]]</f>
        <v>1.59</v>
      </c>
    </row>
    <row r="60" spans="1:15" x14ac:dyDescent="0.25">
      <c r="A60" s="24" t="s">
        <v>142</v>
      </c>
      <c r="B60" s="18" t="s">
        <v>143</v>
      </c>
      <c r="C60" s="18" t="s">
        <v>291</v>
      </c>
      <c r="D60" s="18" t="s">
        <v>32</v>
      </c>
      <c r="E60" s="18" t="s">
        <v>31</v>
      </c>
      <c r="F60" s="9">
        <v>2</v>
      </c>
      <c r="G60" s="9" t="s">
        <v>256</v>
      </c>
      <c r="H60" s="3" t="s">
        <v>6</v>
      </c>
      <c r="I60" s="9"/>
      <c r="J60" s="3" t="s">
        <v>144</v>
      </c>
      <c r="K60" s="3">
        <f>Table22[[#This Row],[Quantity]]*5</f>
        <v>10</v>
      </c>
      <c r="L60" s="9"/>
      <c r="M60" s="17" t="s">
        <v>283</v>
      </c>
      <c r="N60" s="14">
        <f>Table22[[#This Row],[price]]*Table22[[#This Row],[Quantity]]</f>
        <v>0.18</v>
      </c>
    </row>
    <row r="61" spans="1:15" ht="22.5" x14ac:dyDescent="0.25">
      <c r="A61" s="5" t="s">
        <v>132</v>
      </c>
      <c r="B61" s="3" t="s">
        <v>83</v>
      </c>
      <c r="C61" s="3" t="s">
        <v>104</v>
      </c>
      <c r="D61" s="3" t="s">
        <v>32</v>
      </c>
      <c r="E61" s="3" t="s">
        <v>31</v>
      </c>
      <c r="F61" s="4">
        <v>12</v>
      </c>
      <c r="G61" s="9" t="s">
        <v>255</v>
      </c>
      <c r="H61" s="9"/>
      <c r="I61" s="3" t="s">
        <v>6</v>
      </c>
      <c r="J61" s="3" t="s">
        <v>58</v>
      </c>
      <c r="K61" s="3">
        <v>10</v>
      </c>
      <c r="L61" s="3" t="s">
        <v>6</v>
      </c>
      <c r="M61" s="17" t="s">
        <v>283</v>
      </c>
      <c r="N61" s="14">
        <f>Table22[[#This Row],[price]]*Table22[[#This Row],[Quantity]]</f>
        <v>1.08</v>
      </c>
    </row>
    <row r="62" spans="1:15" x14ac:dyDescent="0.25">
      <c r="A62" s="31" t="s">
        <v>368</v>
      </c>
      <c r="B62" s="18" t="s">
        <v>338</v>
      </c>
      <c r="C62" s="18"/>
      <c r="D62" s="18"/>
      <c r="E62" s="18"/>
      <c r="F62" s="9">
        <v>2</v>
      </c>
      <c r="G62" s="9" t="s">
        <v>326</v>
      </c>
      <c r="H62" s="9"/>
      <c r="I62" s="18"/>
      <c r="J62" s="18" t="s">
        <v>353</v>
      </c>
      <c r="K62" s="3">
        <f>Table22[[#This Row],[Quantity]]*5</f>
        <v>10</v>
      </c>
      <c r="L62" s="18"/>
      <c r="M62" s="21">
        <v>0.36099999999999999</v>
      </c>
      <c r="N62" s="14">
        <f>Table22[[#This Row],[price]]*Table22[[#This Row],[Quantity]]</f>
        <v>0.72199999999999998</v>
      </c>
      <c r="O62" s="2" t="s">
        <v>391</v>
      </c>
    </row>
    <row r="63" spans="1:15" ht="22.5" x14ac:dyDescent="0.25">
      <c r="A63" s="48" t="s">
        <v>127</v>
      </c>
      <c r="B63" s="11" t="s">
        <v>128</v>
      </c>
      <c r="C63" s="11" t="s">
        <v>129</v>
      </c>
      <c r="D63" s="11" t="s">
        <v>32</v>
      </c>
      <c r="E63" s="11" t="s">
        <v>31</v>
      </c>
      <c r="F63" s="12">
        <v>2</v>
      </c>
      <c r="G63" s="9" t="s">
        <v>255</v>
      </c>
      <c r="H63" s="9"/>
      <c r="I63" s="3" t="s">
        <v>6</v>
      </c>
      <c r="J63" s="3" t="s">
        <v>130</v>
      </c>
      <c r="K63" s="3">
        <f>Table22[[#This Row],[Quantity]]*5</f>
        <v>10</v>
      </c>
      <c r="L63" s="11" t="s">
        <v>6</v>
      </c>
      <c r="M63" s="17" t="s">
        <v>283</v>
      </c>
      <c r="N63" s="15">
        <f>Table22[[#This Row],[price]]*Table22[[#This Row],[Quantity]]</f>
        <v>0.18</v>
      </c>
    </row>
    <row r="64" spans="1:15" x14ac:dyDescent="0.25">
      <c r="A64" s="24" t="s">
        <v>135</v>
      </c>
      <c r="B64" s="18" t="s">
        <v>88</v>
      </c>
      <c r="C64" s="18" t="s">
        <v>69</v>
      </c>
      <c r="D64" s="18" t="s">
        <v>35</v>
      </c>
      <c r="E64" s="18" t="s">
        <v>35</v>
      </c>
      <c r="F64" s="9">
        <v>3</v>
      </c>
      <c r="G64" s="9" t="s">
        <v>257</v>
      </c>
      <c r="H64" s="3" t="s">
        <v>6</v>
      </c>
      <c r="I64" s="3" t="s">
        <v>6</v>
      </c>
      <c r="J64" s="3" t="s">
        <v>46</v>
      </c>
      <c r="K64" s="3">
        <f>Table22[[#This Row],[Quantity]]*5</f>
        <v>15</v>
      </c>
      <c r="L64" s="9"/>
      <c r="M64" s="17" t="s">
        <v>287</v>
      </c>
      <c r="N64" s="14">
        <f>Table22[[#This Row],[price]]*Table22[[#This Row],[Quantity]]</f>
        <v>4.1999999999999993</v>
      </c>
    </row>
    <row r="65" spans="1:15" x14ac:dyDescent="0.25">
      <c r="A65" s="30" t="s">
        <v>115</v>
      </c>
      <c r="B65" s="3" t="s">
        <v>80</v>
      </c>
      <c r="C65" s="3" t="s">
        <v>27</v>
      </c>
      <c r="D65" s="3" t="s">
        <v>28</v>
      </c>
      <c r="E65" s="3" t="s">
        <v>26</v>
      </c>
      <c r="F65" s="4">
        <v>3</v>
      </c>
      <c r="G65" s="9" t="s">
        <v>255</v>
      </c>
      <c r="H65" s="9"/>
      <c r="I65" s="3" t="s">
        <v>6</v>
      </c>
      <c r="J65" s="3" t="s">
        <v>79</v>
      </c>
      <c r="K65" s="3">
        <f>Table22[[#This Row],[Quantity]]*5</f>
        <v>15</v>
      </c>
      <c r="L65" s="3" t="s">
        <v>6</v>
      </c>
      <c r="M65" s="17" t="s">
        <v>283</v>
      </c>
      <c r="N65" s="14">
        <f>Table22[[#This Row],[price]]*Table22[[#This Row],[Quantity]]</f>
        <v>0.27</v>
      </c>
    </row>
    <row r="66" spans="1:15" ht="22.5" x14ac:dyDescent="0.25">
      <c r="A66" s="31" t="s">
        <v>192</v>
      </c>
      <c r="B66" s="18" t="s">
        <v>193</v>
      </c>
      <c r="C66" s="18" t="s">
        <v>194</v>
      </c>
      <c r="D66" s="18" t="s">
        <v>189</v>
      </c>
      <c r="E66" s="18" t="s">
        <v>195</v>
      </c>
      <c r="F66" s="9">
        <v>3</v>
      </c>
      <c r="G66" s="9" t="s">
        <v>256</v>
      </c>
      <c r="H66" s="3" t="s">
        <v>6</v>
      </c>
      <c r="I66" s="9"/>
      <c r="J66" s="3" t="s">
        <v>196</v>
      </c>
      <c r="K66" s="3">
        <f>Table22[[#This Row],[Quantity]]*5</f>
        <v>15</v>
      </c>
      <c r="L66" s="9"/>
      <c r="M66" s="17" t="s">
        <v>296</v>
      </c>
      <c r="N66" s="14">
        <f>Table22[[#This Row],[price]]*Table22[[#This Row],[Quantity]]</f>
        <v>2.673</v>
      </c>
    </row>
    <row r="67" spans="1:15" x14ac:dyDescent="0.25">
      <c r="A67" s="24" t="s">
        <v>164</v>
      </c>
      <c r="B67" s="18" t="s">
        <v>165</v>
      </c>
      <c r="C67" s="18" t="s">
        <v>224</v>
      </c>
      <c r="D67" s="18" t="s">
        <v>14</v>
      </c>
      <c r="E67" s="18" t="s">
        <v>13</v>
      </c>
      <c r="F67" s="9">
        <v>3</v>
      </c>
      <c r="G67" s="9" t="s">
        <v>257</v>
      </c>
      <c r="H67" s="3" t="s">
        <v>97</v>
      </c>
      <c r="I67" s="3" t="s">
        <v>6</v>
      </c>
      <c r="J67" s="3" t="s">
        <v>6</v>
      </c>
      <c r="K67" s="3">
        <f>Table22[[#This Row],[Quantity]]*5</f>
        <v>15</v>
      </c>
      <c r="L67" s="9"/>
      <c r="M67" s="17" t="s">
        <v>274</v>
      </c>
      <c r="N67" s="14">
        <f>Table22[[#This Row],[price]]*Table22[[#This Row],[Quantity]]</f>
        <v>0.72</v>
      </c>
    </row>
    <row r="68" spans="1:15" ht="22.5" x14ac:dyDescent="0.25">
      <c r="A68" s="30" t="s">
        <v>118</v>
      </c>
      <c r="B68" s="3" t="s">
        <v>93</v>
      </c>
      <c r="C68" s="3" t="s">
        <v>33</v>
      </c>
      <c r="D68" s="3" t="s">
        <v>34</v>
      </c>
      <c r="E68" s="3" t="s">
        <v>31</v>
      </c>
      <c r="F68" s="4">
        <v>3</v>
      </c>
      <c r="G68" s="9" t="s">
        <v>255</v>
      </c>
      <c r="H68" s="9"/>
      <c r="I68" s="3" t="s">
        <v>119</v>
      </c>
      <c r="J68" s="3" t="s">
        <v>6</v>
      </c>
      <c r="K68" s="3">
        <f>Table22[[#This Row],[Quantity]]*5</f>
        <v>15</v>
      </c>
      <c r="L68" s="3" t="s">
        <v>6</v>
      </c>
      <c r="M68" s="17" t="s">
        <v>285</v>
      </c>
      <c r="N68" s="14">
        <f>Table22[[#This Row],[price]]*Table22[[#This Row],[Quantity]]</f>
        <v>0.81300000000000006</v>
      </c>
    </row>
    <row r="69" spans="1:15" x14ac:dyDescent="0.25">
      <c r="A69" s="31" t="s">
        <v>311</v>
      </c>
      <c r="B69" s="18" t="s">
        <v>313</v>
      </c>
      <c r="C69" s="18" t="s">
        <v>318</v>
      </c>
      <c r="D69" s="18" t="s">
        <v>321</v>
      </c>
      <c r="E69" s="18" t="s">
        <v>31</v>
      </c>
      <c r="F69" s="9">
        <v>3</v>
      </c>
      <c r="G69" s="9" t="s">
        <v>309</v>
      </c>
      <c r="H69" s="9"/>
      <c r="I69" s="18"/>
      <c r="J69" s="18" t="s">
        <v>323</v>
      </c>
      <c r="K69" s="3">
        <f>Table22[[#This Row],[Quantity]]*5</f>
        <v>15</v>
      </c>
      <c r="L69" s="18"/>
      <c r="M69" s="21" t="s">
        <v>325</v>
      </c>
      <c r="N69" s="14">
        <f>Table22[[#This Row],[price]]*Table22[[#This Row],[Quantity]]</f>
        <v>0.94500000000000006</v>
      </c>
    </row>
    <row r="70" spans="1:15" ht="22.5" x14ac:dyDescent="0.25">
      <c r="A70" s="5" t="s">
        <v>117</v>
      </c>
      <c r="B70" s="3" t="s">
        <v>81</v>
      </c>
      <c r="C70" s="3" t="s">
        <v>101</v>
      </c>
      <c r="D70" s="3" t="s">
        <v>32</v>
      </c>
      <c r="E70" s="3" t="s">
        <v>31</v>
      </c>
      <c r="F70" s="4">
        <v>9</v>
      </c>
      <c r="G70" s="9" t="s">
        <v>255</v>
      </c>
      <c r="H70" s="9"/>
      <c r="I70" s="3" t="s">
        <v>6</v>
      </c>
      <c r="J70" s="3" t="s">
        <v>54</v>
      </c>
      <c r="K70" s="3">
        <v>15</v>
      </c>
      <c r="L70" s="3" t="s">
        <v>6</v>
      </c>
      <c r="M70" s="17" t="s">
        <v>283</v>
      </c>
      <c r="N70" s="14">
        <f>Table22[[#This Row],[price]]*Table22[[#This Row],[Quantity]]</f>
        <v>0.80999999999999994</v>
      </c>
      <c r="O70" s="2" t="s">
        <v>390</v>
      </c>
    </row>
    <row r="71" spans="1:15" ht="22.5" x14ac:dyDescent="0.25">
      <c r="A71" s="30" t="s">
        <v>221</v>
      </c>
      <c r="B71" s="3" t="s">
        <v>74</v>
      </c>
      <c r="C71" s="3" t="s">
        <v>113</v>
      </c>
      <c r="D71" s="3" t="s">
        <v>21</v>
      </c>
      <c r="E71" s="3" t="s">
        <v>17</v>
      </c>
      <c r="F71" s="4">
        <v>4</v>
      </c>
      <c r="G71" s="9" t="s">
        <v>255</v>
      </c>
      <c r="H71" s="9"/>
      <c r="I71" s="3" t="s">
        <v>6</v>
      </c>
      <c r="J71" s="3" t="s">
        <v>43</v>
      </c>
      <c r="K71" s="3">
        <f>Table22[[#This Row],[Quantity]]*5</f>
        <v>20</v>
      </c>
      <c r="L71" s="3" t="s">
        <v>6</v>
      </c>
      <c r="M71" s="17" t="s">
        <v>278</v>
      </c>
      <c r="N71" s="14">
        <f>Table22[[#This Row],[price]]*Table22[[#This Row],[Quantity]]</f>
        <v>0.39600000000000002</v>
      </c>
    </row>
    <row r="72" spans="1:15" ht="22.5" x14ac:dyDescent="0.25">
      <c r="A72" s="30" t="s">
        <v>263</v>
      </c>
      <c r="B72" s="3" t="s">
        <v>78</v>
      </c>
      <c r="C72" s="3" t="s">
        <v>52</v>
      </c>
      <c r="D72" s="3" t="s">
        <v>22</v>
      </c>
      <c r="E72" s="3" t="s">
        <v>11</v>
      </c>
      <c r="F72" s="4">
        <v>4</v>
      </c>
      <c r="G72" s="9" t="s">
        <v>255</v>
      </c>
      <c r="H72" s="9"/>
      <c r="I72" s="3" t="s">
        <v>6</v>
      </c>
      <c r="J72" s="3" t="s">
        <v>44</v>
      </c>
      <c r="K72" s="3">
        <f>Table22[[#This Row],[Quantity]]*5</f>
        <v>20</v>
      </c>
      <c r="L72" s="3" t="s">
        <v>6</v>
      </c>
      <c r="M72" s="17" t="s">
        <v>281</v>
      </c>
      <c r="N72" s="14">
        <f>Table22[[#This Row],[price]]*Table22[[#This Row],[Quantity]]</f>
        <v>25.12</v>
      </c>
    </row>
    <row r="73" spans="1:15" x14ac:dyDescent="0.25">
      <c r="A73" s="24" t="s">
        <v>178</v>
      </c>
      <c r="B73" s="18" t="s">
        <v>90</v>
      </c>
      <c r="C73" s="18" t="s">
        <v>179</v>
      </c>
      <c r="D73" s="18" t="s">
        <v>61</v>
      </c>
      <c r="E73" s="18" t="s">
        <v>60</v>
      </c>
      <c r="F73" s="9">
        <v>4</v>
      </c>
      <c r="G73" s="9" t="s">
        <v>256</v>
      </c>
      <c r="H73" s="3" t="s">
        <v>6</v>
      </c>
      <c r="I73" s="9"/>
      <c r="J73" s="3" t="s">
        <v>64</v>
      </c>
      <c r="K73" s="3">
        <f>Table22[[#This Row],[Quantity]]*5</f>
        <v>20</v>
      </c>
      <c r="L73" s="9"/>
      <c r="M73" s="17" t="s">
        <v>299</v>
      </c>
      <c r="N73" s="14">
        <f>Table22[[#This Row],[price]]*Table22[[#This Row],[Quantity]]</f>
        <v>1.548</v>
      </c>
    </row>
    <row r="74" spans="1:15" x14ac:dyDescent="0.25">
      <c r="A74" s="31" t="s">
        <v>167</v>
      </c>
      <c r="B74" s="18" t="s">
        <v>168</v>
      </c>
      <c r="C74" s="18" t="s">
        <v>169</v>
      </c>
      <c r="D74" s="18" t="s">
        <v>170</v>
      </c>
      <c r="E74" s="18" t="s">
        <v>171</v>
      </c>
      <c r="F74" s="9">
        <v>4</v>
      </c>
      <c r="G74" s="9" t="s">
        <v>256</v>
      </c>
      <c r="H74" s="3" t="s">
        <v>6</v>
      </c>
      <c r="I74" s="9"/>
      <c r="J74" s="3" t="s">
        <v>172</v>
      </c>
      <c r="K74" s="3">
        <f>Table22[[#This Row],[Quantity]]*5</f>
        <v>20</v>
      </c>
      <c r="L74" s="9"/>
      <c r="M74" s="17" t="s">
        <v>301</v>
      </c>
      <c r="N74" s="14">
        <f>Table22[[#This Row],[price]]*Table22[[#This Row],[Quantity]]</f>
        <v>2.1960000000000002</v>
      </c>
    </row>
    <row r="75" spans="1:15" x14ac:dyDescent="0.25">
      <c r="A75" s="31" t="s">
        <v>164</v>
      </c>
      <c r="B75" s="18" t="s">
        <v>165</v>
      </c>
      <c r="C75" s="18" t="s">
        <v>166</v>
      </c>
      <c r="D75" s="18" t="s">
        <v>14</v>
      </c>
      <c r="E75" s="18" t="s">
        <v>13</v>
      </c>
      <c r="F75" s="9">
        <v>4</v>
      </c>
      <c r="G75" s="9" t="s">
        <v>256</v>
      </c>
      <c r="H75" s="3" t="s">
        <v>97</v>
      </c>
      <c r="I75" s="9"/>
      <c r="J75" s="3" t="s">
        <v>6</v>
      </c>
      <c r="K75" s="3">
        <f>Table22[[#This Row],[Quantity]]*5</f>
        <v>20</v>
      </c>
      <c r="L75" s="9"/>
      <c r="M75" s="17" t="s">
        <v>274</v>
      </c>
      <c r="N75" s="14">
        <f>Table22[[#This Row],[price]]*Table22[[#This Row],[Quantity]]</f>
        <v>0.96</v>
      </c>
    </row>
    <row r="76" spans="1:15" x14ac:dyDescent="0.25">
      <c r="A76" s="31" t="s">
        <v>164</v>
      </c>
      <c r="B76" s="18" t="s">
        <v>165</v>
      </c>
      <c r="C76" s="18" t="s">
        <v>319</v>
      </c>
      <c r="D76" s="18" t="s">
        <v>14</v>
      </c>
      <c r="E76" s="18" t="s">
        <v>13</v>
      </c>
      <c r="F76" s="9">
        <v>4</v>
      </c>
      <c r="G76" s="9" t="s">
        <v>309</v>
      </c>
      <c r="H76" s="9" t="s">
        <v>97</v>
      </c>
      <c r="I76" s="18"/>
      <c r="J76" s="18"/>
      <c r="K76" s="3">
        <f>Table22[[#This Row],[Quantity]]*5</f>
        <v>20</v>
      </c>
      <c r="L76" s="18"/>
      <c r="M76" s="21">
        <v>0.24</v>
      </c>
      <c r="N76" s="14">
        <f>Table22[[#This Row],[price]]*Table22[[#This Row],[Quantity]]</f>
        <v>0.96</v>
      </c>
    </row>
    <row r="77" spans="1:15" x14ac:dyDescent="0.25">
      <c r="A77" s="31" t="s">
        <v>152</v>
      </c>
      <c r="B77" s="18" t="s">
        <v>153</v>
      </c>
      <c r="C77" s="18" t="s">
        <v>154</v>
      </c>
      <c r="D77" s="18" t="s">
        <v>155</v>
      </c>
      <c r="E77" s="18" t="s">
        <v>156</v>
      </c>
      <c r="F77" s="9">
        <v>4</v>
      </c>
      <c r="G77" s="9" t="s">
        <v>256</v>
      </c>
      <c r="H77" s="3" t="s">
        <v>6</v>
      </c>
      <c r="I77" s="9"/>
      <c r="J77" s="3" t="s">
        <v>116</v>
      </c>
      <c r="K77" s="3">
        <f>Table22[[#This Row],[Quantity]]*5</f>
        <v>20</v>
      </c>
      <c r="L77" s="9"/>
      <c r="M77" s="17" t="s">
        <v>284</v>
      </c>
      <c r="N77" s="14">
        <f>Table22[[#This Row],[price]]*Table22[[#This Row],[Quantity]]</f>
        <v>2.484</v>
      </c>
    </row>
    <row r="78" spans="1:15" x14ac:dyDescent="0.25">
      <c r="A78" s="30" t="s">
        <v>164</v>
      </c>
      <c r="B78" s="3" t="s">
        <v>165</v>
      </c>
      <c r="C78" s="3" t="s">
        <v>48</v>
      </c>
      <c r="D78" s="3" t="s">
        <v>14</v>
      </c>
      <c r="E78" s="3" t="s">
        <v>13</v>
      </c>
      <c r="F78" s="4">
        <v>5</v>
      </c>
      <c r="G78" s="9" t="s">
        <v>255</v>
      </c>
      <c r="H78" s="18"/>
      <c r="I78" s="3" t="s">
        <v>6</v>
      </c>
      <c r="J78" s="3" t="s">
        <v>6</v>
      </c>
      <c r="K78" s="3">
        <f>Table22[[#This Row],[Quantity]]*5</f>
        <v>25</v>
      </c>
      <c r="L78" s="3" t="s">
        <v>6</v>
      </c>
      <c r="M78" s="17" t="s">
        <v>274</v>
      </c>
      <c r="N78" s="14">
        <f>Table22[[#This Row],[price]]*Table22[[#This Row],[Quantity]]</f>
        <v>1.2</v>
      </c>
    </row>
    <row r="79" spans="1:15" x14ac:dyDescent="0.25">
      <c r="A79" s="24" t="s">
        <v>125</v>
      </c>
      <c r="B79" s="18" t="s">
        <v>82</v>
      </c>
      <c r="C79" s="18" t="s">
        <v>290</v>
      </c>
      <c r="D79" s="18" t="s">
        <v>32</v>
      </c>
      <c r="E79" s="18" t="s">
        <v>31</v>
      </c>
      <c r="F79" s="9">
        <v>5</v>
      </c>
      <c r="G79" s="9" t="s">
        <v>256</v>
      </c>
      <c r="H79" s="3" t="s">
        <v>6</v>
      </c>
      <c r="I79" s="9"/>
      <c r="J79" s="3" t="s">
        <v>57</v>
      </c>
      <c r="K79" s="3">
        <f>Table22[[#This Row],[Quantity]]*5</f>
        <v>25</v>
      </c>
      <c r="L79" s="9"/>
      <c r="M79" s="17" t="s">
        <v>283</v>
      </c>
      <c r="N79" s="14">
        <f>Table22[[#This Row],[price]]*Table22[[#This Row],[Quantity]]</f>
        <v>0.44999999999999996</v>
      </c>
    </row>
    <row r="80" spans="1:15" ht="22.5" x14ac:dyDescent="0.25">
      <c r="A80" s="30" t="s">
        <v>260</v>
      </c>
      <c r="B80" s="3" t="s">
        <v>261</v>
      </c>
      <c r="C80" s="3" t="s">
        <v>112</v>
      </c>
      <c r="D80" s="3" t="s">
        <v>21</v>
      </c>
      <c r="E80" s="3" t="s">
        <v>17</v>
      </c>
      <c r="F80" s="4">
        <v>6</v>
      </c>
      <c r="G80" s="9" t="s">
        <v>255</v>
      </c>
      <c r="H80" s="9"/>
      <c r="I80" s="3" t="s">
        <v>6</v>
      </c>
      <c r="J80" s="3" t="s">
        <v>272</v>
      </c>
      <c r="K80" s="3">
        <f>Table22[[#This Row],[Quantity]]*5</f>
        <v>30</v>
      </c>
      <c r="L80" s="3" t="s">
        <v>6</v>
      </c>
      <c r="M80" s="17" t="s">
        <v>277</v>
      </c>
      <c r="N80" s="14">
        <f>Table22[[#This Row],[price]]*Table22[[#This Row],[Quantity]]</f>
        <v>0.48</v>
      </c>
    </row>
    <row r="81" spans="1:15" x14ac:dyDescent="0.25">
      <c r="A81" s="24" t="s">
        <v>152</v>
      </c>
      <c r="B81" s="18" t="s">
        <v>153</v>
      </c>
      <c r="C81" s="18" t="s">
        <v>223</v>
      </c>
      <c r="D81" s="18" t="s">
        <v>155</v>
      </c>
      <c r="E81" s="18" t="s">
        <v>156</v>
      </c>
      <c r="F81" s="9">
        <v>6</v>
      </c>
      <c r="G81" s="9" t="s">
        <v>257</v>
      </c>
      <c r="H81" s="3" t="s">
        <v>6</v>
      </c>
      <c r="I81" s="3" t="s">
        <v>6</v>
      </c>
      <c r="J81" s="3" t="s">
        <v>116</v>
      </c>
      <c r="K81" s="3">
        <f>Table22[[#This Row],[Quantity]]*5</f>
        <v>30</v>
      </c>
      <c r="L81" s="9"/>
      <c r="M81" s="17" t="s">
        <v>284</v>
      </c>
      <c r="N81" s="14">
        <f>Table22[[#This Row],[price]]*Table22[[#This Row],[Quantity]]</f>
        <v>3.726</v>
      </c>
    </row>
    <row r="82" spans="1:15" x14ac:dyDescent="0.25">
      <c r="A82" s="30" t="s">
        <v>157</v>
      </c>
      <c r="B82" s="3" t="s">
        <v>153</v>
      </c>
      <c r="C82" s="3" t="s">
        <v>30</v>
      </c>
      <c r="D82" s="3" t="s">
        <v>100</v>
      </c>
      <c r="E82" s="3" t="s">
        <v>29</v>
      </c>
      <c r="F82" s="4">
        <v>8</v>
      </c>
      <c r="G82" s="9" t="s">
        <v>255</v>
      </c>
      <c r="H82" s="9"/>
      <c r="I82" s="3" t="s">
        <v>6</v>
      </c>
      <c r="J82" s="3" t="s">
        <v>116</v>
      </c>
      <c r="K82" s="3">
        <f>Table22[[#This Row],[Quantity]]*5</f>
        <v>40</v>
      </c>
      <c r="L82" s="3" t="s">
        <v>6</v>
      </c>
      <c r="M82" s="17" t="s">
        <v>284</v>
      </c>
      <c r="N82" s="14">
        <f>Table22[[#This Row],[price]]*Table22[[#This Row],[Quantity]]</f>
        <v>4.968</v>
      </c>
    </row>
    <row r="83" spans="1:15" x14ac:dyDescent="0.25">
      <c r="A83" s="31" t="s">
        <v>157</v>
      </c>
      <c r="B83" s="18" t="s">
        <v>153</v>
      </c>
      <c r="C83" s="18" t="s">
        <v>30</v>
      </c>
      <c r="D83" s="18" t="s">
        <v>100</v>
      </c>
      <c r="E83" s="18" t="s">
        <v>29</v>
      </c>
      <c r="F83" s="9">
        <v>8</v>
      </c>
      <c r="G83" s="9" t="s">
        <v>256</v>
      </c>
      <c r="H83" s="3" t="s">
        <v>6</v>
      </c>
      <c r="I83" s="9"/>
      <c r="J83" s="3" t="s">
        <v>116</v>
      </c>
      <c r="K83" s="3">
        <f>Table22[[#This Row],[Quantity]]*5</f>
        <v>40</v>
      </c>
      <c r="L83" s="9"/>
      <c r="M83" s="17" t="s">
        <v>284</v>
      </c>
      <c r="N83" s="14">
        <f>Table22[[#This Row],[price]]*Table22[[#This Row],[Quantity]]</f>
        <v>4.968</v>
      </c>
    </row>
    <row r="84" spans="1:15" ht="22.5" x14ac:dyDescent="0.25">
      <c r="A84" s="30" t="s">
        <v>259</v>
      </c>
      <c r="B84" s="3" t="s">
        <v>73</v>
      </c>
      <c r="C84" s="3" t="s">
        <v>98</v>
      </c>
      <c r="D84" s="3" t="s">
        <v>18</v>
      </c>
      <c r="E84" s="3" t="s">
        <v>19</v>
      </c>
      <c r="F84" s="4">
        <v>9</v>
      </c>
      <c r="G84" s="9" t="s">
        <v>255</v>
      </c>
      <c r="H84" s="9"/>
      <c r="I84" s="3" t="s">
        <v>6</v>
      </c>
      <c r="J84" s="3" t="s">
        <v>42</v>
      </c>
      <c r="K84" s="3">
        <f>Table22[[#This Row],[Quantity]]*5</f>
        <v>45</v>
      </c>
      <c r="L84" s="3" t="s">
        <v>6</v>
      </c>
      <c r="M84" s="17" t="s">
        <v>276</v>
      </c>
      <c r="N84" s="14">
        <f>Table22[[#This Row],[price]]*Table22[[#This Row],[Quantity]]</f>
        <v>14.22</v>
      </c>
    </row>
    <row r="85" spans="1:15" ht="22.5" x14ac:dyDescent="0.25">
      <c r="A85" s="24" t="s">
        <v>216</v>
      </c>
      <c r="B85" s="18" t="s">
        <v>70</v>
      </c>
      <c r="C85" s="18" t="s">
        <v>217</v>
      </c>
      <c r="D85" s="18" t="s">
        <v>20</v>
      </c>
      <c r="E85" s="18" t="s">
        <v>17</v>
      </c>
      <c r="F85" s="9">
        <v>12</v>
      </c>
      <c r="G85" s="9" t="s">
        <v>256</v>
      </c>
      <c r="H85" s="3" t="s">
        <v>6</v>
      </c>
      <c r="I85" s="9"/>
      <c r="J85" s="3" t="s">
        <v>41</v>
      </c>
      <c r="K85" s="3">
        <f>Table22[[#This Row],[Quantity]]*5</f>
        <v>60</v>
      </c>
      <c r="L85" s="9"/>
      <c r="M85" s="17" t="s">
        <v>292</v>
      </c>
      <c r="N85" s="14">
        <f>Table22[[#This Row],[price]]*Table22[[#This Row],[Quantity]]</f>
        <v>3.7199999999999998</v>
      </c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26" t="s">
        <v>94</v>
      </c>
      <c r="N86" s="26">
        <f>SUM(Table22[price total])</f>
        <v>245.374</v>
      </c>
    </row>
    <row r="91" spans="1:15" ht="15.75" thickBot="1" x14ac:dyDescent="0.3"/>
    <row r="92" spans="1:15" ht="48" thickBot="1" x14ac:dyDescent="0.3">
      <c r="E92" s="34" t="s">
        <v>377</v>
      </c>
      <c r="F92" s="35" t="s">
        <v>378</v>
      </c>
      <c r="G92" s="35" t="s">
        <v>379</v>
      </c>
      <c r="H92" s="35" t="s">
        <v>380</v>
      </c>
      <c r="I92" s="35" t="s">
        <v>381</v>
      </c>
      <c r="J92" s="49" t="s">
        <v>383</v>
      </c>
      <c r="K92" s="35"/>
      <c r="L92" s="35" t="s">
        <v>387</v>
      </c>
      <c r="M92" s="36" t="s">
        <v>385</v>
      </c>
      <c r="N92" s="37" t="s">
        <v>386</v>
      </c>
    </row>
    <row r="93" spans="1:15" ht="20.25" customHeight="1" x14ac:dyDescent="0.25">
      <c r="E93" s="38" t="s">
        <v>382</v>
      </c>
      <c r="F93" s="39">
        <v>4.5</v>
      </c>
      <c r="G93" s="39">
        <v>137.41999999999999</v>
      </c>
      <c r="H93" s="39">
        <v>116.37</v>
      </c>
      <c r="I93" s="39">
        <v>44.2</v>
      </c>
      <c r="J93" s="40">
        <f>I93+H93</f>
        <v>160.57</v>
      </c>
      <c r="K93" s="39"/>
      <c r="L93" s="39">
        <f>H93+G93+F93</f>
        <v>258.28999999999996</v>
      </c>
      <c r="M93" s="39">
        <f>N4+N6+N13+N19+N37+N57+N63+N72+N76+N82+N83</f>
        <v>53.647000000000006</v>
      </c>
      <c r="N93" s="40">
        <f>N23+N40+N45+N52</f>
        <v>14.919</v>
      </c>
      <c r="O93" s="16"/>
    </row>
    <row r="94" spans="1:15" ht="20.25" customHeight="1" x14ac:dyDescent="0.25">
      <c r="E94" s="38" t="s">
        <v>384</v>
      </c>
      <c r="F94" s="39">
        <v>4.5</v>
      </c>
      <c r="G94" s="39">
        <f t="shared" ref="G94:H97" si="0">M94*5</f>
        <v>94.564999999999998</v>
      </c>
      <c r="H94" s="39">
        <f t="shared" si="0"/>
        <v>266.82500000000005</v>
      </c>
      <c r="I94" s="39">
        <v>21.43</v>
      </c>
      <c r="J94" s="40">
        <f>I94+H94</f>
        <v>288.25500000000005</v>
      </c>
      <c r="K94" s="39"/>
      <c r="L94" s="39">
        <f>H94+F94</f>
        <v>271.32500000000005</v>
      </c>
      <c r="M94" s="39">
        <f>N74+N69+N66+N64+N60+N36+N9</f>
        <v>18.913</v>
      </c>
      <c r="N94" s="40">
        <f>N74+N69+N66+N64+N60+N58+N53+N50+N48+N46+N41+N38+N36+N33+N31+N30+N28+N27+N26+N25+N9</f>
        <v>53.365000000000009</v>
      </c>
      <c r="O94" s="2" t="s">
        <v>388</v>
      </c>
    </row>
    <row r="95" spans="1:15" ht="20.25" customHeight="1" x14ac:dyDescent="0.25">
      <c r="E95" s="38" t="s">
        <v>389</v>
      </c>
      <c r="F95" s="39">
        <v>4.5</v>
      </c>
      <c r="G95" s="39">
        <f t="shared" si="0"/>
        <v>45.335000000000001</v>
      </c>
      <c r="H95" s="39">
        <f t="shared" si="0"/>
        <v>221.375</v>
      </c>
      <c r="I95" s="39">
        <v>35.159999999999997</v>
      </c>
      <c r="J95" s="40">
        <f>I95+H95</f>
        <v>256.53499999999997</v>
      </c>
      <c r="K95" s="39"/>
      <c r="L95" s="39">
        <f>F95+G95+H95</f>
        <v>271.20999999999998</v>
      </c>
      <c r="M95" s="39">
        <f>N73+N70+N65+N62+N56+N21+N18+N7</f>
        <v>9.0670000000000002</v>
      </c>
      <c r="N95" s="40">
        <f>N84+N80+N77+N75+N67+N59+N49+N44+N42+N32+N29+N24+N20+N17+N16+N12+N10+N5</f>
        <v>44.274999999999999</v>
      </c>
    </row>
    <row r="96" spans="1:15" ht="20.25" customHeight="1" x14ac:dyDescent="0.25">
      <c r="E96" s="38" t="s">
        <v>392</v>
      </c>
      <c r="F96" s="39">
        <v>4.5</v>
      </c>
      <c r="G96" s="39">
        <f t="shared" si="0"/>
        <v>141.68999999999997</v>
      </c>
      <c r="H96" s="39">
        <f t="shared" si="0"/>
        <v>146.01</v>
      </c>
      <c r="I96" s="39">
        <v>20.85</v>
      </c>
      <c r="J96" s="40">
        <f>I96+H96</f>
        <v>166.85999999999999</v>
      </c>
      <c r="K96" s="39"/>
      <c r="L96" s="39">
        <f>F96+G96+H96</f>
        <v>292.19999999999993</v>
      </c>
      <c r="M96" s="39">
        <f>N79+N68+N39+N35+N34+N14+N11+N3+N2</f>
        <v>28.337999999999994</v>
      </c>
      <c r="N96" s="40">
        <f>N43+N54+N55+N71+N78+N81</f>
        <v>29.201999999999998</v>
      </c>
    </row>
    <row r="97" spans="5:15" ht="31.5" x14ac:dyDescent="0.25">
      <c r="E97" s="38" t="s">
        <v>395</v>
      </c>
      <c r="F97" s="39">
        <v>4.5</v>
      </c>
      <c r="G97" s="39">
        <f t="shared" si="0"/>
        <v>59.534999999999997</v>
      </c>
      <c r="H97" s="39">
        <f t="shared" si="0"/>
        <v>73.08</v>
      </c>
      <c r="I97" s="39">
        <v>40</v>
      </c>
      <c r="J97" s="40">
        <f>I97+H97</f>
        <v>113.08</v>
      </c>
      <c r="K97" s="39"/>
      <c r="L97" s="39">
        <f>F97+G97+H97</f>
        <v>137.11500000000001</v>
      </c>
      <c r="M97" s="39">
        <f>3*N8+3*N22</f>
        <v>11.907</v>
      </c>
      <c r="N97" s="40">
        <f>3*N47+3*N51+3*N61+3*N15</f>
        <v>14.616</v>
      </c>
      <c r="O97" s="2" t="s">
        <v>393</v>
      </c>
    </row>
    <row r="98" spans="5:15" ht="20.25" customHeight="1" x14ac:dyDescent="0.25">
      <c r="E98" s="38" t="s">
        <v>394</v>
      </c>
      <c r="F98" s="39"/>
      <c r="G98" s="39"/>
      <c r="H98" s="39"/>
      <c r="I98" s="39"/>
      <c r="J98" s="40">
        <v>24.84</v>
      </c>
      <c r="K98" s="39"/>
      <c r="L98" s="39"/>
      <c r="M98" s="39"/>
      <c r="N98" s="40"/>
    </row>
    <row r="99" spans="5:15" ht="32.25" thickBot="1" x14ac:dyDescent="0.3">
      <c r="E99" s="41" t="s">
        <v>396</v>
      </c>
      <c r="F99" s="42"/>
      <c r="G99" s="42"/>
      <c r="H99" s="42"/>
      <c r="I99" s="42"/>
      <c r="J99" s="43">
        <f>0.23*(SUM(I93:I97)+J98)+30.3+18</f>
        <v>91.190399999999997</v>
      </c>
      <c r="K99" s="42"/>
      <c r="L99" s="42"/>
      <c r="M99" s="42"/>
      <c r="N99" s="43"/>
    </row>
    <row r="100" spans="5:15" ht="39.75" customHeight="1" thickBot="1" x14ac:dyDescent="0.3">
      <c r="I100" s="45" t="s">
        <v>94</v>
      </c>
      <c r="J100" s="47">
        <f>SUM(J93:J99)</f>
        <v>1101.3304000000001</v>
      </c>
      <c r="K100" s="46"/>
      <c r="L100" s="46">
        <f>SUM(L93:L97)</f>
        <v>1230.1400000000001</v>
      </c>
      <c r="M100" s="46"/>
      <c r="N100" s="47"/>
    </row>
  </sheetData>
  <pageMargins left="0.7" right="0.7" top="0.75" bottom="0.75" header="0.3" footer="0.3"/>
  <pageSetup paperSize="9" scale="24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REV4 (2)</vt:lpstr>
      <vt:lpstr>BOM 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2020-04-01T17:23:34Z</dcterms:modified>
</cp:coreProperties>
</file>